
<file path=[Content_Types].xml><?xml version="1.0" encoding="utf-8"?>
<Types xmlns="http://schemas.openxmlformats.org/package/2006/content-types">
  <Default Extension="bin" ContentType="application/vnd.openxmlformats-officedocument.spreadsheetml.customProperty"/>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printerSettings/printerSettings3.bin" ContentType="application/vnd.openxmlformats-officedocument.spreadsheetml.printerSettings"/>
  <Override PartName="/xl/drawings/drawing2.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printerSettings/printerSettings4.bin" ContentType="application/vnd.openxmlformats-officedocument.spreadsheetml.printerSettings"/>
  <Override PartName="/xl/drawings/drawing3.xml" ContentType="application/vnd.openxmlformats-officedocument.drawing+xml"/>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printerSettings/printerSettings5.bin" ContentType="application/vnd.openxmlformats-officedocument.spreadsheetml.printerSettings"/>
  <Override PartName="/xl/drawings/drawing4.xml" ContentType="application/vnd.openxmlformats-officedocument.drawing+xml"/>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printerSettings/printerSettings6.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66925"/>
  <mc:AlternateContent xmlns:mc="http://schemas.openxmlformats.org/markup-compatibility/2006">
    <mc:Choice Requires="x15">
      <x15ac:absPath xmlns:x15ac="http://schemas.microsoft.com/office/spreadsheetml/2010/11/ac" url="C:\Users\滚筒洗衣机\Desktop\"/>
    </mc:Choice>
  </mc:AlternateContent>
  <xr:revisionPtr revIDLastSave="0" documentId="13_ncr:1_{CE1BA692-A765-49FA-A7BE-515183B69F57}" xr6:coauthVersionLast="45" xr6:coauthVersionMax="45" xr10:uidLastSave="{00000000-0000-0000-0000-000000000000}"/>
  <bookViews>
    <workbookView xWindow="-110" yWindow="-110" windowWidth="19420" windowHeight="10420" xr2:uid="{5B769A68-1B33-4679-899D-F4AAE3BABBC9}"/>
  </bookViews>
  <sheets>
    <sheet name="目录" sheetId="50" r:id="rId1"/>
    <sheet name="25-固定资产明细" sheetId="18" r:id="rId2"/>
    <sheet name="25-EPM" sheetId="16" r:id="rId3"/>
    <sheet name="29-开发支出情况" sheetId="19" r:id="rId4"/>
    <sheet name="29-EPM" sheetId="20" r:id="rId5"/>
    <sheet name="33-未确认递延所得税资产补充情况" sheetId="21" r:id="rId6"/>
    <sheet name="33-EPM" sheetId="22" r:id="rId7"/>
    <sheet name="35-委托贷款明细" sheetId="23" r:id="rId8"/>
    <sheet name="35-EPM" sheetId="24" r:id="rId9"/>
    <sheet name="35-报表平台" sheetId="25" r:id="rId10"/>
    <sheet name="50-划分为持有待售的负债" sheetId="26" r:id="rId11"/>
    <sheet name="50-EPM" sheetId="27" r:id="rId12"/>
    <sheet name="61-带息负债情况" sheetId="2" r:id="rId13"/>
    <sheet name="61-报表平台" sheetId="1" r:id="rId14"/>
    <sheet name="61-带息负债情况表-查询表" sheetId="3" r:id="rId15"/>
    <sheet name="66-专项储备明细" sheetId="53" r:id="rId16"/>
    <sheet name="66-EPM" sheetId="52" r:id="rId17"/>
    <sheet name="67-盈余公积明细" sheetId="54" r:id="rId18"/>
    <sheet name="67-EPM" sheetId="55" r:id="rId19"/>
    <sheet name="75-管理费用明细" sheetId="4" r:id="rId20"/>
    <sheet name="75-报表管理平台" sheetId="5" r:id="rId21"/>
    <sheet name="75-EPM报表" sheetId="6" r:id="rId22"/>
    <sheet name="79-公允价值变动收益明细" sheetId="7" r:id="rId23"/>
    <sheet name="79-EPM" sheetId="10" r:id="rId24"/>
    <sheet name="95-对外投资事项明细" sheetId="28" r:id="rId25"/>
    <sheet name="95-EPM" sheetId="29" r:id="rId26"/>
    <sheet name="96-已获董事会等批准但尚未签订合同事项" sheetId="30" r:id="rId27"/>
    <sheet name="96-EPM" sheetId="31" r:id="rId28"/>
    <sheet name="98-重大未决诉讼情况" sheetId="32" r:id="rId29"/>
    <sheet name="98-EPM" sheetId="33" r:id="rId30"/>
    <sheet name="101-以外币标示的项目情况" sheetId="11" r:id="rId31"/>
    <sheet name="101-报表平台" sheetId="9" r:id="rId32"/>
    <sheet name="101-EPM" sheetId="13" r:id="rId33"/>
    <sheet name="102-外币资金情况" sheetId="14" r:id="rId34"/>
    <sheet name="102-报表管理平台" sheetId="15" r:id="rId35"/>
    <sheet name="102-平台" sheetId="39" r:id="rId36"/>
    <sheet name="102-EPM" sheetId="17" r:id="rId37"/>
    <sheet name="103-非货币性资产交换情况" sheetId="37" r:id="rId38"/>
    <sheet name="103-EPM" sheetId="38" r:id="rId39"/>
    <sheet name="104-债务重组债权项目" sheetId="40" r:id="rId40"/>
    <sheet name="104-EPM" sheetId="41" r:id="rId41"/>
    <sheet name="104-平台" sheetId="42" r:id="rId42"/>
    <sheet name="105-债务重组债务项目" sheetId="43" r:id="rId43"/>
    <sheet name="105-报表平台" sheetId="44" r:id="rId44"/>
    <sheet name="108-非经常性损益表" sheetId="45" r:id="rId45"/>
    <sheet name="108-EPM" sheetId="47" r:id="rId46"/>
    <sheet name="108-报表平台" sheetId="46" r:id="rId47"/>
    <sheet name="111-资产减值准备情况" sheetId="56" r:id="rId48"/>
    <sheet name="111-EPM" sheetId="57" r:id="rId49"/>
    <sheet name="112-人工成本情况" sheetId="58" r:id="rId50"/>
    <sheet name="112-EPM" sheetId="59" r:id="rId51"/>
    <sheet name="112-报表管理平台" sheetId="60" r:id="rId52"/>
    <sheet name="127-买入返售金融资产" sheetId="34" r:id="rId53"/>
    <sheet name="127-EPM" sheetId="35" r:id="rId54"/>
    <sheet name="127-报表平台" sheetId="36" r:id="rId55"/>
  </sheets>
  <definedNames>
    <definedName name="__FPMExcelClient_Connection" localSheetId="32">"_FPM_BPCNW10_[https://dfmbwprd.dfmc.com.cn:2088/sap/bpc/]_[DFM_BPC]_[Consolidation]_[false]_[false]\1"</definedName>
    <definedName name="__FPMExcelClient_Connection" localSheetId="36">"_FPM_BPCNW10_[https://dfmbwprd.dfmc.com.cn:2088/sap/bpc/]_[DFM_BPC]_[Consolidation]_[false]_[false]"</definedName>
    <definedName name="__FPMExcelClient_Connection" localSheetId="23">"_FPM_BPCNW10_[https://dfmbwprd.dfmc.com.cn:2088/sap/bpc/]_[DFM_BPC]_[Consolidation]_[false]_[false]\1"</definedName>
    <definedName name="EPMWorkbookOptions_1">"2VsAAB+LCAAAAAAABADtnG1vokoUgL9vsv/B+B0BAZWGuqGIrXtViOB2u82GDDJWsgpeoLX993dQUVDsaus1vDU2tTNnDoeHM+cwMzDct9fZtPQCHde0resyWSHKJWiNbMO0nq7Lz94YI2vlb82vX7h72/mj2/Yfae4hUbeE2lnu1atrXpcnnje/wvHFYlFZUBXbecKrBEHiP3tdZTSBM4CZlusBawTLm1bG31uV0VFLJU6wLQuO/GOqtvDs"</definedName>
    <definedName name="EPMWorkbookOptions_2" hidden="1">"ONDyfphwsayMVLeAB9alqLwPZnB1tM2RPDibPzvm8lBDFzqyA8cQ6RvBCjKo3NTack+7kYX+PUloj+tGxnimLwz4UkFfRpWRPauMrKsq0WjgLpjj+nyE/9YeUSOt1e5pLbEnoX+RTa49NQ3gm4X+H4OpCzd/Ody3bWspP59PzREIUT3a4kBHVEuoeA2iGbFox4AVxi3ZEn6w6s40DGi1zBm03KW5h0W3proRGSSlTOzFRodgT22n6TnPkMNj"</definedName>
    <definedName name="EPMWorkbookOptions_3" hidden="1">"Kt5rujyLmJZ7Z7duiCB48NVrgxfbMT1k1/J6rBrv1e20vzOfJlP06ylwitwNGncmdIAzmphbPe/KHGFP23RcL3RC8fU7ijZnfRj4sVJhuaFl/vsMlyQ17R/xocWroqZxeJzAe3pWVxEFEYYgqQYZUhB3fZdtJceATpPg8NWXWO3ufAreZMeeQ8d7awLI6ixLs5ih6xRGM2QD08d1gIGaQeksxVSrY8M/crRVjOIucDcXrwdnOgqLMWJRR48V"</definedName>
    <definedName name="EPMWorkbookOptions_4" hidden="1">"QCKr9iFMjyGQvyuP6EOgH2z5QUFhT/6A3sCp3raiJRSFryxzel32nae80yvfv7zHteXwv53xmZBUCZLFyCpGkQWSLZJGNpBw+DEdLBQj/reYxguCNOyrH49nBEE3COL4cEaeEM5IpsaMoT7GmJpBY3R1zGINBkKMALBKG3qdrutUAsLZmiHyUJkfiH31jkRfW+20O+lZcQhKwSPM4zuB7gMItmASYoJiCcmy/r1AgSWEhScJklHTjiRBKe9W"</definedName>
    <definedName name="EPMWorkbookOptions_5" hidden="1">"/HC6oyiGoWn6+HRXzWC6uxV3HFTrS30x7Q56PhzdruYXFjzWPG5FjU87jQSFr2Gro3ZaHw5htTpJNBr140MYlcEQtmIY9dOuJkj9tPvpWYl0+vJQ1XoFk10mBZFwvxE0vlUg2e84t920Q0lO1hN4VbyVBg+fmaiq1SjqhJkqOnt5L6C4mk/lBXXIp95Hz8NC6fSGXVRC0AWPCI9qwSPCI/VrD+flkXYayclw6N6ho34iv528sMxkL7+tGEbv"</definedName>
    <definedName name="EPMWorkbookOptions_6" hidden="1">"xX4xOZ5QjgNyUwCJAhFzPX8ZR6TwkD0etbTzSE6ma3el+wvmuVr28pxPMOqhbTa3a8kxMMjcRq8YGPkdssTAQCUa383tpMc+EbHfSjuM5GS2Tl8VB4J0weRWPyG50XWWqo7pGqbXdRIlN6KO6TWWwgx2XAdkAwAAk/B08Brizoy6lutxXCwT/0GDoKLgsuWiFlRie1CeR7kHkNwwBJP6oJKc/CcPpO+i8ImnyU/Of43sDe7WEKOuKue698Yi"</definedName>
    <definedName name="EPMWorkbookOptions_7" hidden="1">"UbWguKASchSCzO2S3SEgqY/wZwXi3zZmpOckJ/MNZFUYDhBj4ZJLeGz2sl8I5M4bRP2Hwl1jzfyAuyqCJH/8LYjTHZU85S3mlHjqkmHUR2/zPUsRSyTXy80xRJRc38nHdxoqAy6SoOA+vBG6vKJcMr5n8LXuAOPOClK+u28sEzXPS2qH3KRAsoNEpPP7MHE8EVkciD/ltDNJTuJTO72LDmoy+HK3jzDqpP5GRBWSSruXnhNIlajk9z2RQx6S"</definedName>
    <definedName name="EPMWorkbookOptions_8" hidden="1">"29h+yENy+9jVISCp95DkZLqeyCvDgXjRIV4G9wEIMK7eaXpQU/8o3HlA/CpIrEkoBYk1CTRW6UitjpB2GmeM4UcIRaw5KBSRsWdzZNhGc3RrYQ6P2944UhroRofe3xE6XLi/izQ3gGMHuhPJkubQCnbzjRYu5YQpBI6vVLIU8AIDyd3ipWywXTY6M2/JPJDer4jKL4z1qXMd9wdwTKBPYQ86T1sNe+Vfv2zVrrfnbv4HRIfnD9lbAAA="</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3" i="17" l="1"/>
  <c r="G143" i="17"/>
  <c r="M129" i="17"/>
  <c r="G129" i="17"/>
  <c r="M122" i="17"/>
  <c r="M121" i="17" s="1"/>
  <c r="G122" i="17"/>
  <c r="G121" i="17"/>
  <c r="M114" i="17"/>
  <c r="G114" i="17"/>
  <c r="M107" i="17"/>
  <c r="G107" i="17"/>
  <c r="G106" i="17" s="1"/>
  <c r="M106" i="17"/>
  <c r="M99" i="17"/>
  <c r="G99" i="17"/>
  <c r="M92" i="17"/>
  <c r="M91" i="17" s="1"/>
  <c r="G92" i="17"/>
  <c r="G91" i="17"/>
  <c r="M84" i="17"/>
  <c r="G84" i="17"/>
  <c r="M77" i="17"/>
  <c r="G77" i="17"/>
  <c r="G76" i="17" s="1"/>
  <c r="G75" i="17" s="1"/>
  <c r="M76" i="17"/>
  <c r="M68" i="17"/>
  <c r="L68" i="17"/>
  <c r="K68" i="17"/>
  <c r="J68" i="17"/>
  <c r="I68" i="17"/>
  <c r="G68" i="17"/>
  <c r="M61" i="17"/>
  <c r="L61" i="17"/>
  <c r="K61" i="17"/>
  <c r="J61" i="17"/>
  <c r="I61" i="17"/>
  <c r="G61" i="17"/>
  <c r="M60" i="17"/>
  <c r="M53" i="17"/>
  <c r="L53" i="17"/>
  <c r="K53" i="17"/>
  <c r="J53" i="17"/>
  <c r="I53" i="17"/>
  <c r="G53" i="17"/>
  <c r="M46" i="17"/>
  <c r="L46" i="17"/>
  <c r="K46" i="17"/>
  <c r="J46" i="17"/>
  <c r="I46" i="17"/>
  <c r="G46" i="17"/>
  <c r="G45" i="17" s="1"/>
  <c r="M45" i="17"/>
  <c r="M38" i="17"/>
  <c r="M30" i="17" s="1"/>
  <c r="G38" i="17"/>
  <c r="M31" i="17"/>
  <c r="L31" i="17"/>
  <c r="K31" i="17"/>
  <c r="J31" i="17"/>
  <c r="I31" i="17"/>
  <c r="G31" i="17"/>
  <c r="G30" i="17" s="1"/>
  <c r="M23" i="17"/>
  <c r="G23" i="17"/>
  <c r="B21" i="17"/>
  <c r="M16" i="17"/>
  <c r="M15" i="17" s="1"/>
  <c r="L16" i="17"/>
  <c r="K16" i="17"/>
  <c r="J16" i="17"/>
  <c r="I16" i="17"/>
  <c r="G16" i="17"/>
  <c r="G15" i="17" s="1"/>
  <c r="B15" i="17"/>
  <c r="F134" i="17"/>
  <c r="F132" i="17"/>
  <c r="F112" i="17"/>
  <c r="F94" i="17"/>
  <c r="F72" i="17"/>
  <c r="F51" i="17"/>
  <c r="E20" i="17"/>
  <c r="F17" i="17"/>
  <c r="E59" i="17"/>
  <c r="E134" i="17"/>
  <c r="E116" i="17"/>
  <c r="E96" i="17"/>
  <c r="E74" i="17"/>
  <c r="E54" i="17"/>
  <c r="E34" i="17"/>
  <c r="E29" i="17"/>
  <c r="F145" i="17"/>
  <c r="E48" i="17"/>
  <c r="E117" i="17"/>
  <c r="G6" i="17"/>
  <c r="F127" i="17"/>
  <c r="F109" i="17"/>
  <c r="F87" i="17"/>
  <c r="F66" i="17"/>
  <c r="F48" i="17"/>
  <c r="C10" i="17"/>
  <c r="E97" i="17"/>
  <c r="E22" i="17"/>
  <c r="F63" i="17"/>
  <c r="E126" i="17"/>
  <c r="E86" i="17"/>
  <c r="E69" i="17"/>
  <c r="E143" i="17"/>
  <c r="F57" i="17"/>
  <c r="F130" i="17"/>
  <c r="F110" i="17"/>
  <c r="F90" i="17"/>
  <c r="F70" i="17"/>
  <c r="F49" i="17"/>
  <c r="E18" i="17"/>
  <c r="N142" i="17"/>
  <c r="E52" i="17"/>
  <c r="E132" i="17"/>
  <c r="E112" i="17"/>
  <c r="E94" i="17"/>
  <c r="E72" i="17"/>
  <c r="E51" i="17"/>
  <c r="F32" i="17"/>
  <c r="E25" i="17"/>
  <c r="F19" i="17"/>
  <c r="E37" i="17"/>
  <c r="E105" i="17"/>
  <c r="G5" i="17"/>
  <c r="F125" i="17"/>
  <c r="F105" i="17"/>
  <c r="F85" i="17"/>
  <c r="F64" i="17"/>
  <c r="F43" i="17"/>
  <c r="E133" i="17"/>
  <c r="E87" i="17"/>
  <c r="E144" i="17"/>
  <c r="F82" i="17"/>
  <c r="F25" i="17"/>
  <c r="E73" i="17"/>
  <c r="F79" i="17"/>
  <c r="E55" i="17"/>
  <c r="F128" i="17"/>
  <c r="F108" i="17"/>
  <c r="F88" i="17"/>
  <c r="F67" i="17"/>
  <c r="F47" i="17"/>
  <c r="F14" i="17"/>
  <c r="E125" i="17"/>
  <c r="E43" i="17"/>
  <c r="E130" i="17"/>
  <c r="E110" i="17"/>
  <c r="E90" i="17"/>
  <c r="E70" i="17"/>
  <c r="E49" i="17"/>
  <c r="F29" i="17"/>
  <c r="E21" i="17"/>
  <c r="F144" i="17"/>
  <c r="F28" i="17"/>
  <c r="E95" i="17"/>
  <c r="E13" i="17"/>
  <c r="F123" i="17"/>
  <c r="F103" i="17"/>
  <c r="F83" i="17"/>
  <c r="F62" i="17"/>
  <c r="F41" i="17"/>
  <c r="E131" i="17"/>
  <c r="E79" i="17"/>
  <c r="M142" i="17"/>
  <c r="G3" i="17"/>
  <c r="E65" i="17"/>
  <c r="F18" i="17"/>
  <c r="F97" i="17"/>
  <c r="F37" i="17"/>
  <c r="F126" i="17"/>
  <c r="F104" i="17"/>
  <c r="F86" i="17"/>
  <c r="F65" i="17"/>
  <c r="F44" i="17"/>
  <c r="N12" i="17"/>
  <c r="E115" i="17"/>
  <c r="F33" i="17"/>
  <c r="E128" i="17"/>
  <c r="E108" i="17"/>
  <c r="E88" i="17"/>
  <c r="E67" i="17"/>
  <c r="E47" i="17"/>
  <c r="F27" i="17"/>
  <c r="E93" i="17"/>
  <c r="E119" i="17"/>
  <c r="E16" i="17"/>
  <c r="E85" i="17"/>
  <c r="F147" i="17"/>
  <c r="F119" i="17"/>
  <c r="F101" i="17"/>
  <c r="F81" i="17"/>
  <c r="F59" i="17"/>
  <c r="F39" i="17"/>
  <c r="E127" i="17"/>
  <c r="E66" i="17"/>
  <c r="F13" i="17"/>
  <c r="F124" i="17"/>
  <c r="F102" i="17"/>
  <c r="F42" i="17"/>
  <c r="E101" i="17"/>
  <c r="F24" i="17"/>
  <c r="E104" i="17"/>
  <c r="E44" i="17"/>
  <c r="E109" i="17"/>
  <c r="F117" i="17"/>
  <c r="E123" i="17"/>
  <c r="E33" i="17"/>
  <c r="F146" i="17"/>
  <c r="H142" i="17"/>
  <c r="F120" i="17"/>
  <c r="F100" i="17"/>
  <c r="F80" i="17"/>
  <c r="F58" i="17"/>
  <c r="F40" i="17"/>
  <c r="E27" i="17"/>
  <c r="E83" i="17"/>
  <c r="F16" i="17"/>
  <c r="E124" i="17"/>
  <c r="E102" i="17"/>
  <c r="E82" i="17"/>
  <c r="E63" i="17"/>
  <c r="E42" i="17"/>
  <c r="E14" i="17"/>
  <c r="E50" i="17"/>
  <c r="E89" i="17"/>
  <c r="F143" i="17"/>
  <c r="E62" i="17"/>
  <c r="F135" i="17"/>
  <c r="F115" i="17"/>
  <c r="F95" i="17"/>
  <c r="F73" i="17"/>
  <c r="F55" i="17"/>
  <c r="F35" i="17"/>
  <c r="E113" i="17"/>
  <c r="E35" i="17"/>
  <c r="E28" i="17"/>
  <c r="F96" i="17"/>
  <c r="F74" i="17"/>
  <c r="F54" i="17"/>
  <c r="H12" i="17"/>
  <c r="G141" i="17"/>
  <c r="E98" i="17"/>
  <c r="E56" i="17"/>
  <c r="E32" i="17"/>
  <c r="E57" i="17"/>
  <c r="E135" i="17"/>
  <c r="F131" i="17"/>
  <c r="F89" i="17"/>
  <c r="F50" i="17"/>
  <c r="E103" i="17"/>
  <c r="E24" i="17"/>
  <c r="G142" i="17"/>
  <c r="F118" i="17"/>
  <c r="F98" i="17"/>
  <c r="F78" i="17"/>
  <c r="F56" i="17"/>
  <c r="F36" i="17"/>
  <c r="F21" i="17"/>
  <c r="E71" i="17"/>
  <c r="F148" i="17"/>
  <c r="E120" i="17"/>
  <c r="E100" i="17"/>
  <c r="E80" i="17"/>
  <c r="E58" i="17"/>
  <c r="E40" i="17"/>
  <c r="M12" i="17"/>
  <c r="E39" i="17"/>
  <c r="E81" i="17"/>
  <c r="G12" i="17"/>
  <c r="E41" i="17"/>
  <c r="F133" i="17"/>
  <c r="F113" i="17"/>
  <c r="F93" i="17"/>
  <c r="F71" i="17"/>
  <c r="F52" i="17"/>
  <c r="E19" i="17"/>
  <c r="E111" i="17"/>
  <c r="F26" i="17"/>
  <c r="E26" i="17"/>
  <c r="F116" i="17"/>
  <c r="F34" i="17"/>
  <c r="E64" i="17"/>
  <c r="E118" i="17"/>
  <c r="E78" i="17"/>
  <c r="E36" i="17"/>
  <c r="F20" i="17"/>
  <c r="F22" i="17"/>
  <c r="F111" i="17"/>
  <c r="F69" i="17"/>
  <c r="E17" i="17"/>
  <c r="G4" i="17"/>
  <c r="N104" i="17"/>
  <c r="N65" i="17"/>
  <c r="H42" i="17"/>
  <c r="H32" i="17"/>
  <c r="H81" i="17"/>
  <c r="H21" i="17"/>
  <c r="H28" i="17"/>
  <c r="N28" i="17"/>
  <c r="N48" i="17"/>
  <c r="N57" i="17"/>
  <c r="N66" i="17"/>
  <c r="N79" i="17"/>
  <c r="N87" i="17"/>
  <c r="N109" i="17"/>
  <c r="N127" i="17"/>
  <c r="N29" i="17"/>
  <c r="H130" i="17"/>
  <c r="H110" i="17"/>
  <c r="H90" i="17"/>
  <c r="H70" i="17"/>
  <c r="H49" i="17"/>
  <c r="H29" i="17"/>
  <c r="H47" i="17"/>
  <c r="H67" i="17"/>
  <c r="H88" i="17"/>
  <c r="H108" i="17"/>
  <c r="H128" i="17"/>
  <c r="N64" i="17"/>
  <c r="N105" i="17"/>
  <c r="H134" i="17"/>
  <c r="N72" i="17"/>
  <c r="H79" i="17"/>
  <c r="N25" i="17"/>
  <c r="N82" i="17"/>
  <c r="H48" i="17"/>
  <c r="H57" i="17"/>
  <c r="H66" i="17"/>
  <c r="H87" i="17"/>
  <c r="H109" i="17"/>
  <c r="H127" i="17"/>
  <c r="N19" i="17"/>
  <c r="N32" i="17"/>
  <c r="N51" i="17"/>
  <c r="N132" i="17"/>
  <c r="N63" i="17"/>
  <c r="H18" i="17"/>
  <c r="N18" i="17"/>
  <c r="N97" i="17"/>
  <c r="H97" i="17"/>
  <c r="N37" i="17"/>
  <c r="H37" i="17"/>
  <c r="N147" i="17"/>
  <c r="H147" i="17"/>
  <c r="H119" i="17"/>
  <c r="N119" i="17"/>
  <c r="H59" i="17"/>
  <c r="N59" i="17"/>
  <c r="H39" i="17"/>
  <c r="N39" i="17"/>
  <c r="H102" i="17"/>
  <c r="N102" i="17"/>
  <c r="H24" i="17"/>
  <c r="N24" i="17"/>
  <c r="N117" i="17"/>
  <c r="H117" i="17"/>
  <c r="N146" i="17"/>
  <c r="H146" i="17"/>
  <c r="H135" i="17"/>
  <c r="N135" i="17"/>
  <c r="H115" i="17"/>
  <c r="N115" i="17"/>
  <c r="H95" i="17"/>
  <c r="N95" i="17"/>
  <c r="H73" i="17"/>
  <c r="N73" i="17"/>
  <c r="H55" i="17"/>
  <c r="N55" i="17"/>
  <c r="H35" i="17"/>
  <c r="N35" i="17"/>
  <c r="H96" i="17"/>
  <c r="N96" i="17"/>
  <c r="N74" i="17"/>
  <c r="H74" i="17"/>
  <c r="N54" i="17"/>
  <c r="H54" i="17"/>
  <c r="H131" i="17"/>
  <c r="N131" i="17"/>
  <c r="H50" i="17"/>
  <c r="N50" i="17"/>
  <c r="H118" i="17"/>
  <c r="N118" i="17"/>
  <c r="H98" i="17"/>
  <c r="N98" i="17"/>
  <c r="H78" i="17"/>
  <c r="N78" i="17"/>
  <c r="H56" i="17"/>
  <c r="N56" i="17"/>
  <c r="H36" i="17"/>
  <c r="N36" i="17"/>
  <c r="N116" i="17"/>
  <c r="H116" i="17"/>
  <c r="N34" i="17"/>
  <c r="H34" i="17"/>
  <c r="N20" i="17"/>
  <c r="H20" i="17"/>
  <c r="N22" i="17"/>
  <c r="H22" i="17"/>
  <c r="H111" i="17"/>
  <c r="N111" i="17"/>
  <c r="H69" i="17"/>
  <c r="N69" i="17"/>
  <c r="H144" i="17"/>
  <c r="N26" i="17"/>
  <c r="N41" i="17"/>
  <c r="N52" i="17"/>
  <c r="N62" i="17"/>
  <c r="N71" i="17"/>
  <c r="N83" i="17"/>
  <c r="N93" i="17"/>
  <c r="N103" i="17"/>
  <c r="N113" i="17"/>
  <c r="N123" i="17"/>
  <c r="N133" i="17"/>
  <c r="N145" i="17"/>
  <c r="N148" i="17"/>
  <c r="H120" i="17"/>
  <c r="H100" i="17"/>
  <c r="H80" i="17"/>
  <c r="H58" i="17"/>
  <c r="H40" i="17"/>
  <c r="N47" i="17"/>
  <c r="N67" i="17"/>
  <c r="N88" i="17"/>
  <c r="N108" i="17"/>
  <c r="N128" i="17"/>
  <c r="H26" i="17"/>
  <c r="H52" i="17"/>
  <c r="H71" i="17"/>
  <c r="H93" i="17"/>
  <c r="H113" i="17"/>
  <c r="H133" i="17"/>
  <c r="H148" i="17"/>
  <c r="N21" i="17"/>
  <c r="N27" i="17"/>
  <c r="H89" i="17"/>
  <c r="H19" i="17"/>
  <c r="H82" i="17"/>
  <c r="N44" i="17"/>
  <c r="N86" i="17"/>
  <c r="N126" i="17"/>
  <c r="N89" i="17"/>
  <c r="N17" i="17"/>
  <c r="H33" i="17"/>
  <c r="H41" i="17"/>
  <c r="H62" i="17"/>
  <c r="H83" i="17"/>
  <c r="H103" i="17"/>
  <c r="H123" i="17"/>
  <c r="H145" i="17"/>
  <c r="N49" i="17"/>
  <c r="N70" i="17"/>
  <c r="N90" i="17"/>
  <c r="N110" i="17"/>
  <c r="N130" i="17"/>
  <c r="N40" i="17"/>
  <c r="N58" i="17"/>
  <c r="N80" i="17"/>
  <c r="N100" i="17"/>
  <c r="N120" i="17"/>
  <c r="H101" i="17"/>
  <c r="H124" i="17"/>
  <c r="H17" i="17"/>
  <c r="N43" i="17"/>
  <c r="N85" i="17"/>
  <c r="N125" i="17"/>
  <c r="N94" i="17"/>
  <c r="N42" i="17"/>
  <c r="N124" i="17"/>
  <c r="N144" i="17"/>
  <c r="H43" i="17"/>
  <c r="H64" i="17"/>
  <c r="H85" i="17"/>
  <c r="H105" i="17"/>
  <c r="H125" i="17"/>
  <c r="H25" i="17"/>
  <c r="H132" i="17"/>
  <c r="H112" i="17"/>
  <c r="H94" i="17"/>
  <c r="H72" i="17"/>
  <c r="H51" i="17"/>
  <c r="N134" i="17"/>
  <c r="N81" i="17"/>
  <c r="N101" i="17"/>
  <c r="H27" i="17"/>
  <c r="N33" i="17"/>
  <c r="H44" i="17"/>
  <c r="H65" i="17"/>
  <c r="H86" i="17"/>
  <c r="H104" i="17"/>
  <c r="H126" i="17"/>
  <c r="H63" i="17"/>
  <c r="N112" i="17"/>
  <c r="G60" i="17" l="1"/>
  <c r="G14" i="17" s="1"/>
  <c r="G13" i="17" s="1"/>
  <c r="N16" i="17"/>
  <c r="H16" i="17"/>
  <c r="N143" i="17"/>
  <c r="N23" i="17"/>
  <c r="H143" i="17"/>
  <c r="H23" i="17"/>
  <c r="N38" i="17"/>
  <c r="H38" i="17"/>
  <c r="N61" i="17"/>
  <c r="N60" i="17" s="1"/>
  <c r="H61" i="17"/>
  <c r="N68" i="17"/>
  <c r="H68" i="17"/>
  <c r="N84" i="17"/>
  <c r="H84" i="17"/>
  <c r="N92" i="17"/>
  <c r="H92" i="17"/>
  <c r="H91" i="17" s="1"/>
  <c r="N114" i="17"/>
  <c r="H114" i="17"/>
  <c r="N122" i="17"/>
  <c r="H122" i="17"/>
  <c r="N31" i="17"/>
  <c r="N30" i="17" s="1"/>
  <c r="H31" i="17"/>
  <c r="H129" i="17"/>
  <c r="H107" i="17"/>
  <c r="H99" i="17"/>
  <c r="H77" i="17"/>
  <c r="H76" i="17" s="1"/>
  <c r="H53" i="17"/>
  <c r="H46" i="17"/>
  <c r="H45" i="17" s="1"/>
  <c r="N46" i="17"/>
  <c r="N53" i="17"/>
  <c r="N77" i="17"/>
  <c r="N76" i="17" s="1"/>
  <c r="N99" i="17"/>
  <c r="N107" i="17"/>
  <c r="N106" i="17" s="1"/>
  <c r="N129" i="17"/>
  <c r="C34" i="17"/>
  <c r="B22" i="17"/>
  <c r="M14" i="17"/>
  <c r="M13" i="17" s="1"/>
  <c r="M75" i="17"/>
  <c r="H106" i="17" l="1"/>
  <c r="N45" i="17"/>
  <c r="H60" i="17"/>
  <c r="N15" i="17"/>
  <c r="N91" i="17"/>
  <c r="N75" i="17" s="1"/>
  <c r="H30" i="17"/>
  <c r="H121" i="17"/>
  <c r="H75" i="17" s="1"/>
  <c r="N121" i="17"/>
  <c r="H15" i="17"/>
  <c r="N14" i="17" l="1"/>
  <c r="N13" i="17" s="1"/>
  <c r="H14" i="17"/>
  <c r="H13" i="17" s="1"/>
  <c r="O68" i="13"/>
  <c r="L68" i="13"/>
  <c r="O62" i="13"/>
  <c r="L62" i="13"/>
  <c r="O56" i="13"/>
  <c r="L56" i="13"/>
  <c r="O50" i="13"/>
  <c r="L50" i="13"/>
  <c r="O44" i="13"/>
  <c r="O13" i="13" s="1"/>
  <c r="L44" i="13"/>
  <c r="O38" i="13"/>
  <c r="L38" i="13"/>
  <c r="O32" i="13"/>
  <c r="L32" i="13"/>
  <c r="O26" i="13"/>
  <c r="L26" i="13"/>
  <c r="B21" i="13"/>
  <c r="O20" i="13"/>
  <c r="L20" i="13"/>
  <c r="B15" i="13"/>
  <c r="O14" i="13"/>
  <c r="L14" i="13"/>
  <c r="L13" i="13" s="1"/>
  <c r="V13" i="13"/>
  <c r="U13" i="13"/>
  <c r="T13" i="13"/>
  <c r="S13" i="13"/>
  <c r="R13" i="13"/>
  <c r="E18" i="13"/>
  <c r="E28" i="13"/>
  <c r="E42" i="13"/>
  <c r="F63" i="13"/>
  <c r="F35" i="13"/>
  <c r="E65" i="13"/>
  <c r="F42" i="13"/>
  <c r="F47" i="13"/>
  <c r="F4" i="13"/>
  <c r="F70" i="13"/>
  <c r="E40" i="13"/>
  <c r="E15" i="13"/>
  <c r="E24" i="13"/>
  <c r="F40" i="13"/>
  <c r="F19" i="13"/>
  <c r="F67" i="13"/>
  <c r="E22" i="13"/>
  <c r="E37" i="13"/>
  <c r="E46" i="13"/>
  <c r="F48" i="13"/>
  <c r="P12" i="13"/>
  <c r="E73" i="13"/>
  <c r="F22" i="13"/>
  <c r="E55" i="13"/>
  <c r="F16" i="13"/>
  <c r="E16" i="13"/>
  <c r="F21" i="13"/>
  <c r="F37" i="13"/>
  <c r="F15" i="13"/>
  <c r="F60" i="13"/>
  <c r="E33" i="13"/>
  <c r="F18" i="13"/>
  <c r="F41" i="13"/>
  <c r="N11" i="13"/>
  <c r="E66" i="13"/>
  <c r="E60" i="13"/>
  <c r="E51" i="13"/>
  <c r="O12" i="13"/>
  <c r="L12" i="13"/>
  <c r="F71" i="13"/>
  <c r="Q12" i="13"/>
  <c r="F53" i="13"/>
  <c r="E30" i="13"/>
  <c r="F34" i="13"/>
  <c r="E49" i="13"/>
  <c r="E48" i="13"/>
  <c r="L11" i="13"/>
  <c r="F64" i="13"/>
  <c r="F30" i="13"/>
  <c r="F43" i="13"/>
  <c r="E23" i="13"/>
  <c r="F52" i="13"/>
  <c r="E36" i="13"/>
  <c r="E41" i="13"/>
  <c r="E59" i="13"/>
  <c r="F36" i="13"/>
  <c r="F29" i="13"/>
  <c r="E71" i="13"/>
  <c r="N12" i="13"/>
  <c r="F33" i="13"/>
  <c r="E64" i="13"/>
  <c r="Q11" i="13"/>
  <c r="F59" i="13"/>
  <c r="E53" i="13"/>
  <c r="M11" i="13"/>
  <c r="E67" i="13"/>
  <c r="O11" i="13"/>
  <c r="E61" i="13"/>
  <c r="F72" i="13"/>
  <c r="F31" i="13"/>
  <c r="E45" i="13"/>
  <c r="F73" i="13"/>
  <c r="E43" i="13"/>
  <c r="F25" i="13"/>
  <c r="F28" i="13"/>
  <c r="F61" i="13"/>
  <c r="F23" i="13"/>
  <c r="F3" i="13"/>
  <c r="E17" i="13"/>
  <c r="E57" i="13"/>
  <c r="E69" i="13"/>
  <c r="F65" i="13"/>
  <c r="F27" i="13"/>
  <c r="F49" i="13"/>
  <c r="E35" i="13"/>
  <c r="E21" i="13"/>
  <c r="E34" i="13"/>
  <c r="F69" i="13"/>
  <c r="E52" i="13"/>
  <c r="E39" i="13"/>
  <c r="F57" i="13"/>
  <c r="E25" i="13"/>
  <c r="E70" i="13"/>
  <c r="E54" i="13"/>
  <c r="F17" i="13"/>
  <c r="F58" i="13"/>
  <c r="F24" i="13"/>
  <c r="F45" i="13"/>
  <c r="E72" i="13"/>
  <c r="E31" i="13"/>
  <c r="F66" i="13"/>
  <c r="F5" i="13"/>
  <c r="F54" i="13"/>
  <c r="P11" i="13"/>
  <c r="C10" i="13"/>
  <c r="E63" i="13"/>
  <c r="E47" i="13"/>
  <c r="F55" i="13"/>
  <c r="E19" i="13"/>
  <c r="M12" i="13"/>
  <c r="E27" i="13"/>
  <c r="F46" i="13"/>
  <c r="E29" i="13"/>
  <c r="F51" i="13"/>
  <c r="E58" i="13"/>
  <c r="F39" i="13"/>
  <c r="C22" i="13" l="1"/>
  <c r="B22" i="13"/>
  <c r="F6" i="13"/>
  <c r="Q24" i="13"/>
  <c r="Q70" i="13"/>
  <c r="N52" i="13"/>
  <c r="N35" i="13"/>
  <c r="N67" i="13"/>
  <c r="Q30" i="13"/>
  <c r="Q34" i="13"/>
  <c r="N53" i="13"/>
  <c r="Q51" i="13"/>
  <c r="Q66" i="13"/>
  <c r="N48" i="13"/>
  <c r="N27" i="13"/>
  <c r="N65" i="13"/>
  <c r="Q25" i="13"/>
  <c r="N47" i="13"/>
  <c r="N45" i="13"/>
  <c r="Q47" i="13"/>
  <c r="Q33" i="13"/>
  <c r="N41" i="13"/>
  <c r="Q41" i="13"/>
  <c r="Q22" i="13"/>
  <c r="N63" i="13"/>
  <c r="N55" i="13"/>
  <c r="N22" i="13"/>
  <c r="Q65" i="13"/>
  <c r="N69" i="13"/>
  <c r="N49" i="13"/>
  <c r="Q29" i="13"/>
  <c r="Q64" i="13"/>
  <c r="N29" i="13"/>
  <c r="Q16" i="13"/>
  <c r="N46" i="13"/>
  <c r="N33" i="13"/>
  <c r="Q45" i="13"/>
  <c r="N24" i="13"/>
  <c r="N66" i="13"/>
  <c r="Q19" i="13"/>
  <c r="N19" i="13"/>
  <c r="Q17" i="13"/>
  <c r="Q63" i="13"/>
  <c r="N71" i="13"/>
  <c r="N15" i="13"/>
  <c r="Q15" i="13"/>
  <c r="Q55" i="13"/>
  <c r="Q67" i="13"/>
  <c r="Q46" i="13"/>
  <c r="N28" i="13"/>
  <c r="Q61" i="13"/>
  <c r="Q23" i="13"/>
  <c r="Q18" i="13"/>
  <c r="Q37" i="13"/>
  <c r="Q27" i="13"/>
  <c r="Q59" i="13"/>
  <c r="Q42" i="13"/>
  <c r="N64" i="13"/>
  <c r="N25" i="13"/>
  <c r="N17" i="13"/>
  <c r="N58" i="13"/>
  <c r="N57" i="13"/>
  <c r="Q43" i="13"/>
  <c r="N43" i="13"/>
  <c r="N21" i="13"/>
  <c r="N16" i="13"/>
  <c r="Q48" i="13"/>
  <c r="N30" i="13"/>
  <c r="Q60" i="13"/>
  <c r="N42" i="13"/>
  <c r="Q21" i="13"/>
  <c r="Q40" i="13"/>
  <c r="N61" i="13"/>
  <c r="N60" i="13"/>
  <c r="N18" i="13"/>
  <c r="Q73" i="13"/>
  <c r="Q52" i="13"/>
  <c r="N34" i="13"/>
  <c r="Q72" i="13"/>
  <c r="N51" i="13"/>
  <c r="N36" i="13"/>
  <c r="Q58" i="13"/>
  <c r="Q49" i="13"/>
  <c r="Q35" i="13"/>
  <c r="Q28" i="13"/>
  <c r="Q69" i="13"/>
  <c r="Q54" i="13"/>
  <c r="N40" i="13"/>
  <c r="N70" i="13"/>
  <c r="Q36" i="13"/>
  <c r="Q53" i="13"/>
  <c r="N73" i="13"/>
  <c r="Q31" i="13"/>
  <c r="N31" i="13"/>
  <c r="N72" i="13"/>
  <c r="Q57" i="13"/>
  <c r="N54" i="13"/>
  <c r="N39" i="13"/>
  <c r="Q71" i="13"/>
  <c r="Q39" i="13"/>
  <c r="N59" i="13"/>
  <c r="N23" i="13"/>
  <c r="N37" i="13"/>
  <c r="M16" i="13" l="1"/>
  <c r="P17" i="13"/>
  <c r="M24" i="13"/>
  <c r="P25" i="13"/>
  <c r="M27" i="13"/>
  <c r="N26" i="13"/>
  <c r="P28" i="13"/>
  <c r="M31" i="13"/>
  <c r="M34" i="13"/>
  <c r="P35" i="13"/>
  <c r="M41" i="13"/>
  <c r="P42" i="13"/>
  <c r="P45" i="13"/>
  <c r="Q44" i="13"/>
  <c r="M48" i="13"/>
  <c r="P49" i="13"/>
  <c r="M51" i="13"/>
  <c r="N50" i="13"/>
  <c r="P52" i="13"/>
  <c r="M55" i="13"/>
  <c r="M58" i="13"/>
  <c r="P59" i="13"/>
  <c r="M65" i="13"/>
  <c r="P66" i="13"/>
  <c r="P69" i="13"/>
  <c r="Q68" i="13"/>
  <c r="M72" i="13"/>
  <c r="P73" i="13"/>
  <c r="M15" i="13"/>
  <c r="N14" i="13"/>
  <c r="M19" i="13"/>
  <c r="Q26" i="13"/>
  <c r="P27" i="13"/>
  <c r="M33" i="13"/>
  <c r="N32" i="13"/>
  <c r="P51" i="13"/>
  <c r="Q50" i="13"/>
  <c r="P58" i="13"/>
  <c r="P72" i="13"/>
  <c r="M18" i="13"/>
  <c r="N20" i="13"/>
  <c r="M21" i="13"/>
  <c r="P33" i="13"/>
  <c r="Q32" i="13"/>
  <c r="P37" i="13"/>
  <c r="M46" i="13"/>
  <c r="M53" i="13"/>
  <c r="P54" i="13"/>
  <c r="Q56" i="13"/>
  <c r="P57" i="13"/>
  <c r="M60" i="13"/>
  <c r="M63" i="13"/>
  <c r="N62" i="13"/>
  <c r="M17" i="13"/>
  <c r="P18" i="13"/>
  <c r="P16" i="13"/>
  <c r="P34" i="13"/>
  <c r="M40" i="13"/>
  <c r="M54" i="13"/>
  <c r="M61" i="13"/>
  <c r="M71" i="13"/>
  <c r="P19" i="13"/>
  <c r="P23" i="13"/>
  <c r="M29" i="13"/>
  <c r="P30" i="13"/>
  <c r="M36" i="13"/>
  <c r="N38" i="13"/>
  <c r="M39" i="13"/>
  <c r="P40" i="13"/>
  <c r="M43" i="13"/>
  <c r="P47" i="13"/>
  <c r="P61" i="13"/>
  <c r="P64" i="13"/>
  <c r="M67" i="13"/>
  <c r="M70" i="13"/>
  <c r="P71" i="13"/>
  <c r="Q20" i="13"/>
  <c r="P21" i="13"/>
  <c r="P22" i="13"/>
  <c r="M25" i="13"/>
  <c r="M28" i="13"/>
  <c r="P29" i="13"/>
  <c r="M35" i="13"/>
  <c r="P36" i="13"/>
  <c r="Q38" i="13"/>
  <c r="P39" i="13"/>
  <c r="M42" i="13"/>
  <c r="P43" i="13"/>
  <c r="N44" i="13"/>
  <c r="M45" i="13"/>
  <c r="P46" i="13"/>
  <c r="M49" i="13"/>
  <c r="M52" i="13"/>
  <c r="P53" i="13"/>
  <c r="M59" i="13"/>
  <c r="P60" i="13"/>
  <c r="Q62" i="13"/>
  <c r="P63" i="13"/>
  <c r="M66" i="13"/>
  <c r="P67" i="13"/>
  <c r="N68" i="13"/>
  <c r="M69" i="13"/>
  <c r="P70" i="13"/>
  <c r="M73" i="13"/>
  <c r="M23" i="13"/>
  <c r="M30" i="13"/>
  <c r="P41" i="13"/>
  <c r="M47" i="13"/>
  <c r="P55" i="13"/>
  <c r="P65" i="13"/>
  <c r="P24" i="13"/>
  <c r="P31" i="13"/>
  <c r="M37" i="13"/>
  <c r="P48" i="13"/>
  <c r="M57" i="13"/>
  <c r="N56" i="13"/>
  <c r="M64" i="13"/>
  <c r="Q14" i="13"/>
  <c r="P15" i="13"/>
  <c r="M22" i="13"/>
  <c r="Q13" i="13" l="1"/>
  <c r="N13" i="13"/>
  <c r="B13" i="10" l="1"/>
  <c r="H12" i="10"/>
  <c r="G12" i="10"/>
  <c r="F12" i="10"/>
  <c r="F13" i="10" s="1"/>
  <c r="B7" i="10"/>
  <c r="G4" i="10"/>
  <c r="E7" i="10"/>
  <c r="F5" i="10"/>
  <c r="H5" i="10"/>
  <c r="E8" i="10"/>
  <c r="C4" i="10"/>
  <c r="E9" i="10"/>
  <c r="E6" i="10"/>
  <c r="H4" i="10"/>
  <c r="E10" i="10"/>
  <c r="F4" i="10"/>
  <c r="G5" i="10"/>
  <c r="C14" i="10" l="1"/>
  <c r="B14" i="10"/>
  <c r="AB62" i="3" l="1"/>
  <c r="AB61" i="3"/>
  <c r="AB60" i="3"/>
  <c r="AB59" i="3"/>
  <c r="AB58" i="3"/>
  <c r="S57" i="3"/>
  <c r="AB56" i="3"/>
  <c r="AB55" i="3"/>
  <c r="T55" i="3"/>
  <c r="S55" i="3"/>
  <c r="R55" i="3"/>
  <c r="N54" i="3"/>
  <c r="M54" i="3"/>
  <c r="L54" i="3"/>
  <c r="K54" i="3"/>
  <c r="AB54" i="3" s="1"/>
  <c r="AB53" i="3"/>
  <c r="T52" i="3"/>
  <c r="S52" i="3"/>
  <c r="R52" i="3"/>
  <c r="N52" i="3"/>
  <c r="M52" i="3"/>
  <c r="L52" i="3"/>
  <c r="K52" i="3"/>
  <c r="AB52" i="3" s="1"/>
  <c r="AB51" i="3"/>
  <c r="AB50" i="3"/>
  <c r="AB49" i="3"/>
  <c r="T48" i="3"/>
  <c r="S48" i="3"/>
  <c r="R48" i="3"/>
  <c r="N48" i="3"/>
  <c r="M48" i="3"/>
  <c r="L48" i="3"/>
  <c r="K48" i="3"/>
  <c r="K38" i="3" s="1"/>
  <c r="AB47" i="3"/>
  <c r="AB46" i="3"/>
  <c r="AB45" i="3"/>
  <c r="T45" i="3"/>
  <c r="S45" i="3"/>
  <c r="R45" i="3"/>
  <c r="N44" i="3"/>
  <c r="M44" i="3"/>
  <c r="L44" i="3"/>
  <c r="K44" i="3"/>
  <c r="AB44" i="3" s="1"/>
  <c r="AB43" i="3"/>
  <c r="AB42" i="3"/>
  <c r="AB41" i="3"/>
  <c r="T41" i="3"/>
  <c r="S41" i="3"/>
  <c r="R41" i="3"/>
  <c r="N40" i="3"/>
  <c r="M40" i="3"/>
  <c r="L40" i="3"/>
  <c r="K40" i="3"/>
  <c r="AB40" i="3" s="1"/>
  <c r="AB39" i="3"/>
  <c r="T39" i="3"/>
  <c r="T38" i="3" s="1"/>
  <c r="T57" i="3" s="1"/>
  <c r="S39" i="3"/>
  <c r="R39" i="3"/>
  <c r="R38" i="3" s="1"/>
  <c r="S38" i="3"/>
  <c r="N38" i="3"/>
  <c r="N57" i="3" s="1"/>
  <c r="M38" i="3"/>
  <c r="L38" i="3"/>
  <c r="AB37" i="3"/>
  <c r="AB36" i="3"/>
  <c r="AB35" i="3"/>
  <c r="AB34" i="3"/>
  <c r="AB33" i="3"/>
  <c r="AB32" i="3"/>
  <c r="AB31" i="3"/>
  <c r="AB30" i="3"/>
  <c r="AB29" i="3"/>
  <c r="T29" i="3"/>
  <c r="S29" i="3"/>
  <c r="R29" i="3"/>
  <c r="N28" i="3"/>
  <c r="M28" i="3"/>
  <c r="L28" i="3"/>
  <c r="L27" i="3" s="1"/>
  <c r="L17" i="3" s="1"/>
  <c r="K28" i="3"/>
  <c r="K27" i="3" s="1"/>
  <c r="T27" i="3"/>
  <c r="S27" i="3"/>
  <c r="R27" i="3"/>
  <c r="R17" i="3" s="1"/>
  <c r="N27" i="3"/>
  <c r="M27" i="3"/>
  <c r="M17" i="3" s="1"/>
  <c r="AB26" i="3"/>
  <c r="AB25" i="3"/>
  <c r="AB24" i="3"/>
  <c r="AB23" i="3"/>
  <c r="AB22" i="3"/>
  <c r="B22" i="3"/>
  <c r="AB21" i="3"/>
  <c r="N20" i="3"/>
  <c r="M20" i="3"/>
  <c r="L20" i="3"/>
  <c r="AB20" i="3" s="1"/>
  <c r="K20" i="3"/>
  <c r="AB19" i="3"/>
  <c r="AB18" i="3"/>
  <c r="T17" i="3"/>
  <c r="S17" i="3"/>
  <c r="N17" i="3"/>
  <c r="B16" i="3"/>
  <c r="J57" i="3"/>
  <c r="J44" i="3"/>
  <c r="M3" i="3"/>
  <c r="J40" i="3"/>
  <c r="Z23" i="3"/>
  <c r="Z44" i="3"/>
  <c r="M7" i="3"/>
  <c r="Z40" i="3"/>
  <c r="J17" i="3"/>
  <c r="J55" i="3"/>
  <c r="Q27" i="3"/>
  <c r="Z53" i="3"/>
  <c r="Z24" i="3"/>
  <c r="Q24" i="3"/>
  <c r="M4" i="3"/>
  <c r="J38" i="3"/>
  <c r="Q53" i="3"/>
  <c r="Q49" i="3"/>
  <c r="J49" i="3"/>
  <c r="Z25" i="3"/>
  <c r="Q36" i="3"/>
  <c r="J28" i="3"/>
  <c r="Z38" i="3"/>
  <c r="J18" i="3"/>
  <c r="J43" i="3"/>
  <c r="M15" i="3"/>
  <c r="Z39" i="3"/>
  <c r="N16" i="3"/>
  <c r="Q51" i="3"/>
  <c r="Q26" i="3"/>
  <c r="J51" i="3"/>
  <c r="Q20" i="3"/>
  <c r="K15" i="3"/>
  <c r="J30" i="3"/>
  <c r="K16" i="3"/>
  <c r="S16" i="3"/>
  <c r="Z37" i="3"/>
  <c r="Z20" i="3"/>
  <c r="J53" i="3"/>
  <c r="Z27" i="3"/>
  <c r="Z52" i="3"/>
  <c r="J36" i="3"/>
  <c r="S15" i="3"/>
  <c r="Q23" i="3"/>
  <c r="J54" i="3"/>
  <c r="Z35" i="3"/>
  <c r="C13" i="3"/>
  <c r="J42" i="3"/>
  <c r="Z19" i="3"/>
  <c r="J37" i="3"/>
  <c r="H17" i="3"/>
  <c r="Z50" i="3"/>
  <c r="J24" i="3"/>
  <c r="J22" i="3"/>
  <c r="T16" i="3"/>
  <c r="R16" i="3"/>
  <c r="Z57" i="3"/>
  <c r="I29" i="3"/>
  <c r="AA14" i="3"/>
  <c r="Z59" i="3"/>
  <c r="Q25" i="3"/>
  <c r="J52" i="3"/>
  <c r="J33" i="3"/>
  <c r="B3" i="3"/>
  <c r="J21" i="3"/>
  <c r="Z51" i="3"/>
  <c r="J32" i="3"/>
  <c r="Q54" i="3"/>
  <c r="Q40" i="3"/>
  <c r="I17" i="3"/>
  <c r="J35" i="3"/>
  <c r="L16" i="3"/>
  <c r="Z48" i="3"/>
  <c r="J27" i="3"/>
  <c r="H25" i="3"/>
  <c r="J56" i="3"/>
  <c r="J39" i="3"/>
  <c r="Z55" i="3"/>
  <c r="Q18" i="3"/>
  <c r="J50" i="3"/>
  <c r="Q28" i="3"/>
  <c r="Q17" i="3"/>
  <c r="J20" i="3"/>
  <c r="Z49" i="3"/>
  <c r="Z26" i="3"/>
  <c r="Z61" i="3"/>
  <c r="Q37" i="3"/>
  <c r="M16" i="3"/>
  <c r="J31" i="3"/>
  <c r="L15" i="3"/>
  <c r="J48" i="3"/>
  <c r="AA16" i="3"/>
  <c r="Q50" i="3"/>
  <c r="J47" i="3"/>
  <c r="Z62" i="3"/>
  <c r="J46" i="3"/>
  <c r="Q35" i="3"/>
  <c r="M5" i="3"/>
  <c r="J45" i="3"/>
  <c r="AA15" i="3"/>
  <c r="J41" i="3"/>
  <c r="J25" i="3"/>
  <c r="Z58" i="3"/>
  <c r="R15" i="3"/>
  <c r="Q44" i="3"/>
  <c r="J23" i="3"/>
  <c r="J29" i="3"/>
  <c r="J19" i="3"/>
  <c r="J26" i="3"/>
  <c r="Z60" i="3"/>
  <c r="Z36" i="3"/>
  <c r="H29" i="3"/>
  <c r="J34" i="3"/>
  <c r="Z28" i="3"/>
  <c r="I25" i="3"/>
  <c r="N15" i="3"/>
  <c r="Q19" i="3"/>
  <c r="R57" i="3" l="1"/>
  <c r="C14" i="3"/>
  <c r="C17" i="3" s="1"/>
  <c r="C23" i="3" s="1"/>
  <c r="B23" i="3"/>
  <c r="M11" i="3"/>
  <c r="L11" i="3"/>
  <c r="K11" i="3"/>
  <c r="R11" i="3"/>
  <c r="T11" i="3"/>
  <c r="S11" i="3"/>
  <c r="N11" i="3"/>
  <c r="B4" i="3"/>
  <c r="M57" i="3"/>
  <c r="K17" i="3"/>
  <c r="AB17" i="3" s="1"/>
  <c r="AB27" i="3"/>
  <c r="L57" i="3"/>
  <c r="AB38" i="3"/>
  <c r="K57" i="3"/>
  <c r="AB48" i="3"/>
  <c r="AB28" i="3"/>
  <c r="K14" i="3"/>
  <c r="R14" i="3"/>
  <c r="M6" i="3"/>
  <c r="AB57" i="3" l="1"/>
  <c r="AC64" i="3" s="1"/>
</calcChain>
</file>

<file path=xl/sharedStrings.xml><?xml version="1.0" encoding="utf-8"?>
<sst xmlns="http://schemas.openxmlformats.org/spreadsheetml/2006/main" count="6626" uniqueCount="3797">
  <si>
    <t>项目</t>
  </si>
  <si>
    <t>行次</t>
  </si>
  <si>
    <t>本金</t>
  </si>
  <si>
    <t>本年应计利息</t>
  </si>
  <si>
    <t>逾期尚未偿还的借款本金</t>
  </si>
  <si>
    <t>期末应付利息</t>
  </si>
  <si>
    <t>年末余额</t>
  </si>
  <si>
    <t>年初余额</t>
  </si>
  <si>
    <t>本年增加</t>
  </si>
  <si>
    <t>本年减少</t>
  </si>
  <si>
    <t>栏次</t>
  </si>
  <si>
    <t>——</t>
  </si>
  <si>
    <t>一、带息流动负债合计</t>
  </si>
  <si>
    <t>[DK19061001]</t>
  </si>
  <si>
    <t>[DK19061026]</t>
  </si>
  <si>
    <t>[DK19061051]</t>
  </si>
  <si>
    <t>[DK19061076]</t>
  </si>
  <si>
    <t>[DK19061101]</t>
  </si>
  <si>
    <t>[DK19061126]</t>
  </si>
  <si>
    <t>[DK19061151]</t>
  </si>
  <si>
    <t>补充资料：</t>
  </si>
  <si>
    <t>[DK19061176]</t>
  </si>
  <si>
    <t>　（一）短期借款</t>
  </si>
  <si>
    <t>[DK19061002]</t>
  </si>
  <si>
    <t>[DK19061027]</t>
  </si>
  <si>
    <t>[DK19061052]</t>
  </si>
  <si>
    <t>[DK19061077]</t>
  </si>
  <si>
    <t>[DK19061102]</t>
  </si>
  <si>
    <t>[DK19061127]</t>
  </si>
  <si>
    <t>[DK19061152]</t>
  </si>
  <si>
    <t>一、带息负债利息支出情况：</t>
  </si>
  <si>
    <t>[DK19061177]</t>
  </si>
  <si>
    <t xml:space="preserve">       其中：银行借款</t>
  </si>
  <si>
    <t>[DK19061003]</t>
  </si>
  <si>
    <t>[DK19061028]</t>
  </si>
  <si>
    <t>[DK19061053]</t>
  </si>
  <si>
    <t>[DK19061078]</t>
  </si>
  <si>
    <t>[DK19061103]</t>
  </si>
  <si>
    <t>[DK19061128]</t>
  </si>
  <si>
    <t>[DK19061153]</t>
  </si>
  <si>
    <t xml:space="preserve">    利息支出总额</t>
  </si>
  <si>
    <t>[DK19061178]</t>
  </si>
  <si>
    <t xml:space="preserve">             非银行金融机构借款</t>
  </si>
  <si>
    <t>[DK19061004]</t>
  </si>
  <si>
    <t>[DK19061029]</t>
  </si>
  <si>
    <t>[DK19061054]</t>
  </si>
  <si>
    <t>[DK19061079]</t>
  </si>
  <si>
    <t>[DK19061104]</t>
  </si>
  <si>
    <t>[DK19061129]</t>
  </si>
  <si>
    <t>[DK19061154]</t>
  </si>
  <si>
    <t xml:space="preserve">        其中：利息资本化金额</t>
  </si>
  <si>
    <t>[DK19061179]</t>
  </si>
  <si>
    <t xml:space="preserve">  （二）交易性金融负债</t>
  </si>
  <si>
    <t>[DK19061005]</t>
  </si>
  <si>
    <t>[DK19061030]</t>
  </si>
  <si>
    <t>[DK19061055]</t>
  </si>
  <si>
    <t>[DK19061080]</t>
  </si>
  <si>
    <t>[DK19061105]</t>
  </si>
  <si>
    <t>[DK19061130]</t>
  </si>
  <si>
    <t>[DK19061155]</t>
  </si>
  <si>
    <t>二、带息负债融资成本率（%）</t>
  </si>
  <si>
    <t>[DK19061180]</t>
  </si>
  <si>
    <t xml:space="preserve">  （三）其他带息流动负债</t>
  </si>
  <si>
    <t>[DK19061006]</t>
  </si>
  <si>
    <t>[DK19061031]</t>
  </si>
  <si>
    <t>[DK19061056]</t>
  </si>
  <si>
    <t>[DK19061081]</t>
  </si>
  <si>
    <t>[DK19061106]</t>
  </si>
  <si>
    <t>[DK19061131]</t>
  </si>
  <si>
    <t>[DK19061156]</t>
  </si>
  <si>
    <t>三、资金集中管理情况（由集团总部按汇总口径填列）</t>
  </si>
  <si>
    <t>[DK19061181]</t>
  </si>
  <si>
    <t xml:space="preserve">      其中：短期融资券（含超短期融资券）</t>
  </si>
  <si>
    <t>[DK19061007]</t>
  </si>
  <si>
    <t>[DK19061032]</t>
  </si>
  <si>
    <t>[DK19061057]</t>
  </si>
  <si>
    <t>[DK19061082]</t>
  </si>
  <si>
    <t>[DK19061107]</t>
  </si>
  <si>
    <t>[DK19061132]</t>
  </si>
  <si>
    <t>[DK19061157]</t>
  </si>
  <si>
    <t>（一）资金集中总额</t>
  </si>
  <si>
    <t>[DK19061182]</t>
  </si>
  <si>
    <t xml:space="preserve">            其他短期债券</t>
  </si>
  <si>
    <t>[DK19061008]</t>
  </si>
  <si>
    <t>[DK19061033]</t>
  </si>
  <si>
    <t>[DK19061058]</t>
  </si>
  <si>
    <t>[DK19061083]</t>
  </si>
  <si>
    <t>[DK19061108]</t>
  </si>
  <si>
    <t>[DK19061133]</t>
  </si>
  <si>
    <t>[DK19061158]</t>
  </si>
  <si>
    <t xml:space="preserve">    1、通过财务公司</t>
  </si>
  <si>
    <t>[DK19061183]</t>
  </si>
  <si>
    <t xml:space="preserve">  （四）一年内到期的非流动负债</t>
  </si>
  <si>
    <t>[DK19061009]</t>
  </si>
  <si>
    <t>[DK19061034]</t>
  </si>
  <si>
    <t>[DK19061059]</t>
  </si>
  <si>
    <t>[DK19061084]</t>
  </si>
  <si>
    <t>[DK19061109]</t>
  </si>
  <si>
    <t>[DK19061134]</t>
  </si>
  <si>
    <t>[DK19061159]</t>
  </si>
  <si>
    <t xml:space="preserve">    2、通过结算中心</t>
  </si>
  <si>
    <t>[DK19061184]</t>
  </si>
  <si>
    <t xml:space="preserve">      其中：一年内到期的长期借款</t>
  </si>
  <si>
    <t>[DK19061010]</t>
  </si>
  <si>
    <t>[DK19061035]</t>
  </si>
  <si>
    <t>[DK19061060]</t>
  </si>
  <si>
    <t>[DK19061085]</t>
  </si>
  <si>
    <t>[DK19061110]</t>
  </si>
  <si>
    <t>[DK19061135]</t>
  </si>
  <si>
    <t>[DK19061160]</t>
  </si>
  <si>
    <t>（二）集团年末资金余额</t>
  </si>
  <si>
    <t>[DK19061185]</t>
  </si>
  <si>
    <t xml:space="preserve">            一年内到期的应付债券</t>
  </si>
  <si>
    <t>[DK19061011]</t>
  </si>
  <si>
    <t>[DK19061036]</t>
  </si>
  <si>
    <t>[DK19061061]</t>
  </si>
  <si>
    <t>[DK19061086]</t>
  </si>
  <si>
    <t>[DK19061111]</t>
  </si>
  <si>
    <t>[DK19061136]</t>
  </si>
  <si>
    <t>[DK19061161]</t>
  </si>
  <si>
    <t>（三）资金管理平台年末资金余额</t>
  </si>
  <si>
    <t>[DK19061186]</t>
  </si>
  <si>
    <t xml:space="preserve">            一年内到期的融资租赁款</t>
  </si>
  <si>
    <t>[DK19061012]</t>
  </si>
  <si>
    <t>[DK19061037]</t>
  </si>
  <si>
    <t>[DK19061062]</t>
  </si>
  <si>
    <t>[DK19061087]</t>
  </si>
  <si>
    <t>[DK19061112]</t>
  </si>
  <si>
    <t>[DK19061137]</t>
  </si>
  <si>
    <t>[DK19061162]</t>
  </si>
  <si>
    <t xml:space="preserve">    1.财务公司</t>
  </si>
  <si>
    <t>[DK19061187]</t>
  </si>
  <si>
    <t xml:space="preserve">            一年内到期的租赁负债</t>
  </si>
  <si>
    <t>[DK19061013]</t>
  </si>
  <si>
    <t>[DK19061038]</t>
  </si>
  <si>
    <t>[DK19061063]</t>
  </si>
  <si>
    <t>[DK19061088]</t>
  </si>
  <si>
    <t>[DK19061113]</t>
  </si>
  <si>
    <t>[DK19061138]</t>
  </si>
  <si>
    <t>[DK19061163]</t>
  </si>
  <si>
    <t xml:space="preserve">    2.结算中心</t>
  </si>
  <si>
    <t>[DK19061188]</t>
  </si>
  <si>
    <t>二、带息非流动负债合计</t>
  </si>
  <si>
    <t>[DK19061014]</t>
  </si>
  <si>
    <t>[DK19061039]</t>
  </si>
  <si>
    <t>[DK19061064]</t>
  </si>
  <si>
    <t>[DK19061089]</t>
  </si>
  <si>
    <t>[DK19061114]</t>
  </si>
  <si>
    <t>[DK19061139]</t>
  </si>
  <si>
    <t>[DK19061164]</t>
  </si>
  <si>
    <t>（四）归集受限资金余额</t>
  </si>
  <si>
    <t>[DK19061189]</t>
  </si>
  <si>
    <t>　（一）长期借款</t>
  </si>
  <si>
    <t>[DK19061015]</t>
  </si>
  <si>
    <t>[DK19061040]</t>
  </si>
  <si>
    <t>[DK19061065]</t>
  </si>
  <si>
    <t>[DK19061090]</t>
  </si>
  <si>
    <t>[DK19061115]</t>
  </si>
  <si>
    <t>[DK19061140]</t>
  </si>
  <si>
    <t>[DK19061165]</t>
  </si>
  <si>
    <t>其中：专项账户资金</t>
  </si>
  <si>
    <t>[DK19061190]</t>
  </si>
  <si>
    <t>[DK19061016]</t>
  </si>
  <si>
    <t>[DK19061041]</t>
  </si>
  <si>
    <t>[DK19061066]</t>
  </si>
  <si>
    <t>[DK19061091]</t>
  </si>
  <si>
    <t>[DK19061116]</t>
  </si>
  <si>
    <t>[DK19061141]</t>
  </si>
  <si>
    <t>[DK19061166]</t>
  </si>
  <si>
    <t xml:space="preserve">      保证金账户资金</t>
  </si>
  <si>
    <t>[DK19061191]</t>
  </si>
  <si>
    <t xml:space="preserve">            非银行金融机构借款</t>
  </si>
  <si>
    <t>[DK19061017]</t>
  </si>
  <si>
    <t>[DK19061042]</t>
  </si>
  <si>
    <t>[DK19061067]</t>
  </si>
  <si>
    <t>[DK19061092]</t>
  </si>
  <si>
    <t>[DK19061117]</t>
  </si>
  <si>
    <t>[DK19061142]</t>
  </si>
  <si>
    <t>[DK19061167]</t>
  </si>
  <si>
    <t xml:space="preserve">      金融企业管制资金</t>
  </si>
  <si>
    <t>[DK19061192]</t>
  </si>
  <si>
    <t xml:space="preserve">  （二）应付债券</t>
  </si>
  <si>
    <t>[DK19061018]</t>
  </si>
  <si>
    <t>[DK19061043]</t>
  </si>
  <si>
    <t>[DK19061068]</t>
  </si>
  <si>
    <t>[DK19061093]</t>
  </si>
  <si>
    <t>[DK19061118]</t>
  </si>
  <si>
    <t>[DK19061143]</t>
  </si>
  <si>
    <t>[DK19061168]</t>
  </si>
  <si>
    <t xml:space="preserve">      外汇管制资金</t>
  </si>
  <si>
    <t>[DK19061193]</t>
  </si>
  <si>
    <t xml:space="preserve">        其中：中期票据</t>
  </si>
  <si>
    <t>[DK19061019]</t>
  </si>
  <si>
    <t>[DK19061044]</t>
  </si>
  <si>
    <t>[DK19061069]</t>
  </si>
  <si>
    <t>[DK19061094]</t>
  </si>
  <si>
    <t>[DK19061119]</t>
  </si>
  <si>
    <t>[DK19061144]</t>
  </si>
  <si>
    <t>[DK19061169]</t>
  </si>
  <si>
    <t>（五）全口径资金集中度（%）</t>
  </si>
  <si>
    <t>[DK19061194]</t>
  </si>
  <si>
    <t xml:space="preserve">              企业债券</t>
  </si>
  <si>
    <t>[DK19061020]</t>
  </si>
  <si>
    <t>[DK19061045]</t>
  </si>
  <si>
    <t>[DK19061070]</t>
  </si>
  <si>
    <t>[DK19061095]</t>
  </si>
  <si>
    <t>[DK19061120]</t>
  </si>
  <si>
    <t>[DK19061145]</t>
  </si>
  <si>
    <t>[DK19061170]</t>
  </si>
  <si>
    <t>（六）剔除受限资金口径资金集中度（%）</t>
  </si>
  <si>
    <t>[DK19061195]</t>
  </si>
  <si>
    <t xml:space="preserve">              公司债券</t>
  </si>
  <si>
    <t>[DK19061021]</t>
  </si>
  <si>
    <t>[DK19061046]</t>
  </si>
  <si>
    <t>[DK19061071]</t>
  </si>
  <si>
    <t>[DK19061096]</t>
  </si>
  <si>
    <t>[DK19061121]</t>
  </si>
  <si>
    <t>[DK19061146]</t>
  </si>
  <si>
    <t>[DK19061171]</t>
  </si>
  <si>
    <t>（七）集团内部借款余额</t>
  </si>
  <si>
    <t>[DK19061196]</t>
  </si>
  <si>
    <t xml:space="preserve">  （三）其他带息非流动负债</t>
  </si>
  <si>
    <t>[DK19061022]</t>
  </si>
  <si>
    <t>[DK19061047]</t>
  </si>
  <si>
    <t>[DK19061072]</t>
  </si>
  <si>
    <t>[DK19061097]</t>
  </si>
  <si>
    <t>[DK19061122]</t>
  </si>
  <si>
    <t>[DK19061147]</t>
  </si>
  <si>
    <t>[DK19061172]</t>
  </si>
  <si>
    <t>[DK19061197]</t>
  </si>
  <si>
    <t xml:space="preserve">      其中：融资租赁款</t>
  </si>
  <si>
    <t>[DK19061023]</t>
  </si>
  <si>
    <t>[DK19061048]</t>
  </si>
  <si>
    <t>[DK19061073]</t>
  </si>
  <si>
    <t>[DK19061098]</t>
  </si>
  <si>
    <t>[DK19061123]</t>
  </si>
  <si>
    <t>[DK19061148]</t>
  </si>
  <si>
    <t>[DK19061173]</t>
  </si>
  <si>
    <t>[DK19061198]</t>
  </si>
  <si>
    <t xml:space="preserve">            租赁负债</t>
  </si>
  <si>
    <t>[DK19061024]</t>
  </si>
  <si>
    <t>[DK19061049]</t>
  </si>
  <si>
    <t>[DK19061074]</t>
  </si>
  <si>
    <t>[DK19061099]</t>
  </si>
  <si>
    <t>[DK19061124]</t>
  </si>
  <si>
    <t>[DK19061149]</t>
  </si>
  <si>
    <t>[DK19061174]</t>
  </si>
  <si>
    <t>（八）存贷比（%）</t>
  </si>
  <si>
    <t>[DK19061199]</t>
  </si>
  <si>
    <t>带息负债合计</t>
  </si>
  <si>
    <t>[DK19061025]</t>
  </si>
  <si>
    <t>[DK19061050]</t>
  </si>
  <si>
    <t>[DK19061075]</t>
  </si>
  <si>
    <t>[DK19061100]</t>
  </si>
  <si>
    <t>[DK19061125]</t>
  </si>
  <si>
    <t>[DK19061150]</t>
  </si>
  <si>
    <t>[DK19061175]</t>
  </si>
  <si>
    <t>四、永续债、优先股发行情况</t>
  </si>
  <si>
    <t>[DK19061200]</t>
  </si>
  <si>
    <t>（一）已发行永续债</t>
  </si>
  <si>
    <t>[DK19061201]</t>
  </si>
  <si>
    <t xml:space="preserve">     其中：计入负债的永续债</t>
  </si>
  <si>
    <t>[DK19061202]</t>
  </si>
  <si>
    <t>（二）已发行优先股</t>
  </si>
  <si>
    <t>[DK19061203]</t>
  </si>
  <si>
    <t xml:space="preserve">     其中：计入负债的优先股</t>
  </si>
  <si>
    <t>[DK19061204]</t>
  </si>
  <si>
    <t>（三)计入未分配利润的永续债利息</t>
  </si>
  <si>
    <t>[DK19061205]</t>
  </si>
  <si>
    <t>序号</t>
  </si>
  <si>
    <t>       其中：银行借款</t>
  </si>
  <si>
    <t>    利息支出总额</t>
  </si>
  <si>
    <t>                  非银行金融机构借款</t>
  </si>
  <si>
    <t>        其中：利息资本化金额</t>
  </si>
  <si>
    <t>  （二）交易性金融负债</t>
  </si>
  <si>
    <t>  （三）其他带息流动负债</t>
  </si>
  <si>
    <t>      其中：短期融资券（含超短期融资券）</t>
  </si>
  <si>
    <t>                  其他短期债券</t>
  </si>
  <si>
    <t>    1、通过财务公司</t>
  </si>
  <si>
    <t>  （四）一年内到期的非流动负债</t>
  </si>
  <si>
    <t>    2、通过结算中心</t>
  </si>
  <si>
    <t>      其中：一年内到期的长期借款</t>
  </si>
  <si>
    <t>                  一年内到期的应付债券</t>
  </si>
  <si>
    <t>                  一年内到期的融资租赁款</t>
  </si>
  <si>
    <t>1.财务公司</t>
  </si>
  <si>
    <t>2.结算中心</t>
  </si>
  <si>
    <t>      保证金账户资金</t>
  </si>
  <si>
    <t>  （二）应付债券</t>
  </si>
  <si>
    <t>      金融企业管制资金</t>
  </si>
  <si>
    <t>        其中：中期票据</t>
  </si>
  <si>
    <t>      外汇管制资金</t>
  </si>
  <si>
    <t>              企业债券</t>
  </si>
  <si>
    <t>              公司债券</t>
  </si>
  <si>
    <t>  （三）其他带息非流动负债</t>
  </si>
  <si>
    <t>      其中：融资租赁款</t>
  </si>
  <si>
    <t>     其中：计入负债的永续债</t>
  </si>
  <si>
    <t>     其中：计入负债的优先股</t>
  </si>
  <si>
    <r>
      <rPr>
        <sz val="11"/>
        <color theme="1"/>
        <rFont val="等线"/>
        <family val="2"/>
        <charset val="134"/>
      </rPr>
      <t>时间替代</t>
    </r>
    <phoneticPr fontId="7" type="noConversion"/>
  </si>
  <si>
    <r>
      <rPr>
        <b/>
        <sz val="16"/>
        <color theme="1"/>
        <rFont val="微软雅黑"/>
        <family val="2"/>
        <charset val="134"/>
      </rPr>
      <t>带息负债情况表</t>
    </r>
    <phoneticPr fontId="7" type="noConversion"/>
  </si>
  <si>
    <r>
      <t xml:space="preserve">              </t>
    </r>
    <r>
      <rPr>
        <b/>
        <sz val="9"/>
        <color theme="1"/>
        <rFont val="微软雅黑"/>
        <family val="2"/>
        <charset val="134"/>
      </rPr>
      <t>报告日期：</t>
    </r>
    <phoneticPr fontId="7" type="noConversion"/>
  </si>
  <si>
    <r>
      <t xml:space="preserve">              </t>
    </r>
    <r>
      <rPr>
        <b/>
        <sz val="9"/>
        <rFont val="微软雅黑"/>
        <family val="2"/>
        <charset val="134"/>
      </rPr>
      <t>合并组：</t>
    </r>
    <phoneticPr fontId="7" type="noConversion"/>
  </si>
  <si>
    <r>
      <rPr>
        <b/>
        <sz val="9"/>
        <rFont val="微软雅黑"/>
        <family val="2"/>
        <charset val="134"/>
      </rPr>
      <t>合并实体：</t>
    </r>
    <phoneticPr fontId="7" type="noConversion"/>
  </si>
  <si>
    <r>
      <rPr>
        <b/>
        <sz val="9"/>
        <rFont val="微软雅黑"/>
        <family val="2"/>
        <charset val="134"/>
      </rPr>
      <t>审计线索：</t>
    </r>
    <phoneticPr fontId="7" type="noConversion"/>
  </si>
  <si>
    <t>时间结构：</t>
    <phoneticPr fontId="7" type="noConversion"/>
  </si>
  <si>
    <t>序号</t>
    <phoneticPr fontId="7" type="noConversion"/>
  </si>
  <si>
    <t>项目</t>
    <phoneticPr fontId="7" type="noConversion"/>
  </si>
  <si>
    <r>
      <rPr>
        <b/>
        <sz val="9"/>
        <color theme="0"/>
        <rFont val="宋体"/>
        <family val="3"/>
        <charset val="134"/>
      </rPr>
      <t>本金</t>
    </r>
    <phoneticPr fontId="7" type="noConversion"/>
  </si>
  <si>
    <t>行次</t>
    <phoneticPr fontId="7" type="noConversion"/>
  </si>
  <si>
    <t>年末余额</t>
    <phoneticPr fontId="7" type="noConversion"/>
  </si>
  <si>
    <r>
      <t>本金年初</t>
    </r>
    <r>
      <rPr>
        <b/>
        <sz val="10"/>
        <color theme="0"/>
        <rFont val="Arial"/>
        <family val="2"/>
      </rPr>
      <t>+</t>
    </r>
    <r>
      <rPr>
        <b/>
        <sz val="10"/>
        <color theme="0"/>
        <rFont val="宋体"/>
        <family val="2"/>
      </rPr>
      <t>变动</t>
    </r>
    <r>
      <rPr>
        <b/>
        <sz val="10"/>
        <color theme="0"/>
        <rFont val="Arial"/>
        <family val="2"/>
      </rPr>
      <t>=</t>
    </r>
    <r>
      <rPr>
        <b/>
        <sz val="10"/>
        <color theme="0"/>
        <rFont val="宋体"/>
        <family val="2"/>
      </rPr>
      <t>期末余额验证</t>
    </r>
    <phoneticPr fontId="7" type="noConversion"/>
  </si>
  <si>
    <r>
      <rPr>
        <b/>
        <sz val="9"/>
        <color theme="0"/>
        <rFont val="宋体"/>
        <family val="3"/>
        <charset val="134"/>
      </rPr>
      <t>项目</t>
    </r>
    <phoneticPr fontId="7" type="noConversion"/>
  </si>
  <si>
    <r>
      <rPr>
        <b/>
        <sz val="9"/>
        <color theme="0"/>
        <rFont val="宋体"/>
        <family val="3"/>
        <charset val="134"/>
      </rPr>
      <t>年初余额</t>
    </r>
    <phoneticPr fontId="7" type="noConversion"/>
  </si>
  <si>
    <r>
      <rPr>
        <b/>
        <sz val="9"/>
        <color theme="0"/>
        <rFont val="宋体"/>
        <family val="3"/>
        <charset val="134"/>
      </rPr>
      <t>本年增加</t>
    </r>
    <phoneticPr fontId="7" type="noConversion"/>
  </si>
  <si>
    <r>
      <rPr>
        <b/>
        <sz val="9"/>
        <color theme="0"/>
        <rFont val="宋体"/>
        <family val="3"/>
        <charset val="134"/>
      </rPr>
      <t>本年减少</t>
    </r>
    <phoneticPr fontId="7" type="noConversion"/>
  </si>
  <si>
    <r>
      <rPr>
        <b/>
        <sz val="9"/>
        <color theme="0"/>
        <rFont val="宋体"/>
        <family val="3"/>
        <charset val="134"/>
      </rPr>
      <t>年末余额</t>
    </r>
    <phoneticPr fontId="7" type="noConversion"/>
  </si>
  <si>
    <r>
      <rPr>
        <b/>
        <sz val="9"/>
        <color theme="0"/>
        <rFont val="等线"/>
        <family val="2"/>
        <charset val="134"/>
      </rPr>
      <t>本年应计利息</t>
    </r>
    <phoneticPr fontId="7" type="noConversion"/>
  </si>
  <si>
    <r>
      <rPr>
        <b/>
        <sz val="9"/>
        <color theme="0"/>
        <rFont val="等线"/>
        <family val="3"/>
        <charset val="134"/>
      </rPr>
      <t>逾期尚未偿还的借款本金</t>
    </r>
    <phoneticPr fontId="7" type="noConversion"/>
  </si>
  <si>
    <r>
      <rPr>
        <b/>
        <sz val="9"/>
        <color theme="0"/>
        <rFont val="等线"/>
        <family val="3"/>
        <charset val="134"/>
      </rPr>
      <t>期末应付利息</t>
    </r>
    <phoneticPr fontId="7" type="noConversion"/>
  </si>
  <si>
    <r>
      <rPr>
        <sz val="11"/>
        <color theme="1"/>
        <rFont val="等线"/>
        <family val="2"/>
        <charset val="134"/>
      </rPr>
      <t>合并组、实体及审计线索限制</t>
    </r>
    <phoneticPr fontId="7" type="noConversion"/>
  </si>
  <si>
    <t>ID=INPUT_M</t>
    <phoneticPr fontId="7" type="noConversion"/>
  </si>
  <si>
    <t>ID=LC_GRP_JV</t>
    <phoneticPr fontId="7" type="noConversion"/>
  </si>
  <si>
    <t>F00</t>
    <phoneticPr fontId="7" type="noConversion"/>
  </si>
  <si>
    <t>F20</t>
    <phoneticPr fontId="7" type="noConversion"/>
  </si>
  <si>
    <t>F30</t>
    <phoneticPr fontId="7" type="noConversion"/>
  </si>
  <si>
    <t>F99</t>
    <phoneticPr fontId="7" type="noConversion"/>
  </si>
  <si>
    <t>ID=LC_GRP</t>
    <phoneticPr fontId="7" type="noConversion"/>
  </si>
  <si>
    <t>F_NONE</t>
    <phoneticPr fontId="7" type="noConversion"/>
  </si>
  <si>
    <t>S0902</t>
    <phoneticPr fontId="7" type="noConversion"/>
  </si>
  <si>
    <t>S0903</t>
  </si>
  <si>
    <t>S0904</t>
  </si>
  <si>
    <t>ID=LC_STD</t>
    <phoneticPr fontId="7" type="noConversion"/>
  </si>
  <si>
    <t>--</t>
    <phoneticPr fontId="7" type="noConversion"/>
  </si>
  <si>
    <t>栏位</t>
    <phoneticPr fontId="7" type="noConversion"/>
  </si>
  <si>
    <t>ID=LC_ADT</t>
    <phoneticPr fontId="7" type="noConversion"/>
  </si>
  <si>
    <t>ID=L_CON</t>
    <phoneticPr fontId="7" type="noConversion"/>
  </si>
  <si>
    <r>
      <rPr>
        <sz val="9"/>
        <color indexed="8"/>
        <rFont val="宋体"/>
        <family val="3"/>
        <charset val="134"/>
      </rPr>
      <t>一、带息流动负债合计</t>
    </r>
  </si>
  <si>
    <t>T_INTERCO</t>
    <phoneticPr fontId="7" type="noConversion"/>
  </si>
  <si>
    <t>T_PROJECT</t>
    <phoneticPr fontId="7" type="noConversion"/>
  </si>
  <si>
    <r>
      <rPr>
        <sz val="9"/>
        <color indexed="8"/>
        <rFont val="宋体"/>
        <family val="3"/>
        <charset val="134"/>
      </rPr>
      <t>补充资料：</t>
    </r>
  </si>
  <si>
    <t>26</t>
  </si>
  <si>
    <t>ID=P_CON</t>
    <phoneticPr fontId="7" type="noConversion"/>
  </si>
  <si>
    <r>
      <rPr>
        <sz val="9"/>
        <color indexed="8"/>
        <rFont val="宋体"/>
        <family val="3"/>
        <charset val="134"/>
      </rPr>
      <t>　（一）短期借款</t>
    </r>
  </si>
  <si>
    <t>一、带息负债利息支出情况：</t>
    <phoneticPr fontId="7" type="noConversion"/>
  </si>
  <si>
    <t>27</t>
  </si>
  <si>
    <t>ID=G_CON</t>
    <phoneticPr fontId="7" type="noConversion"/>
  </si>
  <si>
    <r>
      <t xml:space="preserve">       </t>
    </r>
    <r>
      <rPr>
        <sz val="9"/>
        <color indexed="8"/>
        <rFont val="宋体"/>
        <family val="3"/>
        <charset val="134"/>
      </rPr>
      <t>其中：银行借款</t>
    </r>
  </si>
  <si>
    <r>
      <t xml:space="preserve">    </t>
    </r>
    <r>
      <rPr>
        <sz val="9"/>
        <color indexed="8"/>
        <rFont val="宋体"/>
        <family val="3"/>
        <charset val="134"/>
      </rPr>
      <t>利息支出总额</t>
    </r>
  </si>
  <si>
    <t>28</t>
    <phoneticPr fontId="7" type="noConversion"/>
  </si>
  <si>
    <t>ID=R_L_CON_DFL</t>
    <phoneticPr fontId="7" type="noConversion"/>
  </si>
  <si>
    <r>
      <t xml:space="preserve">                  </t>
    </r>
    <r>
      <rPr>
        <sz val="9"/>
        <color indexed="8"/>
        <rFont val="宋体"/>
        <family val="3"/>
        <charset val="134"/>
      </rPr>
      <t>非银行金融机构借款</t>
    </r>
    <phoneticPr fontId="7" type="noConversion"/>
  </si>
  <si>
    <r>
      <t xml:space="preserve">        </t>
    </r>
    <r>
      <rPr>
        <sz val="9"/>
        <color indexed="8"/>
        <rFont val="宋体"/>
        <family val="3"/>
        <charset val="134"/>
      </rPr>
      <t>其中：利息资本化金额</t>
    </r>
  </si>
  <si>
    <t>29</t>
    <phoneticPr fontId="7" type="noConversion"/>
  </si>
  <si>
    <t>ID=R_P_CON_DFL</t>
    <phoneticPr fontId="7" type="noConversion"/>
  </si>
  <si>
    <r>
      <t xml:space="preserve">  </t>
    </r>
    <r>
      <rPr>
        <sz val="9"/>
        <color indexed="8"/>
        <rFont val="宋体"/>
        <family val="3"/>
        <charset val="134"/>
      </rPr>
      <t>（二）交易性金融负债</t>
    </r>
  </si>
  <si>
    <r>
      <rPr>
        <sz val="9"/>
        <color indexed="8"/>
        <rFont val="宋体"/>
        <family val="3"/>
        <charset val="134"/>
      </rPr>
      <t>二、带息负债融资成本率（</t>
    </r>
    <r>
      <rPr>
        <sz val="9"/>
        <color indexed="8"/>
        <rFont val="Arial"/>
        <family val="2"/>
      </rPr>
      <t>%</t>
    </r>
    <r>
      <rPr>
        <sz val="9"/>
        <color indexed="8"/>
        <rFont val="宋体"/>
        <family val="3"/>
        <charset val="134"/>
      </rPr>
      <t>）</t>
    </r>
  </si>
  <si>
    <t>30</t>
  </si>
  <si>
    <r>
      <t xml:space="preserve">  </t>
    </r>
    <r>
      <rPr>
        <sz val="9"/>
        <color indexed="8"/>
        <rFont val="宋体"/>
        <family val="3"/>
        <charset val="134"/>
      </rPr>
      <t>（三）其他带息流动负债</t>
    </r>
  </si>
  <si>
    <r>
      <rPr>
        <sz val="9"/>
        <color indexed="8"/>
        <rFont val="宋体"/>
        <family val="3"/>
        <charset val="134"/>
      </rPr>
      <t>三、资金集中管理情况（由集团总部按汇总口径填列）</t>
    </r>
    <phoneticPr fontId="7" type="noConversion"/>
  </si>
  <si>
    <t>31</t>
  </si>
  <si>
    <r>
      <t xml:space="preserve">      </t>
    </r>
    <r>
      <rPr>
        <sz val="9"/>
        <color indexed="8"/>
        <rFont val="宋体"/>
        <family val="3"/>
        <charset val="134"/>
      </rPr>
      <t>其中：短期融资券（含超短期融资券）</t>
    </r>
    <phoneticPr fontId="7" type="noConversion"/>
  </si>
  <si>
    <t>I_NONE</t>
    <phoneticPr fontId="7" type="noConversion"/>
  </si>
  <si>
    <t>P_NONE</t>
    <phoneticPr fontId="7" type="noConversion"/>
  </si>
  <si>
    <r>
      <rPr>
        <sz val="9"/>
        <color indexed="8"/>
        <rFont val="宋体"/>
        <family val="3"/>
        <charset val="134"/>
      </rPr>
      <t>（一）资金集中总额</t>
    </r>
    <phoneticPr fontId="7" type="noConversion"/>
  </si>
  <si>
    <t>32</t>
  </si>
  <si>
    <r>
      <t xml:space="preserve">                  </t>
    </r>
    <r>
      <rPr>
        <sz val="9"/>
        <color indexed="8"/>
        <rFont val="宋体"/>
        <family val="3"/>
        <charset val="134"/>
      </rPr>
      <t>其他短期债券</t>
    </r>
    <phoneticPr fontId="7" type="noConversion"/>
  </si>
  <si>
    <r>
      <t xml:space="preserve">    1</t>
    </r>
    <r>
      <rPr>
        <sz val="9"/>
        <color indexed="8"/>
        <rFont val="宋体"/>
        <family val="3"/>
        <charset val="134"/>
      </rPr>
      <t>、通过财务公司</t>
    </r>
    <phoneticPr fontId="7" type="noConversion"/>
  </si>
  <si>
    <t>33</t>
    <phoneticPr fontId="7" type="noConversion"/>
  </si>
  <si>
    <r>
      <t xml:space="preserve">  </t>
    </r>
    <r>
      <rPr>
        <sz val="9"/>
        <color indexed="8"/>
        <rFont val="宋体"/>
        <family val="3"/>
        <charset val="134"/>
      </rPr>
      <t>（四）一年内到期的非流动负债</t>
    </r>
    <phoneticPr fontId="7" type="noConversion"/>
  </si>
  <si>
    <r>
      <t xml:space="preserve">    2</t>
    </r>
    <r>
      <rPr>
        <sz val="9"/>
        <color indexed="8"/>
        <rFont val="宋体"/>
        <family val="3"/>
        <charset val="134"/>
      </rPr>
      <t>、通过结算中心</t>
    </r>
    <phoneticPr fontId="7" type="noConversion"/>
  </si>
  <si>
    <t>34</t>
  </si>
  <si>
    <r>
      <t xml:space="preserve">      </t>
    </r>
    <r>
      <rPr>
        <sz val="9"/>
        <color indexed="8"/>
        <rFont val="宋体"/>
        <family val="3"/>
        <charset val="134"/>
      </rPr>
      <t>其中：一年内到期的长期借款</t>
    </r>
  </si>
  <si>
    <r>
      <rPr>
        <sz val="9"/>
        <color indexed="8"/>
        <rFont val="宋体"/>
        <family val="3"/>
        <charset val="134"/>
      </rPr>
      <t>（二）集团年末资金余额</t>
    </r>
    <phoneticPr fontId="7" type="noConversion"/>
  </si>
  <si>
    <t>35</t>
  </si>
  <si>
    <r>
      <t xml:space="preserve">                  </t>
    </r>
    <r>
      <rPr>
        <sz val="9"/>
        <color indexed="8"/>
        <rFont val="宋体"/>
        <family val="3"/>
        <charset val="134"/>
      </rPr>
      <t>一年内到期的应付债券</t>
    </r>
    <phoneticPr fontId="7" type="noConversion"/>
  </si>
  <si>
    <r>
      <rPr>
        <sz val="9"/>
        <color indexed="8"/>
        <rFont val="宋体"/>
        <family val="3"/>
        <charset val="134"/>
      </rPr>
      <t>（三）资金管理平台年末资金余额</t>
    </r>
    <phoneticPr fontId="7" type="noConversion"/>
  </si>
  <si>
    <t>34</t>
    <phoneticPr fontId="7" type="noConversion"/>
  </si>
  <si>
    <r>
      <t xml:space="preserve">                  </t>
    </r>
    <r>
      <rPr>
        <sz val="9"/>
        <color indexed="8"/>
        <rFont val="宋体"/>
        <family val="3"/>
        <charset val="134"/>
      </rPr>
      <t>一年内到期的融资租赁款</t>
    </r>
    <phoneticPr fontId="7" type="noConversion"/>
  </si>
  <si>
    <r>
      <t>1.</t>
    </r>
    <r>
      <rPr>
        <sz val="9"/>
        <color indexed="8"/>
        <rFont val="宋体"/>
        <family val="3"/>
        <charset val="134"/>
      </rPr>
      <t>财务公司</t>
    </r>
    <phoneticPr fontId="7" type="noConversion"/>
  </si>
  <si>
    <t>一年内到期的租赁负债</t>
    <phoneticPr fontId="7" type="noConversion"/>
  </si>
  <si>
    <r>
      <t>2.</t>
    </r>
    <r>
      <rPr>
        <sz val="9"/>
        <color indexed="8"/>
        <rFont val="宋体"/>
        <family val="3"/>
        <charset val="134"/>
      </rPr>
      <t>结算中心</t>
    </r>
    <phoneticPr fontId="7" type="noConversion"/>
  </si>
  <si>
    <t>36</t>
  </si>
  <si>
    <r>
      <rPr>
        <sz val="9"/>
        <color indexed="8"/>
        <rFont val="宋体"/>
        <family val="3"/>
        <charset val="134"/>
      </rPr>
      <t>二、带息非流动负债合计</t>
    </r>
  </si>
  <si>
    <r>
      <rPr>
        <sz val="9"/>
        <color indexed="8"/>
        <rFont val="宋体"/>
        <family val="3"/>
        <charset val="134"/>
      </rPr>
      <t>（四）归集受限资金余额</t>
    </r>
    <phoneticPr fontId="7" type="noConversion"/>
  </si>
  <si>
    <t>37</t>
  </si>
  <si>
    <r>
      <rPr>
        <sz val="9"/>
        <color indexed="8"/>
        <rFont val="宋体"/>
        <family val="3"/>
        <charset val="134"/>
      </rPr>
      <t>　（一）长期借款</t>
    </r>
  </si>
  <si>
    <r>
      <rPr>
        <sz val="9"/>
        <color indexed="8"/>
        <rFont val="宋体"/>
        <family val="3"/>
        <charset val="134"/>
      </rPr>
      <t>其中：专项账户资金</t>
    </r>
    <phoneticPr fontId="7" type="noConversion"/>
  </si>
  <si>
    <t>38</t>
  </si>
  <si>
    <r>
      <t xml:space="preserve">      </t>
    </r>
    <r>
      <rPr>
        <sz val="9"/>
        <color indexed="8"/>
        <rFont val="宋体"/>
        <family val="3"/>
        <charset val="134"/>
      </rPr>
      <t>保证金账户资金</t>
    </r>
    <phoneticPr fontId="7" type="noConversion"/>
  </si>
  <si>
    <t>39</t>
  </si>
  <si>
    <r>
      <t xml:space="preserve">      </t>
    </r>
    <r>
      <rPr>
        <sz val="9"/>
        <color indexed="8"/>
        <rFont val="宋体"/>
        <family val="3"/>
        <charset val="134"/>
      </rPr>
      <t>金融企业管制资金</t>
    </r>
    <phoneticPr fontId="7" type="noConversion"/>
  </si>
  <si>
    <t>40</t>
  </si>
  <si>
    <r>
      <t xml:space="preserve">  </t>
    </r>
    <r>
      <rPr>
        <sz val="9"/>
        <color indexed="8"/>
        <rFont val="宋体"/>
        <family val="3"/>
        <charset val="134"/>
      </rPr>
      <t>（二）应付债券</t>
    </r>
  </si>
  <si>
    <r>
      <t xml:space="preserve">      </t>
    </r>
    <r>
      <rPr>
        <sz val="9"/>
        <color indexed="8"/>
        <rFont val="宋体"/>
        <family val="3"/>
        <charset val="134"/>
      </rPr>
      <t>外汇管制资金</t>
    </r>
    <phoneticPr fontId="7" type="noConversion"/>
  </si>
  <si>
    <t>41</t>
  </si>
  <si>
    <t xml:space="preserve">        其中：中期票据</t>
    <phoneticPr fontId="7" type="noConversion"/>
  </si>
  <si>
    <r>
      <rPr>
        <sz val="9"/>
        <color indexed="8"/>
        <rFont val="宋体"/>
        <family val="3"/>
        <charset val="134"/>
      </rPr>
      <t>（五）全口径资金集中度（</t>
    </r>
    <r>
      <rPr>
        <sz val="9"/>
        <color indexed="8"/>
        <rFont val="Arial"/>
        <family val="2"/>
      </rPr>
      <t>%</t>
    </r>
    <r>
      <rPr>
        <sz val="9"/>
        <color indexed="8"/>
        <rFont val="宋体"/>
        <family val="3"/>
        <charset val="134"/>
      </rPr>
      <t>）</t>
    </r>
    <phoneticPr fontId="7" type="noConversion"/>
  </si>
  <si>
    <t>42</t>
  </si>
  <si>
    <t xml:space="preserve">              企业债券</t>
    <phoneticPr fontId="7" type="noConversion"/>
  </si>
  <si>
    <r>
      <rPr>
        <sz val="9"/>
        <color indexed="8"/>
        <rFont val="宋体"/>
        <family val="3"/>
        <charset val="134"/>
      </rPr>
      <t>（六）剔除受限资金口径资金集中度（</t>
    </r>
    <r>
      <rPr>
        <sz val="9"/>
        <color indexed="8"/>
        <rFont val="Arial"/>
        <family val="2"/>
      </rPr>
      <t>%</t>
    </r>
    <r>
      <rPr>
        <sz val="9"/>
        <color indexed="8"/>
        <rFont val="宋体"/>
        <family val="3"/>
        <charset val="134"/>
      </rPr>
      <t>）</t>
    </r>
    <phoneticPr fontId="7" type="noConversion"/>
  </si>
  <si>
    <t>43</t>
  </si>
  <si>
    <t xml:space="preserve">              公司债券</t>
    <phoneticPr fontId="7" type="noConversion"/>
  </si>
  <si>
    <r>
      <rPr>
        <sz val="9"/>
        <color indexed="8"/>
        <rFont val="宋体"/>
        <family val="3"/>
        <charset val="134"/>
      </rPr>
      <t>（七）集团内部借款余额</t>
    </r>
    <phoneticPr fontId="7" type="noConversion"/>
  </si>
  <si>
    <t>44</t>
  </si>
  <si>
    <t xml:space="preserve">  （三）其他带息非流动负债</t>
    <phoneticPr fontId="7" type="noConversion"/>
  </si>
  <si>
    <r>
      <t xml:space="preserve">    1</t>
    </r>
    <r>
      <rPr>
        <sz val="9"/>
        <color indexed="8"/>
        <rFont val="宋体"/>
        <family val="3"/>
        <charset val="134"/>
      </rPr>
      <t>、通过财务公司</t>
    </r>
  </si>
  <si>
    <t>45</t>
  </si>
  <si>
    <t xml:space="preserve">      其中：融资租赁款</t>
    <phoneticPr fontId="7" type="noConversion"/>
  </si>
  <si>
    <r>
      <t xml:space="preserve">    2</t>
    </r>
    <r>
      <rPr>
        <sz val="9"/>
        <color indexed="8"/>
        <rFont val="宋体"/>
        <family val="3"/>
        <charset val="134"/>
      </rPr>
      <t>、通过结算中心</t>
    </r>
  </si>
  <si>
    <t>46</t>
  </si>
  <si>
    <t>租赁负债</t>
    <phoneticPr fontId="7" type="noConversion"/>
  </si>
  <si>
    <r>
      <rPr>
        <sz val="9"/>
        <color indexed="8"/>
        <rFont val="宋体"/>
        <family val="3"/>
        <charset val="134"/>
      </rPr>
      <t>（八）存贷比（</t>
    </r>
    <r>
      <rPr>
        <sz val="9"/>
        <color indexed="8"/>
        <rFont val="Arial"/>
        <family val="2"/>
      </rPr>
      <t>%</t>
    </r>
    <r>
      <rPr>
        <sz val="9"/>
        <color indexed="8"/>
        <rFont val="宋体"/>
        <family val="3"/>
        <charset val="134"/>
      </rPr>
      <t>）</t>
    </r>
    <phoneticPr fontId="7" type="noConversion"/>
  </si>
  <si>
    <t>47</t>
  </si>
  <si>
    <t>带息负债合计</t>
    <phoneticPr fontId="7" type="noConversion"/>
  </si>
  <si>
    <r>
      <rPr>
        <sz val="9"/>
        <color indexed="8"/>
        <rFont val="宋体"/>
        <family val="3"/>
        <charset val="134"/>
      </rPr>
      <t>四、永续债、优先股发行情况</t>
    </r>
    <phoneticPr fontId="7" type="noConversion"/>
  </si>
  <si>
    <t>48</t>
    <phoneticPr fontId="7" type="noConversion"/>
  </si>
  <si>
    <r>
      <rPr>
        <sz val="9"/>
        <color indexed="8"/>
        <rFont val="宋体"/>
        <family val="3"/>
        <charset val="134"/>
      </rPr>
      <t>（一）已发行永续债</t>
    </r>
    <phoneticPr fontId="7" type="noConversion"/>
  </si>
  <si>
    <t>49</t>
    <phoneticPr fontId="7" type="noConversion"/>
  </si>
  <si>
    <r>
      <t xml:space="preserve">     </t>
    </r>
    <r>
      <rPr>
        <sz val="9"/>
        <color indexed="8"/>
        <rFont val="宋体"/>
        <family val="3"/>
        <charset val="134"/>
      </rPr>
      <t>其中：计入负债的永续债</t>
    </r>
    <phoneticPr fontId="7" type="noConversion"/>
  </si>
  <si>
    <t>50</t>
  </si>
  <si>
    <r>
      <rPr>
        <sz val="9"/>
        <color indexed="8"/>
        <rFont val="宋体"/>
        <family val="3"/>
        <charset val="134"/>
      </rPr>
      <t>（二）已发行优先股</t>
    </r>
    <phoneticPr fontId="7" type="noConversion"/>
  </si>
  <si>
    <t>51</t>
  </si>
  <si>
    <r>
      <t xml:space="preserve">     </t>
    </r>
    <r>
      <rPr>
        <sz val="9"/>
        <color indexed="8"/>
        <rFont val="宋体"/>
        <family val="3"/>
        <charset val="134"/>
      </rPr>
      <t>其中：计入负债的优先股</t>
    </r>
    <phoneticPr fontId="7" type="noConversion"/>
  </si>
  <si>
    <t>52</t>
  </si>
  <si>
    <r>
      <rPr>
        <sz val="9"/>
        <color indexed="8"/>
        <rFont val="宋体"/>
        <family val="3"/>
        <charset val="134"/>
      </rPr>
      <t>（三</t>
    </r>
    <r>
      <rPr>
        <sz val="9"/>
        <color indexed="8"/>
        <rFont val="Arial"/>
        <family val="2"/>
      </rPr>
      <t>)</t>
    </r>
    <r>
      <rPr>
        <sz val="9"/>
        <color indexed="8"/>
        <rFont val="宋体"/>
        <family val="3"/>
        <charset val="134"/>
      </rPr>
      <t>计入未分配利润的永续债利息</t>
    </r>
    <phoneticPr fontId="7" type="noConversion"/>
  </si>
  <si>
    <t>53</t>
  </si>
  <si>
    <t>汇总验证：</t>
    <phoneticPr fontId="7" type="noConversion"/>
  </si>
  <si>
    <t>项         目</t>
  </si>
  <si>
    <t>本月数</t>
  </si>
  <si>
    <t>本期累计</t>
  </si>
  <si>
    <t>上年同期累计</t>
  </si>
  <si>
    <t>合计</t>
  </si>
  <si>
    <t>[DK19075001]</t>
  </si>
  <si>
    <t>[DK19075078]</t>
  </si>
  <si>
    <t>[DK19075155]</t>
  </si>
  <si>
    <t>职工薪酬</t>
  </si>
  <si>
    <t>[DK19075002]</t>
  </si>
  <si>
    <t>[DK19075079]</t>
  </si>
  <si>
    <t>[DK19075156]</t>
  </si>
  <si>
    <t xml:space="preserve">  其中：合同制员工工资总额</t>
  </si>
  <si>
    <t>[DK19075003]</t>
  </si>
  <si>
    <t>[DK19075080]</t>
  </si>
  <si>
    <t>[DK19075157]</t>
  </si>
  <si>
    <t>　　　  合同制员工社会保险费用</t>
  </si>
  <si>
    <t>[DK19075004]</t>
  </si>
  <si>
    <t>[DK19075081]</t>
  </si>
  <si>
    <t>[DK19075158]</t>
  </si>
  <si>
    <t xml:space="preserve">          其中：养老保险</t>
  </si>
  <si>
    <t>[DK19075005]</t>
  </si>
  <si>
    <t>[DK19075082]</t>
  </si>
  <si>
    <t>[DK19075159]</t>
  </si>
  <si>
    <t xml:space="preserve">                  其中：基本养老保险</t>
  </si>
  <si>
    <t>[DK19075006]</t>
  </si>
  <si>
    <t>[DK19075083]</t>
  </si>
  <si>
    <t>[DK19075160]</t>
  </si>
  <si>
    <t xml:space="preserve">                        补充养老保险</t>
  </si>
  <si>
    <t>[DK19075007]</t>
  </si>
  <si>
    <t>[DK19075084]</t>
  </si>
  <si>
    <t>[DK19075161]</t>
  </si>
  <si>
    <t xml:space="preserve">                        企业年金</t>
  </si>
  <si>
    <t>[DK19075008]</t>
  </si>
  <si>
    <t>[DK19075085]</t>
  </si>
  <si>
    <t>[DK19075162]</t>
  </si>
  <si>
    <t xml:space="preserve">                医疗保险</t>
  </si>
  <si>
    <t>[DK19075009]</t>
  </si>
  <si>
    <t>[DK19075086]</t>
  </si>
  <si>
    <t>[DK19075163]</t>
  </si>
  <si>
    <t xml:space="preserve">                  其中：基本医疗保险</t>
  </si>
  <si>
    <t>[DK19075010]</t>
  </si>
  <si>
    <t>[DK19075087]</t>
  </si>
  <si>
    <t>[DK19075164]</t>
  </si>
  <si>
    <t xml:space="preserve">                        补充医疗保险</t>
  </si>
  <si>
    <t>[DK19075011]</t>
  </si>
  <si>
    <t>[DK19075088]</t>
  </si>
  <si>
    <t>[DK19075165]</t>
  </si>
  <si>
    <t xml:space="preserve">                失业保险</t>
  </si>
  <si>
    <t>[DK19075012]</t>
  </si>
  <si>
    <t>[DK19075089]</t>
  </si>
  <si>
    <t>[DK19075166]</t>
  </si>
  <si>
    <t xml:space="preserve">                工伤保险</t>
  </si>
  <si>
    <t>[DK19075013]</t>
  </si>
  <si>
    <t>[DK19075090]</t>
  </si>
  <si>
    <t>[DK19075167]</t>
  </si>
  <si>
    <t xml:space="preserve">                生育保险</t>
  </si>
  <si>
    <t>[DK19075014]</t>
  </si>
  <si>
    <t>[DK19075091]</t>
  </si>
  <si>
    <t>[DK19075168]</t>
  </si>
  <si>
    <t>　　　  职工福利费</t>
  </si>
  <si>
    <t>[DK19075015]</t>
  </si>
  <si>
    <t>[DK19075092]</t>
  </si>
  <si>
    <t>[DK19075169]</t>
  </si>
  <si>
    <t>　　  　职工教育经费</t>
  </si>
  <si>
    <t>[DK19075016]</t>
  </si>
  <si>
    <t>[DK19075093]</t>
  </si>
  <si>
    <t>[DK19075170]</t>
  </si>
  <si>
    <t>　　  　工会经费</t>
  </si>
  <si>
    <t>[DK19075017]</t>
  </si>
  <si>
    <t>[DK19075094]</t>
  </si>
  <si>
    <t>[DK19075171]</t>
  </si>
  <si>
    <t>　　  　住房费用</t>
  </si>
  <si>
    <t>[DK19075018]</t>
  </si>
  <si>
    <t>[DK19075095]</t>
  </si>
  <si>
    <t>[DK19075172]</t>
  </si>
  <si>
    <t>　　　  技术奖酬金及业余设计奖</t>
  </si>
  <si>
    <t>[DK19075019]</t>
  </si>
  <si>
    <t>[DK19075096]</t>
  </si>
  <si>
    <t>[DK19075173]</t>
  </si>
  <si>
    <t>　　　  职工辞退福利</t>
  </si>
  <si>
    <t>[DK19075020]</t>
  </si>
  <si>
    <t>[DK19075097]</t>
  </si>
  <si>
    <t>[DK19075174]</t>
  </si>
  <si>
    <t>　　  　股份支付</t>
  </si>
  <si>
    <t>[DK19075021]</t>
  </si>
  <si>
    <t>[DK19075098]</t>
  </si>
  <si>
    <t>[DK19075175]</t>
  </si>
  <si>
    <t xml:space="preserve">        其他薪酬支出</t>
  </si>
  <si>
    <t>[DK19075022]</t>
  </si>
  <si>
    <t>[DK19075099]</t>
  </si>
  <si>
    <t>[DK19075176]</t>
  </si>
  <si>
    <t>劳动保险费</t>
  </si>
  <si>
    <t>[DK19075023]</t>
  </si>
  <si>
    <t>[DK19075100]</t>
  </si>
  <si>
    <t>[DK19075177]</t>
  </si>
  <si>
    <t>劳动保护费</t>
  </si>
  <si>
    <t>[DK19075024]</t>
  </si>
  <si>
    <t>[DK19075101]</t>
  </si>
  <si>
    <t>[DK19075178]</t>
  </si>
  <si>
    <t>折旧与摊销</t>
  </si>
  <si>
    <t>[DK19075025]</t>
  </si>
  <si>
    <t>[DK19075102]</t>
  </si>
  <si>
    <t>[DK19075179]</t>
  </si>
  <si>
    <t xml:space="preserve">    其中：固定资产折旧</t>
  </si>
  <si>
    <t>[DK19075026]</t>
  </si>
  <si>
    <t>[DK19075103]</t>
  </si>
  <si>
    <t>[DK19075180]</t>
  </si>
  <si>
    <t xml:space="preserve">          使用权资产折旧</t>
  </si>
  <si>
    <t>[DK19075027]</t>
  </si>
  <si>
    <t>[DK19075104]</t>
  </si>
  <si>
    <t>[DK19075181]</t>
  </si>
  <si>
    <t xml:space="preserve">          长期待摊费用摊销</t>
  </si>
  <si>
    <t>[DK19075028]</t>
  </si>
  <si>
    <t>[DK19075105]</t>
  </si>
  <si>
    <t>[DK19075182]</t>
  </si>
  <si>
    <t xml:space="preserve">          无形资产摊销</t>
  </si>
  <si>
    <t>[DK19075029]</t>
  </si>
  <si>
    <t>[DK19075106]</t>
  </si>
  <si>
    <t>[DK19075183]</t>
  </si>
  <si>
    <t>低值易耗品摊销</t>
  </si>
  <si>
    <t>[DK19075030]</t>
  </si>
  <si>
    <t>[DK19075107]</t>
  </si>
  <si>
    <t>[DK19075184]</t>
  </si>
  <si>
    <t>夹辅具及刃量模具费</t>
  </si>
  <si>
    <t>[DK19075031]</t>
  </si>
  <si>
    <t>[DK19075108]</t>
  </si>
  <si>
    <t>[DK19075185]</t>
  </si>
  <si>
    <t>修理费</t>
  </si>
  <si>
    <t>[DK19075032]</t>
  </si>
  <si>
    <t>[DK19075109]</t>
  </si>
  <si>
    <t>[DK19075186]</t>
  </si>
  <si>
    <t>外委加工费</t>
  </si>
  <si>
    <t>[DK19075033]</t>
  </si>
  <si>
    <t>[DK19075110]</t>
  </si>
  <si>
    <t>[DK19075187]</t>
  </si>
  <si>
    <t>办公用品费</t>
  </si>
  <si>
    <t>[DK19075034]</t>
  </si>
  <si>
    <t>[DK19075111]</t>
  </si>
  <si>
    <t>[DK19075188]</t>
  </si>
  <si>
    <t>差旅费</t>
  </si>
  <si>
    <t>[DK19075035]</t>
  </si>
  <si>
    <t>[DK19075112]</t>
  </si>
  <si>
    <t>[DK19075189]</t>
  </si>
  <si>
    <t>水电动能费</t>
  </si>
  <si>
    <t>[DK19075036]</t>
  </si>
  <si>
    <t>[DK19075113]</t>
  </si>
  <si>
    <t>[DK19075190]</t>
  </si>
  <si>
    <t xml:space="preserve">  其中：水费</t>
  </si>
  <si>
    <t>[DK19075037]</t>
  </si>
  <si>
    <t>[DK19075114]</t>
  </si>
  <si>
    <t>[DK19075191]</t>
  </si>
  <si>
    <t>　　  　电费</t>
  </si>
  <si>
    <t>[DK19075038]</t>
  </si>
  <si>
    <t>[DK19075115]</t>
  </si>
  <si>
    <t>[DK19075192]</t>
  </si>
  <si>
    <t>　　  　蒸汽费</t>
  </si>
  <si>
    <t>[DK19075039]</t>
  </si>
  <si>
    <t>[DK19075116]</t>
  </si>
  <si>
    <t>[DK19075193]</t>
  </si>
  <si>
    <t>　　  　燃料</t>
  </si>
  <si>
    <t>[DK19075040]</t>
  </si>
  <si>
    <t>[DK19075117]</t>
  </si>
  <si>
    <t>[DK19075194]</t>
  </si>
  <si>
    <t>　  　　煤气</t>
  </si>
  <si>
    <t>[DK19075041]</t>
  </si>
  <si>
    <t>[DK19075118]</t>
  </si>
  <si>
    <t>[DK19075195]</t>
  </si>
  <si>
    <t>诉讼费</t>
  </si>
  <si>
    <t>[DK19075042]</t>
  </si>
  <si>
    <t>[DK19075119]</t>
  </si>
  <si>
    <t>[DK19075196]</t>
  </si>
  <si>
    <t>业务招待费</t>
  </si>
  <si>
    <t>[DK19075043]</t>
  </si>
  <si>
    <t>[DK19075120]</t>
  </si>
  <si>
    <t>[DK19075197]</t>
  </si>
  <si>
    <t>党建工作经费</t>
  </si>
  <si>
    <t>[DK19075044]</t>
  </si>
  <si>
    <t>[DK19075121]</t>
  </si>
  <si>
    <t>[DK19075198]</t>
  </si>
  <si>
    <t>运输费及产品中转费</t>
  </si>
  <si>
    <t>[DK19075045]</t>
  </si>
  <si>
    <t>[DK19075122]</t>
  </si>
  <si>
    <t>[DK19075199]</t>
  </si>
  <si>
    <t>邮电费</t>
  </si>
  <si>
    <t>[DK19075046]</t>
  </si>
  <si>
    <t>[DK19075123]</t>
  </si>
  <si>
    <t>[DK19075200]</t>
  </si>
  <si>
    <t>租赁费</t>
  </si>
  <si>
    <t>[DK19075047]</t>
  </si>
  <si>
    <t>[DK19075124]</t>
  </si>
  <si>
    <t>[DK19075201]</t>
  </si>
  <si>
    <t>会议费</t>
  </si>
  <si>
    <t>[DK19075048]</t>
  </si>
  <si>
    <t>[DK19075125]</t>
  </si>
  <si>
    <t>[DK19075202]</t>
  </si>
  <si>
    <t>软件服务费</t>
  </si>
  <si>
    <t>[DK19075049]</t>
  </si>
  <si>
    <t>[DK19075126]</t>
  </si>
  <si>
    <t>[DK19075203]</t>
  </si>
  <si>
    <t>硬件服务费</t>
  </si>
  <si>
    <t>[DK19075050]</t>
  </si>
  <si>
    <t>[DK19075127]</t>
  </si>
  <si>
    <t>[DK19075204]</t>
  </si>
  <si>
    <t>宣传费</t>
  </si>
  <si>
    <t>[DK19075051]</t>
  </si>
  <si>
    <t>[DK19075128]</t>
  </si>
  <si>
    <t>[DK19075205]</t>
  </si>
  <si>
    <t>广告费</t>
  </si>
  <si>
    <t>[DK19075052]</t>
  </si>
  <si>
    <t>[DK19075129]</t>
  </si>
  <si>
    <t>[DK19075206]</t>
  </si>
  <si>
    <t>存货盘亏、毁损及报废</t>
  </si>
  <si>
    <t>[DK19075053]</t>
  </si>
  <si>
    <t>[DK19075130]</t>
  </si>
  <si>
    <t>[DK19075207]</t>
  </si>
  <si>
    <t>技术转让费</t>
  </si>
  <si>
    <t>[DK19075054]</t>
  </si>
  <si>
    <t>[DK19075131]</t>
  </si>
  <si>
    <t>[DK19075208]</t>
  </si>
  <si>
    <t>技术提成费</t>
  </si>
  <si>
    <t>[DK19075055]</t>
  </si>
  <si>
    <t>[DK19075132]</t>
  </si>
  <si>
    <t>[DK19075209]</t>
  </si>
  <si>
    <t>技术援助费</t>
  </si>
  <si>
    <t>[DK19075056]</t>
  </si>
  <si>
    <t>[DK19075133]</t>
  </si>
  <si>
    <t>[DK19075210]</t>
  </si>
  <si>
    <t>新车走保费</t>
  </si>
  <si>
    <t>[DK19075057]</t>
  </si>
  <si>
    <t>[DK19075134]</t>
  </si>
  <si>
    <t>[DK19075211]</t>
  </si>
  <si>
    <t>包装费</t>
  </si>
  <si>
    <t>[DK19075058]</t>
  </si>
  <si>
    <t>[DK19075135]</t>
  </si>
  <si>
    <t>[DK19075212]</t>
  </si>
  <si>
    <t>净追索赔偿</t>
  </si>
  <si>
    <t>[DK19075059]</t>
  </si>
  <si>
    <t>[DK19075136]</t>
  </si>
  <si>
    <t>[DK19075213]</t>
  </si>
  <si>
    <t>商品车维护费</t>
  </si>
  <si>
    <t>[DK19075060]</t>
  </si>
  <si>
    <t>[DK19075137]</t>
  </si>
  <si>
    <t>[DK19075214]</t>
  </si>
  <si>
    <t>特别理赔</t>
  </si>
  <si>
    <t>[DK19075061]</t>
  </si>
  <si>
    <t>[DK19075138]</t>
  </si>
  <si>
    <t>[DK19075215]</t>
  </si>
  <si>
    <t>召回准备</t>
  </si>
  <si>
    <t>[DK19075062]</t>
  </si>
  <si>
    <t>[DK19075139]</t>
  </si>
  <si>
    <t>[DK19075216]</t>
  </si>
  <si>
    <t>市场开拓费</t>
  </si>
  <si>
    <t>[DK19075063]</t>
  </si>
  <si>
    <t>[DK19075140]</t>
  </si>
  <si>
    <t>[DK19075217]</t>
  </si>
  <si>
    <t>经销商服务站支持</t>
  </si>
  <si>
    <t>[DK19075064]</t>
  </si>
  <si>
    <t>[DK19075141]</t>
  </si>
  <si>
    <t>[DK19075218]</t>
  </si>
  <si>
    <t>经销商奖励</t>
  </si>
  <si>
    <t>[DK19075065]</t>
  </si>
  <si>
    <t>[DK19075142]</t>
  </si>
  <si>
    <t>[DK19075219]</t>
  </si>
  <si>
    <t>销售佣金</t>
  </si>
  <si>
    <t>[DK19075066]</t>
  </si>
  <si>
    <t>[DK19075143]</t>
  </si>
  <si>
    <t>[DK19075220]</t>
  </si>
  <si>
    <t>聘请中介机构费</t>
  </si>
  <si>
    <t>[DK19075067]</t>
  </si>
  <si>
    <t>[DK19075144]</t>
  </si>
  <si>
    <t>[DK19075221]</t>
  </si>
  <si>
    <t xml:space="preserve">     其中：咨询费</t>
  </si>
  <si>
    <t>[DK19075068]</t>
  </si>
  <si>
    <t>[DK19075145]</t>
  </si>
  <si>
    <t>[DK19075222]</t>
  </si>
  <si>
    <t xml:space="preserve">           审计费</t>
  </si>
  <si>
    <t>[DK19075069]</t>
  </si>
  <si>
    <t>[DK19075146]</t>
  </si>
  <si>
    <t>[DK19075223]</t>
  </si>
  <si>
    <t>派驻费</t>
  </si>
  <si>
    <t>[DK19075070]</t>
  </si>
  <si>
    <t>[DK19075147]</t>
  </si>
  <si>
    <t>[DK19075224]</t>
  </si>
  <si>
    <t>环境保护费</t>
  </si>
  <si>
    <t>[DK19075071]</t>
  </si>
  <si>
    <t>[DK19075148]</t>
  </si>
  <si>
    <t>[DK19075225]</t>
  </si>
  <si>
    <t>重组费用</t>
  </si>
  <si>
    <t>[DK19075072]</t>
  </si>
  <si>
    <t>[DK19075149]</t>
  </si>
  <si>
    <t>[DK19075226]</t>
  </si>
  <si>
    <t>开办费</t>
  </si>
  <si>
    <t>[DK19075073]</t>
  </si>
  <si>
    <t>[DK19075150]</t>
  </si>
  <si>
    <t>[DK19075227]</t>
  </si>
  <si>
    <t>财产保险费</t>
  </si>
  <si>
    <t>[DK19075074]</t>
  </si>
  <si>
    <t>[DK19075151]</t>
  </si>
  <si>
    <t>[DK19075228]</t>
  </si>
  <si>
    <t>其他费用支出</t>
  </si>
  <si>
    <t>[DK19075075]</t>
  </si>
  <si>
    <t>[DK19075152]</t>
  </si>
  <si>
    <t>[DK19075229]</t>
  </si>
  <si>
    <t>银行手续费及其他</t>
  </si>
  <si>
    <t>[DK19075076]</t>
  </si>
  <si>
    <t>[DK19075153]</t>
  </si>
  <si>
    <t>[DK19075230]</t>
  </si>
  <si>
    <t>职工奖励及福利基金</t>
  </si>
  <si>
    <t>[DK19075077]</t>
  </si>
  <si>
    <t>[DK19075154]</t>
  </si>
  <si>
    <t>[DK19075231]</t>
  </si>
  <si>
    <t>  其中：合同制员工工资总额</t>
  </si>
  <si>
    <t>　　　  合同制员工社会保险费用</t>
  </si>
  <si>
    <t>          其中：养老保险</t>
  </si>
  <si>
    <t>                  其中：基本养老保险</t>
  </si>
  <si>
    <t>                              补充养老保险</t>
  </si>
  <si>
    <t>                              企业年金</t>
  </si>
  <si>
    <t>                医疗保险</t>
  </si>
  <si>
    <t>                  其中：基本医疗保险</t>
  </si>
  <si>
    <t>                        补充医疗保险</t>
  </si>
  <si>
    <t>                失业保险</t>
  </si>
  <si>
    <t>                工伤保险</t>
  </si>
  <si>
    <t>                生育保险</t>
  </si>
  <si>
    <t>　　　  职工福利费</t>
  </si>
  <si>
    <t>　　  　职工教育经费</t>
  </si>
  <si>
    <t>　　  　工会经费</t>
  </si>
  <si>
    <t>　　  　住房费用</t>
  </si>
  <si>
    <t>　　　  技术奖酬金及业余设计奖</t>
  </si>
  <si>
    <t>　　　  职工辞退福利</t>
  </si>
  <si>
    <t>　　  　劳务工劳务费</t>
  </si>
  <si>
    <t>        其他薪酬支出</t>
  </si>
  <si>
    <t>    其中：固定资产折旧</t>
  </si>
  <si>
    <t>使用权资产折旧</t>
  </si>
  <si>
    <t>                长期待摊费用摊销</t>
  </si>
  <si>
    <t>                无形资产摊销</t>
  </si>
  <si>
    <t>  其中：水费</t>
  </si>
  <si>
    <t>　　  　电费</t>
  </si>
  <si>
    <t>　　  　蒸汽费</t>
  </si>
  <si>
    <t>　　  　燃料</t>
  </si>
  <si>
    <t>　  　　煤气</t>
  </si>
  <si>
    <t>     其中：咨询费</t>
  </si>
  <si>
    <t>                 审计费</t>
  </si>
  <si>
    <r>
      <t xml:space="preserve">          </t>
    </r>
    <r>
      <rPr>
        <sz val="9"/>
        <color theme="1"/>
        <rFont val="宋体"/>
        <family val="3"/>
        <charset val="134"/>
      </rPr>
      <t>其中：养老保险</t>
    </r>
  </si>
  <si>
    <r>
      <t xml:space="preserve">                              </t>
    </r>
    <r>
      <rPr>
        <sz val="9"/>
        <color theme="1"/>
        <rFont val="宋体"/>
        <family val="3"/>
        <charset val="134"/>
      </rPr>
      <t>补充养老保险</t>
    </r>
  </si>
  <si>
    <r>
      <t xml:space="preserve">                              </t>
    </r>
    <r>
      <rPr>
        <sz val="9"/>
        <color theme="1"/>
        <rFont val="宋体"/>
        <family val="3"/>
        <charset val="134"/>
      </rPr>
      <t>企业年金</t>
    </r>
  </si>
  <si>
    <r>
      <rPr>
        <sz val="9"/>
        <color theme="1"/>
        <rFont val="宋体"/>
        <family val="3"/>
        <charset val="134"/>
      </rPr>
      <t>　　</t>
    </r>
    <r>
      <rPr>
        <sz val="9"/>
        <color theme="1"/>
        <rFont val="Arial"/>
        <family val="2"/>
      </rPr>
      <t xml:space="preserve">  </t>
    </r>
    <r>
      <rPr>
        <sz val="9"/>
        <color theme="1"/>
        <rFont val="宋体"/>
        <family val="3"/>
        <charset val="134"/>
      </rPr>
      <t>　劳务工劳务费</t>
    </r>
  </si>
  <si>
    <r>
      <t xml:space="preserve">              </t>
    </r>
    <r>
      <rPr>
        <sz val="9"/>
        <color theme="1"/>
        <rFont val="宋体"/>
        <family val="3"/>
        <charset val="134"/>
      </rPr>
      <t>使用权资产折旧</t>
    </r>
  </si>
  <si>
    <r>
      <t xml:space="preserve">                </t>
    </r>
    <r>
      <rPr>
        <sz val="9"/>
        <color theme="1"/>
        <rFont val="宋体"/>
        <family val="3"/>
        <charset val="134"/>
      </rPr>
      <t>长期待摊费用摊销</t>
    </r>
  </si>
  <si>
    <r>
      <t xml:space="preserve">                </t>
    </r>
    <r>
      <rPr>
        <sz val="9"/>
        <color theme="1"/>
        <rFont val="宋体"/>
        <family val="3"/>
        <charset val="134"/>
      </rPr>
      <t>无形资产摊销</t>
    </r>
  </si>
  <si>
    <r>
      <t xml:space="preserve">                 </t>
    </r>
    <r>
      <rPr>
        <sz val="9"/>
        <color theme="1"/>
        <rFont val="宋体"/>
        <family val="3"/>
        <charset val="134"/>
      </rPr>
      <t>审计费</t>
    </r>
  </si>
  <si>
    <t>合计验证：</t>
  </si>
  <si>
    <t>职工薪酬验证：</t>
  </si>
  <si>
    <t>社会保险验证：</t>
  </si>
  <si>
    <t>养老保险验证：</t>
  </si>
  <si>
    <t>医疗保险验证：</t>
  </si>
  <si>
    <t>折旧与摊销验证：</t>
  </si>
  <si>
    <t>水电动能费用验证：</t>
  </si>
  <si>
    <t>总计验证：</t>
  </si>
  <si>
    <t>项   目</t>
  </si>
  <si>
    <t>本期发生额</t>
  </si>
  <si>
    <t>上期发生额</t>
  </si>
  <si>
    <t>一、交易性金融资产</t>
  </si>
  <si>
    <t>[DK1907901]</t>
  </si>
  <si>
    <t>[DK1907906]</t>
  </si>
  <si>
    <t>二、交易性金融负债</t>
  </si>
  <si>
    <t>[DK1907902]</t>
  </si>
  <si>
    <t>[DK1907907]</t>
  </si>
  <si>
    <t>三、按公允价值计量的投资性房地产</t>
  </si>
  <si>
    <t>[DK1907903]</t>
  </si>
  <si>
    <t>[DK1907908]</t>
  </si>
  <si>
    <t>四、其他</t>
  </si>
  <si>
    <t>[DK1907904]</t>
  </si>
  <si>
    <t>[DK1907909]</t>
  </si>
  <si>
    <t>合      计</t>
  </si>
  <si>
    <t>[DK1907905]</t>
  </si>
  <si>
    <t>[DK1907910]</t>
  </si>
  <si>
    <t>时间替代</t>
    <phoneticPr fontId="7" type="noConversion"/>
  </si>
  <si>
    <t>合并组、实体及审计线索限制</t>
    <phoneticPr fontId="7" type="noConversion"/>
  </si>
  <si>
    <t>本月数</t>
    <phoneticPr fontId="7" type="noConversion"/>
  </si>
  <si>
    <t>本年累计</t>
    <phoneticPr fontId="7" type="noConversion"/>
  </si>
  <si>
    <t>上年同期</t>
    <phoneticPr fontId="7" type="noConversion"/>
  </si>
  <si>
    <t>一、交易性金融资产</t>
    <phoneticPr fontId="42" type="noConversion"/>
  </si>
  <si>
    <t>二、交易性金融负债</t>
    <phoneticPr fontId="42" type="noConversion"/>
  </si>
  <si>
    <t>ID=ALL_ENTITY</t>
    <phoneticPr fontId="7" type="noConversion"/>
  </si>
  <si>
    <t>三、按公允价值计量的投资性房地产</t>
    <phoneticPr fontId="42" type="noConversion"/>
  </si>
  <si>
    <t>四、其他</t>
    <phoneticPr fontId="42" type="noConversion"/>
  </si>
  <si>
    <t>合计</t>
    <phoneticPr fontId="42" type="noConversion"/>
  </si>
  <si>
    <t>公允价值变动收益本月/本年汇总：</t>
    <phoneticPr fontId="42" type="noConversion"/>
  </si>
  <si>
    <t>总计验证：</t>
    <phoneticPr fontId="42" type="noConversion"/>
  </si>
  <si>
    <t>年初数</t>
  </si>
  <si>
    <t>期末数</t>
  </si>
  <si>
    <t>外币原币金额</t>
  </si>
  <si>
    <t>汇率</t>
  </si>
  <si>
    <t>人民币</t>
  </si>
  <si>
    <t xml:space="preserve">一、应收账款 </t>
  </si>
  <si>
    <t>[DK19101001]</t>
  </si>
  <si>
    <t>[DK19101056]</t>
  </si>
  <si>
    <t>[DK19101111]</t>
  </si>
  <si>
    <t>[DK19101166]</t>
  </si>
  <si>
    <t>[DK19101221]</t>
  </si>
  <si>
    <t>[DK19101276]</t>
  </si>
  <si>
    <t xml:space="preserve">          --美元</t>
  </si>
  <si>
    <t>[DK19101002]</t>
  </si>
  <si>
    <t>[DK19101057]</t>
  </si>
  <si>
    <t>[DK19101112]</t>
  </si>
  <si>
    <t>[DK19101167]</t>
  </si>
  <si>
    <t>[DK19101222]</t>
  </si>
  <si>
    <t>[DK19101277]</t>
  </si>
  <si>
    <t xml:space="preserve">          --日元</t>
  </si>
  <si>
    <t>[DK19101003]</t>
  </si>
  <si>
    <t>[DK19101058]</t>
  </si>
  <si>
    <t>[DK19101113]</t>
  </si>
  <si>
    <t>[DK19101168]</t>
  </si>
  <si>
    <t>[DK19101223]</t>
  </si>
  <si>
    <t>[DK19101278]</t>
  </si>
  <si>
    <t xml:space="preserve">          --欧元</t>
  </si>
  <si>
    <t>[DK19101004]</t>
  </si>
  <si>
    <t>[DK19101059]</t>
  </si>
  <si>
    <t>[DK19101114]</t>
  </si>
  <si>
    <t>[DK19101169]</t>
  </si>
  <si>
    <t>[DK19101224]</t>
  </si>
  <si>
    <t>[DK19101279]</t>
  </si>
  <si>
    <t xml:space="preserve">           --港币</t>
  </si>
  <si>
    <t>[DK19101005]</t>
  </si>
  <si>
    <t>[DK19101060]</t>
  </si>
  <si>
    <t>[DK19101115]</t>
  </si>
  <si>
    <t>[DK19101170]</t>
  </si>
  <si>
    <t>[DK19101225]</t>
  </si>
  <si>
    <t>[DK19101280]</t>
  </si>
  <si>
    <t xml:space="preserve">           --其它币种</t>
  </si>
  <si>
    <t>[DK19101006]</t>
  </si>
  <si>
    <t>[DK19101061]</t>
  </si>
  <si>
    <t>[DK19101116]</t>
  </si>
  <si>
    <t>[DK19101171]</t>
  </si>
  <si>
    <t>[DK19101226]</t>
  </si>
  <si>
    <t>[DK19101281]</t>
  </si>
  <si>
    <t xml:space="preserve">二、其他收账款 </t>
  </si>
  <si>
    <t>[DK19101007]</t>
  </si>
  <si>
    <t>[DK19101062]</t>
  </si>
  <si>
    <t>[DK19101117]</t>
  </si>
  <si>
    <t>[DK19101172]</t>
  </si>
  <si>
    <t>[DK19101227]</t>
  </si>
  <si>
    <t>[DK19101282]</t>
  </si>
  <si>
    <t>[DK19101008]</t>
  </si>
  <si>
    <t>[DK19101063]</t>
  </si>
  <si>
    <t>[DK19101118]</t>
  </si>
  <si>
    <t>[DK19101173]</t>
  </si>
  <si>
    <t>[DK19101228]</t>
  </si>
  <si>
    <t>[DK19101283]</t>
  </si>
  <si>
    <t>[DK19101009]</t>
  </si>
  <si>
    <t>[DK19101064]</t>
  </si>
  <si>
    <t>[DK19101119]</t>
  </si>
  <si>
    <t>[DK19101174]</t>
  </si>
  <si>
    <t>[DK19101229]</t>
  </si>
  <si>
    <t>[DK19101284]</t>
  </si>
  <si>
    <t>[DK19101010]</t>
  </si>
  <si>
    <t>[DK19101065]</t>
  </si>
  <si>
    <t>[DK19101120]</t>
  </si>
  <si>
    <t>[DK19101175]</t>
  </si>
  <si>
    <t>[DK19101230]</t>
  </si>
  <si>
    <t>[DK19101285]</t>
  </si>
  <si>
    <t>[DK19101011]</t>
  </si>
  <si>
    <t>[DK19101066]</t>
  </si>
  <si>
    <t>[DK19101121]</t>
  </si>
  <si>
    <t>[DK19101176]</t>
  </si>
  <si>
    <t>[DK19101231]</t>
  </si>
  <si>
    <t>[DK19101286]</t>
  </si>
  <si>
    <t>[DK19101012]</t>
  </si>
  <si>
    <t>[DK19101067]</t>
  </si>
  <si>
    <t>[DK19101122]</t>
  </si>
  <si>
    <t>[DK19101177]</t>
  </si>
  <si>
    <t>[DK19101232]</t>
  </si>
  <si>
    <t>[DK19101287]</t>
  </si>
  <si>
    <t xml:space="preserve">三、预付账款 </t>
  </si>
  <si>
    <t>[DK19101013]</t>
  </si>
  <si>
    <t>[DK19101068]</t>
  </si>
  <si>
    <t>[DK19101123]</t>
  </si>
  <si>
    <t>[DK19101178]</t>
  </si>
  <si>
    <t>[DK19101233]</t>
  </si>
  <si>
    <t>[DK19101288]</t>
  </si>
  <si>
    <t>[DK19101014]</t>
  </si>
  <si>
    <t>[DK19101069]</t>
  </si>
  <si>
    <t>[DK19101124]</t>
  </si>
  <si>
    <t>[DK19101179]</t>
  </si>
  <si>
    <t>[DK19101234]</t>
  </si>
  <si>
    <t>[DK19101289]</t>
  </si>
  <si>
    <t>[DK19101015]</t>
  </si>
  <si>
    <t>[DK19101070]</t>
  </si>
  <si>
    <t>[DK19101125]</t>
  </si>
  <si>
    <t>[DK19101180]</t>
  </si>
  <si>
    <t>[DK19101235]</t>
  </si>
  <si>
    <t>[DK19101290]</t>
  </si>
  <si>
    <t>[DK19101016]</t>
  </si>
  <si>
    <t>[DK19101071]</t>
  </si>
  <si>
    <t>[DK19101126]</t>
  </si>
  <si>
    <t>[DK19101181]</t>
  </si>
  <si>
    <t>[DK19101236]</t>
  </si>
  <si>
    <t>[DK19101291]</t>
  </si>
  <si>
    <t>[DK19101017]</t>
  </si>
  <si>
    <t>[DK19101072]</t>
  </si>
  <si>
    <t>[DK19101127]</t>
  </si>
  <si>
    <t>[DK19101182]</t>
  </si>
  <si>
    <t>[DK19101237]</t>
  </si>
  <si>
    <t>[DK19101292]</t>
  </si>
  <si>
    <t>[DK19101018]</t>
  </si>
  <si>
    <t>[DK19101073]</t>
  </si>
  <si>
    <t>[DK19101128]</t>
  </si>
  <si>
    <t>[DK19101183]</t>
  </si>
  <si>
    <t>[DK19101238]</t>
  </si>
  <si>
    <t>[DK19101293]</t>
  </si>
  <si>
    <t xml:space="preserve">四、应付账款 </t>
  </si>
  <si>
    <t>[DK19101019]</t>
  </si>
  <si>
    <t>[DK19101074]</t>
  </si>
  <si>
    <t>[DK19101129]</t>
  </si>
  <si>
    <t>[DK19101184]</t>
  </si>
  <si>
    <t>[DK19101239]</t>
  </si>
  <si>
    <t>[DK19101294]</t>
  </si>
  <si>
    <t>[DK19101020]</t>
  </si>
  <si>
    <t>[DK19101075]</t>
  </si>
  <si>
    <t>[DK19101130]</t>
  </si>
  <si>
    <t>[DK19101185]</t>
  </si>
  <si>
    <t>[DK19101240]</t>
  </si>
  <si>
    <t>[DK19101295]</t>
  </si>
  <si>
    <t>[DK19101021]</t>
  </si>
  <si>
    <t>[DK19101076]</t>
  </si>
  <si>
    <t>[DK19101131]</t>
  </si>
  <si>
    <t>[DK19101186]</t>
  </si>
  <si>
    <t>[DK19101241]</t>
  </si>
  <si>
    <t>[DK19101296]</t>
  </si>
  <si>
    <t>[DK19101022]</t>
  </si>
  <si>
    <t>[DK19101077]</t>
  </si>
  <si>
    <t>[DK19101132]</t>
  </si>
  <si>
    <t>[DK19101187]</t>
  </si>
  <si>
    <t>[DK19101242]</t>
  </si>
  <si>
    <t>[DK19101297]</t>
  </si>
  <si>
    <t>[DK19101023]</t>
  </si>
  <si>
    <t>[DK19101078]</t>
  </si>
  <si>
    <t>[DK19101133]</t>
  </si>
  <si>
    <t>[DK19101188]</t>
  </si>
  <si>
    <t>[DK19101243]</t>
  </si>
  <si>
    <t>[DK19101298]</t>
  </si>
  <si>
    <t>[DK19101024]</t>
  </si>
  <si>
    <t>[DK19101079]</t>
  </si>
  <si>
    <t>[DK19101134]</t>
  </si>
  <si>
    <t>[DK19101189]</t>
  </si>
  <si>
    <t>[DK19101244]</t>
  </si>
  <si>
    <t>[DK19101299]</t>
  </si>
  <si>
    <t xml:space="preserve">五、其他应付账款 </t>
  </si>
  <si>
    <t>[DK19101025]</t>
  </si>
  <si>
    <t>[DK19101080]</t>
  </si>
  <si>
    <t>[DK19101135]</t>
  </si>
  <si>
    <t>[DK19101190]</t>
  </si>
  <si>
    <t>[DK19101245]</t>
  </si>
  <si>
    <t>[DK19101300]</t>
  </si>
  <si>
    <t>[DK19101026]</t>
  </si>
  <si>
    <t>[DK19101081]</t>
  </si>
  <si>
    <t>[DK19101136]</t>
  </si>
  <si>
    <t>[DK19101191]</t>
  </si>
  <si>
    <t>[DK19101246]</t>
  </si>
  <si>
    <t>[DK19101301]</t>
  </si>
  <si>
    <t>[DK19101027]</t>
  </si>
  <si>
    <t>[DK19101082]</t>
  </si>
  <si>
    <t>[DK19101137]</t>
  </si>
  <si>
    <t>[DK19101192]</t>
  </si>
  <si>
    <t>[DK19101247]</t>
  </si>
  <si>
    <t>[DK19101302]</t>
  </si>
  <si>
    <t>[DK19101028]</t>
  </si>
  <si>
    <t>[DK19101083]</t>
  </si>
  <si>
    <t>[DK19101138]</t>
  </si>
  <si>
    <t>[DK19101193]</t>
  </si>
  <si>
    <t>[DK19101248]</t>
  </si>
  <si>
    <t>[DK19101303]</t>
  </si>
  <si>
    <t>[DK19101029]</t>
  </si>
  <si>
    <t>[DK19101084]</t>
  </si>
  <si>
    <t>[DK19101139]</t>
  </si>
  <si>
    <t>[DK19101194]</t>
  </si>
  <si>
    <t>[DK19101249]</t>
  </si>
  <si>
    <t>[DK19101304]</t>
  </si>
  <si>
    <t>[DK19101030]</t>
  </si>
  <si>
    <t>[DK19101085]</t>
  </si>
  <si>
    <t>[DK19101140]</t>
  </si>
  <si>
    <t>[DK19101195]</t>
  </si>
  <si>
    <t>[DK19101250]</t>
  </si>
  <si>
    <t>[DK19101305]</t>
  </si>
  <si>
    <t xml:space="preserve">六、预收账款 </t>
  </si>
  <si>
    <t>[DK19101031]</t>
  </si>
  <si>
    <t>[DK19101086]</t>
  </si>
  <si>
    <t>[DK19101141]</t>
  </si>
  <si>
    <t>[DK19101196]</t>
  </si>
  <si>
    <t>[DK19101251]</t>
  </si>
  <si>
    <t>[DK19101306]</t>
  </si>
  <si>
    <t>[DK19101032]</t>
  </si>
  <si>
    <t>[DK19101087]</t>
  </si>
  <si>
    <t>[DK19101142]</t>
  </si>
  <si>
    <t>[DK19101197]</t>
  </si>
  <si>
    <t>[DK19101252]</t>
  </si>
  <si>
    <t>[DK19101307]</t>
  </si>
  <si>
    <t>[DK19101033]</t>
  </si>
  <si>
    <t>[DK19101088]</t>
  </si>
  <si>
    <t>[DK19101143]</t>
  </si>
  <si>
    <t>[DK19101198]</t>
  </si>
  <si>
    <t>[DK19101253]</t>
  </si>
  <si>
    <t>[DK19101308]</t>
  </si>
  <si>
    <t>[DK19101034]</t>
  </si>
  <si>
    <t>[DK19101089]</t>
  </si>
  <si>
    <t>[DK19101144]</t>
  </si>
  <si>
    <t>[DK19101199]</t>
  </si>
  <si>
    <t>[DK19101254]</t>
  </si>
  <si>
    <t>[DK19101309]</t>
  </si>
  <si>
    <t>[DK19101035]</t>
  </si>
  <si>
    <t>[DK19101090]</t>
  </si>
  <si>
    <t>[DK19101145]</t>
  </si>
  <si>
    <t>[DK19101200]</t>
  </si>
  <si>
    <t>[DK19101255]</t>
  </si>
  <si>
    <t>[DK19101310]</t>
  </si>
  <si>
    <t>[DK19101036]</t>
  </si>
  <si>
    <t>[DK19101091]</t>
  </si>
  <si>
    <t>[DK19101146]</t>
  </si>
  <si>
    <t>[DK19101201]</t>
  </si>
  <si>
    <t>[DK19101256]</t>
  </si>
  <si>
    <t>[DK19101311]</t>
  </si>
  <si>
    <t>七、短期借款</t>
  </si>
  <si>
    <t>[DK19101037]</t>
  </si>
  <si>
    <t>[DK19101092]</t>
  </si>
  <si>
    <t>[DK19101147]</t>
  </si>
  <si>
    <t>[DK19101202]</t>
  </si>
  <si>
    <t>[DK19101257]</t>
  </si>
  <si>
    <t>[DK19101312]</t>
  </si>
  <si>
    <t>[DK19101038]</t>
  </si>
  <si>
    <t>[DK19101093]</t>
  </si>
  <si>
    <t>[DK19101148]</t>
  </si>
  <si>
    <t>[DK19101203]</t>
  </si>
  <si>
    <t>[DK19101258]</t>
  </si>
  <si>
    <t>[DK19101313]</t>
  </si>
  <si>
    <t>[DK19101039]</t>
  </si>
  <si>
    <t>[DK19101094]</t>
  </si>
  <si>
    <t>[DK19101149]</t>
  </si>
  <si>
    <t>[DK19101204]</t>
  </si>
  <si>
    <t>[DK19101259]</t>
  </si>
  <si>
    <t>[DK19101314]</t>
  </si>
  <si>
    <t>[DK19101040]</t>
  </si>
  <si>
    <t>[DK19101095]</t>
  </si>
  <si>
    <t>[DK19101150]</t>
  </si>
  <si>
    <t>[DK19101205]</t>
  </si>
  <si>
    <t>[DK19101260]</t>
  </si>
  <si>
    <t>[DK19101315]</t>
  </si>
  <si>
    <t>[DK19101041]</t>
  </si>
  <si>
    <t>[DK19101096]</t>
  </si>
  <si>
    <t>[DK19101151]</t>
  </si>
  <si>
    <t>[DK19101206]</t>
  </si>
  <si>
    <t>[DK19101261]</t>
  </si>
  <si>
    <t>[DK19101316]</t>
  </si>
  <si>
    <t>[DK19101042]</t>
  </si>
  <si>
    <t>[DK19101097]</t>
  </si>
  <si>
    <t>[DK19101152]</t>
  </si>
  <si>
    <t>[DK19101207]</t>
  </si>
  <si>
    <t>[DK19101262]</t>
  </si>
  <si>
    <t>[DK19101317]</t>
  </si>
  <si>
    <t>八、长期借款</t>
  </si>
  <si>
    <t>[DK19101043]</t>
  </si>
  <si>
    <t>[DK19101098]</t>
  </si>
  <si>
    <t>[DK19101153]</t>
  </si>
  <si>
    <t>[DK19101208]</t>
  </si>
  <si>
    <t>[DK19101263]</t>
  </si>
  <si>
    <t>[DK19101318]</t>
  </si>
  <si>
    <t>[DK19101044]</t>
  </si>
  <si>
    <t>[DK19101099]</t>
  </si>
  <si>
    <t>[DK19101154]</t>
  </si>
  <si>
    <t>[DK19101209]</t>
  </si>
  <si>
    <t>[DK19101264]</t>
  </si>
  <si>
    <t>[DK19101319]</t>
  </si>
  <si>
    <t>[DK19101045]</t>
  </si>
  <si>
    <t>[DK19101100]</t>
  </si>
  <si>
    <t>[DK19101155]</t>
  </si>
  <si>
    <t>[DK19101210]</t>
  </si>
  <si>
    <t>[DK19101265]</t>
  </si>
  <si>
    <t>[DK19101320]</t>
  </si>
  <si>
    <t>[DK19101046]</t>
  </si>
  <si>
    <t>[DK19101101]</t>
  </si>
  <si>
    <t>[DK19101156]</t>
  </si>
  <si>
    <t>[DK19101211]</t>
  </si>
  <si>
    <t>[DK19101266]</t>
  </si>
  <si>
    <t>[DK19101321]</t>
  </si>
  <si>
    <t>[DK19101047]</t>
  </si>
  <si>
    <t>[DK19101102]</t>
  </si>
  <si>
    <t>[DK19101157]</t>
  </si>
  <si>
    <t>[DK19101212]</t>
  </si>
  <si>
    <t>[DK19101267]</t>
  </si>
  <si>
    <t>[DK19101322]</t>
  </si>
  <si>
    <t>[DK19101048]</t>
  </si>
  <si>
    <t>[DK19101103]</t>
  </si>
  <si>
    <t>[DK19101158]</t>
  </si>
  <si>
    <t>[DK19101213]</t>
  </si>
  <si>
    <t>[DK19101268]</t>
  </si>
  <si>
    <t>[DK19101323]</t>
  </si>
  <si>
    <t>九、应付债券</t>
  </si>
  <si>
    <t>[DK19101049]</t>
  </si>
  <si>
    <t>[DK19101104]</t>
  </si>
  <si>
    <t>[DK19101159]</t>
  </si>
  <si>
    <t>[DK19101214]</t>
  </si>
  <si>
    <t>[DK19101269]</t>
  </si>
  <si>
    <t>[DK19101324]</t>
  </si>
  <si>
    <t>[DK19101050]</t>
  </si>
  <si>
    <t>[DK19101105]</t>
  </si>
  <si>
    <t>[DK19101160]</t>
  </si>
  <si>
    <t>[DK19101215]</t>
  </si>
  <si>
    <t>[DK19101270]</t>
  </si>
  <si>
    <t>[DK19101325]</t>
  </si>
  <si>
    <t>[DK19101051]</t>
  </si>
  <si>
    <t>[DK19101106]</t>
  </si>
  <si>
    <t>[DK19101161]</t>
  </si>
  <si>
    <t>[DK19101216]</t>
  </si>
  <si>
    <t>[DK19101271]</t>
  </si>
  <si>
    <t>[DK19101326]</t>
  </si>
  <si>
    <t>[DK19101052]</t>
  </si>
  <si>
    <t>[DK19101107]</t>
  </si>
  <si>
    <t>[DK19101162]</t>
  </si>
  <si>
    <t>[DK19101217]</t>
  </si>
  <si>
    <t>[DK19101272]</t>
  </si>
  <si>
    <t>[DK19101327]</t>
  </si>
  <si>
    <t>[DK19101053]</t>
  </si>
  <si>
    <t>[DK19101108]</t>
  </si>
  <si>
    <t>[DK19101163]</t>
  </si>
  <si>
    <t>[DK19101218]</t>
  </si>
  <si>
    <t>[DK19101273]</t>
  </si>
  <si>
    <t>[DK19101328]</t>
  </si>
  <si>
    <t>[DK19101054]</t>
  </si>
  <si>
    <t>[DK19101109]</t>
  </si>
  <si>
    <t>[DK19101164]</t>
  </si>
  <si>
    <t>[DK19101219]</t>
  </si>
  <si>
    <t>[DK19101274]</t>
  </si>
  <si>
    <t>[DK19101329]</t>
  </si>
  <si>
    <t>十、其他科目</t>
  </si>
  <si>
    <t>[DK19101055]</t>
  </si>
  <si>
    <t>[DK19101110]</t>
  </si>
  <si>
    <t>[DK19101165]</t>
  </si>
  <si>
    <t>[DK19101220]</t>
  </si>
  <si>
    <t>[DK19101275]</t>
  </si>
  <si>
    <t>[DK19101330]</t>
  </si>
  <si>
    <t>期初汇率</t>
  </si>
  <si>
    <t>期末汇率</t>
  </si>
  <si>
    <t>一、应收账款 </t>
  </si>
  <si>
    <t>交易货币</t>
  </si>
  <si>
    <t>          --美元</t>
  </si>
  <si>
    <t>USD - 美元</t>
  </si>
  <si>
    <t>          --日元</t>
  </si>
  <si>
    <t>JPY - 日元</t>
  </si>
  <si>
    <t>          --欧元</t>
  </si>
  <si>
    <t>EUR - 欧元</t>
  </si>
  <si>
    <t>           --港币</t>
  </si>
  <si>
    <t>HKD - 港币</t>
  </si>
  <si>
    <t>           --英镑</t>
  </si>
  <si>
    <t>GBP - 英镑</t>
  </si>
  <si>
    <t>二、其他收账款 </t>
  </si>
  <si>
    <t>三、预付账款 </t>
  </si>
  <si>
    <t>四、应付账款 </t>
  </si>
  <si>
    <t>五、其他应付账款 </t>
  </si>
  <si>
    <t>六、预收账款 </t>
  </si>
  <si>
    <t>以外币标示的项目情况表</t>
    <phoneticPr fontId="7" type="noConversion"/>
  </si>
  <si>
    <t>期初汇率</t>
    <phoneticPr fontId="7" type="noConversion"/>
  </si>
  <si>
    <t>期末汇率</t>
    <phoneticPr fontId="7" type="noConversion"/>
  </si>
  <si>
    <t>ID=INPUT</t>
    <phoneticPr fontId="7" type="noConversion"/>
  </si>
  <si>
    <t>INPUT_M</t>
    <phoneticPr fontId="7" type="noConversion"/>
  </si>
  <si>
    <t>交易货币</t>
    <phoneticPr fontId="7" type="noConversion"/>
  </si>
  <si>
    <t>CNY</t>
    <phoneticPr fontId="7" type="noConversion"/>
  </si>
  <si>
    <t>S2701</t>
    <phoneticPr fontId="7" type="noConversion"/>
  </si>
  <si>
    <t>F01</t>
  </si>
  <si>
    <t>F99</t>
  </si>
  <si>
    <r>
      <t xml:space="preserve">          --</t>
    </r>
    <r>
      <rPr>
        <sz val="9"/>
        <color theme="1"/>
        <rFont val="宋体"/>
        <family val="3"/>
        <charset val="134"/>
      </rPr>
      <t>日元</t>
    </r>
    <phoneticPr fontId="7" type="noConversion"/>
  </si>
  <si>
    <r>
      <t xml:space="preserve">           --</t>
    </r>
    <r>
      <rPr>
        <sz val="9"/>
        <color theme="1"/>
        <rFont val="宋体"/>
        <family val="3"/>
        <charset val="134"/>
      </rPr>
      <t>英镑</t>
    </r>
    <phoneticPr fontId="7" type="noConversion"/>
  </si>
  <si>
    <t>J5501</t>
    <phoneticPr fontId="7" type="noConversion"/>
  </si>
  <si>
    <t>F01</t>
    <phoneticPr fontId="7" type="noConversion"/>
  </si>
  <si>
    <t>J5502</t>
  </si>
  <si>
    <t>J5503</t>
  </si>
  <si>
    <t>J5504</t>
  </si>
  <si>
    <t>J5505</t>
  </si>
  <si>
    <t>[DK19102001]</t>
  </si>
  <si>
    <t>[DK19102022]</t>
  </si>
  <si>
    <t>[DK19102043]</t>
  </si>
  <si>
    <t>[DK19102064]</t>
  </si>
  <si>
    <t xml:space="preserve">一、外币存款 </t>
  </si>
  <si>
    <t>[DK19102002]</t>
  </si>
  <si>
    <t>[DK19102023]</t>
  </si>
  <si>
    <t>[DK19102044]</t>
  </si>
  <si>
    <t>[DK19102065]</t>
  </si>
  <si>
    <t>[DK19102003]</t>
  </si>
  <si>
    <t>[DK19102024]</t>
  </si>
  <si>
    <t>[DK19102045]</t>
  </si>
  <si>
    <t>[DK19102066]</t>
  </si>
  <si>
    <t xml:space="preserve">                   存期小于3个月</t>
  </si>
  <si>
    <t>[DK19102004]</t>
  </si>
  <si>
    <t>[DK19102025]</t>
  </si>
  <si>
    <t>[DK19102046]</t>
  </si>
  <si>
    <t>[DK19102067]</t>
  </si>
  <si>
    <t xml:space="preserve">                   存期3个月及以上的</t>
  </si>
  <si>
    <t>[DK19102005]</t>
  </si>
  <si>
    <t>[DK19102026]</t>
  </si>
  <si>
    <t>[DK19102047]</t>
  </si>
  <si>
    <t>[DK19102068]</t>
  </si>
  <si>
    <t>[DK19102006]</t>
  </si>
  <si>
    <t>[DK19102027]</t>
  </si>
  <si>
    <t>[DK19102048]</t>
  </si>
  <si>
    <t>[DK19102069]</t>
  </si>
  <si>
    <t xml:space="preserve">                    存期小于3个月</t>
  </si>
  <si>
    <t>[DK19102007]</t>
  </si>
  <si>
    <t>[DK19102028]</t>
  </si>
  <si>
    <t>[DK19102049]</t>
  </si>
  <si>
    <t>[DK19102070]</t>
  </si>
  <si>
    <t xml:space="preserve">                    存期3个月及以上的</t>
  </si>
  <si>
    <t>[DK19102008]</t>
  </si>
  <si>
    <t>[DK19102029]</t>
  </si>
  <si>
    <t>[DK19102050]</t>
  </si>
  <si>
    <t>[DK19102071]</t>
  </si>
  <si>
    <t>[DK19102009]</t>
  </si>
  <si>
    <t>[DK19102030]</t>
  </si>
  <si>
    <t>[DK19102051]</t>
  </si>
  <si>
    <t>[DK19102072]</t>
  </si>
  <si>
    <t>[DK19102010]</t>
  </si>
  <si>
    <t>[DK19102031]</t>
  </si>
  <si>
    <t>[DK19102052]</t>
  </si>
  <si>
    <t>[DK19102073]</t>
  </si>
  <si>
    <t>[DK19102011]</t>
  </si>
  <si>
    <t>[DK19102032]</t>
  </si>
  <si>
    <t>[DK19102053]</t>
  </si>
  <si>
    <t>[DK19102074]</t>
  </si>
  <si>
    <t>[DK19102012]</t>
  </si>
  <si>
    <t>[DK19102033]</t>
  </si>
  <si>
    <t>[DK19102054]</t>
  </si>
  <si>
    <t>[DK19102075]</t>
  </si>
  <si>
    <t>[DK19102013]</t>
  </si>
  <si>
    <t>[DK19102034]</t>
  </si>
  <si>
    <t>[DK19102055]</t>
  </si>
  <si>
    <t>[DK19102076]</t>
  </si>
  <si>
    <t>[DK19102014]</t>
  </si>
  <si>
    <t>[DK19102035]</t>
  </si>
  <si>
    <t>[DK19102056]</t>
  </si>
  <si>
    <t>[DK19102077]</t>
  </si>
  <si>
    <t xml:space="preserve">           --其它</t>
  </si>
  <si>
    <t>[DK19102015]</t>
  </si>
  <si>
    <t>[DK19102036]</t>
  </si>
  <si>
    <t>[DK19102057]</t>
  </si>
  <si>
    <t>[DK19102078]</t>
  </si>
  <si>
    <t>二、外币现金</t>
  </si>
  <si>
    <t>[DK19102016]</t>
  </si>
  <si>
    <t>[DK19102037]</t>
  </si>
  <si>
    <t>[DK19102058]</t>
  </si>
  <si>
    <t>[DK19102079]</t>
  </si>
  <si>
    <t xml:space="preserve">           --美元</t>
  </si>
  <si>
    <t>[DK19102017]</t>
  </si>
  <si>
    <t>[DK19102038]</t>
  </si>
  <si>
    <t>[DK19102059]</t>
  </si>
  <si>
    <t>[DK19102080]</t>
  </si>
  <si>
    <t xml:space="preserve">           --日元</t>
  </si>
  <si>
    <t>[DK19102018]</t>
  </si>
  <si>
    <t>[DK19102039]</t>
  </si>
  <si>
    <t>[DK19102060]</t>
  </si>
  <si>
    <t>[DK19102081]</t>
  </si>
  <si>
    <t xml:space="preserve">           --欧元</t>
  </si>
  <si>
    <t>[DK19102019]</t>
  </si>
  <si>
    <t>[DK19102040]</t>
  </si>
  <si>
    <t>[DK19102061]</t>
  </si>
  <si>
    <t>[DK19102082]</t>
  </si>
  <si>
    <t>[DK19102020]</t>
  </si>
  <si>
    <t>[DK19102041]</t>
  </si>
  <si>
    <t>[DK19102062]</t>
  </si>
  <si>
    <t>[DK19102083]</t>
  </si>
  <si>
    <t>[DK19102021]</t>
  </si>
  <si>
    <t>[DK19102042]</t>
  </si>
  <si>
    <t>[DK19102063]</t>
  </si>
  <si>
    <t>[DK19102084]</t>
  </si>
  <si>
    <t>一、外币存款 </t>
  </si>
  <si>
    <t>                   存期小于3个月</t>
  </si>
  <si>
    <t>                   存期3个月及以上的</t>
  </si>
  <si>
    <t>                    存期小于3个月</t>
  </si>
  <si>
    <t>                    存期3个月及以上的</t>
  </si>
  <si>
    <t>           --其他</t>
  </si>
  <si>
    <t>           --韩币</t>
  </si>
  <si>
    <t>           --卢布</t>
  </si>
  <si>
    <t>           --新台币</t>
  </si>
  <si>
    <t>           --美元</t>
  </si>
  <si>
    <t>           --日元</t>
  </si>
  <si>
    <t>           --欧元</t>
  </si>
  <si>
    <t>           --其它</t>
  </si>
  <si>
    <t>外币资金情况表</t>
    <phoneticPr fontId="7" type="noConversion"/>
  </si>
  <si>
    <r>
      <rPr>
        <sz val="9"/>
        <color theme="1"/>
        <rFont val="宋体"/>
        <family val="3"/>
        <charset val="134"/>
      </rPr>
      <t>一、外币存款</t>
    </r>
    <r>
      <rPr>
        <sz val="9"/>
        <color theme="1"/>
        <rFont val="Arial"/>
        <family val="2"/>
      </rPr>
      <t xml:space="preserve"> </t>
    </r>
    <phoneticPr fontId="7" type="noConversion"/>
  </si>
  <si>
    <t>R_P_CON_DFL - 比例-DFL合并结果</t>
  </si>
  <si>
    <t>S2702</t>
    <phoneticPr fontId="7" type="noConversion"/>
  </si>
  <si>
    <t>CNY</t>
  </si>
  <si>
    <t>S2702</t>
  </si>
  <si>
    <t>I_NONE</t>
  </si>
  <si>
    <t>S2703</t>
    <phoneticPr fontId="7" type="noConversion"/>
  </si>
  <si>
    <t>S2704</t>
    <phoneticPr fontId="7" type="noConversion"/>
  </si>
  <si>
    <r>
      <t xml:space="preserve">           --</t>
    </r>
    <r>
      <rPr>
        <sz val="9"/>
        <color theme="1"/>
        <rFont val="宋体"/>
        <family val="3"/>
        <charset val="134"/>
      </rPr>
      <t>其他</t>
    </r>
    <phoneticPr fontId="7" type="noConversion"/>
  </si>
  <si>
    <t>S270501</t>
  </si>
  <si>
    <r>
      <t xml:space="preserve">           --</t>
    </r>
    <r>
      <rPr>
        <sz val="9"/>
        <color theme="1"/>
        <rFont val="宋体"/>
        <family val="3"/>
        <charset val="134"/>
      </rPr>
      <t>韩币</t>
    </r>
    <phoneticPr fontId="7" type="noConversion"/>
  </si>
  <si>
    <t>S270502</t>
    <phoneticPr fontId="7" type="noConversion"/>
  </si>
  <si>
    <r>
      <t xml:space="preserve">           --</t>
    </r>
    <r>
      <rPr>
        <sz val="9"/>
        <color theme="1"/>
        <rFont val="宋体"/>
        <family val="3"/>
        <charset val="134"/>
      </rPr>
      <t>卢布</t>
    </r>
    <phoneticPr fontId="7" type="noConversion"/>
  </si>
  <si>
    <t>S270503</t>
    <phoneticPr fontId="7" type="noConversion"/>
  </si>
  <si>
    <r>
      <t xml:space="preserve">           --</t>
    </r>
    <r>
      <rPr>
        <sz val="9"/>
        <color theme="1"/>
        <rFont val="宋体"/>
        <family val="3"/>
        <charset val="134"/>
      </rPr>
      <t>新台币</t>
    </r>
    <phoneticPr fontId="7" type="noConversion"/>
  </si>
  <si>
    <t>S270504</t>
    <phoneticPr fontId="7" type="noConversion"/>
  </si>
  <si>
    <t>S270501</t>
    <phoneticPr fontId="7" type="noConversion"/>
  </si>
  <si>
    <t>房屋建筑物</t>
  </si>
  <si>
    <t>机器设备</t>
  </si>
  <si>
    <t>运输设备</t>
  </si>
  <si>
    <t>电子产品及通讯设备</t>
  </si>
  <si>
    <t>模具及工装</t>
  </si>
  <si>
    <t>土地资产</t>
  </si>
  <si>
    <t>其他</t>
  </si>
  <si>
    <t>其中：</t>
  </si>
  <si>
    <t>闲置的房屋及建筑物</t>
  </si>
  <si>
    <t>闲置的机器设备</t>
  </si>
  <si>
    <t>租出的机器设备</t>
  </si>
  <si>
    <t>一、固定资产原值</t>
  </si>
  <si>
    <t>[DK19025001]</t>
  </si>
  <si>
    <t>[DK19025051]</t>
  </si>
  <si>
    <t>[DK19025101]</t>
  </si>
  <si>
    <t>[DK19025151]</t>
  </si>
  <si>
    <t>[DK19025201]</t>
  </si>
  <si>
    <t>[DK19025251]</t>
  </si>
  <si>
    <t>[DK19025301]</t>
  </si>
  <si>
    <t>[DK19025351]</t>
  </si>
  <si>
    <t>[DK19025401]</t>
  </si>
  <si>
    <t>[DK19025451]</t>
  </si>
  <si>
    <t>[DK19025501]</t>
  </si>
  <si>
    <t xml:space="preserve">  （一）期初余额</t>
  </si>
  <si>
    <t>[DK19025002]</t>
  </si>
  <si>
    <t>[DK19025052]</t>
  </si>
  <si>
    <t>[DK19025102]</t>
  </si>
  <si>
    <t>[DK19025152]</t>
  </si>
  <si>
    <t>[DK19025202]</t>
  </si>
  <si>
    <t>[DK19025252]</t>
  </si>
  <si>
    <t>[DK19025302]</t>
  </si>
  <si>
    <t>[DK19025352]</t>
  </si>
  <si>
    <t>[DK19025402]</t>
  </si>
  <si>
    <t>[DK19025452]</t>
  </si>
  <si>
    <t>[DK19025502]</t>
  </si>
  <si>
    <t xml:space="preserve">  （二）本期增加</t>
  </si>
  <si>
    <t>[DK19025003]</t>
  </si>
  <si>
    <t>[DK19025053]</t>
  </si>
  <si>
    <t>[DK19025103]</t>
  </si>
  <si>
    <t>[DK19025153]</t>
  </si>
  <si>
    <t>[DK19025203]</t>
  </si>
  <si>
    <t>[DK19025253]</t>
  </si>
  <si>
    <t>[DK19025303]</t>
  </si>
  <si>
    <t>[DK19025353]</t>
  </si>
  <si>
    <t>[DK19025403]</t>
  </si>
  <si>
    <t>[DK19025453]</t>
  </si>
  <si>
    <t>[DK19025503]</t>
  </si>
  <si>
    <t xml:space="preserve">     1、购建</t>
  </si>
  <si>
    <t>[DK19025004]</t>
  </si>
  <si>
    <t>[DK19025054]</t>
  </si>
  <si>
    <t>[DK19025104]</t>
  </si>
  <si>
    <t>[DK19025154]</t>
  </si>
  <si>
    <t>[DK19025204]</t>
  </si>
  <si>
    <t>[DK19025254]</t>
  </si>
  <si>
    <t>[DK19025304]</t>
  </si>
  <si>
    <t>[DK19025354]</t>
  </si>
  <si>
    <t>[DK19025404]</t>
  </si>
  <si>
    <t>[DK19025454]</t>
  </si>
  <si>
    <t>[DK19025504]</t>
  </si>
  <si>
    <t xml:space="preserve">     2、融资租入</t>
  </si>
  <si>
    <t>[DK19025005]</t>
  </si>
  <si>
    <t>[DK19025055]</t>
  </si>
  <si>
    <t>[DK19025105]</t>
  </si>
  <si>
    <t>[DK19025155]</t>
  </si>
  <si>
    <t>[DK19025205]</t>
  </si>
  <si>
    <t>[DK19025255]</t>
  </si>
  <si>
    <t>[DK19025305]</t>
  </si>
  <si>
    <t>[DK19025355]</t>
  </si>
  <si>
    <t>[DK19025405]</t>
  </si>
  <si>
    <t>[DK19025455]</t>
  </si>
  <si>
    <t>[DK19025505]</t>
  </si>
  <si>
    <t xml:space="preserve">     3、在建工程转入</t>
  </si>
  <si>
    <t>[DK19025006]</t>
  </si>
  <si>
    <t>[DK19025056]</t>
  </si>
  <si>
    <t>[DK19025106]</t>
  </si>
  <si>
    <t>[DK19025156]</t>
  </si>
  <si>
    <t>[DK19025206]</t>
  </si>
  <si>
    <t>[DK19025256]</t>
  </si>
  <si>
    <t>[DK19025306]</t>
  </si>
  <si>
    <t>[DK19025356]</t>
  </si>
  <si>
    <t>[DK19025406]</t>
  </si>
  <si>
    <t>[DK19025456]</t>
  </si>
  <si>
    <t>[DK19025506]</t>
  </si>
  <si>
    <t xml:space="preserve">     4、投资性房地产转入</t>
  </si>
  <si>
    <t>[DK19025007]</t>
  </si>
  <si>
    <t>[DK19025057]</t>
  </si>
  <si>
    <t>[DK19025107]</t>
  </si>
  <si>
    <t>[DK19025157]</t>
  </si>
  <si>
    <t>[DK19025207]</t>
  </si>
  <si>
    <t>[DK19025257]</t>
  </si>
  <si>
    <t>[DK19025307]</t>
  </si>
  <si>
    <t>[DK19025357]</t>
  </si>
  <si>
    <t>[DK19025407]</t>
  </si>
  <si>
    <t>[DK19025457]</t>
  </si>
  <si>
    <t>[DK19025507]</t>
  </si>
  <si>
    <t xml:space="preserve">     5、合并范围变动增加</t>
  </si>
  <si>
    <t>[DK19025008]</t>
  </si>
  <si>
    <t>[DK19025058]</t>
  </si>
  <si>
    <t>[DK19025108]</t>
  </si>
  <si>
    <t>[DK19025158]</t>
  </si>
  <si>
    <t>[DK19025208]</t>
  </si>
  <si>
    <t>[DK19025258]</t>
  </si>
  <si>
    <t>[DK19025308]</t>
  </si>
  <si>
    <t>[DK19025358]</t>
  </si>
  <si>
    <t>[DK19025408]</t>
  </si>
  <si>
    <t>[DK19025458]</t>
  </si>
  <si>
    <t>[DK19025508]</t>
  </si>
  <si>
    <t xml:space="preserve">     6、其他</t>
  </si>
  <si>
    <t>[DK19025009]</t>
  </si>
  <si>
    <t>[DK19025059]</t>
  </si>
  <si>
    <t>[DK19025109]</t>
  </si>
  <si>
    <t>[DK19025159]</t>
  </si>
  <si>
    <t>[DK19025209]</t>
  </si>
  <si>
    <t>[DK19025259]</t>
  </si>
  <si>
    <t>[DK19025309]</t>
  </si>
  <si>
    <t>[DK19025359]</t>
  </si>
  <si>
    <t>[DK19025409]</t>
  </si>
  <si>
    <t>[DK19025459]</t>
  </si>
  <si>
    <t>[DK19025509]</t>
  </si>
  <si>
    <t xml:space="preserve">       其中：内部划转</t>
  </si>
  <si>
    <t>[DK19025010]</t>
  </si>
  <si>
    <t>[DK19025060]</t>
  </si>
  <si>
    <t>[DK19025110]</t>
  </si>
  <si>
    <t>[DK19025160]</t>
  </si>
  <si>
    <t>[DK19025210]</t>
  </si>
  <si>
    <t>[DK19025260]</t>
  </si>
  <si>
    <t>[DK19025310]</t>
  </si>
  <si>
    <t>[DK19025360]</t>
  </si>
  <si>
    <t>[DK19025410]</t>
  </si>
  <si>
    <t>[DK19025460]</t>
  </si>
  <si>
    <t>[DK19025510]</t>
  </si>
  <si>
    <t xml:space="preserve">  （三）本期减少</t>
  </si>
  <si>
    <t>[DK19025011]</t>
  </si>
  <si>
    <t>[DK19025061]</t>
  </si>
  <si>
    <t>[DK19025111]</t>
  </si>
  <si>
    <t>[DK19025161]</t>
  </si>
  <si>
    <t>[DK19025211]</t>
  </si>
  <si>
    <t>[DK19025261]</t>
  </si>
  <si>
    <t>[DK19025311]</t>
  </si>
  <si>
    <t>[DK19025361]</t>
  </si>
  <si>
    <t>[DK19025411]</t>
  </si>
  <si>
    <t>[DK19025461]</t>
  </si>
  <si>
    <t>[DK19025511]</t>
  </si>
  <si>
    <t xml:space="preserve">     1、报废、毁损</t>
  </si>
  <si>
    <t>[DK19025012]</t>
  </si>
  <si>
    <t>[DK19025062]</t>
  </si>
  <si>
    <t>[DK19025112]</t>
  </si>
  <si>
    <t>[DK19025162]</t>
  </si>
  <si>
    <t>[DK19025212]</t>
  </si>
  <si>
    <t>[DK19025262]</t>
  </si>
  <si>
    <t>[DK19025312]</t>
  </si>
  <si>
    <t>[DK19025362]</t>
  </si>
  <si>
    <t>[DK19025412]</t>
  </si>
  <si>
    <t>[DK19025462]</t>
  </si>
  <si>
    <t>[DK19025512]</t>
  </si>
  <si>
    <t xml:space="preserve">     2、出售</t>
  </si>
  <si>
    <t>[DK19025013]</t>
  </si>
  <si>
    <t>[DK19025063]</t>
  </si>
  <si>
    <t>[DK19025113]</t>
  </si>
  <si>
    <t>[DK19025163]</t>
  </si>
  <si>
    <t>[DK19025213]</t>
  </si>
  <si>
    <t>[DK19025263]</t>
  </si>
  <si>
    <t>[DK19025313]</t>
  </si>
  <si>
    <t>[DK19025363]</t>
  </si>
  <si>
    <t>[DK19025413]</t>
  </si>
  <si>
    <t>[DK19025463]</t>
  </si>
  <si>
    <t>[DK19025513]</t>
  </si>
  <si>
    <t xml:space="preserve">     3、转出为投资性房地产</t>
  </si>
  <si>
    <t>[DK19025014]</t>
  </si>
  <si>
    <t>[DK19025064]</t>
  </si>
  <si>
    <t>[DK19025114]</t>
  </si>
  <si>
    <t>[DK19025164]</t>
  </si>
  <si>
    <t>[DK19025214]</t>
  </si>
  <si>
    <t>[DK19025264]</t>
  </si>
  <si>
    <t>[DK19025314]</t>
  </si>
  <si>
    <t>[DK19025364]</t>
  </si>
  <si>
    <t>[DK19025414]</t>
  </si>
  <si>
    <t>[DK19025464]</t>
  </si>
  <si>
    <t>[DK19025514]</t>
  </si>
  <si>
    <t xml:space="preserve">     4、合并范围变动减少</t>
  </si>
  <si>
    <t>[DK19025015]</t>
  </si>
  <si>
    <t>[DK19025065]</t>
  </si>
  <si>
    <t>[DK19025115]</t>
  </si>
  <si>
    <t>[DK19025165]</t>
  </si>
  <si>
    <t>[DK19025215]</t>
  </si>
  <si>
    <t>[DK19025265]</t>
  </si>
  <si>
    <t>[DK19025315]</t>
  </si>
  <si>
    <t>[DK19025365]</t>
  </si>
  <si>
    <t>[DK19025415]</t>
  </si>
  <si>
    <t>[DK19025465]</t>
  </si>
  <si>
    <t>[DK19025515]</t>
  </si>
  <si>
    <t xml:space="preserve">     5、其他</t>
  </si>
  <si>
    <t>[DK19025016]</t>
  </si>
  <si>
    <t>[DK19025066]</t>
  </si>
  <si>
    <t>[DK19025116]</t>
  </si>
  <si>
    <t>[DK19025166]</t>
  </si>
  <si>
    <t>[DK19025216]</t>
  </si>
  <si>
    <t>[DK19025266]</t>
  </si>
  <si>
    <t>[DK19025316]</t>
  </si>
  <si>
    <t>[DK19025366]</t>
  </si>
  <si>
    <t>[DK19025416]</t>
  </si>
  <si>
    <t>[DK19025466]</t>
  </si>
  <si>
    <t>[DK19025516]</t>
  </si>
  <si>
    <t>[DK19025017]</t>
  </si>
  <si>
    <t>[DK19025067]</t>
  </si>
  <si>
    <t>[DK19025117]</t>
  </si>
  <si>
    <t>[DK19025167]</t>
  </si>
  <si>
    <t>[DK19025217]</t>
  </si>
  <si>
    <t>[DK19025267]</t>
  </si>
  <si>
    <t>[DK19025317]</t>
  </si>
  <si>
    <t>[DK19025367]</t>
  </si>
  <si>
    <t>[DK19025417]</t>
  </si>
  <si>
    <t>[DK19025467]</t>
  </si>
  <si>
    <t>[DK19025517]</t>
  </si>
  <si>
    <t xml:space="preserve">  （四）期末余额</t>
  </si>
  <si>
    <t>[DK19025018]</t>
  </si>
  <si>
    <t>[DK19025068]</t>
  </si>
  <si>
    <t>[DK19025118]</t>
  </si>
  <si>
    <t>[DK19025168]</t>
  </si>
  <si>
    <t>[DK19025218]</t>
  </si>
  <si>
    <t>[DK19025268]</t>
  </si>
  <si>
    <t>[DK19025318]</t>
  </si>
  <si>
    <t>[DK19025368]</t>
  </si>
  <si>
    <t>[DK19025418]</t>
  </si>
  <si>
    <t>[DK19025468]</t>
  </si>
  <si>
    <t>[DK19025518]</t>
  </si>
  <si>
    <t>二、固定资产折旧</t>
  </si>
  <si>
    <t>[DK19025019]</t>
  </si>
  <si>
    <t>[DK19025069]</t>
  </si>
  <si>
    <t>[DK19025119]</t>
  </si>
  <si>
    <t>[DK19025169]</t>
  </si>
  <si>
    <t>[DK19025219]</t>
  </si>
  <si>
    <t>[DK19025269]</t>
  </si>
  <si>
    <t>[DK19025319]</t>
  </si>
  <si>
    <t>[DK19025369]</t>
  </si>
  <si>
    <t>[DK19025419]</t>
  </si>
  <si>
    <t>[DK19025469]</t>
  </si>
  <si>
    <t>[DK19025519]</t>
  </si>
  <si>
    <t xml:space="preserve">   （一）期初余额</t>
  </si>
  <si>
    <t>[DK19025020]</t>
  </si>
  <si>
    <t>[DK19025070]</t>
  </si>
  <si>
    <t>[DK19025120]</t>
  </si>
  <si>
    <t>[DK19025170]</t>
  </si>
  <si>
    <t>[DK19025220]</t>
  </si>
  <si>
    <t>[DK19025270]</t>
  </si>
  <si>
    <t>[DK19025320]</t>
  </si>
  <si>
    <t>[DK19025370]</t>
  </si>
  <si>
    <t>[DK19025420]</t>
  </si>
  <si>
    <t>[DK19025470]</t>
  </si>
  <si>
    <t>[DK19025520]</t>
  </si>
  <si>
    <t xml:space="preserve">   （二）本期增加</t>
  </si>
  <si>
    <t>[DK19025021]</t>
  </si>
  <si>
    <t>[DK19025071]</t>
  </si>
  <si>
    <t>[DK19025121]</t>
  </si>
  <si>
    <t>[DK19025171]</t>
  </si>
  <si>
    <t>[DK19025221]</t>
  </si>
  <si>
    <t>[DK19025271]</t>
  </si>
  <si>
    <t>[DK19025321]</t>
  </si>
  <si>
    <t>[DK19025371]</t>
  </si>
  <si>
    <t>[DK19025421]</t>
  </si>
  <si>
    <t>[DK19025471]</t>
  </si>
  <si>
    <t>[DK19025521]</t>
  </si>
  <si>
    <t xml:space="preserve">      1、提取数</t>
  </si>
  <si>
    <t>[DK19025022]</t>
  </si>
  <si>
    <t>[DK19025072]</t>
  </si>
  <si>
    <t>[DK19025122]</t>
  </si>
  <si>
    <t>[DK19025172]</t>
  </si>
  <si>
    <t>[DK19025222]</t>
  </si>
  <si>
    <t>[DK19025272]</t>
  </si>
  <si>
    <t>[DK19025322]</t>
  </si>
  <si>
    <t>[DK19025372]</t>
  </si>
  <si>
    <t>[DK19025422]</t>
  </si>
  <si>
    <t>[DK19025472]</t>
  </si>
  <si>
    <t>[DK19025522]</t>
  </si>
  <si>
    <t xml:space="preserve">      2、投资性房地产转入</t>
  </si>
  <si>
    <t>[DK19025023]</t>
  </si>
  <si>
    <t>[DK19025073]</t>
  </si>
  <si>
    <t>[DK19025123]</t>
  </si>
  <si>
    <t>[DK19025173]</t>
  </si>
  <si>
    <t>[DK19025223]</t>
  </si>
  <si>
    <t>[DK19025273]</t>
  </si>
  <si>
    <t>[DK19025323]</t>
  </si>
  <si>
    <t>[DK19025373]</t>
  </si>
  <si>
    <t>[DK19025423]</t>
  </si>
  <si>
    <t>[DK19025473]</t>
  </si>
  <si>
    <t>[DK19025523]</t>
  </si>
  <si>
    <t xml:space="preserve">      3、合并范围变动增加</t>
  </si>
  <si>
    <t>[DK19025024]</t>
  </si>
  <si>
    <t>[DK19025074]</t>
  </si>
  <si>
    <t>[DK19025124]</t>
  </si>
  <si>
    <t>[DK19025174]</t>
  </si>
  <si>
    <t>[DK19025224]</t>
  </si>
  <si>
    <t>[DK19025274]</t>
  </si>
  <si>
    <t>[DK19025324]</t>
  </si>
  <si>
    <t>[DK19025374]</t>
  </si>
  <si>
    <t>[DK19025424]</t>
  </si>
  <si>
    <t>[DK19025474]</t>
  </si>
  <si>
    <t>[DK19025524]</t>
  </si>
  <si>
    <t xml:space="preserve">      4、其他      </t>
  </si>
  <si>
    <t>[DK19025025]</t>
  </si>
  <si>
    <t>[DK19025075]</t>
  </si>
  <si>
    <t>[DK19025125]</t>
  </si>
  <si>
    <t>[DK19025175]</t>
  </si>
  <si>
    <t>[DK19025225]</t>
  </si>
  <si>
    <t>[DK19025275]</t>
  </si>
  <si>
    <t>[DK19025325]</t>
  </si>
  <si>
    <t>[DK19025375]</t>
  </si>
  <si>
    <t>[DK19025425]</t>
  </si>
  <si>
    <t>[DK19025475]</t>
  </si>
  <si>
    <t>[DK19025525]</t>
  </si>
  <si>
    <t>[DK19025026]</t>
  </si>
  <si>
    <t>[DK19025076]</t>
  </si>
  <si>
    <t>[DK19025126]</t>
  </si>
  <si>
    <t>[DK19025176]</t>
  </si>
  <si>
    <t>[DK19025226]</t>
  </si>
  <si>
    <t>[DK19025276]</t>
  </si>
  <si>
    <t>[DK19025326]</t>
  </si>
  <si>
    <t>[DK19025376]</t>
  </si>
  <si>
    <t>[DK19025426]</t>
  </si>
  <si>
    <t>[DK19025476]</t>
  </si>
  <si>
    <t>[DK19025526]</t>
  </si>
  <si>
    <t xml:space="preserve">   （三）本期减少</t>
  </si>
  <si>
    <t>[DK19025027]</t>
  </si>
  <si>
    <t>[DK19025077]</t>
  </si>
  <si>
    <t>[DK19025127]</t>
  </si>
  <si>
    <t>[DK19025177]</t>
  </si>
  <si>
    <t>[DK19025227]</t>
  </si>
  <si>
    <t>[DK19025277]</t>
  </si>
  <si>
    <t>[DK19025327]</t>
  </si>
  <si>
    <t>[DK19025377]</t>
  </si>
  <si>
    <t>[DK19025427]</t>
  </si>
  <si>
    <t>[DK19025477]</t>
  </si>
  <si>
    <t>[DK19025527]</t>
  </si>
  <si>
    <t xml:space="preserve">      1、报废、毁损</t>
  </si>
  <si>
    <t>[DK19025028]</t>
  </si>
  <si>
    <t>[DK19025078]</t>
  </si>
  <si>
    <t>[DK19025128]</t>
  </si>
  <si>
    <t>[DK19025178]</t>
  </si>
  <si>
    <t>[DK19025228]</t>
  </si>
  <si>
    <t>[DK19025278]</t>
  </si>
  <si>
    <t>[DK19025328]</t>
  </si>
  <si>
    <t>[DK19025378]</t>
  </si>
  <si>
    <t>[DK19025428]</t>
  </si>
  <si>
    <t>[DK19025478]</t>
  </si>
  <si>
    <t>[DK19025528]</t>
  </si>
  <si>
    <t xml:space="preserve">      2、出售</t>
  </si>
  <si>
    <t>[DK19025029]</t>
  </si>
  <si>
    <t>[DK19025079]</t>
  </si>
  <si>
    <t>[DK19025129]</t>
  </si>
  <si>
    <t>[DK19025179]</t>
  </si>
  <si>
    <t>[DK19025229]</t>
  </si>
  <si>
    <t>[DK19025279]</t>
  </si>
  <si>
    <t>[DK19025329]</t>
  </si>
  <si>
    <t>[DK19025379]</t>
  </si>
  <si>
    <t>[DK19025429]</t>
  </si>
  <si>
    <t>[DK19025479]</t>
  </si>
  <si>
    <t>[DK19025529]</t>
  </si>
  <si>
    <t xml:space="preserve">      3、转出为投资性房地产</t>
  </si>
  <si>
    <t>[DK19025030]</t>
  </si>
  <si>
    <t>[DK19025080]</t>
  </si>
  <si>
    <t>[DK19025130]</t>
  </si>
  <si>
    <t>[DK19025180]</t>
  </si>
  <si>
    <t>[DK19025230]</t>
  </si>
  <si>
    <t>[DK19025280]</t>
  </si>
  <si>
    <t>[DK19025330]</t>
  </si>
  <si>
    <t>[DK19025380]</t>
  </si>
  <si>
    <t>[DK19025430]</t>
  </si>
  <si>
    <t>[DK19025480]</t>
  </si>
  <si>
    <t>[DK19025530]</t>
  </si>
  <si>
    <t xml:space="preserve">      4、合并范围变动减少</t>
  </si>
  <si>
    <t>[DK19025031]</t>
  </si>
  <si>
    <t>[DK19025081]</t>
  </si>
  <si>
    <t>[DK19025131]</t>
  </si>
  <si>
    <t>[DK19025181]</t>
  </si>
  <si>
    <t>[DK19025231]</t>
  </si>
  <si>
    <t>[DK19025281]</t>
  </si>
  <si>
    <t>[DK19025331]</t>
  </si>
  <si>
    <t>[DK19025381]</t>
  </si>
  <si>
    <t>[DK19025431]</t>
  </si>
  <si>
    <t>[DK19025481]</t>
  </si>
  <si>
    <t>[DK19025531]</t>
  </si>
  <si>
    <t xml:space="preserve">      5、其他      </t>
  </si>
  <si>
    <t>[DK19025032]</t>
  </si>
  <si>
    <t>[DK19025082]</t>
  </si>
  <si>
    <t>[DK19025132]</t>
  </si>
  <si>
    <t>[DK19025182]</t>
  </si>
  <si>
    <t>[DK19025232]</t>
  </si>
  <si>
    <t>[DK19025282]</t>
  </si>
  <si>
    <t>[DK19025332]</t>
  </si>
  <si>
    <t>[DK19025382]</t>
  </si>
  <si>
    <t>[DK19025432]</t>
  </si>
  <si>
    <t>[DK19025482]</t>
  </si>
  <si>
    <t>[DK19025532]</t>
  </si>
  <si>
    <t>[DK19025033]</t>
  </si>
  <si>
    <t>[DK19025083]</t>
  </si>
  <si>
    <t>[DK19025133]</t>
  </si>
  <si>
    <t>[DK19025183]</t>
  </si>
  <si>
    <t>[DK19025233]</t>
  </si>
  <si>
    <t>[DK19025283]</t>
  </si>
  <si>
    <t>[DK19025333]</t>
  </si>
  <si>
    <t>[DK19025383]</t>
  </si>
  <si>
    <t>[DK19025433]</t>
  </si>
  <si>
    <t>[DK19025483]</t>
  </si>
  <si>
    <t>[DK19025533]</t>
  </si>
  <si>
    <t xml:space="preserve">  （四）固定资产折旧期末余额</t>
  </si>
  <si>
    <t>[DK19025034]</t>
  </si>
  <si>
    <t>[DK19025084]</t>
  </si>
  <si>
    <t>[DK19025134]</t>
  </si>
  <si>
    <t>[DK19025184]</t>
  </si>
  <si>
    <t>[DK19025234]</t>
  </si>
  <si>
    <t>[DK19025284]</t>
  </si>
  <si>
    <t>[DK19025334]</t>
  </si>
  <si>
    <t>[DK19025384]</t>
  </si>
  <si>
    <t>[DK19025434]</t>
  </si>
  <si>
    <t>[DK19025484]</t>
  </si>
  <si>
    <t>[DK19025534]</t>
  </si>
  <si>
    <t>三、固定资产减值准备</t>
  </si>
  <si>
    <t>[DK19025035]</t>
  </si>
  <si>
    <t>[DK19025085]</t>
  </si>
  <si>
    <t>[DK19025135]</t>
  </si>
  <si>
    <t>[DK19025185]</t>
  </si>
  <si>
    <t>[DK19025235]</t>
  </si>
  <si>
    <t>[DK19025285]</t>
  </si>
  <si>
    <t>[DK19025335]</t>
  </si>
  <si>
    <t>[DK19025385]</t>
  </si>
  <si>
    <t>[DK19025435]</t>
  </si>
  <si>
    <t>[DK19025485]</t>
  </si>
  <si>
    <t>[DK19025535]</t>
  </si>
  <si>
    <t>[DK19025036]</t>
  </si>
  <si>
    <t>[DK19025086]</t>
  </si>
  <si>
    <t>[DK19025136]</t>
  </si>
  <si>
    <t>[DK19025186]</t>
  </si>
  <si>
    <t>[DK19025236]</t>
  </si>
  <si>
    <t>[DK19025286]</t>
  </si>
  <si>
    <t>[DK19025336]</t>
  </si>
  <si>
    <t>[DK19025386]</t>
  </si>
  <si>
    <t>[DK19025436]</t>
  </si>
  <si>
    <t>[DK19025486]</t>
  </si>
  <si>
    <t>[DK19025536]</t>
  </si>
  <si>
    <t>[DK19025037]</t>
  </si>
  <si>
    <t>[DK19025087]</t>
  </si>
  <si>
    <t>[DK19025137]</t>
  </si>
  <si>
    <t>[DK19025187]</t>
  </si>
  <si>
    <t>[DK19025237]</t>
  </si>
  <si>
    <t>[DK19025287]</t>
  </si>
  <si>
    <t>[DK19025337]</t>
  </si>
  <si>
    <t>[DK19025387]</t>
  </si>
  <si>
    <t>[DK19025437]</t>
  </si>
  <si>
    <t>[DK19025487]</t>
  </si>
  <si>
    <t>[DK19025537]</t>
  </si>
  <si>
    <t xml:space="preserve">     1、本年计提额</t>
  </si>
  <si>
    <t>[DK19025038]</t>
  </si>
  <si>
    <t>[DK19025088]</t>
  </si>
  <si>
    <t>[DK19025138]</t>
  </si>
  <si>
    <t>[DK19025188]</t>
  </si>
  <si>
    <t>[DK19025238]</t>
  </si>
  <si>
    <t>[DK19025288]</t>
  </si>
  <si>
    <t>[DK19025338]</t>
  </si>
  <si>
    <t>[DK19025388]</t>
  </si>
  <si>
    <t>[DK19025438]</t>
  </si>
  <si>
    <t>[DK19025488]</t>
  </si>
  <si>
    <t>[DK19025538]</t>
  </si>
  <si>
    <t xml:space="preserve">     2、合并范围变动增加</t>
  </si>
  <si>
    <t>[DK19025039]</t>
  </si>
  <si>
    <t>[DK19025089]</t>
  </si>
  <si>
    <t>[DK19025139]</t>
  </si>
  <si>
    <t>[DK19025189]</t>
  </si>
  <si>
    <t>[DK19025239]</t>
  </si>
  <si>
    <t>[DK19025289]</t>
  </si>
  <si>
    <t>[DK19025339]</t>
  </si>
  <si>
    <t>[DK19025389]</t>
  </si>
  <si>
    <t>[DK19025439]</t>
  </si>
  <si>
    <t>[DK19025489]</t>
  </si>
  <si>
    <t>[DK19025539]</t>
  </si>
  <si>
    <t xml:space="preserve">     3、其他</t>
  </si>
  <si>
    <t>[DK19025040]</t>
  </si>
  <si>
    <t>[DK19025090]</t>
  </si>
  <si>
    <t>[DK19025140]</t>
  </si>
  <si>
    <t>[DK19025190]</t>
  </si>
  <si>
    <t>[DK19025240]</t>
  </si>
  <si>
    <t>[DK19025290]</t>
  </si>
  <si>
    <t>[DK19025340]</t>
  </si>
  <si>
    <t>[DK19025390]</t>
  </si>
  <si>
    <t>[DK19025440]</t>
  </si>
  <si>
    <t>[DK19025490]</t>
  </si>
  <si>
    <t>[DK19025540]</t>
  </si>
  <si>
    <t>[DK19025041]</t>
  </si>
  <si>
    <t>[DK19025091]</t>
  </si>
  <si>
    <t>[DK19025141]</t>
  </si>
  <si>
    <t>[DK19025191]</t>
  </si>
  <si>
    <t>[DK19025241]</t>
  </si>
  <si>
    <t>[DK19025291]</t>
  </si>
  <si>
    <t>[DK19025341]</t>
  </si>
  <si>
    <t>[DK19025391]</t>
  </si>
  <si>
    <t>[DK19025441]</t>
  </si>
  <si>
    <t>[DK19025491]</t>
  </si>
  <si>
    <t>[DK19025541]</t>
  </si>
  <si>
    <t>[DK19025042]</t>
  </si>
  <si>
    <t>[DK19025092]</t>
  </si>
  <si>
    <t>[DK19025142]</t>
  </si>
  <si>
    <t>[DK19025192]</t>
  </si>
  <si>
    <t>[DK19025242]</t>
  </si>
  <si>
    <t>[DK19025292]</t>
  </si>
  <si>
    <t>[DK19025342]</t>
  </si>
  <si>
    <t>[DK19025392]</t>
  </si>
  <si>
    <t>[DK19025442]</t>
  </si>
  <si>
    <t>[DK19025492]</t>
  </si>
  <si>
    <t>[DK19025542]</t>
  </si>
  <si>
    <t xml:space="preserve">     1、转销额</t>
  </si>
  <si>
    <t>[DK19025043]</t>
  </si>
  <si>
    <t>[DK19025093]</t>
  </si>
  <si>
    <t>[DK19025143]</t>
  </si>
  <si>
    <t>[DK19025193]</t>
  </si>
  <si>
    <t>[DK19025243]</t>
  </si>
  <si>
    <t>[DK19025293]</t>
  </si>
  <si>
    <t>[DK19025343]</t>
  </si>
  <si>
    <t>[DK19025393]</t>
  </si>
  <si>
    <t>[DK19025443]</t>
  </si>
  <si>
    <t>[DK19025493]</t>
  </si>
  <si>
    <t>[DK19025543]</t>
  </si>
  <si>
    <t xml:space="preserve">     2、合并范围变动减少</t>
  </si>
  <si>
    <t>[DK19025044]</t>
  </si>
  <si>
    <t>[DK19025094]</t>
  </si>
  <si>
    <t>[DK19025144]</t>
  </si>
  <si>
    <t>[DK19025194]</t>
  </si>
  <si>
    <t>[DK19025244]</t>
  </si>
  <si>
    <t>[DK19025294]</t>
  </si>
  <si>
    <t>[DK19025344]</t>
  </si>
  <si>
    <t>[DK19025394]</t>
  </si>
  <si>
    <t>[DK19025444]</t>
  </si>
  <si>
    <t>[DK19025494]</t>
  </si>
  <si>
    <t>[DK19025544]</t>
  </si>
  <si>
    <t>[DK19025045]</t>
  </si>
  <si>
    <t>[DK19025095]</t>
  </si>
  <si>
    <t>[DK19025145]</t>
  </si>
  <si>
    <t>[DK19025195]</t>
  </si>
  <si>
    <t>[DK19025245]</t>
  </si>
  <si>
    <t>[DK19025295]</t>
  </si>
  <si>
    <t>[DK19025345]</t>
  </si>
  <si>
    <t>[DK19025395]</t>
  </si>
  <si>
    <t>[DK19025445]</t>
  </si>
  <si>
    <t>[DK19025495]</t>
  </si>
  <si>
    <t>[DK19025545]</t>
  </si>
  <si>
    <t>[DK19025046]</t>
  </si>
  <si>
    <t>[DK19025096]</t>
  </si>
  <si>
    <t>[DK19025146]</t>
  </si>
  <si>
    <t>[DK19025196]</t>
  </si>
  <si>
    <t>[DK19025246]</t>
  </si>
  <si>
    <t>[DK19025296]</t>
  </si>
  <si>
    <t>[DK19025346]</t>
  </si>
  <si>
    <t>[DK19025396]</t>
  </si>
  <si>
    <t>[DK19025446]</t>
  </si>
  <si>
    <t>[DK19025496]</t>
  </si>
  <si>
    <t>[DK19025546]</t>
  </si>
  <si>
    <t xml:space="preserve">  （四）固定资产减值准备期末余额</t>
  </si>
  <si>
    <t>[DK19025047]</t>
  </si>
  <si>
    <t>[DK19025097]</t>
  </si>
  <si>
    <t>[DK19025147]</t>
  </si>
  <si>
    <t>[DK19025197]</t>
  </si>
  <si>
    <t>[DK19025247]</t>
  </si>
  <si>
    <t>[DK19025297]</t>
  </si>
  <si>
    <t>[DK19025347]</t>
  </si>
  <si>
    <t>[DK19025397]</t>
  </si>
  <si>
    <t>[DK19025447]</t>
  </si>
  <si>
    <t>[DK19025497]</t>
  </si>
  <si>
    <t>[DK19025547]</t>
  </si>
  <si>
    <t>四、固定资产账面价值</t>
  </si>
  <si>
    <t>[DK19025048]</t>
  </si>
  <si>
    <t>[DK19025098]</t>
  </si>
  <si>
    <t>[DK19025148]</t>
  </si>
  <si>
    <t>[DK19025198]</t>
  </si>
  <si>
    <t>[DK19025248]</t>
  </si>
  <si>
    <t>[DK19025298]</t>
  </si>
  <si>
    <t>[DK19025348]</t>
  </si>
  <si>
    <t>[DK19025398]</t>
  </si>
  <si>
    <t>[DK19025448]</t>
  </si>
  <si>
    <t>[DK19025498]</t>
  </si>
  <si>
    <t>[DK19025548]</t>
  </si>
  <si>
    <t xml:space="preserve">      年初余额</t>
  </si>
  <si>
    <t>[DK19025049]</t>
  </si>
  <si>
    <t>[DK19025099]</t>
  </si>
  <si>
    <t>[DK19025149]</t>
  </si>
  <si>
    <t>[DK19025199]</t>
  </si>
  <si>
    <t>[DK19025249]</t>
  </si>
  <si>
    <t>[DK19025299]</t>
  </si>
  <si>
    <t>[DK19025349]</t>
  </si>
  <si>
    <t>[DK19025399]</t>
  </si>
  <si>
    <t>[DK19025449]</t>
  </si>
  <si>
    <t>[DK19025499]</t>
  </si>
  <si>
    <t>[DK19025549]</t>
  </si>
  <si>
    <t xml:space="preserve">      期末余额</t>
  </si>
  <si>
    <t>[DK19025050]</t>
  </si>
  <si>
    <t>[DK19025100]</t>
  </si>
  <si>
    <t>[DK19025150]</t>
  </si>
  <si>
    <t>[DK19025200]</t>
  </si>
  <si>
    <t>[DK19025250]</t>
  </si>
  <si>
    <t>[DK19025300]</t>
  </si>
  <si>
    <t>[DK19025350]</t>
  </si>
  <si>
    <t>[DK19025400]</t>
  </si>
  <si>
    <t>[DK19025450]</t>
  </si>
  <si>
    <t>[DK19025500]</t>
  </si>
  <si>
    <t>[DK19025550]</t>
  </si>
  <si>
    <t>融资租入的机器设备</t>
  </si>
  <si>
    <t>1</t>
  </si>
  <si>
    <t>2</t>
  </si>
  <si>
    <t>3</t>
  </si>
  <si>
    <t>4</t>
  </si>
  <si>
    <t>5</t>
  </si>
  <si>
    <t>6</t>
  </si>
  <si>
    <t>7</t>
  </si>
  <si>
    <t>8</t>
  </si>
  <si>
    <t>9</t>
  </si>
  <si>
    <t>10</t>
  </si>
  <si>
    <t>11</t>
  </si>
  <si>
    <t>12</t>
  </si>
  <si>
    <t>YTD</t>
  </si>
  <si>
    <t>ZYTD - ZYTD</t>
  </si>
  <si>
    <r>
      <t xml:space="preserve">  </t>
    </r>
    <r>
      <rPr>
        <sz val="9"/>
        <color theme="1"/>
        <rFont val="微软雅黑"/>
        <family val="2"/>
        <charset val="134"/>
      </rPr>
      <t>（二）本期增加</t>
    </r>
  </si>
  <si>
    <t xml:space="preserve">        其中：内部划转</t>
  </si>
  <si>
    <r>
      <t xml:space="preserve">  </t>
    </r>
    <r>
      <rPr>
        <sz val="9"/>
        <color theme="1"/>
        <rFont val="微软雅黑"/>
        <family val="2"/>
        <charset val="134"/>
      </rPr>
      <t>（三）本期减少</t>
    </r>
  </si>
  <si>
    <t/>
  </si>
  <si>
    <r>
      <t xml:space="preserve">   </t>
    </r>
    <r>
      <rPr>
        <sz val="9"/>
        <color theme="1"/>
        <rFont val="微软雅黑"/>
        <family val="2"/>
        <charset val="134"/>
      </rPr>
      <t>（二）本期增加</t>
    </r>
  </si>
  <si>
    <r>
      <t xml:space="preserve">   </t>
    </r>
    <r>
      <rPr>
        <sz val="9"/>
        <color theme="1"/>
        <rFont val="微软雅黑"/>
        <family val="2"/>
        <charset val="134"/>
      </rPr>
      <t>（三）本期减少</t>
    </r>
  </si>
  <si>
    <t>1505T - 固资减值准备</t>
  </si>
  <si>
    <t>150501T - 房屋建筑物减值准备</t>
  </si>
  <si>
    <t>150502T - 机器设备减值准备</t>
  </si>
  <si>
    <t>150503T - 运输设备减值准备</t>
  </si>
  <si>
    <t>150504T - 电子产品及通讯设备减值准备</t>
  </si>
  <si>
    <t>150505T - 模具及工装减值准备</t>
  </si>
  <si>
    <t>150506T - 其他减值准备</t>
  </si>
  <si>
    <t>J160301 - 闲置的房屋及建筑物减值准备</t>
  </si>
  <si>
    <t>J160302 - 闲置的机器设备减值准备</t>
  </si>
  <si>
    <t>J160303 - 融资租入的机器设备减值准备</t>
  </si>
  <si>
    <t>J160304 - 租出的机器设备减值准备</t>
  </si>
  <si>
    <t>固定资产原值期末校验：</t>
  </si>
  <si>
    <t>固定资产折旧期末校验：</t>
  </si>
  <si>
    <t>固定资产减值准备期末校验：</t>
  </si>
  <si>
    <t>开发项目名称</t>
  </si>
  <si>
    <t>本期增加额</t>
  </si>
  <si>
    <t>本期减少额</t>
  </si>
  <si>
    <t>期末余额</t>
  </si>
  <si>
    <t>计入无形资产</t>
  </si>
  <si>
    <t>计入当期损益</t>
  </si>
  <si>
    <t>小计</t>
  </si>
  <si>
    <t xml:space="preserve">2 </t>
  </si>
  <si>
    <t xml:space="preserve">3 </t>
  </si>
  <si>
    <t>[DK1902901]</t>
  </si>
  <si>
    <t>[DK1902902]</t>
  </si>
  <si>
    <t>[DK1902903]</t>
  </si>
  <si>
    <t>[DK1902904]</t>
  </si>
  <si>
    <t>[DK1902905]</t>
  </si>
  <si>
    <t>[DK1902906]</t>
  </si>
  <si>
    <t>[DK1902907]</t>
  </si>
  <si>
    <t>[DK1902908]</t>
  </si>
  <si>
    <t>[DK1902909]</t>
  </si>
  <si>
    <t>[DK1902910]</t>
  </si>
  <si>
    <t>[DK1902911]</t>
  </si>
  <si>
    <t>[DK1902912]</t>
  </si>
  <si>
    <t>[DK1902913]</t>
  </si>
  <si>
    <t>[DK1902914]</t>
  </si>
  <si>
    <t>[DK1902915]</t>
  </si>
  <si>
    <t>开发支出情况表</t>
  </si>
  <si>
    <r>
      <t xml:space="preserve">              </t>
    </r>
    <r>
      <rPr>
        <b/>
        <sz val="9"/>
        <color theme="1"/>
        <rFont val="微软雅黑"/>
        <family val="2"/>
        <charset val="134"/>
      </rPr>
      <t>报告日期：</t>
    </r>
  </si>
  <si>
    <t>#Error，无当前连接。</t>
  </si>
  <si>
    <r>
      <t xml:space="preserve">              </t>
    </r>
    <r>
      <rPr>
        <b/>
        <sz val="9"/>
        <rFont val="微软雅黑"/>
        <family val="2"/>
        <charset val="134"/>
      </rPr>
      <t>合并组：</t>
    </r>
  </si>
  <si>
    <r>
      <rPr>
        <b/>
        <sz val="9"/>
        <rFont val="微软雅黑"/>
        <family val="2"/>
        <charset val="134"/>
      </rPr>
      <t>合并实体：</t>
    </r>
  </si>
  <si>
    <r>
      <rPr>
        <b/>
        <sz val="9"/>
        <rFont val="微软雅黑"/>
        <family val="2"/>
        <charset val="134"/>
      </rPr>
      <t>审计线索：</t>
    </r>
  </si>
  <si>
    <t>时间结构：</t>
  </si>
  <si>
    <t>期初+变动=期末验证</t>
  </si>
  <si>
    <t>P_DFLDUMMY - P_DFLDUMMY</t>
  </si>
  <si>
    <t>一、可抵扣暂时性差异</t>
  </si>
  <si>
    <t>[DK1903301]</t>
  </si>
  <si>
    <t>[DK1903309]</t>
  </si>
  <si>
    <t>二、可抵扣亏损</t>
  </si>
  <si>
    <t>[DK1903302]</t>
  </si>
  <si>
    <t>[DK1903310]</t>
  </si>
  <si>
    <t xml:space="preserve">    其中：可抵扣亏损按到期日（以年份）列示</t>
  </si>
  <si>
    <t>[DK1903303]</t>
  </si>
  <si>
    <t>[DK1903311]</t>
  </si>
  <si>
    <t xml:space="preserve">          第一年</t>
  </si>
  <si>
    <t>[DK1903304]</t>
  </si>
  <si>
    <t>[DK1903312]</t>
  </si>
  <si>
    <t xml:space="preserve">          第二年</t>
  </si>
  <si>
    <t>[DK1903305]</t>
  </si>
  <si>
    <t>[DK1903313]</t>
  </si>
  <si>
    <t xml:space="preserve">          第三年</t>
  </si>
  <si>
    <t>[DK1903306]</t>
  </si>
  <si>
    <t>[DK1903314]</t>
  </si>
  <si>
    <t xml:space="preserve">          第四年</t>
  </si>
  <si>
    <t>[DK1903307]</t>
  </si>
  <si>
    <t>[DK1903315]</t>
  </si>
  <si>
    <t xml:space="preserve">          第五年</t>
  </si>
  <si>
    <t>[DK1903308]</t>
  </si>
  <si>
    <t>[DK1903316]</t>
  </si>
  <si>
    <t>合并实体</t>
  </si>
  <si>
    <t>--</t>
  </si>
  <si>
    <r>
      <rPr>
        <sz val="9"/>
        <color theme="1"/>
        <rFont val="微软雅黑"/>
        <family val="2"/>
        <charset val="134"/>
      </rPr>
      <t>栏次</t>
    </r>
  </si>
  <si>
    <t>CONSO - CONSO</t>
  </si>
  <si>
    <t>第一年</t>
  </si>
  <si>
    <t>第二年</t>
  </si>
  <si>
    <t>第三年</t>
  </si>
  <si>
    <t>第四年</t>
  </si>
  <si>
    <t>第五年</t>
  </si>
  <si>
    <t>借款人</t>
  </si>
  <si>
    <t>被委托人名称
(合并报表需求）</t>
  </si>
  <si>
    <t>期初账面余额</t>
  </si>
  <si>
    <t>本期增加</t>
  </si>
  <si>
    <t>本期减少</t>
  </si>
  <si>
    <t>期末账面余额</t>
  </si>
  <si>
    <t>减值准备</t>
  </si>
  <si>
    <t>期末账面价值</t>
  </si>
  <si>
    <t>年利率</t>
  </si>
  <si>
    <t>借款日期</t>
  </si>
  <si>
    <t>还款日期</t>
  </si>
  <si>
    <t>期初余额</t>
  </si>
  <si>
    <t>利息</t>
  </si>
  <si>
    <t xml:space="preserve"> 计提额 </t>
  </si>
  <si>
    <t xml:space="preserve"> 合并增加额 </t>
  </si>
  <si>
    <t xml:space="preserve">小计 </t>
  </si>
  <si>
    <t xml:space="preserve">因资产价值回升转回额 </t>
  </si>
  <si>
    <t xml:space="preserve"> 转销额 </t>
  </si>
  <si>
    <t xml:space="preserve"> 合并减少额 </t>
  </si>
  <si>
    <t xml:space="preserve"> 小计 </t>
  </si>
  <si>
    <t>（年-月-日）</t>
  </si>
  <si>
    <t>[DK19035001]</t>
  </si>
  <si>
    <t>[DK19035002]</t>
  </si>
  <si>
    <t>[DK19035003]</t>
  </si>
  <si>
    <t>[DK19035004]</t>
  </si>
  <si>
    <t>[DK19035005]</t>
  </si>
  <si>
    <t>[DK19035006]</t>
  </si>
  <si>
    <t>[DK19035007]</t>
  </si>
  <si>
    <t>[DK19035008]</t>
  </si>
  <si>
    <t>[DK19035009]</t>
  </si>
  <si>
    <t>[DK19035010]</t>
  </si>
  <si>
    <t>[DK19035011]</t>
  </si>
  <si>
    <t>[DK19035012]</t>
  </si>
  <si>
    <t>[DK19035013]</t>
  </si>
  <si>
    <t>[DK19035014]</t>
  </si>
  <si>
    <t>[DK19035015]</t>
  </si>
  <si>
    <t>[DK19035016]</t>
  </si>
  <si>
    <t>[DK19035017]</t>
  </si>
  <si>
    <t>[DK19035018]</t>
  </si>
  <si>
    <t>[DK19035019]</t>
  </si>
  <si>
    <t>[DK19035020]</t>
  </si>
  <si>
    <t>[DK19035021]</t>
  </si>
  <si>
    <t>[DK19035022]</t>
  </si>
  <si>
    <t>[DK19035023]</t>
  </si>
  <si>
    <t>[DK19035024]</t>
  </si>
  <si>
    <t>[DK19035025]</t>
  </si>
  <si>
    <t>[DK19035026]</t>
  </si>
  <si>
    <t>[DK19035027]</t>
  </si>
  <si>
    <t>[DK19035028]</t>
  </si>
  <si>
    <t>[DK19035029]</t>
  </si>
  <si>
    <t>[DK19035030]</t>
  </si>
  <si>
    <t>[DK19035031]</t>
  </si>
  <si>
    <t>[DK19035032]</t>
  </si>
  <si>
    <t>[DK19035033]</t>
  </si>
  <si>
    <t>[DK19035034]</t>
  </si>
  <si>
    <t>[DK19035035]</t>
  </si>
  <si>
    <t>[DK19035036]</t>
  </si>
  <si>
    <t>[DK19035037]</t>
  </si>
  <si>
    <t>[DK19035038]</t>
  </si>
  <si>
    <t>[DK19035039]</t>
  </si>
  <si>
    <t>[DK19035040]</t>
  </si>
  <si>
    <t>[DK19035041]</t>
  </si>
  <si>
    <t>[DK19035042]</t>
  </si>
  <si>
    <t>[DK19035043]</t>
  </si>
  <si>
    <t>[DK19035044]</t>
  </si>
  <si>
    <t>[DK19035045]</t>
  </si>
  <si>
    <t>被委托人名称
（合并报表需求）</t>
  </si>
  <si>
    <t>减值准备验证：</t>
  </si>
  <si>
    <t>本期增加合计验证</t>
  </si>
  <si>
    <t>本期减少合计验证</t>
  </si>
  <si>
    <t>13</t>
  </si>
  <si>
    <t>14</t>
  </si>
  <si>
    <t>15</t>
  </si>
  <si>
    <t>16</t>
  </si>
  <si>
    <t>17</t>
  </si>
  <si>
    <t>18</t>
  </si>
  <si>
    <t>19</t>
  </si>
  <si>
    <t>20</t>
  </si>
  <si>
    <t>21</t>
  </si>
  <si>
    <t>22</t>
  </si>
  <si>
    <t>(fn) 位置的本地成员</t>
  </si>
  <si>
    <t>验证合计</t>
  </si>
  <si>
    <t>P_NONE - 无项目</t>
  </si>
  <si>
    <t>被委托人名称 （合并报表需求）</t>
  </si>
  <si>
    <t> 计提额 </t>
  </si>
  <si>
    <t> 合并增加额 </t>
  </si>
  <si>
    <t>小计 </t>
  </si>
  <si>
    <t>因资产价值回升转回额 </t>
  </si>
  <si>
    <t> 转销额 </t>
  </si>
  <si>
    <t> 合并减少额 </t>
  </si>
  <si>
    <t> 小计 </t>
  </si>
  <si>
    <t>$PROJECT:P005,P_NONE,P_DFLDUMMY</t>
  </si>
  <si>
    <t>P_NONE - P_NONE</t>
  </si>
  <si>
    <t>$MODEL:Property $HIR:PARENTH1 $PROJECT:P_NONE $CATEGORY:Actual $INTERCO:T_NONE $P_ACCOUNT:MANDATARY $ENTITY:P_ENTITY $TYPE:SComment</t>
  </si>
  <si>
    <t>$MODEL:Property $PROJECT:P_NONE $CATEGORY:Actual $INTERCO:T_NONE $P_ACCOUNT:PAR_PATE $ENTITY:P_ENTITY $TYPE:SComment</t>
  </si>
  <si>
    <t>$MODEL:Property $PROJECT:P_NONE $CATEGORY:Actual $INTERCO:T_NONE $P_ACCOUNT:VALUE_DATE $ENTITY:P_ENTITY $TYPE:SComment</t>
  </si>
  <si>
    <t>$MODEL:Property $PROJECT:P_NONE $CATEGORY:Actual $INTERCO:T_NONE $P_ACCOUNT:DUE_DATE $ENTITY:P_ENTITY $TYPE:SComment</t>
  </si>
  <si>
    <t>P_DFLDUMMY- DFL虚拟项目</t>
  </si>
  <si>
    <t>$MODEL:Property $HIR:PARENTH1 $PROJECT:5000P00500003 $CATEGORY:Actual $INTERCO:T_NONE $P_ACCOUNT:MANDATARY $ENTITY:P_ENTITY $TYPE:SComment</t>
  </si>
  <si>
    <t>$MODEL:Property $PROJECT:P_DFLDUMMY $CATEGORY:Actual $INTERCO:T_NONE $P_ACCOUNT:PAR_PATE $ENTITY:P_ENTITY $TYPE:SComment</t>
  </si>
  <si>
    <t>$MODEL:Property $PROJECT:P_DFLDUMMY $CATEGORY:Actual $INTERCO:T_NONE $P_ACCOUNT:VALUE_DATE $ENTITY:P_ENTITY $TYPE:SComment</t>
  </si>
  <si>
    <t>$MODEL:Property $PROJECT:P_DFLDUMMY $CATEGORY:Actual $INTERCO:T_NONE $P_ACCOUNT:DUE_DATE $ENTITY:P_ENTITY $TYPE:SComment</t>
  </si>
  <si>
    <t>$BMRC:13,2 $biShowMasterFields:SEQNUM3 </t>
  </si>
  <si>
    <t>$BLOCKTYPE:RD $BTYPE: MASTER $BSHOWF:PROJECT $BINDEXF:PROJECT $PROJECT:P005[SON]</t>
  </si>
  <si>
    <t>$BMRC:13,2 $MODEL:Property $HIR:PARENTH1 $PROJECT:P005 $CATEGORY:Actual $INTERCO:T_NONE $P_ACCOUNT:MANDATARY $ENTITY:P_ENTITY $TYPE:SComment</t>
  </si>
  <si>
    <t>$BMRC:13,2 $FLOW:F00 $a:1403030102</t>
  </si>
  <si>
    <t>$BMRC:13,2 $FLOW:F00 $a:1403030202</t>
  </si>
  <si>
    <t>$BMRC:13,2 $FLOW:F20 $a:1403030102</t>
  </si>
  <si>
    <t>$BMRC:13,2 $FLOW:F20 $a:1403030202</t>
  </si>
  <si>
    <t>$BMRC:13,2 $FLOW:F30 $a:1403030102</t>
  </si>
  <si>
    <t>$BMRC:13,2 $FLOW:F30 $a:1403030202</t>
  </si>
  <si>
    <t>$BMRC:13,2 $FLOW:F99 $a:1403030102</t>
  </si>
  <si>
    <t>$BMRC:13,2 $FLOW:F99 $a:1403030202</t>
  </si>
  <si>
    <t>$BMRC:13,2 $FLOW:F00 $a:1403030402</t>
  </si>
  <si>
    <t>$BMRC:13,2 $FLOW:M10100 $a:1403030402</t>
  </si>
  <si>
    <t>$BMRC:13,2 $FLOW:M10901 $a:1403030402</t>
  </si>
  <si>
    <t>$BMRC:13,2 $FLOW:M10 $a:1403030402</t>
  </si>
  <si>
    <t>$BMRC:13,2 $FLOW:M20100 $a:1403030402</t>
  </si>
  <si>
    <t>$BMRC:13,2 $FLOW:M20600 $a:1403030402</t>
  </si>
  <si>
    <t>$BMRC:13,2 $FLOW:M20901 $a:1403030402</t>
  </si>
  <si>
    <t>$BMRC:13,2 $FLOW:M20 $a:1403030402</t>
  </si>
  <si>
    <t>$BMRC:13,2 $FLOW:F99 $a:1403030402</t>
  </si>
  <si>
    <t>$BMRC:13,2 $FLOW:F99 $a:140303T</t>
  </si>
  <si>
    <t>$BMRC:13,2 $MODEL:Property $PROJECT:P_DFLDUMMY $CATEGORY:Actual $INTERCO:T_NONE $P_ACCOUNT:PAR_PATE $ENTITY:P_ENTITY $TYPE:SComment</t>
  </si>
  <si>
    <t>$BMRC:13,2 $MODEL:Property $PROJECT:P_DFLDUMMY $CATEGORY:Actual $INTERCO:T_NONE $P_ACCOUNT:VALUE_DATE $ENTITY:P_ENTITY $TYPE:SComment</t>
  </si>
  <si>
    <t>$BMRC:13,2 $MODEL:Property $PROJECT:P_DFLDUMMY $CATEGORY:Actual $INTERCO:T_NONE $P_ACCOUNT:DUE_DATE $ENTITY:P_ENTITY $TYPE:SComment</t>
  </si>
  <si>
    <t>删除</t>
    <phoneticPr fontId="7" type="noConversion"/>
  </si>
  <si>
    <t>增加</t>
    <phoneticPr fontId="7" type="noConversion"/>
  </si>
  <si>
    <t>负债项目</t>
  </si>
  <si>
    <t>期末公允价值</t>
  </si>
  <si>
    <t>预计处置费用</t>
  </si>
  <si>
    <t>董事会批准日期</t>
  </si>
  <si>
    <t>合同签订日期</t>
  </si>
  <si>
    <t>预计处置日期</t>
  </si>
  <si>
    <t xml:space="preserve">4 </t>
  </si>
  <si>
    <t xml:space="preserve">5 </t>
  </si>
  <si>
    <t xml:space="preserve">6 </t>
  </si>
  <si>
    <t>合  计</t>
  </si>
  <si>
    <t>[DK1905001]</t>
  </si>
  <si>
    <t>[DK1905002]</t>
  </si>
  <si>
    <t>[DK1905003]</t>
  </si>
  <si>
    <t>[DK1905004]</t>
  </si>
  <si>
    <t>[DK1905005]</t>
  </si>
  <si>
    <t>[DK1905006]</t>
  </si>
  <si>
    <t>[DK1905007]</t>
  </si>
  <si>
    <t>[DK1905008]</t>
  </si>
  <si>
    <t>[DK1905009]</t>
  </si>
  <si>
    <t>[DK1905010]</t>
  </si>
  <si>
    <t>[DK1905011]</t>
  </si>
  <si>
    <t>[DK1905012]</t>
  </si>
  <si>
    <t>[DK1905013]</t>
  </si>
  <si>
    <t>行号</t>
  </si>
  <si>
    <r>
      <rPr>
        <b/>
        <sz val="9"/>
        <color theme="0"/>
        <rFont val="宋体"/>
        <family val="3"/>
        <charset val="134"/>
      </rPr>
      <t>项</t>
    </r>
    <r>
      <rPr>
        <b/>
        <sz val="9"/>
        <color theme="0"/>
        <rFont val="Arial"/>
        <family val="2"/>
      </rPr>
      <t xml:space="preserve">      </t>
    </r>
    <r>
      <rPr>
        <b/>
        <sz val="9"/>
        <color theme="0"/>
        <rFont val="宋体"/>
        <family val="3"/>
        <charset val="134"/>
      </rPr>
      <t>目</t>
    </r>
  </si>
  <si>
    <t>项目描述</t>
  </si>
  <si>
    <t>2017年</t>
  </si>
  <si>
    <t>账面价值</t>
  </si>
  <si>
    <t>公允价值</t>
  </si>
  <si>
    <t>CONSO</t>
  </si>
  <si>
    <t>划分为持有待售的负债</t>
  </si>
  <si>
    <t>全部项目合计</t>
  </si>
  <si>
    <t>合同/项目名称</t>
  </si>
  <si>
    <t>合同对象</t>
  </si>
  <si>
    <t>合同日期</t>
  </si>
  <si>
    <t>合同金额</t>
  </si>
  <si>
    <t>合同内容</t>
  </si>
  <si>
    <t>事项承诺日期</t>
  </si>
  <si>
    <t>备注</t>
  </si>
  <si>
    <t>[DK1909501]</t>
  </si>
  <si>
    <t>[DK1909502]</t>
  </si>
  <si>
    <t>[DK1909503]</t>
  </si>
  <si>
    <t>[DK1909504]</t>
  </si>
  <si>
    <t>[DK1909505]</t>
  </si>
  <si>
    <t>[DK1909506]</t>
  </si>
  <si>
    <t>[DK1909507]</t>
  </si>
  <si>
    <t>[DK1909508]</t>
  </si>
  <si>
    <t>[DK1909509]</t>
  </si>
  <si>
    <t>[DK1909510]</t>
  </si>
  <si>
    <t>[DK1909511]</t>
  </si>
  <si>
    <t>[DK1909512]</t>
  </si>
  <si>
    <t>[DK1909513]</t>
  </si>
  <si>
    <t>对外投资事项明细表</t>
  </si>
  <si>
    <t>审计线索</t>
  </si>
  <si>
    <t>交易资产类别</t>
  </si>
  <si>
    <t>J050104 - 合同对象</t>
  </si>
  <si>
    <t>J050105 - 合同日期</t>
  </si>
  <si>
    <t>J050101 - 合同金额</t>
  </si>
  <si>
    <t>J050106 - 合同内容</t>
  </si>
  <si>
    <t>J050107 - 事项承诺日期</t>
  </si>
  <si>
    <t>J050108 - 交易资产类别</t>
  </si>
  <si>
    <t>P0210001</t>
  </si>
  <si>
    <t>P0210002</t>
  </si>
  <si>
    <t>P0210003</t>
  </si>
  <si>
    <t>P0210004</t>
  </si>
  <si>
    <t>P0210005</t>
  </si>
  <si>
    <t>P0210006</t>
  </si>
  <si>
    <t>P0210007</t>
  </si>
  <si>
    <t>P0210008</t>
  </si>
  <si>
    <t>P0210009</t>
  </si>
  <si>
    <t>P0210010</t>
  </si>
  <si>
    <t>P0210011</t>
  </si>
  <si>
    <t>P0210012</t>
  </si>
  <si>
    <t>P0210013</t>
  </si>
  <si>
    <t>P0210014</t>
  </si>
  <si>
    <t>P0210015</t>
  </si>
  <si>
    <t>P0210016</t>
  </si>
  <si>
    <t>P0210017</t>
  </si>
  <si>
    <t>P0210018</t>
  </si>
  <si>
    <t>P0210019</t>
  </si>
  <si>
    <t>P0210020</t>
  </si>
  <si>
    <t>P0210021</t>
  </si>
  <si>
    <t>P0210022</t>
  </si>
  <si>
    <t>P0210023</t>
  </si>
  <si>
    <t>P0210024</t>
  </si>
  <si>
    <t>P0210025</t>
  </si>
  <si>
    <t>P0210026</t>
  </si>
  <si>
    <t>P0210027</t>
  </si>
  <si>
    <t>P0210028</t>
  </si>
  <si>
    <t>P0210029</t>
  </si>
  <si>
    <t>P0210030</t>
  </si>
  <si>
    <t>P0210031</t>
  </si>
  <si>
    <t>P0210032</t>
  </si>
  <si>
    <t>P0210033</t>
  </si>
  <si>
    <t>P0210034</t>
  </si>
  <si>
    <t>P0210035</t>
  </si>
  <si>
    <t>P0210036</t>
  </si>
  <si>
    <t>P0210037</t>
  </si>
  <si>
    <t>P0210038</t>
  </si>
  <si>
    <t>P0210039</t>
  </si>
  <si>
    <t>P0210040</t>
  </si>
  <si>
    <t>P0210041</t>
  </si>
  <si>
    <t>P0210042</t>
  </si>
  <si>
    <t>P0210043</t>
  </si>
  <si>
    <t>P0210044</t>
  </si>
  <si>
    <t>P0210045</t>
  </si>
  <si>
    <t>P0210046</t>
  </si>
  <si>
    <t>P0210047</t>
  </si>
  <si>
    <t>P0210048</t>
  </si>
  <si>
    <t>P0210049</t>
  </si>
  <si>
    <t>P0210050</t>
  </si>
  <si>
    <t>事      项</t>
  </si>
  <si>
    <t>批准日期</t>
  </si>
  <si>
    <t>涉及金额</t>
  </si>
  <si>
    <t>未记帐金额</t>
  </si>
  <si>
    <t>[DK1909601]</t>
  </si>
  <si>
    <t>[DK1909602]</t>
  </si>
  <si>
    <t>[DK1909603]</t>
  </si>
  <si>
    <t>[DK1909604]</t>
  </si>
  <si>
    <t>[DK1909605]</t>
  </si>
  <si>
    <t>[DK1909606]</t>
  </si>
  <si>
    <t>[DK1909607]</t>
  </si>
  <si>
    <t>[DK1909608]</t>
  </si>
  <si>
    <t>[DK1909609]</t>
  </si>
  <si>
    <t>已获董事会批准但尚未签订合同的事项</t>
  </si>
  <si>
    <t>合并实体：</t>
  </si>
  <si>
    <t>公司</t>
  </si>
  <si>
    <t>合同系统项目号</t>
  </si>
  <si>
    <t>未记账金额</t>
  </si>
  <si>
    <t>J1003</t>
  </si>
  <si>
    <t>J1001</t>
  </si>
  <si>
    <t>J1002</t>
  </si>
  <si>
    <t>J070116</t>
  </si>
  <si>
    <t>P020 - 已获董事会等批准但尚未签订合同的事项</t>
  </si>
  <si>
    <t>P0200001 - 已获董事会等批准但尚未签订合同的事项1</t>
  </si>
  <si>
    <t>已获董事会等批准但尚未签订合同的事项1</t>
  </si>
  <si>
    <t>P0200002 - 已获董事会等批准但尚未签订合同的事项2</t>
  </si>
  <si>
    <t>已获董事会等批准但尚未签订合同的事项2</t>
  </si>
  <si>
    <t>P0200003 - 已获董事会等批准但尚未签订合同的事项3</t>
  </si>
  <si>
    <t>已获董事会等批准但尚未签订合同的事项3</t>
  </si>
  <si>
    <t>P0200004 - 已获董事会等批准但尚未签订合同的事项4</t>
  </si>
  <si>
    <t>已获董事会等批准但尚未签订合同的事项4</t>
  </si>
  <si>
    <t>P0200005 - 已获董事会等批准但尚未签订合同的事项5</t>
  </si>
  <si>
    <t>已获董事会等批准但尚未签订合同的事项5</t>
  </si>
  <si>
    <t>P0200006 - 已获董事会等批准但尚未签订合同的事项6</t>
  </si>
  <si>
    <t>已获董事会等批准但尚未签订合同的事项6</t>
  </si>
  <si>
    <t>P0200007 - 已获董事会等批准但尚未签订合同的事项7</t>
  </si>
  <si>
    <t>已获董事会等批准但尚未签订合同的事项7</t>
  </si>
  <si>
    <t>P0200008 - 已获董事会等批准但尚未签订合同的事项8</t>
  </si>
  <si>
    <t>已获董事会等批准但尚未签订合同的事项8</t>
  </si>
  <si>
    <t>P0200009 - 已获董事会等批准但尚未签订合同的事项9</t>
  </si>
  <si>
    <t>已获董事会等批准但尚未签订合同的事项9</t>
  </si>
  <si>
    <t>P0200010 - 已获董事会等批准但尚未签订合同的事项10</t>
  </si>
  <si>
    <t>已获董事会等批准但尚未签订合同的事项10</t>
  </si>
  <si>
    <t>P0200011 - 已获董事会等批准但尚未签订合同的事项11</t>
  </si>
  <si>
    <t>已获董事会等批准但尚未签订合同的事项11</t>
  </si>
  <si>
    <t>P0200012 - 已获董事会等批准但尚未签订合同的事项12</t>
  </si>
  <si>
    <t>已获董事会等批准但尚未签订合同的事项12</t>
  </si>
  <si>
    <t>P0200013 - 已获董事会等批准但尚未签订合同的事项13</t>
  </si>
  <si>
    <t>已获董事会等批准但尚未签订合同的事项13</t>
  </si>
  <si>
    <t>P0200014 - 已获董事会等批准但尚未签订合同的事项14</t>
  </si>
  <si>
    <t>已获董事会等批准但尚未签订合同的事项14</t>
  </si>
  <si>
    <t>P0200015 - 已获董事会等批准但尚未签订合同的事项15</t>
  </si>
  <si>
    <t>已获董事会等批准但尚未签订合同的事项15</t>
  </si>
  <si>
    <t>P0200016 - 已获董事会等批准但尚未签订合同的事项16</t>
  </si>
  <si>
    <t>已获董事会等批准但尚未签订合同的事项16</t>
  </si>
  <si>
    <t>P0200017 - 已获董事会等批准但尚未签订合同的事项17</t>
  </si>
  <si>
    <t>已获董事会等批准但尚未签订合同的事项17</t>
  </si>
  <si>
    <t>P0200018 - 已获董事会等批准但尚未签订合同的事项18</t>
  </si>
  <si>
    <t>已获董事会等批准但尚未签订合同的事项18</t>
  </si>
  <si>
    <t>P0200019 - 已获董事会等批准但尚未签订合同的事项19</t>
  </si>
  <si>
    <t>已获董事会等批准但尚未签订合同的事项19</t>
  </si>
  <si>
    <t>P0200020 - 已获董事会等批准但尚未签订合同的事项20</t>
  </si>
  <si>
    <t>已获董事会等批准但尚未签订合同的事项20</t>
  </si>
  <si>
    <t>P0200021 - 已获董事会等批准但尚未签订合同的事项21</t>
  </si>
  <si>
    <t>已获董事会等批准但尚未签订合同的事项21</t>
  </si>
  <si>
    <t>P0200022 - 已获董事会等批准但尚未签订合同的事项22</t>
  </si>
  <si>
    <t>已获董事会等批准但尚未签订合同的事项22</t>
  </si>
  <si>
    <t>P0200023 - 已获董事会等批准但尚未签订合同的事项23</t>
  </si>
  <si>
    <t>已获董事会等批准但尚未签订合同的事项23</t>
  </si>
  <si>
    <t>P0200024 - 已获董事会等批准但尚未签订合同的事项24</t>
  </si>
  <si>
    <t>已获董事会等批准但尚未签订合同的事项24</t>
  </si>
  <si>
    <t>P0200025 - 已获董事会等批准但尚未签订合同的事项25</t>
  </si>
  <si>
    <t>已获董事会等批准但尚未签订合同的事项25</t>
  </si>
  <si>
    <t>P0200026 - 已获董事会等批准但尚未签订合同的事项26</t>
  </si>
  <si>
    <t>已获董事会等批准但尚未签订合同的事项26</t>
  </si>
  <si>
    <t>P0200027 - 已获董事会等批准但尚未签订合同的事项27</t>
  </si>
  <si>
    <t>已获董事会等批准但尚未签订合同的事项27</t>
  </si>
  <si>
    <t>P0200028 - 已获董事会等批准但尚未签订合同的事项28</t>
  </si>
  <si>
    <t>已获董事会等批准但尚未签订合同的事项28</t>
  </si>
  <si>
    <t>P0200029 - 已获董事会等批准但尚未签订合同的事项29</t>
  </si>
  <si>
    <t>已获董事会等批准但尚未签订合同的事项29</t>
  </si>
  <si>
    <t>P0200030 - 已获董事会等批准但尚未签订合同的事项30</t>
  </si>
  <si>
    <t>已获董事会等批准但尚未签订合同的事项30</t>
  </si>
  <si>
    <t>P0200031 - 已获董事会等批准但尚未签订合同的事项31</t>
  </si>
  <si>
    <t>已获董事会等批准但尚未签订合同的事项31</t>
  </si>
  <si>
    <t>P0200032 - 已获董事会等批准但尚未签订合同的事项32</t>
  </si>
  <si>
    <t>已获董事会等批准但尚未签订合同的事项32</t>
  </si>
  <si>
    <t>P0200033 - 已获董事会等批准但尚未签订合同的事项33</t>
  </si>
  <si>
    <t>已获董事会等批准但尚未签订合同的事项33</t>
  </si>
  <si>
    <t>P0200034 - 已获董事会等批准但尚未签订合同的事项34</t>
  </si>
  <si>
    <t>已获董事会等批准但尚未签订合同的事项34</t>
  </si>
  <si>
    <t>P0200035 - 已获董事会等批准但尚未签订合同的事项35</t>
  </si>
  <si>
    <t>已获董事会等批准但尚未签订合同的事项35</t>
  </si>
  <si>
    <t>P0200036 - 已获董事会等批准但尚未签订合同的事项36</t>
  </si>
  <si>
    <t>已获董事会等批准但尚未签订合同的事项36</t>
  </si>
  <si>
    <t>P0200037 - 已获董事会等批准但尚未签订合同的事项37</t>
  </si>
  <si>
    <t>已获董事会等批准但尚未签订合同的事项37</t>
  </si>
  <si>
    <t>P0200038 - 已获董事会等批准但尚未签订合同的事项38</t>
  </si>
  <si>
    <t>已获董事会等批准但尚未签订合同的事项38</t>
  </si>
  <si>
    <t>P0200039 - 已获董事会等批准但尚未签订合同的事项39</t>
  </si>
  <si>
    <t>已获董事会等批准但尚未签订合同的事项39</t>
  </si>
  <si>
    <t>P0200040 - 已获董事会等批准但尚未签订合同的事项40</t>
  </si>
  <si>
    <t>已获董事会等批准但尚未签订合同的事项40</t>
  </si>
  <si>
    <t>P0200041 - 已获董事会等批准但尚未签订合同的事项41</t>
  </si>
  <si>
    <t>已获董事会等批准但尚未签订合同的事项41</t>
  </si>
  <si>
    <t>P0200042 - 已获董事会等批准但尚未签订合同的事项42</t>
  </si>
  <si>
    <t>已获董事会等批准但尚未签订合同的事项42</t>
  </si>
  <si>
    <t>P0200043 - 已获董事会等批准但尚未签订合同的事项43</t>
  </si>
  <si>
    <t>已获董事会等批准但尚未签订合同的事项43</t>
  </si>
  <si>
    <t>P0200044 - 已获董事会等批准但尚未签订合同的事项44</t>
  </si>
  <si>
    <t>已获董事会等批准但尚未签订合同的事项44</t>
  </si>
  <si>
    <t>P0200045 - 已获董事会等批准但尚未签订合同的事项45</t>
  </si>
  <si>
    <t>已获董事会等批准但尚未签订合同的事项45</t>
  </si>
  <si>
    <t>P0200046 - 已获董事会等批准但尚未签订合同的事项46</t>
  </si>
  <si>
    <t>已获董事会等批准但尚未签订合同的事项46</t>
  </si>
  <si>
    <t>P0200047 - 已获董事会等批准但尚未签订合同的事项47</t>
  </si>
  <si>
    <t>已获董事会等批准但尚未签订合同的事项47</t>
  </si>
  <si>
    <t>P0200048 - 已获董事会等批准但尚未签订合同的事项48</t>
  </si>
  <si>
    <t>已获董事会等批准但尚未签订合同的事项48</t>
  </si>
  <si>
    <t>P0200049 - 已获董事会等批准但尚未签订合同的事项49</t>
  </si>
  <si>
    <t>已获董事会等批准但尚未签订合同的事项49</t>
  </si>
  <si>
    <t>P0200050 - 已获董事会等批准但尚未签订合同的事项50</t>
  </si>
  <si>
    <t>已获董事会等批准但尚未签订合同的事项50</t>
  </si>
  <si>
    <t>原告</t>
  </si>
  <si>
    <t>被告</t>
  </si>
  <si>
    <t>立案时间</t>
  </si>
  <si>
    <t>案由</t>
  </si>
  <si>
    <t>涉及金额（人民币）</t>
  </si>
  <si>
    <t>已入账金额（人民币）</t>
  </si>
  <si>
    <t>[DK1909801]</t>
  </si>
  <si>
    <t>[DK1909802]</t>
  </si>
  <si>
    <t>[DK1909803]</t>
  </si>
  <si>
    <t>[DK1909804]</t>
  </si>
  <si>
    <t>[DK1909805]</t>
  </si>
  <si>
    <t>[DK1909806]</t>
  </si>
  <si>
    <t>[DK1909807]</t>
  </si>
  <si>
    <t>[DK1909808]</t>
  </si>
  <si>
    <t>[DK1909809]</t>
  </si>
  <si>
    <t>[DK1909810]</t>
  </si>
  <si>
    <t>[DK1909811]</t>
  </si>
  <si>
    <t>重大未决诉讼情况表</t>
  </si>
  <si>
    <t>合并组：</t>
  </si>
  <si>
    <t>实体</t>
  </si>
  <si>
    <t>重大未决诉讼情况表1</t>
  </si>
  <si>
    <t>重大未决诉讼情况表2</t>
  </si>
  <si>
    <t>重大未决诉讼情况表3</t>
  </si>
  <si>
    <t>重大未决诉讼情况表4</t>
  </si>
  <si>
    <t>重大未决诉讼情况表5</t>
  </si>
  <si>
    <t>重大未决诉讼情况表6</t>
  </si>
  <si>
    <t>重大未决诉讼情况表7</t>
  </si>
  <si>
    <t>重大未决诉讼情况表8</t>
  </si>
  <si>
    <t>重大未决诉讼情况表9</t>
  </si>
  <si>
    <t>重大未决诉讼情况表10</t>
  </si>
  <si>
    <t>重大未决诉讼情况表11</t>
  </si>
  <si>
    <t>重大未决诉讼情况表12</t>
  </si>
  <si>
    <t>重大未决诉讼情况表13</t>
  </si>
  <si>
    <t>重大未决诉讼情况表14</t>
  </si>
  <si>
    <t>重大未决诉讼情况表15</t>
  </si>
  <si>
    <t>重大未决诉讼情况表16</t>
  </si>
  <si>
    <t>重大未决诉讼情况表17</t>
  </si>
  <si>
    <t>重大未决诉讼情况表18</t>
  </si>
  <si>
    <t>重大未决诉讼情况表19</t>
  </si>
  <si>
    <t>重大未决诉讼情况表20</t>
  </si>
  <si>
    <t>重大未决诉讼情况表21</t>
  </si>
  <si>
    <t>重大未决诉讼情况表22</t>
  </si>
  <si>
    <t>重大未决诉讼情况表23</t>
  </si>
  <si>
    <t>重大未决诉讼情况表24</t>
  </si>
  <si>
    <t>重大未决诉讼情况表25</t>
  </si>
  <si>
    <t>重大未决诉讼情况表26</t>
  </si>
  <si>
    <t>重大未决诉讼情况表27</t>
  </si>
  <si>
    <t>重大未决诉讼情况表28</t>
  </si>
  <si>
    <t>重大未决诉讼情况表29</t>
  </si>
  <si>
    <t>重大未决诉讼情况表30</t>
  </si>
  <si>
    <t>重大未决诉讼情况表31</t>
  </si>
  <si>
    <t>重大未决诉讼情况表32</t>
  </si>
  <si>
    <t>重大未决诉讼情况表33</t>
  </si>
  <si>
    <t>重大未决诉讼情况表34</t>
  </si>
  <si>
    <t>重大未决诉讼情况表35</t>
  </si>
  <si>
    <t>重大未决诉讼情况表36</t>
  </si>
  <si>
    <t>重大未决诉讼情况表37</t>
  </si>
  <si>
    <t>重大未决诉讼情况表38</t>
  </si>
  <si>
    <t>重大未决诉讼情况表39</t>
  </si>
  <si>
    <t>重大未决诉讼情况表40</t>
  </si>
  <si>
    <t>重大未决诉讼情况表41</t>
  </si>
  <si>
    <t>重大未决诉讼情况表42</t>
  </si>
  <si>
    <t>重大未决诉讼情况表43</t>
  </si>
  <si>
    <t>重大未决诉讼情况表44</t>
  </si>
  <si>
    <t>重大未决诉讼情况表45</t>
  </si>
  <si>
    <t>重大未决诉讼情况表46</t>
  </si>
  <si>
    <t>重大未决诉讼情况表47</t>
  </si>
  <si>
    <t>重大未决诉讼情况表48</t>
  </si>
  <si>
    <t>重大未决诉讼情况表49</t>
  </si>
  <si>
    <t>重大未决诉讼情况表50</t>
  </si>
  <si>
    <t>年初账面余额</t>
  </si>
  <si>
    <t>证券</t>
  </si>
  <si>
    <t>[DK1912701]</t>
  </si>
  <si>
    <t>[DK1912707]</t>
  </si>
  <si>
    <t>票据</t>
  </si>
  <si>
    <t>[DK1912702]</t>
  </si>
  <si>
    <t>[DK1912708]</t>
  </si>
  <si>
    <t>贷款</t>
  </si>
  <si>
    <t>[DK1912703]</t>
  </si>
  <si>
    <t>[DK1912709]</t>
  </si>
  <si>
    <t>[DK1912704]</t>
  </si>
  <si>
    <t>[DK1912710]</t>
  </si>
  <si>
    <t>减：坏账准备</t>
  </si>
  <si>
    <t>[DK1912705]</t>
  </si>
  <si>
    <t>[DK1912711]</t>
  </si>
  <si>
    <t>[DK1912706]</t>
  </si>
  <si>
    <t>[DK1912712]</t>
  </si>
  <si>
    <t>买入返售金融资产-查询</t>
  </si>
  <si>
    <t>合并单位</t>
  </si>
  <si>
    <r>
      <rPr>
        <sz val="9"/>
        <color theme="0"/>
        <rFont val="宋体"/>
        <family val="3"/>
        <charset val="134"/>
      </rPr>
      <t>项目</t>
    </r>
  </si>
  <si>
    <t>买入返售金融资产－证券</t>
  </si>
  <si>
    <t>买入返售金融资产－票据</t>
  </si>
  <si>
    <t>买入返售金融资产－贷款</t>
  </si>
  <si>
    <t>买入返售金融资产－其他</t>
  </si>
  <si>
    <t>买入返售金融资产－坏账准备</t>
  </si>
  <si>
    <t>单位名称：</t>
  </si>
  <si>
    <t>报告期间：</t>
  </si>
  <si>
    <t>单位：元</t>
  </si>
  <si>
    <t>项     目</t>
  </si>
  <si>
    <t xml:space="preserve"> 资产账面价值 </t>
  </si>
  <si>
    <t xml:space="preserve"> 资产公允价值 </t>
  </si>
  <si>
    <t>付或收到的补价</t>
  </si>
  <si>
    <t xml:space="preserve"> 确认的收益 </t>
  </si>
  <si>
    <t>[DK1910301]</t>
  </si>
  <si>
    <t>[DK1910302]</t>
  </si>
  <si>
    <t>[DK1910303]</t>
  </si>
  <si>
    <t>[DK1910304]</t>
  </si>
  <si>
    <t>[DK1910305]</t>
  </si>
  <si>
    <t>[DK1910306]</t>
  </si>
  <si>
    <t>[DK1910307]</t>
  </si>
  <si>
    <t>[DK1910308]</t>
  </si>
  <si>
    <t>[DK1910309]</t>
  </si>
  <si>
    <t>[DK1910310]</t>
  </si>
  <si>
    <t>[DK1910311]</t>
  </si>
  <si>
    <t>[DK1910312]</t>
  </si>
  <si>
    <t>[DK1910313]</t>
  </si>
  <si>
    <r>
      <rPr>
        <b/>
        <sz val="9"/>
        <color theme="0"/>
        <rFont val="微软雅黑"/>
        <family val="2"/>
        <charset val="134"/>
      </rPr>
      <t>项目</t>
    </r>
    <r>
      <rPr>
        <b/>
        <sz val="9"/>
        <color theme="0"/>
        <rFont val="宋体"/>
        <family val="2"/>
        <charset val="134"/>
      </rPr>
      <t>编号</t>
    </r>
  </si>
  <si>
    <t>资产账面价值</t>
  </si>
  <si>
    <t>资产公允价值</t>
  </si>
  <si>
    <t>支付或收到的补价</t>
  </si>
  <si>
    <t>确认的收益</t>
  </si>
  <si>
    <t>P0220001</t>
  </si>
  <si>
    <t>P0220002</t>
  </si>
  <si>
    <t>P0220003</t>
  </si>
  <si>
    <t>P0220004</t>
  </si>
  <si>
    <t>P0220005</t>
  </si>
  <si>
    <t>$BMRC:8,2 $biShowMasterFields:PROJECT  $PROJECT:P022[SON] $VI:TRUE</t>
  </si>
  <si>
    <t>$BMRC:8,2 $biShowMasterFields:SEQNUM1 </t>
  </si>
  <si>
    <t>$BLOCKTYPE:RD $BTYPE: MASTER $BSHOWF:ENTITY $BINDEXF:ENTITY,PROJECT $ENTITY:T_ENTITY[UNLC][SON]</t>
  </si>
  <si>
    <t>$BMRC:8,2 $TYPE:SComment $PROJECT:P022[SON] $ACCOUNT:J050109 $AUDITID:INPUT_M</t>
  </si>
  <si>
    <t>$BMRC:8,2 $TYPE:SComment $MODEL:ConLedger $PROJECT:P022[SON] $ACCOUNT:J050108 $AUDITID:INPUT_M</t>
  </si>
  <si>
    <t>$BMRC:8,2 </t>
  </si>
  <si>
    <t>$BMRC:8,2 $TYPE:SComment $MODEL:ConLedger $PROJECT:P022[SON] </t>
  </si>
  <si>
    <t>债务重组方式</t>
  </si>
  <si>
    <t xml:space="preserve">债务重组损失总额 </t>
  </si>
  <si>
    <t xml:space="preserve">债权转股权所导致的长期投资增加额 </t>
  </si>
  <si>
    <t>债权转股权后长期股权投资总额占债务人股权的比例</t>
  </si>
  <si>
    <t xml:space="preserve"> 或有收益总额 </t>
  </si>
  <si>
    <t>[DK1910401]</t>
  </si>
  <si>
    <t>[DK1910402]</t>
  </si>
  <si>
    <t>[DK1910403]</t>
  </si>
  <si>
    <t>[DK1910404]</t>
  </si>
  <si>
    <t>[DK1910405]</t>
  </si>
  <si>
    <t>[DK1910406]</t>
  </si>
  <si>
    <t>[DK1910407]</t>
  </si>
  <si>
    <t>[DK1910408]</t>
  </si>
  <si>
    <t>[DK1910409]</t>
  </si>
  <si>
    <t>债务重组损失总额</t>
  </si>
  <si>
    <t>债权转股权所导致的长期投资增加额</t>
  </si>
  <si>
    <t>或有收益总额</t>
  </si>
  <si>
    <t>P023 - 债务重组债权人</t>
  </si>
  <si>
    <t>Invalid member : P023 - 债务重组债权人</t>
  </si>
  <si>
    <t>P0230001 - 债务重组债权人1</t>
  </si>
  <si>
    <t>P0230002 - 债务重组债权人2</t>
  </si>
  <si>
    <t>P0230003 - 债务重组债权人3</t>
  </si>
  <si>
    <t>P0230004 - 债务重组债权人4</t>
  </si>
  <si>
    <t>P0230005 - 债务重组债权人5</t>
  </si>
  <si>
    <t>P0230006 - 债务重组债权人6</t>
  </si>
  <si>
    <t>P0230007 - 债务重组债权人7</t>
  </si>
  <si>
    <t>P0230008 - 债务重组债权人8</t>
  </si>
  <si>
    <t>P0230009 - 债务重组债权人9</t>
  </si>
  <si>
    <t>P0230010 - 债务重组债权人10</t>
  </si>
  <si>
    <t>P0230011 - 债务重组债权人11</t>
  </si>
  <si>
    <t>P0230012 - 债务重组债权人12</t>
  </si>
  <si>
    <t>P0230013 - 债务重组债权人13</t>
  </si>
  <si>
    <t>P0230014 - 债务重组债权人14</t>
  </si>
  <si>
    <t>P0230015 - 债务重组债权人15</t>
  </si>
  <si>
    <t>P0230016 - 债务重组债权人16</t>
  </si>
  <si>
    <t>P0230017 - 债务重组债权人17</t>
  </si>
  <si>
    <t>P0230018 - 债务重组债权人18</t>
  </si>
  <si>
    <t>P0230019 - 债务重组债权人19</t>
  </si>
  <si>
    <t>P0230020 - 债务重组债权人20</t>
  </si>
  <si>
    <t>P0230021 - 债务重组债权人21</t>
  </si>
  <si>
    <t>P0230022 - 债务重组债权人22</t>
  </si>
  <si>
    <t>P0230023 - 债务重组债权人23</t>
  </si>
  <si>
    <t>P0230024 - 债务重组债权人24</t>
  </si>
  <si>
    <t>P0230025 - 债务重组债权人25</t>
  </si>
  <si>
    <t>P0230026 - 债务重组债权人26</t>
  </si>
  <si>
    <t>P0230027 - 债务重组债权人27</t>
  </si>
  <si>
    <t>P0230028 - 债务重组债权人28</t>
  </si>
  <si>
    <t>P0230029 - 债务重组债权人29</t>
  </si>
  <si>
    <t>P0230030 - 债务重组债权人30</t>
  </si>
  <si>
    <t>P0230031 - 债务重组债权人31</t>
  </si>
  <si>
    <t>P0230032 - 债务重组债权人32</t>
  </si>
  <si>
    <t>P0230033 - 债务重组债权人33</t>
  </si>
  <si>
    <t>P0230034 - 债务重组债权人34</t>
  </si>
  <si>
    <t>P0230035 - 债务重组债权人35</t>
  </si>
  <si>
    <t>P0230036 - 债务重组债权人36</t>
  </si>
  <si>
    <t>P0230037 - 债务重组债权人37</t>
  </si>
  <si>
    <t>P0230038 - 债务重组债权人38</t>
  </si>
  <si>
    <t>P0230039 - 债务重组债权人39</t>
  </si>
  <si>
    <t>P0230040 - 债务重组债权人40</t>
  </si>
  <si>
    <t>P0230041 - 债务重组债权人41</t>
  </si>
  <si>
    <t>P0230042 - 债务重组债权人42</t>
  </si>
  <si>
    <t>P0230043 - 债务重组债权人43</t>
  </si>
  <si>
    <t>P0230044 - 债务重组债权人44</t>
  </si>
  <si>
    <t>P0230045 - 债务重组债权人45</t>
  </si>
  <si>
    <t>P0230046 - 债务重组债权人46</t>
  </si>
  <si>
    <t>P0230047 - 债务重组债权人47</t>
  </si>
  <si>
    <t>P0230048 - 债务重组债权人48</t>
  </si>
  <si>
    <t>P0230049 - 债务重组债权人49</t>
  </si>
  <si>
    <t>P0230050 - 债务重组债权人50</t>
  </si>
  <si>
    <t>单位;元</t>
  </si>
  <si>
    <t>DK1910401</t>
  </si>
  <si>
    <t>DK1910402</t>
  </si>
  <si>
    <t>DK1910403</t>
  </si>
  <si>
    <t>DK1910404</t>
  </si>
  <si>
    <t>DK1910405</t>
  </si>
  <si>
    <t>DK1910406</t>
  </si>
  <si>
    <t>DK1910407</t>
  </si>
  <si>
    <t>DK1910408</t>
  </si>
  <si>
    <t>DK1910409</t>
  </si>
  <si>
    <t xml:space="preserve">债务重组收益总额 </t>
  </si>
  <si>
    <t xml:space="preserve">将债务转为资本所导致的股本 </t>
  </si>
  <si>
    <t xml:space="preserve"> 或有支出总额 </t>
  </si>
  <si>
    <t>[DK1910501]</t>
  </si>
  <si>
    <t>[DK1910502]</t>
  </si>
  <si>
    <t>[DK1910503]</t>
  </si>
  <si>
    <t>[DK1910504]</t>
  </si>
  <si>
    <t>[DK1910505]</t>
  </si>
  <si>
    <t>[DK1910506]</t>
  </si>
  <si>
    <t>[DK1910507]</t>
  </si>
  <si>
    <t>债务重组债权人项目</t>
  </si>
  <si>
    <t xml:space="preserve"> 金额 </t>
  </si>
  <si>
    <t xml:space="preserve"> 对所得税影响数 </t>
  </si>
  <si>
    <t xml:space="preserve">归属于母公司的税后非经常性损益 </t>
  </si>
  <si>
    <t>一、非经常性损益合计(损失以“－”号填列)</t>
  </si>
  <si>
    <t>[DK19108001]</t>
  </si>
  <si>
    <t>[DK19108027]</t>
  </si>
  <si>
    <t>[DK19108053]</t>
  </si>
  <si>
    <t>（一）非流动资产处置损益</t>
  </si>
  <si>
    <t>[DK19108002]</t>
  </si>
  <si>
    <t>[DK19108028]</t>
  </si>
  <si>
    <t>[DK19108054]</t>
  </si>
  <si>
    <t>（二）越权审批或无正式批准文件的税收返还、减免</t>
  </si>
  <si>
    <t>[DK19108003]</t>
  </si>
  <si>
    <t>[DK19108029]</t>
  </si>
  <si>
    <t>[DK19108055]</t>
  </si>
  <si>
    <t>（三）计入当期损益的政府补助</t>
  </si>
  <si>
    <t>[DK19108004]</t>
  </si>
  <si>
    <t>[DK19108030]</t>
  </si>
  <si>
    <t>[DK19108056]</t>
  </si>
  <si>
    <t>（四）计入当期损益的资金占用费</t>
  </si>
  <si>
    <t>[DK19108005]</t>
  </si>
  <si>
    <t>[DK19108031]</t>
  </si>
  <si>
    <t>[DK19108057]</t>
  </si>
  <si>
    <t>（五）合并成本小于合并时应享有被合并单位可辨认净资产公允价值产生的损益</t>
  </si>
  <si>
    <t>[DK19108006]</t>
  </si>
  <si>
    <t>[DK19108032]</t>
  </si>
  <si>
    <t>[DK19108058]</t>
  </si>
  <si>
    <t>（六）非货币性资产交换损益</t>
  </si>
  <si>
    <t>[DK19108007]</t>
  </si>
  <si>
    <t>[DK19108033]</t>
  </si>
  <si>
    <t>[DK19108059]</t>
  </si>
  <si>
    <t>（七）委托投资收益</t>
  </si>
  <si>
    <t>[DK19108008]</t>
  </si>
  <si>
    <t>[DK19108034]</t>
  </si>
  <si>
    <t>[DK19108060]</t>
  </si>
  <si>
    <t>（八）因不可抗力因素，如遭受自然灾害而计提的各项资产减值准备</t>
  </si>
  <si>
    <t>[DK19108009]</t>
  </si>
  <si>
    <t>[DK19108035]</t>
  </si>
  <si>
    <t>[DK19108061]</t>
  </si>
  <si>
    <t>（九）债务重组损益</t>
  </si>
  <si>
    <t>[DK19108010]</t>
  </si>
  <si>
    <t>[DK19108036]</t>
  </si>
  <si>
    <t>[DK19108062]</t>
  </si>
  <si>
    <t>（十）企业重组费用，如安置职工的支出、整合费用等</t>
  </si>
  <si>
    <t>[DK19108011]</t>
  </si>
  <si>
    <t>[DK19108037]</t>
  </si>
  <si>
    <t>[DK19108063]</t>
  </si>
  <si>
    <t>（十一）交易价格显失公允的交易产生的超过公允价值部分的损益</t>
  </si>
  <si>
    <t>[DK19108012]</t>
  </si>
  <si>
    <t>[DK19108038]</t>
  </si>
  <si>
    <t>[DK19108064]</t>
  </si>
  <si>
    <t>（十二）同一控制下企业合并产生的子公司期初至合并日的当期净损益</t>
  </si>
  <si>
    <t>[DK19108013]</t>
  </si>
  <si>
    <t>[DK19108039]</t>
  </si>
  <si>
    <t>[DK19108065]</t>
  </si>
  <si>
    <t>（十三）转让股权投资收益</t>
  </si>
  <si>
    <t>[DK19108014]</t>
  </si>
  <si>
    <t>[DK19108040]</t>
  </si>
  <si>
    <t>[DK19108066]</t>
  </si>
  <si>
    <t>（十四）与公司主营业务无关的预计负债产生的损益</t>
  </si>
  <si>
    <t>[DK19108015]</t>
  </si>
  <si>
    <t>[DK19108041]</t>
  </si>
  <si>
    <t>[DK19108067]</t>
  </si>
  <si>
    <t>（十五）捐赠性收支净额</t>
  </si>
  <si>
    <t>[DK19108016]</t>
  </si>
  <si>
    <t>[DK19108042]</t>
  </si>
  <si>
    <t>[DK19108068]</t>
  </si>
  <si>
    <t>（十六）交易性金融资产（负债）公允价值变动及处置损益</t>
  </si>
  <si>
    <t>[DK19108017]</t>
  </si>
  <si>
    <t>[DK19108043]</t>
  </si>
  <si>
    <t>[DK19108069]</t>
  </si>
  <si>
    <t>（十七）处置债权投资损益</t>
  </si>
  <si>
    <t>[DK19108018]</t>
  </si>
  <si>
    <t>[DK19108044]</t>
  </si>
  <si>
    <t>[DK19108070]</t>
  </si>
  <si>
    <t>（十八）处置其他债权投资损益</t>
  </si>
  <si>
    <t>[DK19108019]</t>
  </si>
  <si>
    <t>[DK19108045]</t>
  </si>
  <si>
    <t>[DK19108071]</t>
  </si>
  <si>
    <t>（十九）处置其他权益工具投资损益</t>
  </si>
  <si>
    <t>[DK19108020]</t>
  </si>
  <si>
    <t>[DK19108046]</t>
  </si>
  <si>
    <t>[DK19108072]</t>
  </si>
  <si>
    <t>（二十）单独进行减值测试的应收款项减值准备转回</t>
  </si>
  <si>
    <t>[DK19108021]</t>
  </si>
  <si>
    <t>[DK19108047]</t>
  </si>
  <si>
    <t>[DK19108073]</t>
  </si>
  <si>
    <t>（二十一）委托贷款收益</t>
  </si>
  <si>
    <t>[DK19108022]</t>
  </si>
  <si>
    <t>[DK19108048]</t>
  </si>
  <si>
    <t>[DK19108074]</t>
  </si>
  <si>
    <t>（二十二）一次性调整当期损益</t>
  </si>
  <si>
    <t>[DK19108023]</t>
  </si>
  <si>
    <t>[DK19108049]</t>
  </si>
  <si>
    <t>[DK19108075]</t>
  </si>
  <si>
    <t>（二十三）受托经营托管费收入</t>
  </si>
  <si>
    <t>[DK19108024]</t>
  </si>
  <si>
    <t>[DK19108050]</t>
  </si>
  <si>
    <t>[DK19108076]</t>
  </si>
  <si>
    <t>（二十四）除上述各项之外的营业外收支净额</t>
  </si>
  <si>
    <t>[DK19108025]</t>
  </si>
  <si>
    <t>[DK19108051]</t>
  </si>
  <si>
    <t>[DK19108077]</t>
  </si>
  <si>
    <t>（二十五）其他</t>
  </si>
  <si>
    <t>[DK19108026]</t>
  </si>
  <si>
    <t>[DK19108052]</t>
  </si>
  <si>
    <t>[DK19108078]</t>
  </si>
  <si>
    <t>金额</t>
  </si>
  <si>
    <t>对所得税影响数</t>
  </si>
  <si>
    <t>归属于母公司的税后非经常性损益</t>
  </si>
  <si>
    <t>非经常性损益</t>
  </si>
  <si>
    <t>2019.06</t>
  </si>
  <si>
    <t>2019.04 - 2019年4月</t>
  </si>
  <si>
    <r>
      <t xml:space="preserve">  </t>
    </r>
    <r>
      <rPr>
        <b/>
        <sz val="9"/>
        <color theme="1"/>
        <rFont val="宋体"/>
        <family val="3"/>
        <charset val="134"/>
      </rPr>
      <t>合并组：</t>
    </r>
  </si>
  <si>
    <t>S_NONE - 无合并组</t>
  </si>
  <si>
    <t>9713 - 东风汽车公司武汉东意达发展公司</t>
  </si>
  <si>
    <t>LC_STD - 单体-表内</t>
  </si>
  <si>
    <t>一、非经常性损益合计(损失以“－"号填列)</t>
  </si>
  <si>
    <t>（十九）处置其他权益工区投资损益</t>
  </si>
  <si>
    <t>29-开发支出情况</t>
  </si>
  <si>
    <t>29-EPM</t>
  </si>
  <si>
    <t>33-未确认递延所得税资产补充情况</t>
  </si>
  <si>
    <t>33-EPM</t>
  </si>
  <si>
    <t>35-委托贷款明细</t>
  </si>
  <si>
    <t>35-EPM</t>
  </si>
  <si>
    <t>35-报表平台</t>
  </si>
  <si>
    <t>50-划分为持有待售的负债</t>
  </si>
  <si>
    <t>50-EPM</t>
  </si>
  <si>
    <t>61-带息负债情况</t>
  </si>
  <si>
    <t>61-报表平台</t>
  </si>
  <si>
    <t>61-带息负债情况表-查询表</t>
  </si>
  <si>
    <t>75-管理费用明细</t>
  </si>
  <si>
    <t>75-报表管理平台</t>
  </si>
  <si>
    <t>75-EPM报表</t>
  </si>
  <si>
    <t>79-公允价值变动收益明细</t>
  </si>
  <si>
    <t>79-EPM</t>
  </si>
  <si>
    <t>95-对外投资事项明细</t>
  </si>
  <si>
    <t>95-EPM</t>
  </si>
  <si>
    <t>96-已获董事会等批准但尚未签订合同事项</t>
  </si>
  <si>
    <t>96-EPM</t>
  </si>
  <si>
    <t>98-重大未决诉讼情况</t>
  </si>
  <si>
    <t>98-EPM</t>
  </si>
  <si>
    <t>101-以外币标示的项目情况</t>
  </si>
  <si>
    <t>101-报表平台</t>
  </si>
  <si>
    <t>101-EPM</t>
  </si>
  <si>
    <t>102-外币资金情况</t>
  </si>
  <si>
    <t>102-报表管理平台</t>
  </si>
  <si>
    <t>102-EPM</t>
  </si>
  <si>
    <t>104-债务重组债权项目</t>
  </si>
  <si>
    <t>104-EPM</t>
  </si>
  <si>
    <t>104-平台</t>
  </si>
  <si>
    <t>25-固定资产明细</t>
  </si>
  <si>
    <t>25-EPM</t>
  </si>
  <si>
    <t>103-非货币性资产交换情况</t>
  </si>
  <si>
    <t>103-EPM</t>
  </si>
  <si>
    <t>102-平台</t>
  </si>
  <si>
    <t>105-债务重组债务项目</t>
  </si>
  <si>
    <t>105-报表平台</t>
  </si>
  <si>
    <t>108-非经常性损益表</t>
  </si>
  <si>
    <t>108-EPM</t>
  </si>
  <si>
    <t>108-报表平台</t>
  </si>
  <si>
    <t>127-买入返售金融资产</t>
  </si>
  <si>
    <t>127-EPM</t>
  </si>
  <si>
    <t>127-报表平台</t>
  </si>
  <si>
    <t>专项储备明细表</t>
  </si>
  <si>
    <t>5000 - 东风商用车有限公司总部</t>
  </si>
  <si>
    <t>LC_ADT - 单体法审报告</t>
  </si>
  <si>
    <t>专项储备期末余额验证</t>
  </si>
  <si>
    <t>安全生产费</t>
  </si>
  <si>
    <t>维简费</t>
  </si>
  <si>
    <t>合计验证</t>
  </si>
  <si>
    <t>汇总验证</t>
  </si>
  <si>
    <t>[DK1906601]</t>
  </si>
  <si>
    <t>[DK1906605]</t>
  </si>
  <si>
    <t>[DK1906609]</t>
  </si>
  <si>
    <t>[DK1906613]</t>
  </si>
  <si>
    <t>[DK1906602]</t>
  </si>
  <si>
    <t>[DK1906606]</t>
  </si>
  <si>
    <t>[DK1906610]</t>
  </si>
  <si>
    <t>[DK1906614]</t>
  </si>
  <si>
    <t>[DK1906603]</t>
  </si>
  <si>
    <t>[DK1906607]</t>
  </si>
  <si>
    <t>[DK1906611]</t>
  </si>
  <si>
    <t>[DK1906615]</t>
  </si>
  <si>
    <t>[DK1906604]</t>
  </si>
  <si>
    <t>[DK1906608]</t>
  </si>
  <si>
    <t>[DK1906612]</t>
  </si>
  <si>
    <t>[DK1906616]</t>
  </si>
  <si>
    <t>法定盈余公积金</t>
  </si>
  <si>
    <t>[DK1906701]</t>
  </si>
  <si>
    <t>[DK1906707]</t>
  </si>
  <si>
    <t>[DK1906713]</t>
  </si>
  <si>
    <t>[DK1906719]</t>
  </si>
  <si>
    <t>任意盈余公积金</t>
  </si>
  <si>
    <t>[DK1906702]</t>
  </si>
  <si>
    <t>[DK1906708]</t>
  </si>
  <si>
    <t>[DK1906714]</t>
  </si>
  <si>
    <t>[DK1906720]</t>
  </si>
  <si>
    <t>储备基金</t>
  </si>
  <si>
    <t>[DK1906703]</t>
  </si>
  <si>
    <t>[DK1906709]</t>
  </si>
  <si>
    <t>[DK1906715]</t>
  </si>
  <si>
    <t>[DK1906721]</t>
  </si>
  <si>
    <t>企业发展基金</t>
  </si>
  <si>
    <t>[DK1906704]</t>
  </si>
  <si>
    <t>[DK1906710]</t>
  </si>
  <si>
    <t>[DK1906716]</t>
  </si>
  <si>
    <t>[DK1906722]</t>
  </si>
  <si>
    <t>[DK1906705]</t>
  </si>
  <si>
    <t>[DK1906711]</t>
  </si>
  <si>
    <t>[DK1906717]</t>
  </si>
  <si>
    <t>[DK1906723]</t>
  </si>
  <si>
    <t>盈余公积合计</t>
  </si>
  <si>
    <t>[DK1906706]</t>
  </si>
  <si>
    <t>[DK1906712]</t>
  </si>
  <si>
    <t>[DK1906718]</t>
  </si>
  <si>
    <t>[DK1906724]</t>
  </si>
  <si>
    <t>盈余公积明细表</t>
  </si>
  <si>
    <t xml:space="preserve"> 本年增加</t>
  </si>
  <si>
    <t>盈余公积年末余额验证</t>
  </si>
  <si>
    <t>栏位</t>
  </si>
  <si>
    <t>盈余公积－法定盈余公积</t>
  </si>
  <si>
    <t>盈余公积－任意盈余公积</t>
  </si>
  <si>
    <t>盈余公积－储备基金</t>
  </si>
  <si>
    <t>盈余公积－企业发展基金</t>
  </si>
  <si>
    <t>盈余公积－其他</t>
  </si>
  <si>
    <t>盈余公积</t>
  </si>
  <si>
    <t xml:space="preserve"> 项       目 </t>
  </si>
  <si>
    <t>本期增加数</t>
  </si>
  <si>
    <t>本期转回 （减少）数</t>
  </si>
  <si>
    <t>计提数</t>
  </si>
  <si>
    <t>合并增加额</t>
  </si>
  <si>
    <t>其他原因增加额</t>
  </si>
  <si>
    <t>因资产价值回升转回数</t>
  </si>
  <si>
    <t>转销额</t>
  </si>
  <si>
    <t>合并减少数</t>
  </si>
  <si>
    <t>其他原因（减少）数</t>
  </si>
  <si>
    <t>一、资产减值准备合计</t>
  </si>
  <si>
    <t>[DK19111001]</t>
  </si>
  <si>
    <t>[DK19111017]</t>
  </si>
  <si>
    <t>[DK19111033]</t>
  </si>
  <si>
    <t>[DK19111049]</t>
  </si>
  <si>
    <t>[DK19111065]</t>
  </si>
  <si>
    <t>[DK19111081]</t>
  </si>
  <si>
    <t>[DK19111097]</t>
  </si>
  <si>
    <t>[DK19111113]</t>
  </si>
  <si>
    <t>[DK19111129]</t>
  </si>
  <si>
    <t>[DK19111145]</t>
  </si>
  <si>
    <t>[DK19111161]</t>
  </si>
  <si>
    <t>（一）坏账准备</t>
  </si>
  <si>
    <t>[DK19111002]</t>
  </si>
  <si>
    <t>[DK19111018]</t>
  </si>
  <si>
    <t>[DK19111034]</t>
  </si>
  <si>
    <t>[DK19111050]</t>
  </si>
  <si>
    <t>[DK19111066]</t>
  </si>
  <si>
    <t>[DK19111082]</t>
  </si>
  <si>
    <t>[DK19111098]</t>
  </si>
  <si>
    <t>[DK19111114]</t>
  </si>
  <si>
    <t>[DK19111130]</t>
  </si>
  <si>
    <t>[DK19111146]</t>
  </si>
  <si>
    <t>[DK19111162]</t>
  </si>
  <si>
    <t>（二）存货跌价准备</t>
  </si>
  <si>
    <t>[DK19111003]</t>
  </si>
  <si>
    <t>[DK19111019]</t>
  </si>
  <si>
    <t>[DK19111035]</t>
  </si>
  <si>
    <t>[DK19111051]</t>
  </si>
  <si>
    <t>[DK19111067]</t>
  </si>
  <si>
    <t>[DK19111083]</t>
  </si>
  <si>
    <t>[DK19111099]</t>
  </si>
  <si>
    <t>[DK19111115]</t>
  </si>
  <si>
    <t>[DK19111131]</t>
  </si>
  <si>
    <t>[DK19111147]</t>
  </si>
  <si>
    <t>[DK19111163]</t>
  </si>
  <si>
    <t>（三）债权投资减值准备</t>
  </si>
  <si>
    <t>[DK19111004]</t>
  </si>
  <si>
    <t>[DK19111020]</t>
  </si>
  <si>
    <t>[DK19111036]</t>
  </si>
  <si>
    <t>[DK19111052]</t>
  </si>
  <si>
    <t>[DK19111068]</t>
  </si>
  <si>
    <t>[DK19111084]</t>
  </si>
  <si>
    <t>[DK19111100]</t>
  </si>
  <si>
    <t>[DK19111116]</t>
  </si>
  <si>
    <t>[DK19111132]</t>
  </si>
  <si>
    <t>[DK19111148]</t>
  </si>
  <si>
    <t>[DK19111164]</t>
  </si>
  <si>
    <t>（四）其他债权投资减值准备</t>
  </si>
  <si>
    <t>[DK19111005]</t>
  </si>
  <si>
    <t>[DK19111021]</t>
  </si>
  <si>
    <t>[DK19111037]</t>
  </si>
  <si>
    <t>[DK19111053]</t>
  </si>
  <si>
    <t>[DK19111069]</t>
  </si>
  <si>
    <t>[DK19111085]</t>
  </si>
  <si>
    <t>[DK19111101]</t>
  </si>
  <si>
    <t>[DK19111117]</t>
  </si>
  <si>
    <t>[DK19111133]</t>
  </si>
  <si>
    <t>[DK19111149]</t>
  </si>
  <si>
    <t>[DK19111165]</t>
  </si>
  <si>
    <t>（五）持有待售资产减值准备</t>
  </si>
  <si>
    <t>[DK19111006]</t>
  </si>
  <si>
    <t>[DK19111022]</t>
  </si>
  <si>
    <t>[DK19111038]</t>
  </si>
  <si>
    <t>[DK19111054]</t>
  </si>
  <si>
    <t>[DK19111070]</t>
  </si>
  <si>
    <t>[DK19111086]</t>
  </si>
  <si>
    <t>[DK19111102]</t>
  </si>
  <si>
    <t>[DK19111118]</t>
  </si>
  <si>
    <t>[DK19111134]</t>
  </si>
  <si>
    <t>[DK19111150]</t>
  </si>
  <si>
    <t>[DK19111166]</t>
  </si>
  <si>
    <t>（六）长期股权投资减值准备</t>
  </si>
  <si>
    <t>[DK19111007]</t>
  </si>
  <si>
    <t>[DK19111023]</t>
  </si>
  <si>
    <t>[DK19111039]</t>
  </si>
  <si>
    <t>[DK19111055]</t>
  </si>
  <si>
    <t>[DK19111071]</t>
  </si>
  <si>
    <t>[DK19111087]</t>
  </si>
  <si>
    <t>[DK19111103]</t>
  </si>
  <si>
    <t>[DK19111119]</t>
  </si>
  <si>
    <t>[DK19111135]</t>
  </si>
  <si>
    <t>[DK19111151]</t>
  </si>
  <si>
    <t>[DK19111167]</t>
  </si>
  <si>
    <t>（七）投资性房地产减值准备</t>
  </si>
  <si>
    <t>[DK19111008]</t>
  </si>
  <si>
    <t>[DK19111024]</t>
  </si>
  <si>
    <t>[DK19111040]</t>
  </si>
  <si>
    <t>[DK19111056]</t>
  </si>
  <si>
    <t>[DK19111072]</t>
  </si>
  <si>
    <t>[DK19111088]</t>
  </si>
  <si>
    <t>[DK19111104]</t>
  </si>
  <si>
    <t>[DK19111120]</t>
  </si>
  <si>
    <t>[DK19111136]</t>
  </si>
  <si>
    <t>[DK19111152]</t>
  </si>
  <si>
    <t>[DK19111168]</t>
  </si>
  <si>
    <t>（八）固定资产减值准备</t>
  </si>
  <si>
    <t>[DK19111009]</t>
  </si>
  <si>
    <t>[DK19111025]</t>
  </si>
  <si>
    <t>[DK19111041]</t>
  </si>
  <si>
    <t>[DK19111057]</t>
  </si>
  <si>
    <t>[DK19111073]</t>
  </si>
  <si>
    <t>[DK19111089]</t>
  </si>
  <si>
    <t>[DK19111105]</t>
  </si>
  <si>
    <t>[DK19111121]</t>
  </si>
  <si>
    <t>[DK19111137]</t>
  </si>
  <si>
    <t>[DK19111153]</t>
  </si>
  <si>
    <t>[DK19111169]</t>
  </si>
  <si>
    <t>（九）在建工程减值准备</t>
  </si>
  <si>
    <t>[DK19111010]</t>
  </si>
  <si>
    <t>[DK19111026]</t>
  </si>
  <si>
    <t>[DK19111042]</t>
  </si>
  <si>
    <t>[DK19111058]</t>
  </si>
  <si>
    <t>[DK19111074]</t>
  </si>
  <si>
    <t>[DK19111090]</t>
  </si>
  <si>
    <t>[DK19111106]</t>
  </si>
  <si>
    <t>[DK19111122]</t>
  </si>
  <si>
    <t>[DK19111138]</t>
  </si>
  <si>
    <t>[DK19111154]</t>
  </si>
  <si>
    <t>[DK19111170]</t>
  </si>
  <si>
    <t>（十）无形资产减值准备</t>
  </si>
  <si>
    <t>[DK19111011]</t>
  </si>
  <si>
    <t>[DK19111027]</t>
  </si>
  <si>
    <t>[DK19111043]</t>
  </si>
  <si>
    <t>[DK19111059]</t>
  </si>
  <si>
    <t>[DK19111075]</t>
  </si>
  <si>
    <t>[DK19111091]</t>
  </si>
  <si>
    <t>[DK19111107]</t>
  </si>
  <si>
    <t>[DK19111123]</t>
  </si>
  <si>
    <t>[DK19111139]</t>
  </si>
  <si>
    <t>[DK19111155]</t>
  </si>
  <si>
    <t>[DK19111171]</t>
  </si>
  <si>
    <t>（十一）商誉减值准备</t>
  </si>
  <si>
    <t>[DK19111012]</t>
  </si>
  <si>
    <t>[DK19111028]</t>
  </si>
  <si>
    <t>[DK19111044]</t>
  </si>
  <si>
    <t>[DK19111060]</t>
  </si>
  <si>
    <t>[DK19111076]</t>
  </si>
  <si>
    <t>[DK19111092]</t>
  </si>
  <si>
    <t>[DK19111108]</t>
  </si>
  <si>
    <t>[DK19111124]</t>
  </si>
  <si>
    <t>[DK19111140]</t>
  </si>
  <si>
    <t>[DK19111156]</t>
  </si>
  <si>
    <t>[DK19111172]</t>
  </si>
  <si>
    <t>（十二）△发放贷款减值准备损失</t>
  </si>
  <si>
    <t>[DK19111013]</t>
  </si>
  <si>
    <t>[DK19111029]</t>
  </si>
  <si>
    <t>[DK19111045]</t>
  </si>
  <si>
    <t>[DK19111061]</t>
  </si>
  <si>
    <t>[DK19111077]</t>
  </si>
  <si>
    <t>[DK19111093]</t>
  </si>
  <si>
    <t>[DK19111109]</t>
  </si>
  <si>
    <t>[DK19111125]</t>
  </si>
  <si>
    <t>[DK19111141]</t>
  </si>
  <si>
    <t>[DK19111157]</t>
  </si>
  <si>
    <t>[DK19111173]</t>
  </si>
  <si>
    <t>（十三）合同资产减值准备</t>
  </si>
  <si>
    <t>[DK19111014]</t>
  </si>
  <si>
    <t>[DK19111030]</t>
  </si>
  <si>
    <t>[DK19111046]</t>
  </si>
  <si>
    <t>[DK19111062]</t>
  </si>
  <si>
    <t>[DK19111078]</t>
  </si>
  <si>
    <t>[DK19111094]</t>
  </si>
  <si>
    <t>[DK19111110]</t>
  </si>
  <si>
    <t>[DK19111126]</t>
  </si>
  <si>
    <t>[DK19111142]</t>
  </si>
  <si>
    <t>[DK19111158]</t>
  </si>
  <si>
    <t>[DK19111174]</t>
  </si>
  <si>
    <t>（十四）使用权资产减值准备</t>
  </si>
  <si>
    <t>[DK19111015]</t>
  </si>
  <si>
    <t>[DK19111031]</t>
  </si>
  <si>
    <t>[DK19111047]</t>
  </si>
  <si>
    <t>[DK19111063]</t>
  </si>
  <si>
    <t>[DK19111079]</t>
  </si>
  <si>
    <t>[DK19111095]</t>
  </si>
  <si>
    <t>[DK19111111]</t>
  </si>
  <si>
    <t>[DK19111127]</t>
  </si>
  <si>
    <t>[DK19111143]</t>
  </si>
  <si>
    <t>[DK19111159]</t>
  </si>
  <si>
    <t>[DK19111175]</t>
  </si>
  <si>
    <t>（十五）其他减值准备</t>
  </si>
  <si>
    <t>[DK19111016]</t>
  </si>
  <si>
    <t>[DK19111032]</t>
  </si>
  <si>
    <t>[DK19111048]</t>
  </si>
  <si>
    <t>[DK19111064]</t>
  </si>
  <si>
    <t>[DK19111080]</t>
  </si>
  <si>
    <t>[DK19111096]</t>
  </si>
  <si>
    <t>[DK19111112]</t>
  </si>
  <si>
    <t>[DK19111128]</t>
  </si>
  <si>
    <t>[DK19111144]</t>
  </si>
  <si>
    <t>[DK19111160]</t>
  </si>
  <si>
    <t>[DK19111176]</t>
  </si>
  <si>
    <t>资产减值准备情况表</t>
  </si>
  <si>
    <t>0000-00-00</t>
  </si>
  <si>
    <t>期末=期初+本期增加-本期减少校验</t>
  </si>
  <si>
    <r>
      <rPr>
        <sz val="9"/>
        <color theme="1"/>
        <rFont val="微软雅黑"/>
        <family val="2"/>
        <charset val="134"/>
      </rPr>
      <t>（十二）</t>
    </r>
    <r>
      <rPr>
        <sz val="9"/>
        <color theme="1"/>
        <rFont val="Segoe UI Symbol"/>
        <family val="2"/>
      </rPr>
      <t>△</t>
    </r>
    <r>
      <rPr>
        <sz val="9"/>
        <color theme="1"/>
        <rFont val="微软雅黑"/>
        <family val="2"/>
        <charset val="134"/>
      </rPr>
      <t>发放贷款减值准备损失</t>
    </r>
  </si>
  <si>
    <t>（十四）其他减值准备</t>
  </si>
  <si>
    <t>本年数</t>
  </si>
  <si>
    <t>上年数</t>
  </si>
  <si>
    <t>提取数</t>
  </si>
  <si>
    <t>实发数</t>
  </si>
  <si>
    <t>从基本生产提取</t>
  </si>
  <si>
    <t>从制造费用提取</t>
  </si>
  <si>
    <t>从管理费用提取</t>
  </si>
  <si>
    <t>从销售费用提取</t>
  </si>
  <si>
    <t>开发支出提取</t>
  </si>
  <si>
    <t>一、企业人工成本总额</t>
  </si>
  <si>
    <t>[DK19112001]</t>
  </si>
  <si>
    <t>[DK19112041]</t>
  </si>
  <si>
    <t>[DK19112081]</t>
  </si>
  <si>
    <t>[DK19112121]</t>
  </si>
  <si>
    <t>[DK19112161]</t>
  </si>
  <si>
    <t>[DK19112201]</t>
  </si>
  <si>
    <t>[DK19112241]</t>
  </si>
  <si>
    <t>[DK19112281]</t>
  </si>
  <si>
    <t>[DK19112321]</t>
  </si>
  <si>
    <t>[DK19112361]</t>
  </si>
  <si>
    <t>[DK19112401]</t>
  </si>
  <si>
    <t>[DK19112441]</t>
  </si>
  <si>
    <t>[DK19112481]</t>
  </si>
  <si>
    <t>[DK19112521]</t>
  </si>
  <si>
    <t>[DK19112561]</t>
  </si>
  <si>
    <t>[DK19112601]</t>
  </si>
  <si>
    <t xml:space="preserve">    其中：工资总额</t>
  </si>
  <si>
    <t>[DK19112002]</t>
  </si>
  <si>
    <t>[DK19112042]</t>
  </si>
  <si>
    <t>[DK19112082]</t>
  </si>
  <si>
    <t>[DK19112122]</t>
  </si>
  <si>
    <t>[DK19112162]</t>
  </si>
  <si>
    <t>[DK19112202]</t>
  </si>
  <si>
    <t>[DK19112242]</t>
  </si>
  <si>
    <t>[DK19112282]</t>
  </si>
  <si>
    <t>[DK19112322]</t>
  </si>
  <si>
    <t>[DK19112362]</t>
  </si>
  <si>
    <t>[DK19112402]</t>
  </si>
  <si>
    <t>[DK19112442]</t>
  </si>
  <si>
    <t>[DK19112482]</t>
  </si>
  <si>
    <t>[DK19112522]</t>
  </si>
  <si>
    <t>[DK19112562]</t>
  </si>
  <si>
    <t>[DK19112602]</t>
  </si>
  <si>
    <t>二、从业人员人工成本总额</t>
  </si>
  <si>
    <t>[DK19112003]</t>
  </si>
  <si>
    <t>[DK19112043]</t>
  </si>
  <si>
    <t>[DK19112083]</t>
  </si>
  <si>
    <t>[DK19112123]</t>
  </si>
  <si>
    <t>[DK19112163]</t>
  </si>
  <si>
    <t>[DK19112203]</t>
  </si>
  <si>
    <t>[DK19112243]</t>
  </si>
  <si>
    <t>[DK19112283]</t>
  </si>
  <si>
    <t>[DK19112323]</t>
  </si>
  <si>
    <t>[DK19112363]</t>
  </si>
  <si>
    <t>[DK19112403]</t>
  </si>
  <si>
    <t>[DK19112443]</t>
  </si>
  <si>
    <t>[DK19112483]</t>
  </si>
  <si>
    <t>[DK19112523]</t>
  </si>
  <si>
    <t>[DK19112563]</t>
  </si>
  <si>
    <t>[DK19112603]</t>
  </si>
  <si>
    <t xml:space="preserve">    其中：从业人员劳动报酬</t>
  </si>
  <si>
    <t>[DK19112004]</t>
  </si>
  <si>
    <t>[DK19112044]</t>
  </si>
  <si>
    <t>[DK19112084]</t>
  </si>
  <si>
    <t>[DK19112124]</t>
  </si>
  <si>
    <t>[DK19112164]</t>
  </si>
  <si>
    <t>[DK19112204]</t>
  </si>
  <si>
    <t>[DK19112244]</t>
  </si>
  <si>
    <t>[DK19112284]</t>
  </si>
  <si>
    <t>[DK19112324]</t>
  </si>
  <si>
    <t>[DK19112364]</t>
  </si>
  <si>
    <t>[DK19112404]</t>
  </si>
  <si>
    <t>[DK19112444]</t>
  </si>
  <si>
    <t>[DK19112484]</t>
  </si>
  <si>
    <t>[DK19112524]</t>
  </si>
  <si>
    <t>[DK19112564]</t>
  </si>
  <si>
    <t>[DK19112604]</t>
  </si>
  <si>
    <t>三、合同制员工人工成本总额</t>
  </si>
  <si>
    <t>[DK19112005]</t>
  </si>
  <si>
    <t>[DK19112045]</t>
  </si>
  <si>
    <t>[DK19112085]</t>
  </si>
  <si>
    <t>[DK19112125]</t>
  </si>
  <si>
    <t>[DK19112165]</t>
  </si>
  <si>
    <t>[DK19112205]</t>
  </si>
  <si>
    <t>[DK19112245]</t>
  </si>
  <si>
    <t>[DK19112285]</t>
  </si>
  <si>
    <t>[DK19112325]</t>
  </si>
  <si>
    <t>[DK19112365]</t>
  </si>
  <si>
    <t>[DK19112405]</t>
  </si>
  <si>
    <t>[DK19112445]</t>
  </si>
  <si>
    <t>[DK19112485]</t>
  </si>
  <si>
    <t>[DK19112525]</t>
  </si>
  <si>
    <t>[DK19112565]</t>
  </si>
  <si>
    <t>[DK19112605]</t>
  </si>
  <si>
    <t xml:space="preserve">   （一）工资总额</t>
  </si>
  <si>
    <t>[DK19112006]</t>
  </si>
  <si>
    <t>[DK19112046]</t>
  </si>
  <si>
    <t>[DK19112086]</t>
  </si>
  <si>
    <t>[DK19112126]</t>
  </si>
  <si>
    <t>[DK19112166]</t>
  </si>
  <si>
    <t>[DK19112206]</t>
  </si>
  <si>
    <t>[DK19112246]</t>
  </si>
  <si>
    <t>[DK19112286]</t>
  </si>
  <si>
    <t>[DK19112326]</t>
  </si>
  <si>
    <t>[DK19112366]</t>
  </si>
  <si>
    <t>[DK19112406]</t>
  </si>
  <si>
    <t>[DK19112446]</t>
  </si>
  <si>
    <t>[DK19112486]</t>
  </si>
  <si>
    <t>[DK19112526]</t>
  </si>
  <si>
    <t>[DK19112566]</t>
  </si>
  <si>
    <t>[DK19112606]</t>
  </si>
  <si>
    <t xml:space="preserve">   （二）社会保险费用</t>
  </si>
  <si>
    <t>[DK19112007]</t>
  </si>
  <si>
    <t>[DK19112047]</t>
  </si>
  <si>
    <t>[DK19112087]</t>
  </si>
  <si>
    <t>[DK19112127]</t>
  </si>
  <si>
    <t>[DK19112167]</t>
  </si>
  <si>
    <t>[DK19112207]</t>
  </si>
  <si>
    <t>[DK19112247]</t>
  </si>
  <si>
    <t>[DK19112287]</t>
  </si>
  <si>
    <t>[DK19112327]</t>
  </si>
  <si>
    <t>[DK19112367]</t>
  </si>
  <si>
    <t>[DK19112407]</t>
  </si>
  <si>
    <t>[DK19112447]</t>
  </si>
  <si>
    <t>[DK19112487]</t>
  </si>
  <si>
    <t>[DK19112527]</t>
  </si>
  <si>
    <t>[DK19112567]</t>
  </si>
  <si>
    <t>[DK19112607]</t>
  </si>
  <si>
    <t xml:space="preserve">         其中：养老保险</t>
  </si>
  <si>
    <t>[DK19112008]</t>
  </si>
  <si>
    <t>[DK19112048]</t>
  </si>
  <si>
    <t>[DK19112088]</t>
  </si>
  <si>
    <t>[DK19112128]</t>
  </si>
  <si>
    <t>[DK19112168]</t>
  </si>
  <si>
    <t>[DK19112208]</t>
  </si>
  <si>
    <t>[DK19112248]</t>
  </si>
  <si>
    <t>[DK19112288]</t>
  </si>
  <si>
    <t>[DK19112328]</t>
  </si>
  <si>
    <t>[DK19112368]</t>
  </si>
  <si>
    <t>[DK19112408]</t>
  </si>
  <si>
    <t>[DK19112448]</t>
  </si>
  <si>
    <t>[DK19112488]</t>
  </si>
  <si>
    <t>[DK19112528]</t>
  </si>
  <si>
    <t>[DK19112568]</t>
  </si>
  <si>
    <t>[DK19112608]</t>
  </si>
  <si>
    <t xml:space="preserve">               其中：基本养老保险</t>
  </si>
  <si>
    <t>[DK19112009]</t>
  </si>
  <si>
    <t>[DK19112049]</t>
  </si>
  <si>
    <t>[DK19112089]</t>
  </si>
  <si>
    <t>[DK19112129]</t>
  </si>
  <si>
    <t>[DK19112169]</t>
  </si>
  <si>
    <t>[DK19112209]</t>
  </si>
  <si>
    <t>[DK19112249]</t>
  </si>
  <si>
    <t>[DK19112289]</t>
  </si>
  <si>
    <t>[DK19112329]</t>
  </si>
  <si>
    <t>[DK19112369]</t>
  </si>
  <si>
    <t>[DK19112409]</t>
  </si>
  <si>
    <t>[DK19112449]</t>
  </si>
  <si>
    <t>[DK19112489]</t>
  </si>
  <si>
    <t>[DK19112529]</t>
  </si>
  <si>
    <t>[DK19112569]</t>
  </si>
  <si>
    <t>[DK19112609]</t>
  </si>
  <si>
    <t xml:space="preserve">                     补充养老保险（离退休人员）</t>
  </si>
  <si>
    <t>[DK19112010]</t>
  </si>
  <si>
    <t>[DK19112050]</t>
  </si>
  <si>
    <t>[DK19112090]</t>
  </si>
  <si>
    <t>[DK19112130]</t>
  </si>
  <si>
    <t>[DK19112170]</t>
  </si>
  <si>
    <t>[DK19112210]</t>
  </si>
  <si>
    <t>[DK19112250]</t>
  </si>
  <si>
    <t>[DK19112290]</t>
  </si>
  <si>
    <t>[DK19112330]</t>
  </si>
  <si>
    <t>[DK19112370]</t>
  </si>
  <si>
    <t>[DK19112410]</t>
  </si>
  <si>
    <t>[DK19112450]</t>
  </si>
  <si>
    <t>[DK19112490]</t>
  </si>
  <si>
    <t>[DK19112530]</t>
  </si>
  <si>
    <t>[DK19112570]</t>
  </si>
  <si>
    <t>[DK19112610]</t>
  </si>
  <si>
    <t xml:space="preserve">                     企业年金</t>
  </si>
  <si>
    <t>[DK19112011]</t>
  </si>
  <si>
    <t>[DK19112051]</t>
  </si>
  <si>
    <t>[DK19112091]</t>
  </si>
  <si>
    <t>[DK19112131]</t>
  </si>
  <si>
    <t>[DK19112171]</t>
  </si>
  <si>
    <t>[DK19112211]</t>
  </si>
  <si>
    <t>[DK19112251]</t>
  </si>
  <si>
    <t>[DK19112291]</t>
  </si>
  <si>
    <t>[DK19112331]</t>
  </si>
  <si>
    <t>[DK19112371]</t>
  </si>
  <si>
    <t>[DK19112411]</t>
  </si>
  <si>
    <t>[DK19112451]</t>
  </si>
  <si>
    <t>[DK19112491]</t>
  </si>
  <si>
    <t>[DK19112531]</t>
  </si>
  <si>
    <t>[DK19112571]</t>
  </si>
  <si>
    <t>[DK19112611]</t>
  </si>
  <si>
    <t xml:space="preserve">               医疗保险</t>
  </si>
  <si>
    <t>[DK19112012]</t>
  </si>
  <si>
    <t>[DK19112052]</t>
  </si>
  <si>
    <t>[DK19112092]</t>
  </si>
  <si>
    <t>[DK19112132]</t>
  </si>
  <si>
    <t>[DK19112172]</t>
  </si>
  <si>
    <t>[DK19112212]</t>
  </si>
  <si>
    <t>[DK19112252]</t>
  </si>
  <si>
    <t>[DK19112292]</t>
  </si>
  <si>
    <t>[DK19112332]</t>
  </si>
  <si>
    <t>[DK19112372]</t>
  </si>
  <si>
    <t>[DK19112412]</t>
  </si>
  <si>
    <t>[DK19112452]</t>
  </si>
  <si>
    <t>[DK19112492]</t>
  </si>
  <si>
    <t>[DK19112532]</t>
  </si>
  <si>
    <t>[DK19112572]</t>
  </si>
  <si>
    <t>[DK19112612]</t>
  </si>
  <si>
    <t xml:space="preserve">               其中：基本医疗保险</t>
  </si>
  <si>
    <t>[DK19112013]</t>
  </si>
  <si>
    <t>[DK19112053]</t>
  </si>
  <si>
    <t>[DK19112093]</t>
  </si>
  <si>
    <t>[DK19112133]</t>
  </si>
  <si>
    <t>[DK19112173]</t>
  </si>
  <si>
    <t>[DK19112213]</t>
  </si>
  <si>
    <t>[DK19112253]</t>
  </si>
  <si>
    <t>[DK19112293]</t>
  </si>
  <si>
    <t>[DK19112333]</t>
  </si>
  <si>
    <t>[DK19112373]</t>
  </si>
  <si>
    <t>[DK19112413]</t>
  </si>
  <si>
    <t>[DK19112453]</t>
  </si>
  <si>
    <t>[DK19112493]</t>
  </si>
  <si>
    <t>[DK19112533]</t>
  </si>
  <si>
    <t>[DK19112573]</t>
  </si>
  <si>
    <t>[DK19112613]</t>
  </si>
  <si>
    <t xml:space="preserve">                     补充医疗保险</t>
  </si>
  <si>
    <t>[DK19112014]</t>
  </si>
  <si>
    <t>[DK19112054]</t>
  </si>
  <si>
    <t>[DK19112094]</t>
  </si>
  <si>
    <t>[DK19112134]</t>
  </si>
  <si>
    <t>[DK19112174]</t>
  </si>
  <si>
    <t>[DK19112214]</t>
  </si>
  <si>
    <t>[DK19112254]</t>
  </si>
  <si>
    <t>[DK19112294]</t>
  </si>
  <si>
    <t>[DK19112334]</t>
  </si>
  <si>
    <t>[DK19112374]</t>
  </si>
  <si>
    <t>[DK19112414]</t>
  </si>
  <si>
    <t>[DK19112454]</t>
  </si>
  <si>
    <t>[DK19112494]</t>
  </si>
  <si>
    <t>[DK19112534]</t>
  </si>
  <si>
    <t>[DK19112574]</t>
  </si>
  <si>
    <t>[DK19112614]</t>
  </si>
  <si>
    <t xml:space="preserve">               失业保险</t>
  </si>
  <si>
    <t>[DK19112015]</t>
  </si>
  <si>
    <t>[DK19112055]</t>
  </si>
  <si>
    <t>[DK19112095]</t>
  </si>
  <si>
    <t>[DK19112135]</t>
  </si>
  <si>
    <t>[DK19112175]</t>
  </si>
  <si>
    <t>[DK19112215]</t>
  </si>
  <si>
    <t>[DK19112255]</t>
  </si>
  <si>
    <t>[DK19112295]</t>
  </si>
  <si>
    <t>[DK19112335]</t>
  </si>
  <si>
    <t>[DK19112375]</t>
  </si>
  <si>
    <t>[DK19112415]</t>
  </si>
  <si>
    <t>[DK19112455]</t>
  </si>
  <si>
    <t>[DK19112495]</t>
  </si>
  <si>
    <t>[DK19112535]</t>
  </si>
  <si>
    <t>[DK19112575]</t>
  </si>
  <si>
    <t>[DK19112615]</t>
  </si>
  <si>
    <t xml:space="preserve">               工伤保险</t>
  </si>
  <si>
    <t>[DK19112016]</t>
  </si>
  <si>
    <t>[DK19112056]</t>
  </si>
  <si>
    <t>[DK19112096]</t>
  </si>
  <si>
    <t>[DK19112136]</t>
  </si>
  <si>
    <t>[DK19112176]</t>
  </si>
  <si>
    <t>[DK19112216]</t>
  </si>
  <si>
    <t>[DK19112256]</t>
  </si>
  <si>
    <t>[DK19112296]</t>
  </si>
  <si>
    <t>[DK19112336]</t>
  </si>
  <si>
    <t>[DK19112376]</t>
  </si>
  <si>
    <t>[DK19112416]</t>
  </si>
  <si>
    <t>[DK19112456]</t>
  </si>
  <si>
    <t>[DK19112496]</t>
  </si>
  <si>
    <t>[DK19112536]</t>
  </si>
  <si>
    <t>[DK19112576]</t>
  </si>
  <si>
    <t>[DK19112616]</t>
  </si>
  <si>
    <t xml:space="preserve">               生育保险</t>
  </si>
  <si>
    <t>[DK19112017]</t>
  </si>
  <si>
    <t>[DK19112057]</t>
  </si>
  <si>
    <t>[DK19112097]</t>
  </si>
  <si>
    <t>[DK19112137]</t>
  </si>
  <si>
    <t>[DK19112177]</t>
  </si>
  <si>
    <t>[DK19112217]</t>
  </si>
  <si>
    <t>[DK19112257]</t>
  </si>
  <si>
    <t>[DK19112297]</t>
  </si>
  <si>
    <t>[DK19112337]</t>
  </si>
  <si>
    <t>[DK19112377]</t>
  </si>
  <si>
    <t>[DK19112417]</t>
  </si>
  <si>
    <t>[DK19112457]</t>
  </si>
  <si>
    <t>[DK19112497]</t>
  </si>
  <si>
    <t>[DK19112537]</t>
  </si>
  <si>
    <t>[DK19112577]</t>
  </si>
  <si>
    <t>[DK19112617]</t>
  </si>
  <si>
    <t xml:space="preserve">  （三)职工福利费</t>
  </si>
  <si>
    <t>[DK19112018]</t>
  </si>
  <si>
    <t>[DK19112058]</t>
  </si>
  <si>
    <t>[DK19112098]</t>
  </si>
  <si>
    <t>[DK19112138]</t>
  </si>
  <si>
    <t>[DK19112178]</t>
  </si>
  <si>
    <t>[DK19112218]</t>
  </si>
  <si>
    <t>[DK19112258]</t>
  </si>
  <si>
    <t>[DK19112298]</t>
  </si>
  <si>
    <t>[DK19112338]</t>
  </si>
  <si>
    <t>[DK19112378]</t>
  </si>
  <si>
    <t>[DK19112418]</t>
  </si>
  <si>
    <t>[DK19112458]</t>
  </si>
  <si>
    <t>[DK19112498]</t>
  </si>
  <si>
    <t>[DK19112538]</t>
  </si>
  <si>
    <t>[DK19112578]</t>
  </si>
  <si>
    <t>[DK19112618]</t>
  </si>
  <si>
    <t xml:space="preserve">  （四）职工教育经费</t>
  </si>
  <si>
    <t>[DK19112019]</t>
  </si>
  <si>
    <t>[DK19112059]</t>
  </si>
  <si>
    <t>[DK19112099]</t>
  </si>
  <si>
    <t>[DK19112139]</t>
  </si>
  <si>
    <t>[DK19112179]</t>
  </si>
  <si>
    <t>[DK19112219]</t>
  </si>
  <si>
    <t>[DK19112259]</t>
  </si>
  <si>
    <t>[DK19112299]</t>
  </si>
  <si>
    <t>[DK19112339]</t>
  </si>
  <si>
    <t>[DK19112379]</t>
  </si>
  <si>
    <t>[DK19112419]</t>
  </si>
  <si>
    <t>[DK19112459]</t>
  </si>
  <si>
    <t>[DK19112499]</t>
  </si>
  <si>
    <t>[DK19112539]</t>
  </si>
  <si>
    <t>[DK19112579]</t>
  </si>
  <si>
    <t>[DK19112619]</t>
  </si>
  <si>
    <t xml:space="preserve">  （五）工会经费</t>
  </si>
  <si>
    <t>[DK19112020]</t>
  </si>
  <si>
    <t>[DK19112060]</t>
  </si>
  <si>
    <t>[DK19112100]</t>
  </si>
  <si>
    <t>[DK19112140]</t>
  </si>
  <si>
    <t>[DK19112180]</t>
  </si>
  <si>
    <t>[DK19112220]</t>
  </si>
  <si>
    <t>[DK19112260]</t>
  </si>
  <si>
    <t>[DK19112300]</t>
  </si>
  <si>
    <t>[DK19112340]</t>
  </si>
  <si>
    <t>[DK19112380]</t>
  </si>
  <si>
    <t>[DK19112420]</t>
  </si>
  <si>
    <t>[DK19112460]</t>
  </si>
  <si>
    <t>[DK19112500]</t>
  </si>
  <si>
    <t>[DK19112540]</t>
  </si>
  <si>
    <t>[DK19112580]</t>
  </si>
  <si>
    <t>[DK19112620]</t>
  </si>
  <si>
    <t xml:space="preserve">  （七）住房费用</t>
  </si>
  <si>
    <t>[DK19112021]</t>
  </si>
  <si>
    <t>[DK19112061]</t>
  </si>
  <si>
    <t>[DK19112101]</t>
  </si>
  <si>
    <t>[DK19112141]</t>
  </si>
  <si>
    <t>[DK19112181]</t>
  </si>
  <si>
    <t>[DK19112221]</t>
  </si>
  <si>
    <t>[DK19112261]</t>
  </si>
  <si>
    <t>[DK19112301]</t>
  </si>
  <si>
    <t>[DK19112341]</t>
  </si>
  <si>
    <t>[DK19112381]</t>
  </si>
  <si>
    <t>[DK19112421]</t>
  </si>
  <si>
    <t>[DK19112461]</t>
  </si>
  <si>
    <t>[DK19112501]</t>
  </si>
  <si>
    <t>[DK19112541]</t>
  </si>
  <si>
    <t>[DK19112581]</t>
  </si>
  <si>
    <t>[DK19112621]</t>
  </si>
  <si>
    <t xml:space="preserve">      其中：住房公积金</t>
  </si>
  <si>
    <t>[DK19112022]</t>
  </si>
  <si>
    <t>[DK19112062]</t>
  </si>
  <si>
    <t>[DK19112102]</t>
  </si>
  <si>
    <t>[DK19112142]</t>
  </si>
  <si>
    <t>[DK19112182]</t>
  </si>
  <si>
    <t>[DK19112222]</t>
  </si>
  <si>
    <t>[DK19112262]</t>
  </si>
  <si>
    <t>[DK19112302]</t>
  </si>
  <si>
    <t>[DK19112342]</t>
  </si>
  <si>
    <t>[DK19112382]</t>
  </si>
  <si>
    <t>[DK19112422]</t>
  </si>
  <si>
    <t>[DK19112462]</t>
  </si>
  <si>
    <t>[DK19112502]</t>
  </si>
  <si>
    <t>[DK19112542]</t>
  </si>
  <si>
    <t>[DK19112582]</t>
  </si>
  <si>
    <t>[DK19112622]</t>
  </si>
  <si>
    <t xml:space="preserve">            一次性支付的住房补贴</t>
  </si>
  <si>
    <t>[DK19112023]</t>
  </si>
  <si>
    <t>[DK19112063]</t>
  </si>
  <si>
    <t>[DK19112103]</t>
  </si>
  <si>
    <t>[DK19112143]</t>
  </si>
  <si>
    <t>[DK19112183]</t>
  </si>
  <si>
    <t>[DK19112223]</t>
  </si>
  <si>
    <t>[DK19112263]</t>
  </si>
  <si>
    <t>[DK19112303]</t>
  </si>
  <si>
    <t>[DK19112343]</t>
  </si>
  <si>
    <t>[DK19112383]</t>
  </si>
  <si>
    <t>[DK19112423]</t>
  </si>
  <si>
    <t>[DK19112463]</t>
  </si>
  <si>
    <t>[DK19112503]</t>
  </si>
  <si>
    <t>[DK19112543]</t>
  </si>
  <si>
    <t>[DK19112583]</t>
  </si>
  <si>
    <t>[DK19112623]</t>
  </si>
  <si>
    <t xml:space="preserve">            按月发放的住房补贴</t>
  </si>
  <si>
    <t>[DK19112024]</t>
  </si>
  <si>
    <t>[DK19112064]</t>
  </si>
  <si>
    <t>[DK19112104]</t>
  </si>
  <si>
    <t>[DK19112144]</t>
  </si>
  <si>
    <t>[DK19112184]</t>
  </si>
  <si>
    <t>[DK19112224]</t>
  </si>
  <si>
    <t>[DK19112264]</t>
  </si>
  <si>
    <t>[DK19112304]</t>
  </si>
  <si>
    <t>[DK19112344]</t>
  </si>
  <si>
    <t>[DK19112384]</t>
  </si>
  <si>
    <t>[DK19112424]</t>
  </si>
  <si>
    <t>[DK19112464]</t>
  </si>
  <si>
    <t>[DK19112504]</t>
  </si>
  <si>
    <t>[DK19112544]</t>
  </si>
  <si>
    <t>[DK19112584]</t>
  </si>
  <si>
    <t>[DK19112624]</t>
  </si>
  <si>
    <t xml:space="preserve">  （八）技术奖酬金及业余设计奖</t>
  </si>
  <si>
    <t>[DK19112025]</t>
  </si>
  <si>
    <t>[DK19112065]</t>
  </si>
  <si>
    <t>[DK19112105]</t>
  </si>
  <si>
    <t>[DK19112145]</t>
  </si>
  <si>
    <t>[DK19112185]</t>
  </si>
  <si>
    <t>[DK19112225]</t>
  </si>
  <si>
    <t>[DK19112265]</t>
  </si>
  <si>
    <t>[DK19112305]</t>
  </si>
  <si>
    <t>[DK19112345]</t>
  </si>
  <si>
    <t>[DK19112385]</t>
  </si>
  <si>
    <t>[DK19112425]</t>
  </si>
  <si>
    <t>[DK19112465]</t>
  </si>
  <si>
    <t>[DK19112505]</t>
  </si>
  <si>
    <t>[DK19112545]</t>
  </si>
  <si>
    <t>[DK19112585]</t>
  </si>
  <si>
    <t>[DK19112625]</t>
  </si>
  <si>
    <t xml:space="preserve">  （九）辞退福利</t>
  </si>
  <si>
    <t>[DK19112026]</t>
  </si>
  <si>
    <t>[DK19112066]</t>
  </si>
  <si>
    <t>[DK19112106]</t>
  </si>
  <si>
    <t>[DK19112146]</t>
  </si>
  <si>
    <t>[DK19112186]</t>
  </si>
  <si>
    <t>[DK19112226]</t>
  </si>
  <si>
    <t>[DK19112266]</t>
  </si>
  <si>
    <t>[DK19112306]</t>
  </si>
  <si>
    <t>[DK19112346]</t>
  </si>
  <si>
    <t>[DK19112386]</t>
  </si>
  <si>
    <t>[DK19112426]</t>
  </si>
  <si>
    <t>[DK19112466]</t>
  </si>
  <si>
    <t>[DK19112506]</t>
  </si>
  <si>
    <t>[DK19112546]</t>
  </si>
  <si>
    <t>[DK19112586]</t>
  </si>
  <si>
    <t>[DK19112626]</t>
  </si>
  <si>
    <t xml:space="preserve">     其中：一次性支付补偿</t>
  </si>
  <si>
    <t>[DK19112027]</t>
  </si>
  <si>
    <t>[DK19112067]</t>
  </si>
  <si>
    <t>[DK19112107]</t>
  </si>
  <si>
    <t>[DK19112147]</t>
  </si>
  <si>
    <t>[DK19112187]</t>
  </si>
  <si>
    <t>[DK19112227]</t>
  </si>
  <si>
    <t>[DK19112267]</t>
  </si>
  <si>
    <t>[DK19112307]</t>
  </si>
  <si>
    <t>[DK19112347]</t>
  </si>
  <si>
    <t>[DK19112387]</t>
  </si>
  <si>
    <t>[DK19112427]</t>
  </si>
  <si>
    <t>[DK19112467]</t>
  </si>
  <si>
    <t>[DK19112507]</t>
  </si>
  <si>
    <t>[DK19112547]</t>
  </si>
  <si>
    <t>[DK19112587]</t>
  </si>
  <si>
    <t>[DK19112627]</t>
  </si>
  <si>
    <t xml:space="preserve">           内部退休人员支出</t>
  </si>
  <si>
    <t>[DK19112028]</t>
  </si>
  <si>
    <t>[DK19112068]</t>
  </si>
  <si>
    <t>[DK19112108]</t>
  </si>
  <si>
    <t>[DK19112148]</t>
  </si>
  <si>
    <t>[DK19112188]</t>
  </si>
  <si>
    <t>[DK19112228]</t>
  </si>
  <si>
    <t>[DK19112268]</t>
  </si>
  <si>
    <t>[DK19112308]</t>
  </si>
  <si>
    <t>[DK19112348]</t>
  </si>
  <si>
    <t>[DK19112388]</t>
  </si>
  <si>
    <t>[DK19112428]</t>
  </si>
  <si>
    <t>[DK19112468]</t>
  </si>
  <si>
    <t>[DK19112508]</t>
  </si>
  <si>
    <t>[DK19112548]</t>
  </si>
  <si>
    <t>[DK19112588]</t>
  </si>
  <si>
    <t>[DK19112628]</t>
  </si>
  <si>
    <t xml:space="preserve">  （十）股份支付</t>
  </si>
  <si>
    <t>[DK19112029]</t>
  </si>
  <si>
    <t>[DK19112069]</t>
  </si>
  <si>
    <t>[DK19112109]</t>
  </si>
  <si>
    <t>[DK19112149]</t>
  </si>
  <si>
    <t>[DK19112189]</t>
  </si>
  <si>
    <t>[DK19112229]</t>
  </si>
  <si>
    <t>[DK19112269]</t>
  </si>
  <si>
    <t>[DK19112309]</t>
  </si>
  <si>
    <t>[DK19112349]</t>
  </si>
  <si>
    <t>[DK19112389]</t>
  </si>
  <si>
    <t>[DK19112429]</t>
  </si>
  <si>
    <t>[DK19112469]</t>
  </si>
  <si>
    <t>[DK19112509]</t>
  </si>
  <si>
    <t>[DK19112549]</t>
  </si>
  <si>
    <t>[DK19112589]</t>
  </si>
  <si>
    <t>[DK19112629]</t>
  </si>
  <si>
    <t xml:space="preserve">  （十一）其他人工成本</t>
  </si>
  <si>
    <t>[DK19112030]</t>
  </si>
  <si>
    <t>[DK19112070]</t>
  </si>
  <si>
    <t>[DK19112110]</t>
  </si>
  <si>
    <t>[DK19112150]</t>
  </si>
  <si>
    <t>[DK19112190]</t>
  </si>
  <si>
    <t>[DK19112230]</t>
  </si>
  <si>
    <t>[DK19112270]</t>
  </si>
  <si>
    <t>[DK19112310]</t>
  </si>
  <si>
    <t>[DK19112350]</t>
  </si>
  <si>
    <t>[DK19112390]</t>
  </si>
  <si>
    <t>[DK19112430]</t>
  </si>
  <si>
    <t>[DK19112470]</t>
  </si>
  <si>
    <t>[DK19112510]</t>
  </si>
  <si>
    <t>[DK19112550]</t>
  </si>
  <si>
    <t>[DK19112590]</t>
  </si>
  <si>
    <t>[DK19112630]</t>
  </si>
  <si>
    <t>四、劳务工劳务费</t>
  </si>
  <si>
    <t>[DK19112031]</t>
  </si>
  <si>
    <t>[DK19112071]</t>
  </si>
  <si>
    <t>[DK19112111]</t>
  </si>
  <si>
    <t>[DK19112151]</t>
  </si>
  <si>
    <t>[DK19112191]</t>
  </si>
  <si>
    <t>[DK19112231]</t>
  </si>
  <si>
    <t>[DK19112271]</t>
  </si>
  <si>
    <t>[DK19112311]</t>
  </si>
  <si>
    <t>[DK19112351]</t>
  </si>
  <si>
    <t>[DK19112391]</t>
  </si>
  <si>
    <t>[DK19112431]</t>
  </si>
  <si>
    <t>[DK19112471]</t>
  </si>
  <si>
    <t>[DK19112511]</t>
  </si>
  <si>
    <t>[DK19112551]</t>
  </si>
  <si>
    <t>[DK19112591]</t>
  </si>
  <si>
    <t>[DK19112631]</t>
  </si>
  <si>
    <t xml:space="preserve">  （一）工资总额</t>
  </si>
  <si>
    <t>[DK19112032]</t>
  </si>
  <si>
    <t>[DK19112072]</t>
  </si>
  <si>
    <t>[DK19112112]</t>
  </si>
  <si>
    <t>[DK19112152]</t>
  </si>
  <si>
    <t>[DK19112192]</t>
  </si>
  <si>
    <t>[DK19112232]</t>
  </si>
  <si>
    <t>[DK19112272]</t>
  </si>
  <si>
    <t>[DK19112312]</t>
  </si>
  <si>
    <t>[DK19112352]</t>
  </si>
  <si>
    <t>[DK19112392]</t>
  </si>
  <si>
    <t>[DK19112432]</t>
  </si>
  <si>
    <t>[DK19112472]</t>
  </si>
  <si>
    <t>[DK19112512]</t>
  </si>
  <si>
    <t>[DK19112552]</t>
  </si>
  <si>
    <t>[DK19112592]</t>
  </si>
  <si>
    <t>[DK19112632]</t>
  </si>
  <si>
    <t xml:space="preserve">  （二）社会保险费用</t>
  </si>
  <si>
    <t>[DK19112033]</t>
  </si>
  <si>
    <t>[DK19112073]</t>
  </si>
  <si>
    <t>[DK19112113]</t>
  </si>
  <si>
    <t>[DK19112153]</t>
  </si>
  <si>
    <t>[DK19112193]</t>
  </si>
  <si>
    <t>[DK19112233]</t>
  </si>
  <si>
    <t>[DK19112273]</t>
  </si>
  <si>
    <t>[DK19112313]</t>
  </si>
  <si>
    <t>[DK19112353]</t>
  </si>
  <si>
    <t>[DK19112393]</t>
  </si>
  <si>
    <t>[DK19112433]</t>
  </si>
  <si>
    <t>[DK19112473]</t>
  </si>
  <si>
    <t>[DK19112513]</t>
  </si>
  <si>
    <t>[DK19112553]</t>
  </si>
  <si>
    <t>[DK19112593]</t>
  </si>
  <si>
    <t>[DK19112633]</t>
  </si>
  <si>
    <t xml:space="preserve">  （三）其他</t>
  </si>
  <si>
    <t>[DK19112034]</t>
  </si>
  <si>
    <t>[DK19112074]</t>
  </si>
  <si>
    <t>[DK19112114]</t>
  </si>
  <si>
    <t>[DK19112154]</t>
  </si>
  <si>
    <t>[DK19112194]</t>
  </si>
  <si>
    <t>[DK19112234]</t>
  </si>
  <si>
    <t>[DK19112274]</t>
  </si>
  <si>
    <t>[DK19112314]</t>
  </si>
  <si>
    <t>[DK19112354]</t>
  </si>
  <si>
    <t>[DK19112394]</t>
  </si>
  <si>
    <t>[DK19112434]</t>
  </si>
  <si>
    <t>[DK19112474]</t>
  </si>
  <si>
    <t>[DK19112514]</t>
  </si>
  <si>
    <t>[DK19112554]</t>
  </si>
  <si>
    <t>[DK19112594]</t>
  </si>
  <si>
    <t>[DK19112634]</t>
  </si>
  <si>
    <t>五、在岗合同制员工人工成本总额</t>
  </si>
  <si>
    <t>[DK19112035]</t>
  </si>
  <si>
    <t>[DK19112075]</t>
  </si>
  <si>
    <t>[DK19112115]</t>
  </si>
  <si>
    <t>[DK19112155]</t>
  </si>
  <si>
    <t>[DK19112195]</t>
  </si>
  <si>
    <t>[DK19112235]</t>
  </si>
  <si>
    <t>[DK19112275]</t>
  </si>
  <si>
    <t>[DK19112315]</t>
  </si>
  <si>
    <t>[DK19112355]</t>
  </si>
  <si>
    <t>[DK19112395]</t>
  </si>
  <si>
    <t>[DK19112435]</t>
  </si>
  <si>
    <t>[DK19112475]</t>
  </si>
  <si>
    <t>[DK19112515]</t>
  </si>
  <si>
    <t>[DK19112555]</t>
  </si>
  <si>
    <t>[DK19112595]</t>
  </si>
  <si>
    <t>[DK19112635]</t>
  </si>
  <si>
    <t>六、境内从业人员人工成本总额</t>
  </si>
  <si>
    <t>[DK19112036]</t>
  </si>
  <si>
    <t>[DK19112076]</t>
  </si>
  <si>
    <t>[DK19112116]</t>
  </si>
  <si>
    <t>[DK19112156]</t>
  </si>
  <si>
    <t>[DK19112196]</t>
  </si>
  <si>
    <t>[DK19112236]</t>
  </si>
  <si>
    <t>[DK19112276]</t>
  </si>
  <si>
    <t>[DK19112316]</t>
  </si>
  <si>
    <t>[DK19112356]</t>
  </si>
  <si>
    <t>[DK19112396]</t>
  </si>
  <si>
    <t>[DK19112436]</t>
  </si>
  <si>
    <t>[DK19112476]</t>
  </si>
  <si>
    <t>[DK19112516]</t>
  </si>
  <si>
    <t>[DK19112556]</t>
  </si>
  <si>
    <t>[DK19112596]</t>
  </si>
  <si>
    <t>[DK19112636]</t>
  </si>
  <si>
    <t>七、境外从业人员人工成本总额</t>
  </si>
  <si>
    <t>[DK19112037]</t>
  </si>
  <si>
    <t>[DK19112077]</t>
  </si>
  <si>
    <t>[DK19112117]</t>
  </si>
  <si>
    <t>[DK19112157]</t>
  </si>
  <si>
    <t>[DK19112197]</t>
  </si>
  <si>
    <t>[DK19112237]</t>
  </si>
  <si>
    <t>[DK19112277]</t>
  </si>
  <si>
    <t>[DK19112317]</t>
  </si>
  <si>
    <t>[DK19112357]</t>
  </si>
  <si>
    <t>[DK19112397]</t>
  </si>
  <si>
    <t>[DK19112437]</t>
  </si>
  <si>
    <t>[DK19112477]</t>
  </si>
  <si>
    <t>[DK19112517]</t>
  </si>
  <si>
    <t>[DK19112557]</t>
  </si>
  <si>
    <t>[DK19112597]</t>
  </si>
  <si>
    <t>[DK19112637]</t>
  </si>
  <si>
    <t xml:space="preserve">   其中：1、中方从业人员人工成本总额</t>
  </si>
  <si>
    <t>[DK19112038]</t>
  </si>
  <si>
    <t>[DK19112078]</t>
  </si>
  <si>
    <t>[DK19112118]</t>
  </si>
  <si>
    <t>[DK19112158]</t>
  </si>
  <si>
    <t>[DK19112198]</t>
  </si>
  <si>
    <t>[DK19112238]</t>
  </si>
  <si>
    <t>[DK19112278]</t>
  </si>
  <si>
    <t>[DK19112318]</t>
  </si>
  <si>
    <t>[DK19112358]</t>
  </si>
  <si>
    <t>[DK19112398]</t>
  </si>
  <si>
    <t>[DK19112438]</t>
  </si>
  <si>
    <t>[DK19112478]</t>
  </si>
  <si>
    <t>[DK19112518]</t>
  </si>
  <si>
    <t>[DK19112558]</t>
  </si>
  <si>
    <t>[DK19112598]</t>
  </si>
  <si>
    <t>[DK19112638]</t>
  </si>
  <si>
    <t xml:space="preserve">         其中：中方合同制员工人工成本总额</t>
  </si>
  <si>
    <t>[DK19112039]</t>
  </si>
  <si>
    <t>[DK19112079]</t>
  </si>
  <si>
    <t>[DK19112119]</t>
  </si>
  <si>
    <t>[DK19112159]</t>
  </si>
  <si>
    <t>[DK19112199]</t>
  </si>
  <si>
    <t>[DK19112239]</t>
  </si>
  <si>
    <t>[DK19112279]</t>
  </si>
  <si>
    <t>[DK19112319]</t>
  </si>
  <si>
    <t>[DK19112359]</t>
  </si>
  <si>
    <t>[DK19112399]</t>
  </si>
  <si>
    <t>[DK19112439]</t>
  </si>
  <si>
    <t>[DK19112479]</t>
  </si>
  <si>
    <t>[DK19112519]</t>
  </si>
  <si>
    <t>[DK19112559]</t>
  </si>
  <si>
    <t>[DK19112599]</t>
  </si>
  <si>
    <t>[DK19112639]</t>
  </si>
  <si>
    <t xml:space="preserve">         2、 外籍从业人员人工成本总额</t>
  </si>
  <si>
    <t>[DK19112040]</t>
  </si>
  <si>
    <t>[DK19112080]</t>
  </si>
  <si>
    <t>[DK19112120]</t>
  </si>
  <si>
    <t>[DK19112160]</t>
  </si>
  <si>
    <t>[DK19112200]</t>
  </si>
  <si>
    <t>[DK19112240]</t>
  </si>
  <si>
    <t>[DK19112280]</t>
  </si>
  <si>
    <t>[DK19112320]</t>
  </si>
  <si>
    <t>[DK19112360]</t>
  </si>
  <si>
    <t>[DK19112400]</t>
  </si>
  <si>
    <t>[DK19112440]</t>
  </si>
  <si>
    <t>[DK19112480]</t>
  </si>
  <si>
    <t>[DK19112520]</t>
  </si>
  <si>
    <t>[DK19112560]</t>
  </si>
  <si>
    <t>[DK19112600]</t>
  </si>
  <si>
    <t>[DK19112640]</t>
  </si>
  <si>
    <t>人工成本情况表</t>
  </si>
  <si>
    <t>研发费用</t>
  </si>
  <si>
    <r>
      <t xml:space="preserve">  </t>
    </r>
    <r>
      <rPr>
        <sz val="9"/>
        <color theme="1"/>
        <rFont val="微软雅黑"/>
        <family val="2"/>
        <charset val="134"/>
      </rPr>
      <t>（六）住房费用</t>
    </r>
  </si>
  <si>
    <r>
      <t xml:space="preserve">  </t>
    </r>
    <r>
      <rPr>
        <sz val="9"/>
        <color theme="1"/>
        <rFont val="微软雅黑"/>
        <family val="2"/>
        <charset val="134"/>
      </rPr>
      <t>（七）技术奖酬金及业余设计奖</t>
    </r>
  </si>
  <si>
    <r>
      <t xml:space="preserve">  </t>
    </r>
    <r>
      <rPr>
        <sz val="9"/>
        <color theme="1"/>
        <rFont val="微软雅黑"/>
        <family val="2"/>
        <charset val="134"/>
      </rPr>
      <t>（八）辞退福利</t>
    </r>
  </si>
  <si>
    <r>
      <t xml:space="preserve">  </t>
    </r>
    <r>
      <rPr>
        <sz val="9"/>
        <color theme="1"/>
        <rFont val="微软雅黑"/>
        <family val="2"/>
        <charset val="134"/>
      </rPr>
      <t>（九）股份支付</t>
    </r>
  </si>
  <si>
    <r>
      <t xml:space="preserve">  </t>
    </r>
    <r>
      <rPr>
        <sz val="9"/>
        <color theme="1"/>
        <rFont val="微软雅黑"/>
        <family val="2"/>
        <charset val="134"/>
      </rPr>
      <t>（十</t>
    </r>
    <r>
      <rPr>
        <sz val="9"/>
        <color theme="1"/>
        <rFont val="微软雅黑"/>
        <family val="2"/>
        <charset val="134"/>
      </rPr>
      <t>）</t>
    </r>
    <r>
      <rPr>
        <sz val="9"/>
        <color theme="1"/>
        <rFont val="宋体"/>
        <family val="2"/>
        <charset val="134"/>
      </rPr>
      <t>从税后利润提取的职工奖励及福利基金</t>
    </r>
  </si>
  <si>
    <r>
      <t xml:space="preserve">  </t>
    </r>
    <r>
      <rPr>
        <sz val="9"/>
        <color theme="1"/>
        <rFont val="微软雅黑"/>
        <family val="2"/>
        <charset val="134"/>
      </rPr>
      <t>（十</t>
    </r>
    <r>
      <rPr>
        <sz val="9"/>
        <color theme="1"/>
        <rFont val="宋体"/>
        <family val="2"/>
        <charset val="134"/>
      </rPr>
      <t>一</t>
    </r>
    <r>
      <rPr>
        <sz val="9"/>
        <color theme="1"/>
        <rFont val="微软雅黑"/>
        <family val="2"/>
        <charset val="134"/>
      </rPr>
      <t>）其他人工成本</t>
    </r>
  </si>
  <si>
    <r>
      <rPr>
        <b/>
        <sz val="9"/>
        <color theme="1"/>
        <rFont val="宋体"/>
        <family val="3"/>
        <charset val="134"/>
      </rPr>
      <t>校验：</t>
    </r>
    <r>
      <rPr>
        <sz val="9"/>
        <color theme="1"/>
        <rFont val="宋体"/>
        <family val="3"/>
        <charset val="134"/>
      </rPr>
      <t xml:space="preserve">
六、境内从业人员成本总额</t>
    </r>
    <r>
      <rPr>
        <sz val="9"/>
        <color theme="1"/>
        <rFont val="Arial"/>
        <family val="2"/>
      </rPr>
      <t>=</t>
    </r>
    <r>
      <rPr>
        <sz val="9"/>
        <color theme="1"/>
        <rFont val="宋体"/>
        <family val="3"/>
        <charset val="134"/>
      </rPr>
      <t>二、从业人员人工成本总额</t>
    </r>
    <r>
      <rPr>
        <sz val="9"/>
        <color theme="1"/>
        <rFont val="Arial"/>
        <family val="2"/>
      </rPr>
      <t>-</t>
    </r>
    <r>
      <rPr>
        <sz val="9"/>
        <color theme="1"/>
        <rFont val="宋体"/>
        <family val="3"/>
        <charset val="134"/>
      </rPr>
      <t>七、境外从业人员人工成本总额</t>
    </r>
  </si>
  <si>
    <t>总计金额:</t>
  </si>
  <si>
    <t>$ACTION:REALNAME</t>
  </si>
  <si>
    <t>$ACTION:REALTIME</t>
  </si>
  <si>
    <t> 提取数 </t>
  </si>
  <si>
    <t>    其中：工资总额</t>
  </si>
  <si>
    <t>    其中：从业人员劳动报酬</t>
  </si>
  <si>
    <t>   （一）工资总额</t>
  </si>
  <si>
    <t>   （二）社会保险费用</t>
  </si>
  <si>
    <t>         其中：养老保险</t>
  </si>
  <si>
    <t>               其中：基本养老保险</t>
  </si>
  <si>
    <t>                     补充养老保险（离退休人员）</t>
  </si>
  <si>
    <t>                     企业年金</t>
  </si>
  <si>
    <t>               医疗保险</t>
  </si>
  <si>
    <t>               其中：基本医疗保险</t>
  </si>
  <si>
    <t>                     补充医疗保险</t>
  </si>
  <si>
    <t>               失业保险</t>
  </si>
  <si>
    <t>               工伤保险</t>
  </si>
  <si>
    <t>               生育保险</t>
  </si>
  <si>
    <t>  （三)职工福利费</t>
  </si>
  <si>
    <t>  （四）职工教育经费</t>
  </si>
  <si>
    <t>  （五）工会经费</t>
  </si>
  <si>
    <t>  （六）住房费用</t>
  </si>
  <si>
    <t>      其中：住房公积金</t>
  </si>
  <si>
    <t>            一次性支付的住房补贴</t>
  </si>
  <si>
    <t>            按月发放的住房补贴</t>
  </si>
  <si>
    <t>  （七）技术奖酬金及业余设计奖</t>
  </si>
  <si>
    <t>  （八）辞退福利</t>
  </si>
  <si>
    <t>     其中：一次性支付补偿</t>
  </si>
  <si>
    <t>           内部退休人员支出</t>
  </si>
  <si>
    <t>  （九）股份支付</t>
  </si>
  <si>
    <t>  （十）从税后利润提取的职工奖励及福利基金</t>
  </si>
  <si>
    <t>  （十一）其他人工成本</t>
  </si>
  <si>
    <t>  （一）工资总额</t>
  </si>
  <si>
    <t>  （二）社会保险费用</t>
  </si>
  <si>
    <t>  （三）其他</t>
  </si>
  <si>
    <t>   其中：1、中方从业人员人工成本总额</t>
  </si>
  <si>
    <t>         其中：中方合同制员工人工成本总额</t>
  </si>
  <si>
    <t>         2、 外籍从业人员人工成本总额</t>
  </si>
  <si>
    <t>校验： 六、境内从业人员成本总额=二、从业人员人工成本总额-七、境外从业人员人工成本总额</t>
  </si>
  <si>
    <t>66-专项储备明细</t>
  </si>
  <si>
    <t>66-EPM</t>
  </si>
  <si>
    <t>67-盈余公积明细</t>
  </si>
  <si>
    <t>67-EPM</t>
  </si>
  <si>
    <t>111-资产减值准备情况</t>
  </si>
  <si>
    <t>111-EPM</t>
  </si>
  <si>
    <t>112-人工成本情况</t>
  </si>
  <si>
    <t>112-EPM</t>
  </si>
  <si>
    <t>112-报表管理平台</t>
  </si>
  <si>
    <t>目录</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</si>
</sst>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0.00_ ;_ &quot;¥&quot;* \-#,##0.00_ ;_ &quot;¥&quot;* &quot;-&quot;??_ ;_ @_ "/>
    <numFmt numFmtId="43" formatCode="_ * #,##0.00_ ;_ * \-#,##0.00_ ;_ * &quot;-&quot;??_ ;_ @_ "/>
    <numFmt numFmtId="176" formatCode="#,##0.00_ "/>
    <numFmt numFmtId="177" formatCode="0.00_ "/>
    <numFmt numFmtId="178" formatCode="_(* #,##0.00_);_(* \(#,##0.00\);_(* &quot;-&quot;??_);_(@_)"/>
    <numFmt numFmtId="179" formatCode="###,000"/>
  </numFmts>
  <fonts count="101">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10"/>
      <color indexed="8"/>
      <name val="Arial"/>
      <family val="2"/>
    </font>
    <font>
      <b/>
      <sz val="10"/>
      <color indexed="8"/>
      <name val="宋体"/>
      <family val="3"/>
      <charset val="134"/>
    </font>
    <font>
      <sz val="9"/>
      <name val="等线"/>
      <family val="2"/>
      <charset val="134"/>
      <scheme val="minor"/>
    </font>
    <font>
      <sz val="10"/>
      <color indexed="8"/>
      <name val="宋体"/>
      <family val="3"/>
      <charset val="134"/>
    </font>
    <font>
      <b/>
      <sz val="9"/>
      <color rgb="FFFFFFFF"/>
      <name val="Arial"/>
      <family val="2"/>
    </font>
    <font>
      <sz val="9"/>
      <color rgb="FF000000"/>
      <name val="Arial"/>
      <family val="2"/>
    </font>
    <font>
      <sz val="9"/>
      <color rgb="FF2C3E50"/>
      <name val="Arial"/>
      <family val="2"/>
    </font>
    <font>
      <sz val="11"/>
      <color theme="1"/>
      <name val="Arial"/>
      <family val="2"/>
    </font>
    <font>
      <b/>
      <sz val="16"/>
      <color theme="1"/>
      <name val="Arial"/>
      <family val="2"/>
    </font>
    <font>
      <b/>
      <sz val="16"/>
      <color theme="1"/>
      <name val="微软雅黑"/>
      <family val="2"/>
      <charset val="134"/>
    </font>
    <font>
      <b/>
      <sz val="9"/>
      <color theme="1"/>
      <name val="Arial"/>
      <family val="2"/>
    </font>
    <font>
      <b/>
      <sz val="9"/>
      <color theme="1"/>
      <name val="微软雅黑"/>
      <family val="2"/>
      <charset val="134"/>
    </font>
    <font>
      <sz val="9"/>
      <color theme="1"/>
      <name val="Arial"/>
      <family val="2"/>
    </font>
    <font>
      <sz val="11"/>
      <color rgb="FFFF0000"/>
      <name val="Arial"/>
      <family val="3"/>
      <charset val="134"/>
    </font>
    <font>
      <b/>
      <sz val="9"/>
      <name val="Arial"/>
      <family val="2"/>
    </font>
    <font>
      <b/>
      <sz val="9"/>
      <name val="微软雅黑"/>
      <family val="2"/>
      <charset val="134"/>
    </font>
    <font>
      <b/>
      <sz val="9"/>
      <color theme="0"/>
      <name val="Arial"/>
      <family val="2"/>
    </font>
    <font>
      <b/>
      <sz val="9"/>
      <color theme="0"/>
      <name val="宋体"/>
      <family val="3"/>
      <charset val="134"/>
    </font>
    <font>
      <b/>
      <sz val="11"/>
      <color theme="1"/>
      <name val="Arial"/>
      <family val="2"/>
    </font>
    <font>
      <b/>
      <sz val="10"/>
      <color theme="0"/>
      <name val="Arial"/>
      <family val="2"/>
    </font>
    <font>
      <b/>
      <sz val="10"/>
      <color theme="0"/>
      <name val="宋体"/>
      <family val="2"/>
    </font>
    <font>
      <b/>
      <sz val="9"/>
      <color theme="0"/>
      <name val="等线"/>
      <family val="2"/>
      <charset val="134"/>
    </font>
    <font>
      <b/>
      <sz val="9"/>
      <color theme="0"/>
      <name val="等线"/>
      <family val="3"/>
      <charset val="134"/>
    </font>
    <font>
      <sz val="9"/>
      <color theme="0"/>
      <name val="Arial"/>
      <family val="2"/>
    </font>
    <font>
      <sz val="12"/>
      <name val="宋体"/>
      <family val="3"/>
      <charset val="134"/>
    </font>
    <font>
      <sz val="9"/>
      <color indexed="8"/>
      <name val="Arial"/>
      <family val="2"/>
    </font>
    <font>
      <sz val="9"/>
      <color indexed="8"/>
      <name val="宋体"/>
      <family val="3"/>
      <charset val="134"/>
    </font>
    <font>
      <sz val="10.5"/>
      <color theme="1"/>
      <name val="Arial"/>
      <family val="2"/>
    </font>
    <font>
      <sz val="9"/>
      <color rgb="FFFFFFFF"/>
      <name val="Arial"/>
      <family val="2"/>
    </font>
    <font>
      <sz val="11"/>
      <color theme="1"/>
      <name val="微软雅黑"/>
      <family val="2"/>
      <charset val="134"/>
    </font>
    <font>
      <sz val="10.5"/>
      <color theme="1"/>
      <name val="Calibri"/>
      <family val="2"/>
    </font>
    <font>
      <sz val="9"/>
      <color theme="1"/>
      <name val="宋体"/>
      <family val="3"/>
      <charset val="134"/>
    </font>
    <font>
      <sz val="11"/>
      <color theme="1"/>
      <name val="等线"/>
      <family val="3"/>
      <charset val="134"/>
      <scheme val="minor"/>
    </font>
    <font>
      <b/>
      <sz val="11"/>
      <color theme="1"/>
      <name val="等线"/>
      <family val="3"/>
      <charset val="134"/>
      <scheme val="minor"/>
    </font>
    <font>
      <sz val="6"/>
      <color rgb="FF2C3E50"/>
      <name val="Arial"/>
      <family val="2"/>
    </font>
    <font>
      <b/>
      <sz val="11"/>
      <color rgb="FF000000"/>
      <name val="Times New Roman"/>
      <family val="1"/>
    </font>
    <font>
      <b/>
      <sz val="11"/>
      <name val="微软雅黑"/>
      <family val="2"/>
      <charset val="134"/>
    </font>
    <font>
      <sz val="9"/>
      <name val="等线"/>
      <family val="3"/>
      <charset val="134"/>
      <scheme val="minor"/>
    </font>
    <font>
      <sz val="9"/>
      <color theme="1"/>
      <name val="微软雅黑"/>
      <family val="2"/>
      <charset val="134"/>
    </font>
    <font>
      <b/>
      <sz val="6"/>
      <color rgb="FFFFFFFF"/>
      <name val="Arial"/>
      <family val="2"/>
    </font>
    <font>
      <b/>
      <sz val="6"/>
      <color rgb="FFFFFFFF"/>
      <name val="宋体"/>
      <family val="3"/>
      <charset val="134"/>
    </font>
    <font>
      <sz val="6"/>
      <color rgb="FFFFFFFF"/>
      <name val="Arial"/>
      <family val="2"/>
    </font>
    <font>
      <sz val="6"/>
      <color rgb="FF000000"/>
      <name val="Arial"/>
      <family val="2"/>
    </font>
    <font>
      <sz val="6"/>
      <color rgb="FF000000"/>
      <name val="宋体"/>
      <family val="3"/>
      <charset val="134"/>
    </font>
    <font>
      <b/>
      <sz val="14"/>
      <color rgb="FFFF0000"/>
      <name val="等线"/>
      <family val="3"/>
      <charset val="134"/>
      <scheme val="minor"/>
    </font>
    <font>
      <b/>
      <sz val="12"/>
      <color rgb="FFFF0000"/>
      <name val="等线"/>
      <family val="3"/>
      <charset val="134"/>
      <scheme val="minor"/>
    </font>
    <font>
      <sz val="10"/>
      <color theme="1"/>
      <name val="Arial"/>
      <family val="2"/>
    </font>
    <font>
      <b/>
      <sz val="9"/>
      <name val="宋体"/>
      <family val="2"/>
      <charset val="134"/>
    </font>
    <font>
      <b/>
      <sz val="10"/>
      <color theme="1"/>
      <name val="宋体"/>
      <family val="3"/>
      <charset val="134"/>
    </font>
    <font>
      <sz val="9"/>
      <color theme="0"/>
      <name val="宋体"/>
      <family val="3"/>
      <charset val="134"/>
    </font>
    <font>
      <b/>
      <sz val="9"/>
      <color theme="1"/>
      <name val="宋体"/>
      <family val="3"/>
      <charset val="134"/>
    </font>
    <font>
      <sz val="11"/>
      <color rgb="FF000000"/>
      <name val="宋体"/>
      <family val="3"/>
      <charset val="134"/>
    </font>
    <font>
      <b/>
      <sz val="9"/>
      <color theme="0"/>
      <name val="宋体"/>
      <family val="2"/>
      <charset val="134"/>
    </font>
    <font>
      <b/>
      <sz val="9"/>
      <color theme="0"/>
      <name val="微软雅黑"/>
      <family val="2"/>
      <charset val="134"/>
    </font>
    <font>
      <sz val="11"/>
      <color indexed="8"/>
      <name val="宋体"/>
      <family val="3"/>
      <charset val="134"/>
    </font>
    <font>
      <sz val="10"/>
      <color theme="1"/>
      <name val="Arial"/>
      <family val="2"/>
      <charset val="134"/>
    </font>
    <font>
      <sz val="12"/>
      <color indexed="8"/>
      <name val="宋体"/>
      <family val="3"/>
      <charset val="134"/>
    </font>
    <font>
      <sz val="10"/>
      <name val="Arial"/>
      <family val="2"/>
    </font>
    <font>
      <sz val="12"/>
      <color theme="1"/>
      <name val="微软雅黑"/>
      <family val="2"/>
      <charset val="134"/>
    </font>
    <font>
      <sz val="9"/>
      <name val="Lucida Sans Unicode"/>
      <family val="2"/>
    </font>
    <font>
      <u/>
      <sz val="11"/>
      <color theme="10"/>
      <name val="等线"/>
      <family val="2"/>
      <charset val="134"/>
      <scheme val="minor"/>
    </font>
    <font>
      <sz val="9"/>
      <color theme="1"/>
      <name val="等线"/>
      <family val="2"/>
      <charset val="134"/>
      <scheme val="minor"/>
    </font>
    <font>
      <sz val="11"/>
      <name val="等线"/>
      <family val="2"/>
      <scheme val="minor"/>
    </font>
    <font>
      <sz val="9"/>
      <name val="Arial"/>
      <family val="2"/>
    </font>
    <font>
      <sz val="9"/>
      <name val="微软雅黑"/>
      <family val="2"/>
      <charset val="134"/>
    </font>
    <font>
      <b/>
      <sz val="11"/>
      <color theme="0"/>
      <name val="等线"/>
      <family val="3"/>
      <charset val="134"/>
      <scheme val="minor"/>
    </font>
    <font>
      <b/>
      <sz val="11"/>
      <color rgb="FFFF0000"/>
      <name val="等线"/>
      <family val="3"/>
      <charset val="134"/>
      <scheme val="minor"/>
    </font>
    <font>
      <b/>
      <sz val="9"/>
      <color theme="0"/>
      <name val="Arial"/>
      <family val="2"/>
      <charset val="134"/>
    </font>
    <font>
      <sz val="9"/>
      <color theme="1"/>
      <name val="宋体"/>
      <family val="2"/>
      <charset val="134"/>
    </font>
    <font>
      <b/>
      <sz val="16"/>
      <color rgb="FF000000"/>
      <name val="微软雅黑"/>
      <family val="2"/>
      <charset val="134"/>
    </font>
    <font>
      <b/>
      <sz val="9"/>
      <color rgb="FF000000"/>
      <name val="Arial"/>
      <family val="2"/>
    </font>
    <font>
      <b/>
      <sz val="8"/>
      <color rgb="FF1F497D"/>
      <name val="Verdana"/>
      <family val="2"/>
    </font>
    <font>
      <sz val="8"/>
      <color rgb="FF1F497D"/>
      <name val="Verdana"/>
      <family val="2"/>
    </font>
    <font>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rgb="FF000000"/>
      <name val="Arial"/>
      <family val="2"/>
    </font>
    <font>
      <sz val="8"/>
      <color rgb="FFDBE5F1"/>
      <name val="Verdana"/>
      <family val="2"/>
    </font>
    <font>
      <i/>
      <sz val="8"/>
      <color rgb="FF000000"/>
      <name val="Verdana"/>
      <family val="2"/>
    </font>
    <font>
      <b/>
      <i/>
      <sz val="8"/>
      <color rgb="FF000000"/>
      <name val="Verdana"/>
      <family val="2"/>
    </font>
    <font>
      <b/>
      <i/>
      <sz val="8"/>
      <color rgb="FF1F497D"/>
      <name val="Verdana"/>
      <family val="2"/>
    </font>
    <font>
      <i/>
      <sz val="8"/>
      <color rgb="FF1F497D"/>
      <name val="Verdana"/>
      <family val="2"/>
    </font>
    <font>
      <sz val="11"/>
      <color rgb="FF2C3E50"/>
      <name val="Arial"/>
      <family val="2"/>
    </font>
    <font>
      <sz val="11"/>
      <color rgb="FF000000"/>
      <name val="Times New Roman"/>
      <family val="1"/>
    </font>
    <font>
      <b/>
      <sz val="9"/>
      <color rgb="FFFFFFFF"/>
      <name val="宋体"/>
      <family val="3"/>
      <charset val="134"/>
    </font>
    <font>
      <sz val="9"/>
      <color theme="0"/>
      <name val="微软雅黑"/>
      <family val="2"/>
      <charset val="134"/>
    </font>
    <font>
      <sz val="9"/>
      <color theme="1"/>
      <name val="Aral"/>
    </font>
    <font>
      <u/>
      <sz val="9"/>
      <color theme="1"/>
      <name val="Aral"/>
    </font>
    <font>
      <sz val="11"/>
      <name val="等线"/>
      <family val="2"/>
      <charset val="134"/>
      <scheme val="minor"/>
    </font>
    <font>
      <sz val="9"/>
      <color theme="1"/>
      <name val="Segoe UI Symbol"/>
      <family val="2"/>
    </font>
    <font>
      <sz val="9"/>
      <color theme="1"/>
      <name val="Arial"/>
      <family val="2"/>
      <charset val="134"/>
    </font>
    <font>
      <i/>
      <sz val="11"/>
      <color theme="1"/>
      <name val="等线"/>
      <family val="2"/>
      <charset val="134"/>
      <scheme val="minor"/>
    </font>
    <font>
      <b/>
      <sz val="12"/>
      <color rgb="FFFF0000"/>
      <name val="微软雅黑"/>
      <family val="2"/>
      <charset val="134"/>
    </font>
    <font>
      <b/>
      <sz val="16"/>
      <color rgb="FF2C3E50"/>
      <name val="Arial"/>
      <family val="2"/>
    </font>
  </fonts>
  <fills count="43">
    <fill>
      <patternFill patternType="none"/>
    </fill>
    <fill>
      <patternFill patternType="gray125"/>
    </fill>
    <fill>
      <patternFill patternType="solid">
        <fgColor indexed="9"/>
        <bgColor indexed="9"/>
      </patternFill>
    </fill>
    <fill>
      <patternFill patternType="solid">
        <fgColor indexed="14"/>
        <bgColor indexed="9"/>
      </patternFill>
    </fill>
    <fill>
      <patternFill patternType="solid">
        <fgColor rgb="FFFFFFFF"/>
        <bgColor indexed="64"/>
      </patternFill>
    </fill>
    <fill>
      <patternFill patternType="solid">
        <fgColor rgb="FF808080"/>
        <bgColor indexed="64"/>
      </patternFill>
    </fill>
    <fill>
      <patternFill patternType="solid">
        <fgColor rgb="FFDDEBF7"/>
        <bgColor indexed="64"/>
      </patternFill>
    </fill>
    <fill>
      <patternFill patternType="solid">
        <fgColor rgb="FFFFFF99"/>
        <bgColor indexed="64"/>
      </patternFill>
    </fill>
    <fill>
      <patternFill patternType="solid">
        <fgColor rgb="FFFFFF00"/>
        <bgColor indexed="64"/>
      </patternFill>
    </fill>
    <fill>
      <patternFill patternType="solid">
        <fgColor rgb="FFF3F3F3"/>
        <bgColor indexed="64"/>
      </patternFill>
    </fill>
    <fill>
      <patternFill patternType="solid">
        <fgColor rgb="FFF2F2F2"/>
        <bgColor indexed="64"/>
      </patternFill>
    </fill>
    <fill>
      <patternFill patternType="solid">
        <fgColor theme="0"/>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FFFF"/>
        <bgColor indexed="64"/>
      </patternFill>
    </fill>
    <fill>
      <patternFill patternType="solid">
        <fgColor theme="2"/>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DCE6F1"/>
        <bgColor indexed="64"/>
      </patternFill>
    </fill>
    <fill>
      <patternFill patternType="solid">
        <fgColor rgb="FF00B0F0"/>
        <bgColor indexed="9"/>
      </patternFill>
    </fill>
    <fill>
      <patternFill patternType="solid">
        <fgColor rgb="FFDBE5F1"/>
        <bgColor rgb="FF000000"/>
      </patternFill>
    </fill>
    <fill>
      <patternFill patternType="solid">
        <fgColor rgb="FFDBE5F1"/>
        <bgColor rgb="FFFFFFFF"/>
      </patternFill>
    </fill>
    <fill>
      <patternFill patternType="solid">
        <fgColor rgb="FFFFFFFF"/>
        <bgColor rgb="FF000000"/>
      </patternFill>
    </fill>
    <fill>
      <patternFill patternType="solid">
        <fgColor rgb="FFF1F5FB"/>
        <bgColor rgb="FF000000"/>
      </patternFill>
    </fill>
    <fill>
      <patternFill patternType="solid">
        <fgColor rgb="FFE9EFF7"/>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indexed="41"/>
        <bgColor indexed="64"/>
      </patternFill>
    </fill>
    <fill>
      <patternFill patternType="solid">
        <fgColor rgb="FFC00000"/>
        <bgColor indexed="64"/>
      </patternFill>
    </fill>
    <fill>
      <patternFill patternType="solid">
        <fgColor rgb="FFFFFF00"/>
        <bgColor indexed="9"/>
      </patternFill>
    </fill>
  </fills>
  <borders count="5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theme="0" tint="-0.24994659260841701"/>
      </right>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theme="0" tint="-0.24994659260841701"/>
      </top>
      <bottom/>
      <diagonal/>
    </border>
    <border>
      <left/>
      <right/>
      <top style="thin">
        <color theme="0" tint="-0.24994659260841701"/>
      </top>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14996795556505021"/>
      </right>
      <top style="thin">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hair">
        <color rgb="FFC0C0C0"/>
      </left>
      <right style="hair">
        <color rgb="FFC0C0C0"/>
      </right>
      <top style="thin">
        <color rgb="FF808080"/>
      </top>
      <bottom style="thin">
        <color rgb="FF80808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bottom/>
      <diagonal/>
    </border>
    <border>
      <left/>
      <right style="thin">
        <color rgb="FFBFBFBF"/>
      </right>
      <top style="thin">
        <color theme="0" tint="-0.24994659260841701"/>
      </top>
      <bottom style="thin">
        <color theme="0" tint="-0.24994659260841701"/>
      </bottom>
      <diagonal/>
    </border>
  </borders>
  <cellStyleXfs count="66">
    <xf numFmtId="0" fontId="0" fillId="0" borderId="0">
      <alignment vertical="center"/>
    </xf>
    <xf numFmtId="0" fontId="5" fillId="0" borderId="0"/>
    <xf numFmtId="0" fontId="29" fillId="0" borderId="0">
      <alignment vertical="center"/>
    </xf>
    <xf numFmtId="0" fontId="3" fillId="0" borderId="0">
      <alignment vertical="center"/>
    </xf>
    <xf numFmtId="0" fontId="2" fillId="0" borderId="0"/>
    <xf numFmtId="178" fontId="3" fillId="0" borderId="0" applyFont="0" applyFill="0" applyBorder="0" applyAlignment="0" applyProtection="0">
      <alignment vertical="center"/>
    </xf>
    <xf numFmtId="44" fontId="3" fillId="0" borderId="0" applyFont="0" applyFill="0" applyBorder="0" applyAlignment="0" applyProtection="0">
      <alignment vertical="center"/>
    </xf>
    <xf numFmtId="0" fontId="1" fillId="0" borderId="0"/>
    <xf numFmtId="0" fontId="59" fillId="0" borderId="0"/>
    <xf numFmtId="0" fontId="29" fillId="0" borderId="0">
      <alignment vertical="center"/>
    </xf>
    <xf numFmtId="0" fontId="59" fillId="0" borderId="0">
      <alignment vertical="center"/>
    </xf>
    <xf numFmtId="0" fontId="3" fillId="0" borderId="0">
      <alignment vertical="center"/>
    </xf>
    <xf numFmtId="0" fontId="29" fillId="0" borderId="0">
      <alignment vertical="center"/>
    </xf>
    <xf numFmtId="0" fontId="60" fillId="0" borderId="0">
      <alignment vertical="center"/>
    </xf>
    <xf numFmtId="0" fontId="61" fillId="0" borderId="0">
      <alignment vertical="center"/>
    </xf>
    <xf numFmtId="0" fontId="29" fillId="0" borderId="0"/>
    <xf numFmtId="0" fontId="62" fillId="0" borderId="0"/>
    <xf numFmtId="0" fontId="62" fillId="0" borderId="0">
      <protection locked="0"/>
    </xf>
    <xf numFmtId="0" fontId="59" fillId="0" borderId="0"/>
    <xf numFmtId="0" fontId="37" fillId="0" borderId="0">
      <alignment vertical="center"/>
    </xf>
    <xf numFmtId="43" fontId="3" fillId="0" borderId="0" applyFont="0" applyFill="0" applyBorder="0" applyAlignment="0" applyProtection="0">
      <alignment vertical="center"/>
    </xf>
    <xf numFmtId="0" fontId="63" fillId="0" borderId="0">
      <alignment vertical="center"/>
    </xf>
    <xf numFmtId="0" fontId="64" fillId="0" borderId="0">
      <alignment vertical="center"/>
    </xf>
    <xf numFmtId="0" fontId="59" fillId="0" borderId="0">
      <alignment vertical="center"/>
    </xf>
    <xf numFmtId="43" fontId="3" fillId="0" borderId="0" applyFont="0" applyFill="0" applyBorder="0" applyAlignment="0" applyProtection="0">
      <alignment vertical="center"/>
    </xf>
    <xf numFmtId="0" fontId="65" fillId="0" borderId="0" applyNumberFormat="0" applyFill="0" applyBorder="0" applyAlignment="0" applyProtection="0">
      <alignment vertical="center"/>
    </xf>
    <xf numFmtId="0" fontId="76" fillId="23" borderId="39" applyNumberFormat="0" applyAlignment="0" applyProtection="0">
      <alignment horizontal="left" vertical="center" indent="1"/>
    </xf>
    <xf numFmtId="179" fontId="77" fillId="0" borderId="40" applyNumberFormat="0" applyProtection="0">
      <alignment horizontal="right" vertical="center"/>
    </xf>
    <xf numFmtId="179" fontId="76" fillId="0" borderId="41" applyNumberFormat="0" applyProtection="0">
      <alignment horizontal="right" vertical="center"/>
    </xf>
    <xf numFmtId="179" fontId="77" fillId="24" borderId="39" applyNumberFormat="0" applyAlignment="0" applyProtection="0">
      <alignment horizontal="left" vertical="center" indent="1"/>
    </xf>
    <xf numFmtId="0" fontId="78" fillId="25" borderId="41" applyNumberFormat="0" applyAlignment="0">
      <alignment horizontal="left" vertical="center" indent="1"/>
      <protection locked="0"/>
    </xf>
    <xf numFmtId="0" fontId="78" fillId="26" borderId="41" applyNumberFormat="0" applyAlignment="0" applyProtection="0">
      <alignment horizontal="left" vertical="center" indent="1"/>
    </xf>
    <xf numFmtId="179" fontId="77" fillId="27" borderId="40" applyNumberFormat="0" applyBorder="0">
      <alignment horizontal="right" vertical="center"/>
      <protection locked="0"/>
    </xf>
    <xf numFmtId="0" fontId="78" fillId="25" borderId="41" applyNumberFormat="0" applyAlignment="0">
      <alignment horizontal="left" vertical="center" indent="1"/>
      <protection locked="0"/>
    </xf>
    <xf numFmtId="179" fontId="76" fillId="26" borderId="41" applyNumberFormat="0" applyProtection="0">
      <alignment horizontal="right" vertical="center"/>
    </xf>
    <xf numFmtId="179" fontId="76" fillId="27" borderId="41" applyNumberFormat="0" applyBorder="0">
      <alignment horizontal="right" vertical="center"/>
      <protection locked="0"/>
    </xf>
    <xf numFmtId="179" fontId="79" fillId="28" borderId="42" applyNumberFormat="0" applyBorder="0" applyAlignment="0" applyProtection="0">
      <alignment horizontal="right" vertical="center" indent="1"/>
    </xf>
    <xf numFmtId="179" fontId="80" fillId="29" borderId="42" applyNumberFormat="0" applyBorder="0" applyAlignment="0" applyProtection="0">
      <alignment horizontal="right" vertical="center" indent="1"/>
    </xf>
    <xf numFmtId="179" fontId="80" fillId="30" borderId="42" applyNumberFormat="0" applyBorder="0" applyAlignment="0" applyProtection="0">
      <alignment horizontal="right" vertical="center" indent="1"/>
    </xf>
    <xf numFmtId="179" fontId="81" fillId="31" borderId="42" applyNumberFormat="0" applyBorder="0" applyAlignment="0" applyProtection="0">
      <alignment horizontal="right" vertical="center" indent="1"/>
    </xf>
    <xf numFmtId="179" fontId="81" fillId="32" borderId="42" applyNumberFormat="0" applyBorder="0" applyAlignment="0" applyProtection="0">
      <alignment horizontal="right" vertical="center" indent="1"/>
    </xf>
    <xf numFmtId="179" fontId="81" fillId="33" borderId="42" applyNumberFormat="0" applyBorder="0" applyAlignment="0" applyProtection="0">
      <alignment horizontal="right" vertical="center" indent="1"/>
    </xf>
    <xf numFmtId="179" fontId="82" fillId="34" borderId="42" applyNumberFormat="0" applyBorder="0" applyAlignment="0" applyProtection="0">
      <alignment horizontal="right" vertical="center" indent="1"/>
    </xf>
    <xf numFmtId="179" fontId="82" fillId="35" borderId="42" applyNumberFormat="0" applyBorder="0" applyAlignment="0" applyProtection="0">
      <alignment horizontal="right" vertical="center" indent="1"/>
    </xf>
    <xf numFmtId="179" fontId="82" fillId="36" borderId="42" applyNumberFormat="0" applyBorder="0" applyAlignment="0" applyProtection="0">
      <alignment horizontal="right" vertical="center" indent="1"/>
    </xf>
    <xf numFmtId="0" fontId="83" fillId="0" borderId="39" applyNumberFormat="0" applyFont="0" applyFill="0" applyAlignment="0" applyProtection="0"/>
    <xf numFmtId="179" fontId="84" fillId="24" borderId="0" applyNumberFormat="0" applyAlignment="0" applyProtection="0">
      <alignment horizontal="left" vertical="center" indent="1"/>
    </xf>
    <xf numFmtId="0" fontId="83" fillId="0" borderId="43" applyNumberFormat="0" applyFont="0" applyFill="0" applyAlignment="0" applyProtection="0"/>
    <xf numFmtId="179" fontId="77" fillId="0" borderId="40" applyNumberFormat="0" applyFill="0" applyBorder="0" applyAlignment="0" applyProtection="0">
      <alignment horizontal="right" vertical="center"/>
    </xf>
    <xf numFmtId="179" fontId="77" fillId="24" borderId="39" applyNumberFormat="0" applyAlignment="0" applyProtection="0">
      <alignment horizontal="left" vertical="center" indent="1"/>
    </xf>
    <xf numFmtId="0" fontId="76" fillId="23" borderId="41" applyNumberFormat="0" applyAlignment="0" applyProtection="0">
      <alignment horizontal="left" vertical="center" indent="1"/>
    </xf>
    <xf numFmtId="0" fontId="78" fillId="37" borderId="39" applyNumberFormat="0" applyAlignment="0" applyProtection="0">
      <alignment horizontal="left" vertical="center" indent="1"/>
    </xf>
    <xf numFmtId="0" fontId="78" fillId="38" borderId="39" applyNumberFormat="0" applyAlignment="0" applyProtection="0">
      <alignment horizontal="left" vertical="center" indent="1"/>
    </xf>
    <xf numFmtId="0" fontId="78" fillId="39" borderId="39" applyNumberFormat="0" applyAlignment="0" applyProtection="0">
      <alignment horizontal="left" vertical="center" indent="1"/>
    </xf>
    <xf numFmtId="0" fontId="78" fillId="27" borderId="39" applyNumberFormat="0" applyAlignment="0" applyProtection="0">
      <alignment horizontal="left" vertical="center" indent="1"/>
    </xf>
    <xf numFmtId="0" fontId="78" fillId="26" borderId="41" applyNumberFormat="0" applyAlignment="0" applyProtection="0">
      <alignment horizontal="left" vertical="center" indent="1"/>
    </xf>
    <xf numFmtId="0" fontId="85" fillId="0" borderId="44" applyNumberFormat="0" applyFill="0" applyBorder="0" applyAlignment="0" applyProtection="0"/>
    <xf numFmtId="0" fontId="86" fillId="0" borderId="44" applyNumberFormat="0" applyBorder="0" applyAlignment="0" applyProtection="0"/>
    <xf numFmtId="0" fontId="85" fillId="25" borderId="41" applyNumberFormat="0" applyAlignment="0">
      <alignment horizontal="left" vertical="center" indent="1"/>
      <protection locked="0"/>
    </xf>
    <xf numFmtId="0" fontId="85" fillId="25" borderId="41" applyNumberFormat="0" applyAlignment="0">
      <alignment horizontal="left" vertical="center" indent="1"/>
      <protection locked="0"/>
    </xf>
    <xf numFmtId="0" fontId="85" fillId="26" borderId="41" applyNumberFormat="0" applyAlignment="0" applyProtection="0">
      <alignment horizontal="left" vertical="center" indent="1"/>
    </xf>
    <xf numFmtId="179" fontId="87" fillId="26" borderId="41" applyNumberFormat="0" applyProtection="0">
      <alignment horizontal="right" vertical="center"/>
    </xf>
    <xf numFmtId="179" fontId="88" fillId="27" borderId="40" applyNumberFormat="0" applyBorder="0">
      <alignment horizontal="right" vertical="center"/>
      <protection locked="0"/>
    </xf>
    <xf numFmtId="179" fontId="87" fillId="27" borderId="41" applyNumberFormat="0" applyBorder="0">
      <alignment horizontal="right" vertical="center"/>
      <protection locked="0"/>
    </xf>
    <xf numFmtId="179" fontId="77" fillId="0" borderId="40" applyNumberFormat="0" applyFill="0" applyBorder="0" applyAlignment="0" applyProtection="0">
      <alignment horizontal="right" vertical="center"/>
    </xf>
    <xf numFmtId="0" fontId="98" fillId="41" borderId="0">
      <alignment horizontal="left" vertical="center"/>
    </xf>
  </cellStyleXfs>
  <cellXfs count="620">
    <xf numFmtId="0" fontId="0" fillId="0" borderId="0" xfId="0">
      <alignment vertical="center"/>
    </xf>
    <xf numFmtId="0" fontId="6" fillId="2" borderId="1" xfId="1" applyFont="1" applyFill="1" applyBorder="1" applyAlignment="1">
      <alignment horizontal="center" vertical="center" wrapText="1"/>
    </xf>
    <xf numFmtId="0" fontId="5" fillId="0" borderId="0" xfId="1"/>
    <xf numFmtId="0" fontId="6" fillId="2" borderId="1" xfId="1" applyFont="1" applyFill="1" applyBorder="1" applyAlignment="1">
      <alignment horizontal="center" vertical="center"/>
    </xf>
    <xf numFmtId="0" fontId="8" fillId="2" borderId="1" xfId="1" applyFont="1" applyFill="1" applyBorder="1" applyAlignment="1">
      <alignment horizontal="center" vertical="center"/>
    </xf>
    <xf numFmtId="0" fontId="8" fillId="2" borderId="1" xfId="1" applyFont="1" applyFill="1" applyBorder="1" applyAlignment="1">
      <alignment horizontal="left" vertical="center"/>
    </xf>
    <xf numFmtId="0" fontId="8" fillId="3" borderId="1" xfId="1" applyFont="1" applyFill="1" applyBorder="1" applyAlignment="1">
      <alignment horizontal="center" vertical="center"/>
    </xf>
    <xf numFmtId="0" fontId="0" fillId="4" borderId="0" xfId="0" applyFill="1">
      <alignment vertical="center"/>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10" fillId="6" borderId="2" xfId="0" applyFont="1" applyFill="1" applyBorder="1" applyAlignment="1">
      <alignment vertical="center" wrapText="1"/>
    </xf>
    <xf numFmtId="0" fontId="10" fillId="6" borderId="2" xfId="0" applyFont="1" applyFill="1" applyBorder="1" applyAlignment="1">
      <alignment horizontal="center" vertical="center" wrapText="1"/>
    </xf>
    <xf numFmtId="0" fontId="10" fillId="7" borderId="2" xfId="0" applyFont="1" applyFill="1" applyBorder="1" applyAlignment="1">
      <alignment horizontal="right" vertical="center" wrapText="1"/>
    </xf>
    <xf numFmtId="0" fontId="10" fillId="4" borderId="2" xfId="0" applyFont="1" applyFill="1" applyBorder="1" applyAlignment="1">
      <alignment vertical="center" wrapText="1"/>
    </xf>
    <xf numFmtId="0" fontId="10" fillId="8" borderId="2" xfId="0" applyFont="1" applyFill="1" applyBorder="1" applyAlignment="1">
      <alignment horizontal="right" vertical="center" wrapText="1"/>
    </xf>
    <xf numFmtId="0" fontId="10" fillId="9" borderId="2" xfId="0" applyFont="1" applyFill="1" applyBorder="1" applyAlignment="1">
      <alignment horizontal="right" vertical="center" wrapText="1"/>
    </xf>
    <xf numFmtId="0" fontId="10" fillId="4" borderId="2" xfId="0" applyFont="1" applyFill="1" applyBorder="1" applyAlignment="1">
      <alignment horizontal="right" vertical="center" wrapText="1"/>
    </xf>
    <xf numFmtId="0" fontId="11" fillId="9" borderId="2" xfId="0" applyFont="1" applyFill="1" applyBorder="1" applyAlignment="1">
      <alignment horizontal="right" vertical="center" wrapText="1"/>
    </xf>
    <xf numFmtId="0" fontId="11" fillId="4" borderId="2" xfId="0" applyFont="1" applyFill="1" applyBorder="1" applyAlignment="1">
      <alignment horizontal="right" vertical="center" wrapText="1"/>
    </xf>
    <xf numFmtId="0" fontId="10" fillId="10" borderId="2" xfId="0" applyFont="1" applyFill="1" applyBorder="1" applyAlignment="1">
      <alignment horizontal="right" vertical="center" wrapText="1"/>
    </xf>
    <xf numFmtId="0" fontId="12" fillId="11" borderId="0" xfId="0" applyFont="1" applyFill="1">
      <alignment vertical="center"/>
    </xf>
    <xf numFmtId="0" fontId="12" fillId="11" borderId="0" xfId="0" applyFont="1" applyFill="1" applyAlignment="1">
      <alignment horizontal="center" vertical="center"/>
    </xf>
    <xf numFmtId="0" fontId="12" fillId="4" borderId="0" xfId="0" applyFont="1" applyFill="1">
      <alignment vertical="center"/>
    </xf>
    <xf numFmtId="0" fontId="12" fillId="8" borderId="0" xfId="0" applyFont="1" applyFill="1">
      <alignment vertical="center"/>
    </xf>
    <xf numFmtId="0" fontId="15" fillId="11" borderId="0" xfId="0" applyFont="1" applyFill="1" applyAlignment="1">
      <alignment horizontal="right" vertical="center"/>
    </xf>
    <xf numFmtId="0" fontId="17" fillId="11" borderId="3" xfId="0" applyFont="1" applyFill="1" applyBorder="1" applyAlignment="1">
      <alignment horizontal="left" vertical="center"/>
    </xf>
    <xf numFmtId="0" fontId="17" fillId="11" borderId="0" xfId="0" applyFont="1" applyFill="1" applyAlignment="1">
      <alignment horizontal="left" vertical="center"/>
    </xf>
    <xf numFmtId="0" fontId="18" fillId="11" borderId="0" xfId="0" applyFont="1" applyFill="1">
      <alignment vertical="center"/>
    </xf>
    <xf numFmtId="0" fontId="19" fillId="11" borderId="0" xfId="0" applyFont="1" applyFill="1" applyAlignment="1">
      <alignment horizontal="right" vertical="center"/>
    </xf>
    <xf numFmtId="0" fontId="20" fillId="11" borderId="0" xfId="0" applyFont="1" applyFill="1" applyAlignment="1">
      <alignment horizontal="right" vertical="center"/>
    </xf>
    <xf numFmtId="0" fontId="21" fillId="12" borderId="4" xfId="0" applyFont="1" applyFill="1" applyBorder="1" applyAlignment="1" applyProtection="1">
      <alignment horizontal="center" vertical="center"/>
      <protection locked="0"/>
    </xf>
    <xf numFmtId="0" fontId="23" fillId="11" borderId="0" xfId="0" applyFont="1" applyFill="1">
      <alignment vertical="center"/>
    </xf>
    <xf numFmtId="0" fontId="23" fillId="11" borderId="8" xfId="0" applyFont="1" applyFill="1" applyBorder="1">
      <alignment vertical="center"/>
    </xf>
    <xf numFmtId="0" fontId="21" fillId="5" borderId="9" xfId="0" applyFont="1" applyFill="1" applyBorder="1" applyAlignment="1" applyProtection="1">
      <alignment horizontal="center" vertical="center"/>
      <protection locked="0"/>
    </xf>
    <xf numFmtId="0" fontId="12" fillId="11" borderId="8" xfId="0" applyFont="1" applyFill="1" applyBorder="1">
      <alignment vertical="center"/>
    </xf>
    <xf numFmtId="0" fontId="21" fillId="5" borderId="12" xfId="0" applyFont="1" applyFill="1" applyBorder="1" applyAlignment="1" applyProtection="1">
      <alignment horizontal="center" vertical="center"/>
      <protection locked="0"/>
    </xf>
    <xf numFmtId="176" fontId="17" fillId="0" borderId="13" xfId="0" applyNumberFormat="1" applyFont="1" applyBorder="1" applyAlignment="1" applyProtection="1">
      <alignment horizontal="right" vertical="center"/>
      <protection locked="0"/>
    </xf>
    <xf numFmtId="176" fontId="17" fillId="0" borderId="0" xfId="0" applyNumberFormat="1" applyFont="1" applyAlignment="1" applyProtection="1">
      <alignment horizontal="right" vertical="center"/>
      <protection locked="0"/>
    </xf>
    <xf numFmtId="176" fontId="17" fillId="0" borderId="14" xfId="0" applyNumberFormat="1" applyFont="1" applyBorder="1" applyAlignment="1" applyProtection="1">
      <alignment horizontal="right" vertical="center"/>
      <protection locked="0"/>
    </xf>
    <xf numFmtId="176" fontId="17" fillId="0" borderId="8" xfId="0" applyNumberFormat="1" applyFont="1" applyBorder="1" applyAlignment="1" applyProtection="1">
      <alignment horizontal="center" vertical="center"/>
      <protection locked="0"/>
    </xf>
    <xf numFmtId="176" fontId="17" fillId="0" borderId="8" xfId="0" applyNumberFormat="1" applyFont="1" applyBorder="1" applyAlignment="1" applyProtection="1">
      <alignment horizontal="right" vertical="center"/>
      <protection locked="0"/>
    </xf>
    <xf numFmtId="0" fontId="17" fillId="6" borderId="14" xfId="0" quotePrefix="1" applyFont="1" applyFill="1" applyBorder="1" applyAlignment="1" applyProtection="1">
      <alignment horizontal="center" vertical="center"/>
      <protection locked="0"/>
    </xf>
    <xf numFmtId="0" fontId="17" fillId="6" borderId="8" xfId="0" quotePrefix="1" applyFont="1" applyFill="1" applyBorder="1" applyAlignment="1" applyProtection="1">
      <alignment horizontal="center" vertical="center"/>
      <protection locked="0"/>
    </xf>
    <xf numFmtId="0" fontId="17" fillId="6" borderId="8" xfId="0" applyFont="1" applyFill="1" applyBorder="1" applyAlignment="1" applyProtection="1">
      <alignment horizontal="center" vertical="center"/>
      <protection locked="0"/>
    </xf>
    <xf numFmtId="0" fontId="28" fillId="5" borderId="8" xfId="0" applyFont="1" applyFill="1" applyBorder="1" applyAlignment="1" applyProtection="1">
      <alignment horizontal="center" vertical="center"/>
      <protection locked="0"/>
    </xf>
    <xf numFmtId="0" fontId="17" fillId="13" borderId="8" xfId="0" applyFont="1" applyFill="1" applyBorder="1" applyAlignment="1" applyProtection="1">
      <alignment horizontal="center" vertical="center"/>
      <protection locked="0"/>
    </xf>
    <xf numFmtId="0" fontId="12" fillId="11" borderId="0" xfId="0" quotePrefix="1" applyFont="1" applyFill="1">
      <alignment vertical="center"/>
    </xf>
    <xf numFmtId="0" fontId="17" fillId="6" borderId="15" xfId="0" applyFont="1" applyFill="1" applyBorder="1" applyAlignment="1" applyProtection="1">
      <alignment horizontal="center" vertical="center"/>
      <protection locked="0"/>
    </xf>
    <xf numFmtId="0" fontId="17" fillId="6" borderId="13" xfId="0" applyFont="1" applyFill="1" applyBorder="1" applyAlignment="1" applyProtection="1">
      <alignment horizontal="center" vertical="center"/>
      <protection locked="0"/>
    </xf>
    <xf numFmtId="0" fontId="15" fillId="13" borderId="8" xfId="0" applyFont="1" applyFill="1" applyBorder="1" applyAlignment="1" applyProtection="1">
      <alignment horizontal="left" vertical="center"/>
      <protection locked="0"/>
    </xf>
    <xf numFmtId="49" fontId="30" fillId="6" borderId="14" xfId="2" applyNumberFormat="1" applyFont="1" applyFill="1" applyBorder="1">
      <alignment vertical="center"/>
    </xf>
    <xf numFmtId="0" fontId="17" fillId="6" borderId="14" xfId="0" applyFont="1" applyFill="1" applyBorder="1" applyAlignment="1" applyProtection="1">
      <alignment horizontal="center" vertical="center"/>
      <protection locked="0"/>
    </xf>
    <xf numFmtId="0" fontId="17" fillId="6" borderId="8" xfId="0" applyFont="1" applyFill="1" applyBorder="1" applyAlignment="1" applyProtection="1">
      <alignment horizontal="left" vertical="center"/>
      <protection locked="0"/>
    </xf>
    <xf numFmtId="176" fontId="17" fillId="7" borderId="8" xfId="0" applyNumberFormat="1" applyFont="1" applyFill="1" applyBorder="1" applyAlignment="1" applyProtection="1">
      <alignment horizontal="right" vertical="center"/>
      <protection locked="0"/>
    </xf>
    <xf numFmtId="0" fontId="17" fillId="0" borderId="8" xfId="0" applyFont="1" applyBorder="1" applyAlignment="1" applyProtection="1">
      <alignment horizontal="right" vertical="center"/>
      <protection locked="0"/>
    </xf>
    <xf numFmtId="49" fontId="30" fillId="6" borderId="8" xfId="2" applyNumberFormat="1" applyFont="1" applyFill="1" applyBorder="1">
      <alignment vertical="center"/>
    </xf>
    <xf numFmtId="49" fontId="30" fillId="6" borderId="8" xfId="2" applyNumberFormat="1" applyFont="1" applyFill="1" applyBorder="1" applyAlignment="1">
      <alignment horizontal="center" vertical="center"/>
    </xf>
    <xf numFmtId="176" fontId="17" fillId="14" borderId="8" xfId="0" applyNumberFormat="1" applyFont="1" applyFill="1" applyBorder="1" applyAlignment="1" applyProtection="1">
      <alignment horizontal="right" vertical="center"/>
      <protection locked="0"/>
    </xf>
    <xf numFmtId="0" fontId="17" fillId="6" borderId="8" xfId="0" applyFont="1" applyFill="1" applyBorder="1" applyAlignment="1" applyProtection="1">
      <alignment horizontal="left" vertical="center" indent="6"/>
      <protection locked="0"/>
    </xf>
    <xf numFmtId="0" fontId="17" fillId="0" borderId="8" xfId="0" applyFont="1" applyBorder="1" applyAlignment="1" applyProtection="1">
      <alignment horizontal="left" vertical="center" indent="6"/>
      <protection locked="0"/>
    </xf>
    <xf numFmtId="49" fontId="31" fillId="6" borderId="8" xfId="2" applyNumberFormat="1" applyFont="1" applyFill="1" applyBorder="1">
      <alignment vertical="center"/>
    </xf>
    <xf numFmtId="0" fontId="17" fillId="6" borderId="8" xfId="0" applyFont="1" applyFill="1" applyBorder="1" applyAlignment="1" applyProtection="1">
      <alignment horizontal="left" vertical="center" indent="7"/>
      <protection locked="0"/>
    </xf>
    <xf numFmtId="0" fontId="17" fillId="0" borderId="8" xfId="0" applyFont="1" applyBorder="1" applyAlignment="1" applyProtection="1">
      <alignment horizontal="left" vertical="center" indent="7"/>
      <protection locked="0"/>
    </xf>
    <xf numFmtId="0" fontId="17" fillId="6" borderId="8" xfId="0" applyFont="1" applyFill="1" applyBorder="1" applyAlignment="1" applyProtection="1">
      <alignment horizontal="left" vertical="center" indent="1"/>
      <protection locked="0"/>
    </xf>
    <xf numFmtId="0" fontId="15" fillId="13" borderId="14" xfId="0" applyFont="1" applyFill="1" applyBorder="1" applyAlignment="1" applyProtection="1">
      <alignment horizontal="left" vertical="center"/>
      <protection locked="0"/>
    </xf>
    <xf numFmtId="0" fontId="12" fillId="0" borderId="0" xfId="0" applyFont="1">
      <alignment vertical="center"/>
    </xf>
    <xf numFmtId="0" fontId="32" fillId="11" borderId="0" xfId="0" applyFont="1" applyFill="1">
      <alignment vertical="center"/>
    </xf>
    <xf numFmtId="0" fontId="17" fillId="6" borderId="8" xfId="0" applyFont="1" applyFill="1" applyBorder="1" applyAlignment="1" applyProtection="1">
      <alignment horizontal="left" vertical="center" indent="8"/>
      <protection locked="0"/>
    </xf>
    <xf numFmtId="0" fontId="17" fillId="0" borderId="8" xfId="0" applyFont="1" applyBorder="1" applyAlignment="1" applyProtection="1">
      <alignment horizontal="left" vertical="center" indent="8"/>
      <protection locked="0"/>
    </xf>
    <xf numFmtId="0" fontId="17" fillId="6" borderId="8" xfId="0" applyFont="1" applyFill="1" applyBorder="1" applyAlignment="1" applyProtection="1">
      <alignment horizontal="left" vertical="center" indent="3"/>
      <protection locked="0"/>
    </xf>
    <xf numFmtId="0" fontId="17" fillId="0" borderId="8" xfId="0" applyFont="1" applyBorder="1" applyAlignment="1" applyProtection="1">
      <alignment horizontal="left" vertical="center" indent="3"/>
      <protection locked="0"/>
    </xf>
    <xf numFmtId="49" fontId="30" fillId="6" borderId="8" xfId="2" applyNumberFormat="1" applyFont="1" applyFill="1" applyBorder="1" applyAlignment="1">
      <alignment vertical="center" wrapText="1"/>
    </xf>
    <xf numFmtId="0" fontId="17" fillId="0" borderId="14" xfId="0" applyFont="1" applyBorder="1" applyAlignment="1" applyProtection="1">
      <alignment horizontal="center" vertical="center"/>
      <protection locked="0"/>
    </xf>
    <xf numFmtId="0" fontId="17" fillId="6" borderId="8" xfId="0" applyFont="1" applyFill="1" applyBorder="1" applyAlignment="1" applyProtection="1">
      <alignment horizontal="left" vertical="center" indent="4"/>
      <protection locked="0"/>
    </xf>
    <xf numFmtId="176" fontId="17" fillId="14" borderId="8" xfId="0" applyNumberFormat="1" applyFont="1" applyFill="1" applyBorder="1" applyAlignment="1" applyProtection="1">
      <alignment horizontal="right" vertical="center" indent="4"/>
      <protection locked="0"/>
    </xf>
    <xf numFmtId="0" fontId="32" fillId="0" borderId="0" xfId="0" applyFont="1">
      <alignment vertical="center"/>
    </xf>
    <xf numFmtId="0" fontId="17" fillId="6" borderId="8" xfId="0" applyFont="1" applyFill="1" applyBorder="1" applyAlignment="1" applyProtection="1">
      <alignment horizontal="left" vertical="center" indent="2"/>
      <protection locked="0"/>
    </xf>
    <xf numFmtId="0" fontId="17" fillId="0" borderId="8" xfId="3" applyFont="1" applyBorder="1" applyAlignment="1" applyProtection="1">
      <alignment horizontal="right" vertical="center"/>
      <protection locked="0"/>
    </xf>
    <xf numFmtId="49" fontId="30" fillId="6" borderId="8" xfId="0" applyNumberFormat="1" applyFont="1" applyFill="1" applyBorder="1">
      <alignment vertical="center"/>
    </xf>
    <xf numFmtId="49" fontId="30" fillId="6" borderId="8" xfId="0" applyNumberFormat="1" applyFont="1" applyFill="1" applyBorder="1" applyAlignment="1">
      <alignment horizontal="center" vertical="center"/>
    </xf>
    <xf numFmtId="176" fontId="17" fillId="0" borderId="8" xfId="0" applyNumberFormat="1" applyFont="1" applyBorder="1" applyAlignment="1" applyProtection="1">
      <alignment horizontal="left" vertical="center" indent="7"/>
      <protection locked="0"/>
    </xf>
    <xf numFmtId="0" fontId="12" fillId="11" borderId="8" xfId="0" applyFont="1" applyFill="1" applyBorder="1" applyAlignment="1">
      <alignment horizontal="left" vertical="center" indent="1"/>
    </xf>
    <xf numFmtId="49" fontId="31" fillId="6" borderId="8" xfId="2" applyNumberFormat="1" applyFont="1" applyFill="1" applyBorder="1" applyAlignment="1">
      <alignment horizontal="center" vertical="center"/>
    </xf>
    <xf numFmtId="176" fontId="17" fillId="0" borderId="8" xfId="0" applyNumberFormat="1" applyFont="1" applyBorder="1" applyAlignment="1" applyProtection="1">
      <alignment horizontal="left" vertical="center" indent="6"/>
      <protection locked="0"/>
    </xf>
    <xf numFmtId="0" fontId="12" fillId="11" borderId="0" xfId="0" applyFont="1" applyFill="1" applyAlignment="1">
      <alignment horizontal="left" vertical="center" indent="2"/>
    </xf>
    <xf numFmtId="0" fontId="17" fillId="6" borderId="8" xfId="0" applyFont="1" applyFill="1" applyBorder="1" applyAlignment="1" applyProtection="1">
      <alignment horizontal="left" vertical="center" indent="9"/>
      <protection locked="0"/>
    </xf>
    <xf numFmtId="49" fontId="30" fillId="15" borderId="8" xfId="2" applyNumberFormat="1" applyFont="1" applyFill="1" applyBorder="1">
      <alignment vertical="center"/>
    </xf>
    <xf numFmtId="0" fontId="17" fillId="15" borderId="14" xfId="0" applyFont="1" applyFill="1" applyBorder="1" applyAlignment="1" applyProtection="1">
      <alignment horizontal="center" vertical="center"/>
      <protection locked="0"/>
    </xf>
    <xf numFmtId="0" fontId="17" fillId="15" borderId="8" xfId="0" applyFont="1" applyFill="1" applyBorder="1" applyAlignment="1" applyProtection="1">
      <alignment horizontal="left" vertical="center"/>
      <protection locked="0"/>
    </xf>
    <xf numFmtId="0" fontId="17" fillId="15" borderId="8" xfId="0" applyFont="1" applyFill="1" applyBorder="1" applyAlignment="1" applyProtection="1">
      <alignment horizontal="left" vertical="center" indent="8"/>
      <protection locked="0"/>
    </xf>
    <xf numFmtId="176" fontId="17" fillId="15" borderId="8" xfId="0" applyNumberFormat="1" applyFont="1" applyFill="1" applyBorder="1" applyAlignment="1" applyProtection="1">
      <alignment horizontal="right" vertical="center"/>
      <protection locked="0"/>
    </xf>
    <xf numFmtId="176" fontId="12" fillId="4" borderId="0" xfId="0" applyNumberFormat="1" applyFont="1" applyFill="1">
      <alignment vertical="center"/>
    </xf>
    <xf numFmtId="0" fontId="22" fillId="5" borderId="9" xfId="0" applyFont="1" applyFill="1" applyBorder="1" applyAlignment="1" applyProtection="1">
      <alignment horizontal="center" vertical="center"/>
      <protection locked="0"/>
    </xf>
    <xf numFmtId="0" fontId="33" fillId="5" borderId="2" xfId="0" applyFont="1" applyFill="1" applyBorder="1" applyAlignment="1">
      <alignment horizontal="center" vertical="center" wrapText="1"/>
    </xf>
    <xf numFmtId="0" fontId="0" fillId="0" borderId="0" xfId="0">
      <alignment vertical="center"/>
    </xf>
    <xf numFmtId="0" fontId="0" fillId="11" borderId="0" xfId="0" applyFill="1">
      <alignment vertical="center"/>
    </xf>
    <xf numFmtId="176" fontId="17" fillId="0" borderId="8" xfId="0" applyNumberFormat="1" applyFont="1" applyBorder="1" applyAlignment="1" applyProtection="1">
      <alignment horizontal="right" vertical="center"/>
      <protection locked="0"/>
    </xf>
    <xf numFmtId="0" fontId="28" fillId="12" borderId="8" xfId="0" applyFont="1" applyFill="1" applyBorder="1" applyAlignment="1" applyProtection="1">
      <alignment horizontal="center" vertical="center"/>
      <protection locked="0"/>
    </xf>
    <xf numFmtId="0" fontId="17" fillId="11" borderId="3" xfId="0" applyFont="1" applyFill="1" applyBorder="1">
      <alignment vertical="center"/>
    </xf>
    <xf numFmtId="0" fontId="17" fillId="11" borderId="3" xfId="0" applyFont="1" applyFill="1" applyBorder="1" applyAlignment="1">
      <alignment horizontal="left" vertical="center"/>
    </xf>
    <xf numFmtId="176" fontId="17" fillId="7" borderId="8" xfId="0" applyNumberFormat="1" applyFont="1" applyFill="1" applyBorder="1" applyAlignment="1" applyProtection="1">
      <alignment horizontal="right" vertical="center"/>
      <protection locked="0"/>
    </xf>
    <xf numFmtId="0" fontId="17" fillId="6" borderId="8" xfId="0" applyFont="1" applyFill="1" applyBorder="1" applyProtection="1">
      <alignment vertical="center"/>
      <protection locked="0"/>
    </xf>
    <xf numFmtId="0" fontId="17" fillId="6" borderId="8" xfId="0" applyFont="1" applyFill="1" applyBorder="1" applyAlignment="1" applyProtection="1">
      <alignment horizontal="center" vertical="center"/>
      <protection locked="0"/>
    </xf>
    <xf numFmtId="0" fontId="17" fillId="6" borderId="8" xfId="0" applyFont="1" applyFill="1" applyBorder="1" applyAlignment="1" applyProtection="1">
      <alignment horizontal="left" vertical="center"/>
      <protection locked="0"/>
    </xf>
    <xf numFmtId="0" fontId="36" fillId="6" borderId="8" xfId="0" applyFont="1" applyFill="1" applyBorder="1" applyProtection="1">
      <alignment vertical="center"/>
      <protection locked="0"/>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0" fillId="11" borderId="2" xfId="0" applyFill="1" applyBorder="1">
      <alignment vertical="center"/>
    </xf>
    <xf numFmtId="0" fontId="0" fillId="11" borderId="0" xfId="0" quotePrefix="1" applyFill="1">
      <alignment vertical="center"/>
    </xf>
    <xf numFmtId="0" fontId="35" fillId="11" borderId="2" xfId="0" applyFont="1" applyFill="1" applyBorder="1">
      <alignment vertical="center"/>
    </xf>
    <xf numFmtId="0" fontId="17" fillId="6" borderId="8" xfId="0" applyFont="1" applyFill="1" applyBorder="1" applyAlignment="1" applyProtection="1">
      <alignment horizontal="left" vertical="center" indent="1"/>
      <protection locked="0"/>
    </xf>
    <xf numFmtId="0" fontId="17" fillId="6" borderId="8" xfId="0" applyFont="1" applyFill="1" applyBorder="1" applyAlignment="1" applyProtection="1">
      <alignment horizontal="left" vertical="center" indent="2"/>
      <protection locked="0"/>
    </xf>
    <xf numFmtId="0" fontId="17" fillId="6" borderId="8" xfId="0" applyFont="1" applyFill="1" applyBorder="1" applyAlignment="1" applyProtection="1">
      <alignment horizontal="left" vertical="center" indent="3"/>
      <protection locked="0"/>
    </xf>
    <xf numFmtId="0" fontId="0" fillId="11" borderId="0" xfId="0" applyFill="1" applyAlignment="1">
      <alignment vertical="center"/>
    </xf>
    <xf numFmtId="0" fontId="0" fillId="0" borderId="0" xfId="0" applyFill="1">
      <alignment vertical="center"/>
    </xf>
    <xf numFmtId="0" fontId="38" fillId="11" borderId="0" xfId="0" applyFont="1" applyFill="1" applyAlignment="1">
      <alignment horizontal="center" vertical="center"/>
    </xf>
    <xf numFmtId="176" fontId="38" fillId="11" borderId="0" xfId="0" applyNumberFormat="1" applyFont="1" applyFill="1" applyAlignment="1">
      <alignment horizontal="right" vertical="center"/>
    </xf>
    <xf numFmtId="0" fontId="15" fillId="11" borderId="0" xfId="0" applyFont="1" applyFill="1" applyAlignment="1">
      <alignment horizontal="right" vertical="center"/>
    </xf>
    <xf numFmtId="0" fontId="19" fillId="11" borderId="0" xfId="0" applyFont="1" applyFill="1" applyAlignment="1">
      <alignment horizontal="right" vertical="center"/>
    </xf>
    <xf numFmtId="0" fontId="39" fillId="4" borderId="2" xfId="0" applyFont="1" applyFill="1" applyBorder="1" applyAlignment="1">
      <alignment vertical="center" wrapText="1"/>
    </xf>
    <xf numFmtId="0" fontId="2" fillId="0" borderId="0" xfId="4"/>
    <xf numFmtId="0" fontId="2" fillId="11" borderId="0" xfId="4" applyFill="1" applyAlignment="1">
      <alignment vertical="center"/>
    </xf>
    <xf numFmtId="0" fontId="2" fillId="11" borderId="0" xfId="4" applyFill="1" applyAlignment="1">
      <alignment horizontal="center" vertical="center"/>
    </xf>
    <xf numFmtId="0" fontId="28" fillId="5" borderId="8" xfId="4" applyFont="1" applyFill="1" applyBorder="1" applyAlignment="1" applyProtection="1">
      <alignment horizontal="center" vertical="center"/>
      <protection locked="0"/>
    </xf>
    <xf numFmtId="0" fontId="28" fillId="12" borderId="8" xfId="3" applyFont="1" applyFill="1" applyBorder="1" applyAlignment="1" applyProtection="1">
      <alignment horizontal="center" vertical="center"/>
      <protection locked="0"/>
    </xf>
    <xf numFmtId="0" fontId="17" fillId="6" borderId="8" xfId="3" applyFont="1" applyFill="1" applyBorder="1" applyAlignment="1" applyProtection="1">
      <alignment horizontal="left" vertical="center"/>
      <protection locked="0"/>
    </xf>
    <xf numFmtId="176" fontId="43" fillId="0" borderId="8" xfId="3" applyNumberFormat="1" applyFont="1" applyBorder="1" applyAlignment="1" applyProtection="1">
      <alignment horizontal="right" vertical="center"/>
      <protection locked="0"/>
    </xf>
    <xf numFmtId="0" fontId="2" fillId="11" borderId="0" xfId="4" quotePrefix="1" applyFill="1" applyAlignment="1">
      <alignment vertical="center"/>
    </xf>
    <xf numFmtId="0" fontId="17" fillId="6" borderId="8" xfId="3" applyFont="1" applyFill="1" applyBorder="1" applyAlignment="1" applyProtection="1">
      <alignment horizontal="center" vertical="center"/>
      <protection locked="0"/>
    </xf>
    <xf numFmtId="176" fontId="43" fillId="7" borderId="8" xfId="3" applyNumberFormat="1" applyFont="1" applyFill="1" applyBorder="1" applyAlignment="1" applyProtection="1">
      <alignment horizontal="right" vertical="center"/>
      <protection locked="0"/>
    </xf>
    <xf numFmtId="0" fontId="38" fillId="11" borderId="0" xfId="4" applyFont="1" applyFill="1" applyAlignment="1">
      <alignment vertical="center"/>
    </xf>
    <xf numFmtId="176" fontId="2" fillId="8" borderId="0" xfId="4" applyNumberFormat="1" applyFill="1"/>
    <xf numFmtId="0" fontId="38" fillId="11" borderId="0" xfId="4" applyFont="1" applyFill="1" applyAlignment="1">
      <alignment horizontal="right" vertical="center"/>
    </xf>
    <xf numFmtId="0" fontId="2" fillId="0" borderId="0" xfId="4" applyAlignment="1">
      <alignment horizontal="center"/>
    </xf>
    <xf numFmtId="176" fontId="38" fillId="0" borderId="0" xfId="4" applyNumberFormat="1" applyFont="1"/>
    <xf numFmtId="0" fontId="35" fillId="11" borderId="0" xfId="4" applyFont="1" applyFill="1" applyAlignment="1">
      <alignment vertical="center"/>
    </xf>
    <xf numFmtId="0" fontId="45" fillId="5" borderId="2" xfId="0" applyFont="1" applyFill="1" applyBorder="1" applyAlignment="1">
      <alignment horizontal="center" vertical="center" wrapText="1"/>
    </xf>
    <xf numFmtId="0" fontId="44" fillId="5" borderId="2" xfId="0" applyFont="1" applyFill="1" applyBorder="1" applyAlignment="1">
      <alignment horizontal="center" vertical="center" wrapText="1"/>
    </xf>
    <xf numFmtId="0" fontId="46" fillId="5" borderId="2" xfId="0" applyFont="1" applyFill="1" applyBorder="1" applyAlignment="1">
      <alignment horizontal="center" vertical="center" wrapText="1"/>
    </xf>
    <xf numFmtId="0" fontId="47" fillId="6" borderId="2" xfId="0" applyFont="1" applyFill="1" applyBorder="1" applyAlignment="1">
      <alignment horizontal="center" vertical="center" wrapText="1"/>
    </xf>
    <xf numFmtId="0" fontId="47" fillId="6" borderId="2" xfId="0" applyFont="1" applyFill="1" applyBorder="1" applyAlignment="1">
      <alignment vertical="center" wrapText="1"/>
    </xf>
    <xf numFmtId="0" fontId="48" fillId="6" borderId="2" xfId="0" applyFont="1" applyFill="1" applyBorder="1" applyAlignment="1">
      <alignment vertical="center" wrapText="1"/>
    </xf>
    <xf numFmtId="0" fontId="10" fillId="16" borderId="2" xfId="0" applyFont="1" applyFill="1" applyBorder="1" applyAlignment="1">
      <alignment horizontal="right" vertical="center" wrapText="1"/>
    </xf>
    <xf numFmtId="0" fontId="0" fillId="8" borderId="0" xfId="0" applyFill="1">
      <alignment vertical="center"/>
    </xf>
    <xf numFmtId="0" fontId="0" fillId="8" borderId="2" xfId="0" applyFill="1" applyBorder="1">
      <alignment vertical="center"/>
    </xf>
    <xf numFmtId="0" fontId="14" fillId="11" borderId="0" xfId="0" applyFont="1" applyFill="1" applyAlignment="1">
      <alignment horizontal="center" vertical="center"/>
    </xf>
    <xf numFmtId="0" fontId="0" fillId="11" borderId="18" xfId="0" applyFill="1" applyBorder="1">
      <alignment vertical="center"/>
    </xf>
    <xf numFmtId="0" fontId="41" fillId="11" borderId="0" xfId="0" applyFont="1" applyFill="1" applyAlignment="1">
      <alignment horizontal="right" vertical="center"/>
    </xf>
    <xf numFmtId="0" fontId="22" fillId="12" borderId="15" xfId="0" applyFont="1" applyFill="1" applyBorder="1" applyAlignment="1" applyProtection="1">
      <alignment horizontal="center" vertical="center"/>
      <protection locked="0"/>
    </xf>
    <xf numFmtId="0" fontId="22" fillId="12" borderId="8" xfId="0" applyFont="1" applyFill="1" applyBorder="1" applyAlignment="1" applyProtection="1">
      <alignment horizontal="center" vertical="center"/>
      <protection locked="0"/>
    </xf>
    <xf numFmtId="0" fontId="21" fillId="12" borderId="22" xfId="0" applyFont="1" applyFill="1" applyBorder="1" applyAlignment="1" applyProtection="1">
      <alignment horizontal="center" vertical="center"/>
      <protection locked="0"/>
    </xf>
    <xf numFmtId="0" fontId="21" fillId="12" borderId="15" xfId="0" applyFont="1" applyFill="1" applyBorder="1" applyAlignment="1" applyProtection="1">
      <alignment horizontal="center" vertical="center"/>
      <protection locked="0"/>
    </xf>
    <xf numFmtId="0" fontId="21" fillId="12" borderId="14" xfId="0" applyFont="1" applyFill="1" applyBorder="1" applyAlignment="1" applyProtection="1">
      <alignment horizontal="center" vertical="center"/>
      <protection locked="0"/>
    </xf>
    <xf numFmtId="0" fontId="21" fillId="12" borderId="8" xfId="0" applyFont="1" applyFill="1" applyBorder="1" applyAlignment="1" applyProtection="1">
      <alignment horizontal="center" vertical="center"/>
      <protection locked="0"/>
    </xf>
    <xf numFmtId="0" fontId="0" fillId="11" borderId="16" xfId="0" applyFill="1" applyBorder="1" applyAlignment="1">
      <alignment horizontal="left" vertical="center"/>
    </xf>
    <xf numFmtId="0" fontId="36" fillId="6" borderId="8" xfId="0" applyFont="1" applyFill="1" applyBorder="1" applyAlignment="1" applyProtection="1">
      <alignment horizontal="left" vertical="center"/>
      <protection locked="0"/>
    </xf>
    <xf numFmtId="0" fontId="36" fillId="6" borderId="8" xfId="0" applyFont="1" applyFill="1" applyBorder="1" applyAlignment="1" applyProtection="1">
      <alignment horizontal="left" vertical="center" indent="2"/>
      <protection locked="0"/>
    </xf>
    <xf numFmtId="0" fontId="36" fillId="6" borderId="8" xfId="0" applyFont="1" applyFill="1" applyBorder="1" applyAlignment="1" applyProtection="1">
      <alignment horizontal="left" vertical="center" indent="3"/>
      <protection locked="0"/>
    </xf>
    <xf numFmtId="176" fontId="17" fillId="16" borderId="8" xfId="3" applyNumberFormat="1" applyFont="1" applyFill="1" applyBorder="1" applyAlignment="1" applyProtection="1">
      <alignment horizontal="right" vertical="center"/>
      <protection locked="0"/>
    </xf>
    <xf numFmtId="0" fontId="8" fillId="2" borderId="1" xfId="1" applyFont="1" applyFill="1" applyBorder="1" applyAlignment="1">
      <alignment horizontal="center" vertical="center" wrapText="1"/>
    </xf>
    <xf numFmtId="0" fontId="6" fillId="2" borderId="1" xfId="1" applyFont="1" applyFill="1" applyBorder="1" applyAlignment="1">
      <alignment horizontal="left" vertical="center"/>
    </xf>
    <xf numFmtId="0" fontId="21" fillId="12" borderId="20" xfId="0" applyFont="1" applyFill="1" applyBorder="1" applyAlignment="1" applyProtection="1">
      <alignment horizontal="center" vertical="center"/>
      <protection locked="0"/>
    </xf>
    <xf numFmtId="0" fontId="21" fillId="12" borderId="7" xfId="0" applyFont="1" applyFill="1" applyBorder="1" applyAlignment="1" applyProtection="1">
      <alignment horizontal="center" vertical="center"/>
      <protection locked="0"/>
    </xf>
    <xf numFmtId="0" fontId="0" fillId="11" borderId="23" xfId="0" applyFill="1" applyBorder="1">
      <alignment vertical="center"/>
    </xf>
    <xf numFmtId="0" fontId="0" fillId="4" borderId="2" xfId="0" applyFill="1" applyBorder="1">
      <alignment vertical="center"/>
    </xf>
    <xf numFmtId="0" fontId="17" fillId="6" borderId="8" xfId="0" applyFont="1" applyFill="1" applyBorder="1" applyAlignment="1" applyProtection="1">
      <alignment horizontal="left" vertical="center" indent="10"/>
      <protection locked="0"/>
    </xf>
    <xf numFmtId="177" fontId="17" fillId="7" borderId="8" xfId="0" applyNumberFormat="1" applyFont="1" applyFill="1" applyBorder="1" applyAlignment="1" applyProtection="1">
      <alignment horizontal="right" vertical="center"/>
      <protection locked="0"/>
    </xf>
    <xf numFmtId="177" fontId="17" fillId="0" borderId="8" xfId="0" applyNumberFormat="1" applyFont="1" applyBorder="1" applyAlignment="1" applyProtection="1">
      <alignment horizontal="right" vertical="center"/>
      <protection locked="0"/>
    </xf>
    <xf numFmtId="178" fontId="17" fillId="7" borderId="8" xfId="5" applyFont="1" applyFill="1" applyBorder="1" applyAlignment="1" applyProtection="1">
      <alignment horizontal="right" vertical="center"/>
      <protection locked="0"/>
    </xf>
    <xf numFmtId="178" fontId="17" fillId="0" borderId="8" xfId="5" applyFont="1" applyFill="1" applyBorder="1" applyAlignment="1" applyProtection="1">
      <alignment horizontal="right" vertical="center"/>
      <protection locked="0"/>
    </xf>
    <xf numFmtId="0" fontId="35" fillId="11" borderId="0" xfId="0" applyFont="1" applyFill="1">
      <alignment vertical="center"/>
    </xf>
    <xf numFmtId="0" fontId="17" fillId="6" borderId="0" xfId="0" applyFont="1" applyFill="1" applyProtection="1">
      <alignment vertical="center"/>
      <protection locked="0"/>
    </xf>
    <xf numFmtId="0" fontId="1" fillId="0" borderId="0" xfId="7"/>
    <xf numFmtId="0" fontId="1" fillId="11" borderId="0" xfId="7" applyFill="1" applyAlignment="1">
      <alignment vertical="center"/>
    </xf>
    <xf numFmtId="176" fontId="17" fillId="0" borderId="8" xfId="3" applyNumberFormat="1" applyFont="1" applyFill="1" applyBorder="1" applyAlignment="1" applyProtection="1">
      <alignment horizontal="right" vertical="center"/>
      <protection locked="0"/>
    </xf>
    <xf numFmtId="176" fontId="17" fillId="7" borderId="8" xfId="3" applyNumberFormat="1" applyFont="1" applyFill="1" applyBorder="1" applyAlignment="1" applyProtection="1">
      <alignment horizontal="right" vertical="center"/>
      <protection locked="0"/>
    </xf>
    <xf numFmtId="0" fontId="28" fillId="5" borderId="8" xfId="3" applyFont="1" applyFill="1" applyBorder="1" applyAlignment="1" applyProtection="1">
      <alignment horizontal="center" vertical="center"/>
      <protection locked="0"/>
    </xf>
    <xf numFmtId="0" fontId="17" fillId="6" borderId="8" xfId="3" applyFont="1" applyFill="1" applyBorder="1" applyAlignment="1" applyProtection="1">
      <alignment horizontal="left" vertical="center" indent="1"/>
      <protection locked="0"/>
    </xf>
    <xf numFmtId="176" fontId="17" fillId="0" borderId="0" xfId="3" applyNumberFormat="1" applyFont="1" applyFill="1" applyBorder="1" applyAlignment="1" applyProtection="1">
      <alignment horizontal="right" vertical="center"/>
      <protection locked="0"/>
    </xf>
    <xf numFmtId="0" fontId="17" fillId="6" borderId="8" xfId="3" applyFont="1" applyFill="1" applyBorder="1" applyAlignment="1" applyProtection="1">
      <alignment horizontal="center" vertical="center"/>
      <protection locked="0"/>
    </xf>
    <xf numFmtId="176" fontId="17" fillId="17" borderId="8" xfId="7" applyNumberFormat="1" applyFont="1" applyFill="1" applyBorder="1" applyAlignment="1" applyProtection="1">
      <alignment horizontal="right" vertical="center"/>
      <protection locked="0"/>
    </xf>
    <xf numFmtId="0" fontId="43" fillId="6" borderId="8" xfId="3" applyFont="1" applyFill="1" applyBorder="1" applyAlignment="1" applyProtection="1">
      <alignment horizontal="left" vertical="center" indent="1"/>
      <protection locked="0"/>
    </xf>
    <xf numFmtId="176" fontId="17" fillId="16" borderId="8" xfId="3" applyNumberFormat="1" applyFont="1" applyFill="1" applyBorder="1" applyAlignment="1" applyProtection="1">
      <alignment horizontal="right" vertical="center"/>
      <protection locked="0"/>
    </xf>
    <xf numFmtId="0" fontId="17" fillId="6" borderId="0" xfId="3" applyFont="1" applyFill="1" applyBorder="1" applyAlignment="1" applyProtection="1">
      <alignment horizontal="center" vertical="center"/>
      <protection locked="0"/>
    </xf>
    <xf numFmtId="0" fontId="17" fillId="6" borderId="0" xfId="3" applyFont="1" applyFill="1" applyBorder="1" applyAlignment="1" applyProtection="1">
      <alignment horizontal="left" vertical="center" indent="1"/>
      <protection locked="0"/>
    </xf>
    <xf numFmtId="176" fontId="17" fillId="16" borderId="0" xfId="3" applyNumberFormat="1" applyFont="1" applyFill="1" applyBorder="1" applyAlignment="1" applyProtection="1">
      <alignment horizontal="right" vertical="center"/>
      <protection locked="0"/>
    </xf>
    <xf numFmtId="176" fontId="53" fillId="11" borderId="0" xfId="7" applyNumberFormat="1" applyFont="1" applyFill="1" applyAlignment="1">
      <alignment horizontal="left" vertical="center"/>
    </xf>
    <xf numFmtId="0" fontId="53" fillId="11" borderId="0" xfId="7" applyFont="1" applyFill="1" applyAlignment="1">
      <alignment horizontal="left" vertical="center"/>
    </xf>
    <xf numFmtId="176" fontId="51" fillId="11" borderId="0" xfId="7" applyNumberFormat="1" applyFont="1" applyFill="1" applyAlignment="1">
      <alignment vertical="center"/>
    </xf>
    <xf numFmtId="0" fontId="28" fillId="8" borderId="8" xfId="3" applyFont="1" applyFill="1" applyBorder="1" applyAlignment="1" applyProtection="1">
      <alignment horizontal="center" vertical="center"/>
      <protection locked="0"/>
    </xf>
    <xf numFmtId="176" fontId="17" fillId="8" borderId="8" xfId="3" applyNumberFormat="1" applyFont="1" applyFill="1" applyBorder="1" applyAlignment="1" applyProtection="1">
      <alignment horizontal="right" vertical="center"/>
      <protection locked="0"/>
    </xf>
    <xf numFmtId="176" fontId="17" fillId="8" borderId="0" xfId="3" applyNumberFormat="1" applyFont="1" applyFill="1" applyBorder="1" applyAlignment="1" applyProtection="1">
      <alignment horizontal="right" vertical="center"/>
      <protection locked="0"/>
    </xf>
    <xf numFmtId="0" fontId="1" fillId="8" borderId="0" xfId="7" applyFill="1"/>
    <xf numFmtId="176" fontId="17" fillId="8" borderId="8" xfId="7" applyNumberFormat="1" applyFont="1" applyFill="1" applyBorder="1" applyAlignment="1" applyProtection="1">
      <alignment horizontal="right" vertical="center"/>
      <protection locked="0"/>
    </xf>
    <xf numFmtId="0" fontId="1" fillId="8" borderId="0" xfId="7" applyFill="1" applyAlignment="1">
      <alignment vertical="center"/>
    </xf>
    <xf numFmtId="176" fontId="51" fillId="8" borderId="0" xfId="7" applyNumberFormat="1" applyFont="1" applyFill="1" applyAlignment="1">
      <alignment vertical="center"/>
    </xf>
    <xf numFmtId="0" fontId="6" fillId="2" borderId="24" xfId="1" applyFont="1" applyFill="1" applyBorder="1" applyAlignment="1">
      <alignment horizontal="center" vertical="center"/>
    </xf>
    <xf numFmtId="0" fontId="8" fillId="2" borderId="24" xfId="1" applyFont="1" applyFill="1" applyBorder="1" applyAlignment="1">
      <alignment horizontal="center" vertical="center"/>
    </xf>
    <xf numFmtId="0" fontId="8" fillId="3" borderId="24" xfId="1" applyFont="1" applyFill="1" applyBorder="1" applyAlignment="1">
      <alignment horizontal="center" vertical="center"/>
    </xf>
    <xf numFmtId="0" fontId="1" fillId="0" borderId="0" xfId="7"/>
    <xf numFmtId="0" fontId="1" fillId="11" borderId="0" xfId="7" applyFill="1" applyAlignment="1">
      <alignment vertical="center"/>
    </xf>
    <xf numFmtId="0" fontId="15" fillId="11" borderId="0" xfId="7" applyFont="1" applyFill="1" applyAlignment="1">
      <alignment horizontal="right" vertical="center"/>
    </xf>
    <xf numFmtId="0" fontId="17" fillId="11" borderId="3" xfId="7" applyFont="1" applyFill="1" applyBorder="1" applyAlignment="1">
      <alignment vertical="center"/>
    </xf>
    <xf numFmtId="0" fontId="19" fillId="11" borderId="0" xfId="7" applyFont="1" applyFill="1" applyAlignment="1">
      <alignment horizontal="right" vertical="center"/>
    </xf>
    <xf numFmtId="0" fontId="17" fillId="11" borderId="3" xfId="7" applyFont="1" applyFill="1" applyBorder="1" applyAlignment="1">
      <alignment horizontal="left" vertical="center"/>
    </xf>
    <xf numFmtId="176" fontId="1" fillId="11" borderId="0" xfId="7" applyNumberFormat="1" applyFill="1"/>
    <xf numFmtId="0" fontId="14" fillId="11" borderId="0" xfId="7" applyFont="1" applyFill="1" applyAlignment="1">
      <alignment horizontal="center" vertical="center"/>
    </xf>
    <xf numFmtId="0" fontId="6" fillId="2" borderId="24" xfId="1" applyFont="1" applyFill="1" applyBorder="1" applyAlignment="1">
      <alignment horizontal="center" vertical="center" wrapText="1"/>
    </xf>
    <xf numFmtId="0" fontId="8" fillId="2" borderId="24" xfId="1" applyFont="1" applyFill="1" applyBorder="1" applyAlignment="1">
      <alignment horizontal="left" vertical="center"/>
    </xf>
    <xf numFmtId="0" fontId="1" fillId="0" borderId="0" xfId="7"/>
    <xf numFmtId="176" fontId="17" fillId="0" borderId="8" xfId="3" applyNumberFormat="1" applyFont="1" applyBorder="1" applyAlignment="1" applyProtection="1">
      <alignment horizontal="right" vertical="center"/>
      <protection locked="0"/>
    </xf>
    <xf numFmtId="176" fontId="17" fillId="7" borderId="8" xfId="3" applyNumberFormat="1" applyFont="1" applyFill="1" applyBorder="1" applyAlignment="1" applyProtection="1">
      <alignment horizontal="right" vertical="center"/>
      <protection locked="0"/>
    </xf>
    <xf numFmtId="0" fontId="1" fillId="11" borderId="0" xfId="7" applyFill="1"/>
    <xf numFmtId="0" fontId="17" fillId="6" borderId="8" xfId="3" applyFont="1" applyFill="1" applyBorder="1" applyAlignment="1" applyProtection="1">
      <alignment horizontal="left" vertical="center"/>
      <protection locked="0"/>
    </xf>
    <xf numFmtId="0" fontId="17" fillId="6" borderId="8" xfId="3" applyFont="1" applyFill="1" applyBorder="1" applyAlignment="1" applyProtection="1">
      <alignment horizontal="center" vertical="center"/>
      <protection locked="0"/>
    </xf>
    <xf numFmtId="0" fontId="17" fillId="6" borderId="14" xfId="3" applyFont="1" applyFill="1" applyBorder="1" applyAlignment="1" applyProtection="1">
      <alignment horizontal="center" vertical="center"/>
      <protection locked="0"/>
    </xf>
    <xf numFmtId="0" fontId="22" fillId="12" borderId="8" xfId="3" applyFont="1" applyFill="1" applyBorder="1" applyAlignment="1" applyProtection="1">
      <alignment horizontal="center" vertical="center"/>
      <protection locked="0"/>
    </xf>
    <xf numFmtId="176" fontId="1" fillId="8" borderId="0" xfId="7" applyNumberFormat="1" applyFill="1"/>
    <xf numFmtId="0" fontId="17" fillId="6" borderId="8" xfId="3" applyFont="1" applyFill="1" applyBorder="1" applyAlignment="1" applyProtection="1">
      <alignment horizontal="left" vertical="center" indent="2"/>
      <protection locked="0"/>
    </xf>
    <xf numFmtId="0" fontId="0" fillId="0" borderId="0" xfId="0">
      <alignment vertical="center"/>
    </xf>
    <xf numFmtId="176" fontId="17" fillId="0" borderId="8" xfId="0" applyNumberFormat="1" applyFont="1" applyFill="1" applyBorder="1" applyAlignment="1" applyProtection="1">
      <alignment horizontal="right" vertical="center"/>
      <protection locked="0"/>
    </xf>
    <xf numFmtId="0" fontId="17" fillId="13" borderId="8" xfId="0" applyFont="1" applyFill="1" applyBorder="1" applyAlignment="1" applyProtection="1">
      <alignment horizontal="left" vertical="center"/>
      <protection locked="0"/>
    </xf>
    <xf numFmtId="0" fontId="21" fillId="5" borderId="8" xfId="0" applyFont="1" applyFill="1" applyBorder="1" applyAlignment="1" applyProtection="1">
      <alignment horizontal="center" vertical="center"/>
      <protection locked="0"/>
    </xf>
    <xf numFmtId="0" fontId="34" fillId="13" borderId="8" xfId="0" quotePrefix="1" applyFont="1" applyFill="1" applyBorder="1" applyAlignment="1" applyProtection="1">
      <alignment horizontal="center" vertical="center"/>
      <protection locked="0"/>
    </xf>
    <xf numFmtId="0" fontId="17" fillId="13" borderId="8" xfId="0" applyFont="1" applyFill="1" applyBorder="1" applyAlignment="1" applyProtection="1">
      <alignment horizontal="center" vertical="center"/>
      <protection locked="0"/>
    </xf>
    <xf numFmtId="0" fontId="0" fillId="0" borderId="0" xfId="0">
      <alignment vertical="center"/>
    </xf>
    <xf numFmtId="0" fontId="0" fillId="11" borderId="0" xfId="0" applyFill="1">
      <alignment vertical="center"/>
    </xf>
    <xf numFmtId="176" fontId="17" fillId="0" borderId="8" xfId="0" applyNumberFormat="1" applyFont="1" applyBorder="1" applyAlignment="1" applyProtection="1">
      <alignment horizontal="right" vertical="center"/>
      <protection locked="0"/>
    </xf>
    <xf numFmtId="0" fontId="17" fillId="6" borderId="13" xfId="0" applyFont="1" applyFill="1" applyBorder="1" applyAlignment="1" applyProtection="1">
      <alignment horizontal="center" vertical="center"/>
      <protection locked="0"/>
    </xf>
    <xf numFmtId="49" fontId="58" fillId="12" borderId="25" xfId="0" applyNumberFormat="1" applyFont="1" applyFill="1" applyBorder="1" applyAlignment="1">
      <alignment horizontal="center" vertical="center"/>
    </xf>
    <xf numFmtId="176" fontId="22" fillId="5" borderId="25" xfId="0" applyNumberFormat="1" applyFont="1" applyFill="1" applyBorder="1" applyAlignment="1">
      <alignment horizontal="center" vertical="center"/>
    </xf>
    <xf numFmtId="0" fontId="36" fillId="6" borderId="8" xfId="0" applyFont="1" applyFill="1" applyBorder="1" applyAlignment="1" applyProtection="1">
      <alignment horizontal="left" vertical="center"/>
      <protection locked="0"/>
    </xf>
    <xf numFmtId="176" fontId="17" fillId="7" borderId="8" xfId="0" applyNumberFormat="1" applyFont="1" applyFill="1" applyBorder="1" applyAlignment="1" applyProtection="1">
      <alignment horizontal="right" vertical="center"/>
      <protection locked="0"/>
    </xf>
    <xf numFmtId="0" fontId="36" fillId="7" borderId="8" xfId="0" applyNumberFormat="1" applyFont="1" applyFill="1" applyBorder="1" applyAlignment="1" applyProtection="1">
      <alignment horizontal="center" vertical="center"/>
      <protection locked="0"/>
    </xf>
    <xf numFmtId="176" fontId="0" fillId="11" borderId="0" xfId="0" applyNumberFormat="1" applyFill="1">
      <alignment vertical="center"/>
    </xf>
    <xf numFmtId="176" fontId="0" fillId="8" borderId="0" xfId="0" applyNumberFormat="1" applyFill="1">
      <alignment vertical="center"/>
    </xf>
    <xf numFmtId="0" fontId="17" fillId="6" borderId="8" xfId="10" applyFont="1" applyFill="1" applyBorder="1" applyAlignment="1" applyProtection="1">
      <alignment horizontal="left" vertical="center" indent="1"/>
      <protection locked="0"/>
    </xf>
    <xf numFmtId="0" fontId="9" fillId="5" borderId="0" xfId="0" applyFont="1" applyFill="1" applyAlignment="1">
      <alignment horizontal="center" vertical="center" wrapText="1"/>
    </xf>
    <xf numFmtId="0" fontId="10" fillId="6" borderId="0" xfId="0" applyFont="1" applyFill="1" applyAlignment="1">
      <alignment horizontal="center" vertical="center" wrapText="1"/>
    </xf>
    <xf numFmtId="0" fontId="10" fillId="6" borderId="0" xfId="0" applyFont="1" applyFill="1" applyAlignment="1">
      <alignment vertical="center" wrapText="1"/>
    </xf>
    <xf numFmtId="0" fontId="39" fillId="4" borderId="0" xfId="0" applyFont="1" applyFill="1" applyAlignment="1">
      <alignment vertical="center" wrapText="1"/>
    </xf>
    <xf numFmtId="0" fontId="11" fillId="4" borderId="0" xfId="0" applyFont="1" applyFill="1" applyAlignment="1">
      <alignment horizontal="right" vertical="center" wrapText="1"/>
    </xf>
    <xf numFmtId="0" fontId="33" fillId="5" borderId="0" xfId="0" applyFont="1" applyFill="1" applyAlignment="1">
      <alignment horizontal="center" vertical="center" wrapText="1"/>
    </xf>
    <xf numFmtId="0" fontId="0" fillId="0" borderId="0" xfId="0">
      <alignment vertical="center"/>
    </xf>
    <xf numFmtId="176" fontId="17" fillId="0" borderId="8" xfId="0" applyNumberFormat="1" applyFont="1" applyBorder="1" applyAlignment="1" applyProtection="1">
      <alignment horizontal="right" vertical="center"/>
      <protection locked="0"/>
    </xf>
    <xf numFmtId="0" fontId="17" fillId="6" borderId="13" xfId="0" applyFont="1" applyFill="1" applyBorder="1" applyAlignment="1" applyProtection="1">
      <alignment horizontal="center" vertical="center"/>
      <protection locked="0"/>
    </xf>
    <xf numFmtId="0" fontId="17" fillId="6" borderId="8" xfId="10" applyFont="1" applyFill="1" applyBorder="1" applyAlignment="1" applyProtection="1">
      <alignment horizontal="left" vertical="center"/>
      <protection locked="0"/>
    </xf>
    <xf numFmtId="0" fontId="39" fillId="4" borderId="2" xfId="0" applyFont="1" applyFill="1" applyBorder="1" applyAlignment="1">
      <alignment horizontal="right" vertical="center" wrapText="1"/>
    </xf>
    <xf numFmtId="0" fontId="66" fillId="0" borderId="0" xfId="0" applyFont="1">
      <alignment vertical="center"/>
    </xf>
    <xf numFmtId="0" fontId="47" fillId="7" borderId="2" xfId="0" applyFont="1" applyFill="1" applyBorder="1" applyAlignment="1">
      <alignment horizontal="right" vertical="center" wrapText="1"/>
    </xf>
    <xf numFmtId="0" fontId="47" fillId="4" borderId="2" xfId="0" applyFont="1" applyFill="1" applyBorder="1" applyAlignment="1">
      <alignment horizontal="right" vertical="center" wrapText="1"/>
    </xf>
    <xf numFmtId="0" fontId="67" fillId="18" borderId="0" xfId="4" applyFont="1" applyFill="1"/>
    <xf numFmtId="0" fontId="68" fillId="18" borderId="8" xfId="4" applyFont="1" applyFill="1" applyBorder="1" applyAlignment="1" applyProtection="1">
      <alignment horizontal="center" vertical="center"/>
      <protection locked="0"/>
    </xf>
    <xf numFmtId="0" fontId="68" fillId="18" borderId="8" xfId="3" applyFont="1" applyFill="1" applyBorder="1" applyAlignment="1" applyProtection="1">
      <alignment horizontal="center" vertical="center"/>
      <protection locked="0"/>
    </xf>
    <xf numFmtId="176" fontId="69" fillId="18" borderId="8" xfId="3" applyNumberFormat="1" applyFont="1" applyFill="1" applyBorder="1" applyAlignment="1" applyProtection="1">
      <alignment horizontal="right" vertical="center"/>
      <protection locked="0"/>
    </xf>
    <xf numFmtId="176" fontId="67" fillId="18" borderId="0" xfId="4" applyNumberFormat="1" applyFont="1" applyFill="1"/>
    <xf numFmtId="0" fontId="2" fillId="0" borderId="0" xfId="4" applyFill="1"/>
    <xf numFmtId="0" fontId="2" fillId="0" borderId="0" xfId="4" applyFill="1" applyAlignment="1">
      <alignment vertical="center"/>
    </xf>
    <xf numFmtId="0" fontId="37" fillId="0" borderId="0" xfId="4" applyFont="1" applyFill="1"/>
    <xf numFmtId="0" fontId="67" fillId="0" borderId="0" xfId="4" applyFont="1" applyFill="1"/>
    <xf numFmtId="0" fontId="34" fillId="0" borderId="0" xfId="4" applyFont="1" applyFill="1" applyAlignment="1">
      <alignment horizontal="left" vertical="center"/>
    </xf>
    <xf numFmtId="0" fontId="2" fillId="0" borderId="0" xfId="4" applyFill="1" applyAlignment="1">
      <alignment horizontal="center" vertical="center"/>
    </xf>
    <xf numFmtId="0" fontId="19" fillId="0" borderId="0" xfId="4" applyFont="1" applyFill="1" applyAlignment="1">
      <alignment horizontal="right" vertical="center"/>
    </xf>
    <xf numFmtId="0" fontId="41" fillId="0" borderId="0" xfId="4" applyFont="1" applyFill="1" applyAlignment="1">
      <alignment horizontal="right" vertical="center"/>
    </xf>
    <xf numFmtId="0" fontId="70" fillId="18" borderId="0" xfId="4" applyFont="1" applyFill="1" applyAlignment="1">
      <alignment horizontal="center"/>
    </xf>
    <xf numFmtId="0" fontId="38" fillId="19" borderId="0" xfId="4" applyFont="1" applyFill="1" applyAlignment="1">
      <alignment horizontal="center"/>
    </xf>
    <xf numFmtId="0" fontId="0" fillId="0" borderId="0" xfId="0">
      <alignment vertical="center"/>
    </xf>
    <xf numFmtId="0" fontId="0" fillId="0" borderId="0" xfId="0">
      <alignment vertical="center"/>
    </xf>
    <xf numFmtId="0" fontId="0" fillId="11" borderId="0" xfId="0" applyFill="1">
      <alignment vertical="center"/>
    </xf>
    <xf numFmtId="0" fontId="41" fillId="11" borderId="0" xfId="0" applyFont="1" applyFill="1" applyBorder="1" applyAlignment="1">
      <alignment horizontal="right" vertical="center"/>
    </xf>
    <xf numFmtId="176" fontId="17" fillId="0" borderId="8" xfId="0" applyNumberFormat="1" applyFont="1" applyFill="1" applyBorder="1" applyAlignment="1" applyProtection="1">
      <alignment horizontal="right" vertical="center"/>
      <protection locked="0"/>
    </xf>
    <xf numFmtId="0" fontId="17" fillId="11" borderId="3" xfId="0" applyFont="1" applyFill="1" applyBorder="1" applyAlignment="1">
      <alignment vertical="center"/>
    </xf>
    <xf numFmtId="176" fontId="17" fillId="17" borderId="8" xfId="0" applyNumberFormat="1" applyFont="1" applyFill="1" applyBorder="1" applyAlignment="1" applyProtection="1">
      <alignment horizontal="right" vertical="center"/>
      <protection locked="0"/>
    </xf>
    <xf numFmtId="0" fontId="15" fillId="11" borderId="0" xfId="0" applyFont="1" applyFill="1" applyAlignment="1">
      <alignment horizontal="right" vertical="center"/>
    </xf>
    <xf numFmtId="0" fontId="19" fillId="11" borderId="0" xfId="0" applyFont="1" applyFill="1" applyBorder="1" applyAlignment="1">
      <alignment horizontal="right" vertical="center"/>
    </xf>
    <xf numFmtId="0" fontId="0" fillId="11" borderId="0" xfId="0" applyFill="1" applyBorder="1">
      <alignment vertical="center"/>
    </xf>
    <xf numFmtId="0" fontId="17" fillId="6" borderId="8" xfId="0" applyFont="1" applyFill="1" applyBorder="1" applyAlignment="1" applyProtection="1">
      <alignment vertical="center"/>
      <protection locked="0"/>
    </xf>
    <xf numFmtId="0" fontId="17" fillId="6" borderId="8" xfId="0" applyFont="1" applyFill="1" applyBorder="1" applyAlignment="1" applyProtection="1">
      <alignment horizontal="center" vertical="center"/>
      <protection locked="0"/>
    </xf>
    <xf numFmtId="0" fontId="21" fillId="12" borderId="8" xfId="0" applyFont="1" applyFill="1" applyBorder="1" applyAlignment="1" applyProtection="1">
      <alignment horizontal="center" vertical="center"/>
      <protection locked="0"/>
    </xf>
    <xf numFmtId="0" fontId="14" fillId="11" borderId="0" xfId="0" applyFont="1" applyFill="1" applyAlignment="1">
      <alignment horizontal="center" vertical="center"/>
    </xf>
    <xf numFmtId="0" fontId="22" fillId="12" borderId="8" xfId="0" applyFont="1" applyFill="1" applyBorder="1" applyAlignment="1" applyProtection="1">
      <alignment horizontal="center" vertical="center"/>
      <protection locked="0"/>
    </xf>
    <xf numFmtId="0" fontId="19" fillId="4" borderId="0" xfId="0" applyFont="1" applyFill="1" applyBorder="1" applyAlignment="1">
      <alignment horizontal="right" vertical="center"/>
    </xf>
    <xf numFmtId="0" fontId="17" fillId="4" borderId="3" xfId="0" applyFont="1" applyFill="1" applyBorder="1" applyAlignment="1">
      <alignment horizontal="left" vertical="center"/>
    </xf>
    <xf numFmtId="0" fontId="0" fillId="0" borderId="0" xfId="0" applyFill="1" applyBorder="1" applyAlignment="1">
      <alignment horizontal="center" vertical="center"/>
    </xf>
    <xf numFmtId="0" fontId="17" fillId="6" borderId="13" xfId="0" quotePrefix="1" applyFont="1" applyFill="1" applyBorder="1" applyAlignment="1" applyProtection="1">
      <alignment horizontal="center" vertical="center"/>
      <protection locked="0"/>
    </xf>
    <xf numFmtId="0" fontId="17" fillId="11" borderId="0" xfId="0" applyFont="1" applyFill="1" applyBorder="1" applyAlignment="1">
      <alignment vertical="center"/>
    </xf>
    <xf numFmtId="0" fontId="17" fillId="4" borderId="0" xfId="0" applyFont="1" applyFill="1" applyBorder="1" applyAlignment="1">
      <alignment horizontal="left" vertical="center"/>
    </xf>
    <xf numFmtId="0" fontId="17" fillId="11" borderId="0" xfId="0" applyFont="1" applyFill="1" applyBorder="1" applyAlignment="1">
      <alignment horizontal="left" vertical="center"/>
    </xf>
    <xf numFmtId="0" fontId="0" fillId="11" borderId="0" xfId="0" applyFill="1">
      <alignment vertical="center"/>
    </xf>
    <xf numFmtId="0" fontId="34" fillId="11" borderId="0" xfId="0" applyFont="1" applyFill="1" applyBorder="1" applyAlignment="1">
      <alignment horizontal="left" vertical="center"/>
    </xf>
    <xf numFmtId="176" fontId="17" fillId="0" borderId="8" xfId="0" applyNumberFormat="1" applyFont="1" applyFill="1" applyBorder="1" applyAlignment="1" applyProtection="1">
      <alignment horizontal="right" vertical="center"/>
      <protection locked="0"/>
    </xf>
    <xf numFmtId="0" fontId="17" fillId="11" borderId="3" xfId="0" applyFont="1" applyFill="1" applyBorder="1" applyAlignment="1">
      <alignment vertical="center"/>
    </xf>
    <xf numFmtId="0" fontId="17" fillId="11" borderId="3" xfId="0" applyFont="1" applyFill="1" applyBorder="1" applyAlignment="1">
      <alignment horizontal="left" vertical="center"/>
    </xf>
    <xf numFmtId="0" fontId="15" fillId="11" borderId="0" xfId="0" applyFont="1" applyFill="1" applyAlignment="1">
      <alignment horizontal="right" vertical="center"/>
    </xf>
    <xf numFmtId="0" fontId="19" fillId="11" borderId="0" xfId="0" applyFont="1" applyFill="1" applyBorder="1" applyAlignment="1">
      <alignment horizontal="right" vertical="center"/>
    </xf>
    <xf numFmtId="0" fontId="17" fillId="6" borderId="13" xfId="0" applyFont="1" applyFill="1" applyBorder="1" applyAlignment="1" applyProtection="1">
      <alignment horizontal="center" vertical="center"/>
      <protection locked="0"/>
    </xf>
    <xf numFmtId="0" fontId="21" fillId="5" borderId="8"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71" fillId="11" borderId="0" xfId="0" applyFont="1" applyFill="1">
      <alignment vertical="center"/>
    </xf>
    <xf numFmtId="0" fontId="17" fillId="7" borderId="8" xfId="0" applyFont="1" applyFill="1" applyBorder="1" applyAlignment="1" applyProtection="1">
      <alignment horizontal="left" vertical="center"/>
      <protection locked="0"/>
    </xf>
    <xf numFmtId="0" fontId="58" fillId="5" borderId="8" xfId="0" applyFont="1" applyFill="1" applyBorder="1" applyAlignment="1" applyProtection="1">
      <alignment horizontal="center" vertical="center"/>
      <protection locked="0"/>
    </xf>
    <xf numFmtId="0" fontId="0" fillId="4" borderId="0" xfId="0" applyFill="1">
      <alignment vertical="center"/>
    </xf>
    <xf numFmtId="0" fontId="17" fillId="6" borderId="8" xfId="0" applyFont="1" applyFill="1" applyBorder="1" applyAlignment="1" applyProtection="1">
      <alignment horizontal="left" vertical="center" indent="3"/>
      <protection locked="0"/>
    </xf>
    <xf numFmtId="0" fontId="0" fillId="11" borderId="0" xfId="0" applyFill="1" applyAlignment="1">
      <alignment horizontal="right" vertical="center"/>
    </xf>
    <xf numFmtId="0" fontId="14" fillId="11" borderId="0" xfId="0" applyFont="1" applyFill="1" applyAlignment="1">
      <alignment horizontal="center" vertical="center"/>
    </xf>
    <xf numFmtId="0" fontId="52" fillId="11" borderId="0" xfId="0" applyFont="1" applyFill="1" applyBorder="1" applyAlignment="1">
      <alignment horizontal="right" vertical="center"/>
    </xf>
    <xf numFmtId="0" fontId="22" fillId="5" borderId="8" xfId="0" applyFont="1" applyFill="1" applyBorder="1" applyAlignment="1" applyProtection="1">
      <alignment horizontal="center" vertical="center"/>
      <protection locked="0"/>
    </xf>
    <xf numFmtId="0" fontId="19" fillId="11" borderId="0" xfId="0" applyFont="1" applyFill="1" applyAlignment="1">
      <alignment horizontal="right" vertical="center"/>
    </xf>
    <xf numFmtId="0" fontId="17" fillId="8" borderId="3" xfId="0" applyFont="1" applyFill="1" applyBorder="1" applyAlignment="1">
      <alignment vertical="center"/>
    </xf>
    <xf numFmtId="0" fontId="0" fillId="0" borderId="0" xfId="0">
      <alignment vertical="center"/>
    </xf>
    <xf numFmtId="0" fontId="0" fillId="11" borderId="0" xfId="0" applyFill="1">
      <alignment vertical="center"/>
    </xf>
    <xf numFmtId="0" fontId="34" fillId="11" borderId="0" xfId="0" applyFont="1" applyFill="1" applyBorder="1" applyAlignment="1">
      <alignment horizontal="left" vertical="center"/>
    </xf>
    <xf numFmtId="176" fontId="17" fillId="0" borderId="8" xfId="0" applyNumberFormat="1" applyFont="1" applyFill="1" applyBorder="1" applyAlignment="1" applyProtection="1">
      <alignment horizontal="right" vertical="center"/>
      <protection locked="0"/>
    </xf>
    <xf numFmtId="0" fontId="17" fillId="11" borderId="3" xfId="0" applyFont="1" applyFill="1" applyBorder="1" applyAlignment="1">
      <alignment vertical="center"/>
    </xf>
    <xf numFmtId="0" fontId="17" fillId="11" borderId="3" xfId="0" applyFont="1" applyFill="1" applyBorder="1" applyAlignment="1">
      <alignment horizontal="left" vertical="center"/>
    </xf>
    <xf numFmtId="0" fontId="15" fillId="11" borderId="0" xfId="0" applyFont="1" applyFill="1" applyAlignment="1">
      <alignment horizontal="right" vertical="center"/>
    </xf>
    <xf numFmtId="0" fontId="17" fillId="6" borderId="8" xfId="0" applyFont="1" applyFill="1" applyBorder="1" applyAlignment="1" applyProtection="1">
      <alignment horizontal="left" vertical="center"/>
      <protection locked="0"/>
    </xf>
    <xf numFmtId="0" fontId="17" fillId="6" borderId="13" xfId="0" applyFont="1" applyFill="1" applyBorder="1" applyAlignment="1" applyProtection="1">
      <alignment horizontal="center" vertical="center"/>
      <protection locked="0"/>
    </xf>
    <xf numFmtId="0" fontId="21" fillId="5" borderId="8"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0" fillId="4" borderId="0" xfId="0" applyFill="1">
      <alignment vertical="center"/>
    </xf>
    <xf numFmtId="0" fontId="0" fillId="11" borderId="0" xfId="0" applyFill="1" applyAlignment="1">
      <alignment horizontal="right" vertical="center"/>
    </xf>
    <xf numFmtId="0" fontId="14" fillId="11" borderId="0" xfId="0" applyFont="1" applyFill="1" applyAlignment="1">
      <alignment horizontal="center" vertical="center"/>
    </xf>
    <xf numFmtId="0" fontId="52" fillId="11" borderId="0" xfId="0" applyFont="1" applyFill="1" applyBorder="1" applyAlignment="1">
      <alignment horizontal="right" vertical="center"/>
    </xf>
    <xf numFmtId="0" fontId="22" fillId="5" borderId="8" xfId="0" applyFont="1" applyFill="1" applyBorder="1" applyAlignment="1" applyProtection="1">
      <alignment horizontal="center" vertical="center"/>
      <protection locked="0"/>
    </xf>
    <xf numFmtId="0" fontId="20" fillId="11" borderId="0" xfId="0" applyFont="1" applyFill="1" applyBorder="1" applyAlignment="1">
      <alignment horizontal="right" vertical="center"/>
    </xf>
    <xf numFmtId="0" fontId="17" fillId="11" borderId="0" xfId="0" applyFont="1" applyFill="1" applyBorder="1" applyAlignment="1">
      <alignment horizontal="left" vertical="center"/>
    </xf>
    <xf numFmtId="0" fontId="17" fillId="6" borderId="8" xfId="0" applyFont="1" applyFill="1" applyBorder="1" applyAlignment="1" applyProtection="1">
      <alignment horizontal="left" vertical="center" indent="1"/>
      <protection locked="0"/>
    </xf>
    <xf numFmtId="0" fontId="17" fillId="6" borderId="13" xfId="0" applyFont="1" applyFill="1" applyBorder="1" applyAlignment="1" applyProtection="1">
      <alignment horizontal="left" vertical="center"/>
      <protection locked="0"/>
    </xf>
    <xf numFmtId="0" fontId="19" fillId="11" borderId="0" xfId="0" applyFont="1" applyFill="1" applyAlignment="1">
      <alignment horizontal="right" vertical="center"/>
    </xf>
    <xf numFmtId="0" fontId="0" fillId="0" borderId="0" xfId="0">
      <alignment vertical="center"/>
    </xf>
    <xf numFmtId="0" fontId="0" fillId="11" borderId="0" xfId="0" applyFill="1">
      <alignment vertical="center"/>
    </xf>
    <xf numFmtId="0" fontId="34" fillId="11" borderId="0" xfId="0" applyFont="1" applyFill="1" applyBorder="1" applyAlignment="1">
      <alignment horizontal="left" vertical="center"/>
    </xf>
    <xf numFmtId="176" fontId="17" fillId="0" borderId="8" xfId="0" applyNumberFormat="1" applyFont="1" applyFill="1" applyBorder="1" applyAlignment="1" applyProtection="1">
      <alignment horizontal="right" vertical="center"/>
      <protection locked="0"/>
    </xf>
    <xf numFmtId="0" fontId="15" fillId="11" borderId="0" xfId="0" applyFont="1" applyFill="1" applyAlignment="1">
      <alignment horizontal="right" vertical="center"/>
    </xf>
    <xf numFmtId="0" fontId="19" fillId="11" borderId="0" xfId="0" applyFont="1" applyFill="1" applyBorder="1" applyAlignment="1">
      <alignment horizontal="right" vertical="center"/>
    </xf>
    <xf numFmtId="0" fontId="17" fillId="6" borderId="13" xfId="0" applyFont="1" applyFill="1" applyBorder="1" applyAlignment="1" applyProtection="1">
      <alignment horizontal="center" vertical="center"/>
      <protection locked="0"/>
    </xf>
    <xf numFmtId="0" fontId="21" fillId="5" borderId="8" xfId="0" applyFont="1" applyFill="1" applyBorder="1" applyAlignment="1" applyProtection="1">
      <alignment horizontal="center" vertical="center"/>
      <protection locked="0"/>
    </xf>
    <xf numFmtId="0" fontId="0" fillId="0" borderId="0" xfId="0" applyFill="1">
      <alignment vertical="center"/>
    </xf>
    <xf numFmtId="0" fontId="0" fillId="4" borderId="0" xfId="0" applyFill="1">
      <alignment vertical="center"/>
    </xf>
    <xf numFmtId="0" fontId="52" fillId="11" borderId="0" xfId="0" applyFont="1" applyFill="1" applyBorder="1" applyAlignment="1">
      <alignment horizontal="right" vertical="center"/>
    </xf>
    <xf numFmtId="0" fontId="22" fillId="5" borderId="8" xfId="0" applyFont="1" applyFill="1" applyBorder="1" applyAlignment="1" applyProtection="1">
      <alignment horizontal="center" vertical="center"/>
      <protection locked="0"/>
    </xf>
    <xf numFmtId="0" fontId="17" fillId="6" borderId="8" xfId="0" applyFont="1" applyFill="1" applyBorder="1" applyAlignment="1" applyProtection="1">
      <alignment horizontal="left" vertical="center" indent="1"/>
      <protection locked="0"/>
    </xf>
    <xf numFmtId="0" fontId="73" fillId="6" borderId="8" xfId="0" applyFont="1" applyFill="1" applyBorder="1" applyAlignment="1" applyProtection="1">
      <alignment horizontal="left" vertical="center"/>
      <protection locked="0"/>
    </xf>
    <xf numFmtId="0" fontId="57" fillId="5" borderId="8" xfId="0" applyFont="1" applyFill="1" applyBorder="1" applyAlignment="1" applyProtection="1">
      <alignment horizontal="center" vertical="center"/>
      <protection locked="0"/>
    </xf>
    <xf numFmtId="0" fontId="19" fillId="11" borderId="0" xfId="0" applyFont="1" applyFill="1" applyAlignment="1">
      <alignment horizontal="right" vertical="center"/>
    </xf>
    <xf numFmtId="0" fontId="20" fillId="11" borderId="0" xfId="0" applyFont="1" applyFill="1" applyBorder="1" applyAlignment="1">
      <alignment horizontal="right" vertical="center"/>
    </xf>
    <xf numFmtId="0" fontId="0" fillId="8" borderId="0" xfId="0" applyFill="1">
      <alignment vertical="center"/>
    </xf>
    <xf numFmtId="0" fontId="38" fillId="11" borderId="0" xfId="0" applyFont="1" applyFill="1" applyAlignment="1">
      <alignment horizontal="center" vertical="center"/>
    </xf>
    <xf numFmtId="0" fontId="17" fillId="8" borderId="3" xfId="0" applyFont="1" applyFill="1" applyBorder="1" applyAlignment="1">
      <alignment horizontal="left" vertical="center"/>
    </xf>
    <xf numFmtId="0" fontId="34" fillId="8" borderId="0" xfId="0" applyFont="1" applyFill="1" applyBorder="1" applyAlignment="1">
      <alignment horizontal="left" vertical="center"/>
    </xf>
    <xf numFmtId="0" fontId="22" fillId="8" borderId="8" xfId="0" applyFont="1" applyFill="1" applyBorder="1" applyAlignment="1" applyProtection="1">
      <alignment horizontal="center" vertical="center"/>
      <protection locked="0"/>
    </xf>
    <xf numFmtId="176" fontId="17" fillId="8" borderId="8" xfId="0" applyNumberFormat="1" applyFont="1" applyFill="1" applyBorder="1" applyAlignment="1" applyProtection="1">
      <alignment horizontal="right" vertical="center"/>
      <protection locked="0"/>
    </xf>
    <xf numFmtId="0" fontId="57" fillId="8" borderId="8" xfId="0" applyFont="1" applyFill="1" applyBorder="1" applyAlignment="1" applyProtection="1">
      <alignment horizontal="center" vertical="center"/>
      <protection locked="0"/>
    </xf>
    <xf numFmtId="0" fontId="17" fillId="8" borderId="8" xfId="0" applyFont="1" applyFill="1" applyBorder="1" applyAlignment="1" applyProtection="1">
      <alignment horizontal="left" vertical="center"/>
      <protection locked="0"/>
    </xf>
    <xf numFmtId="0" fontId="1" fillId="0" borderId="0" xfId="7"/>
    <xf numFmtId="176" fontId="17" fillId="0" borderId="8" xfId="3" applyNumberFormat="1" applyFont="1" applyFill="1" applyBorder="1" applyAlignment="1" applyProtection="1">
      <alignment horizontal="right" vertical="center"/>
      <protection locked="0"/>
    </xf>
    <xf numFmtId="0" fontId="28" fillId="12" borderId="8" xfId="3" applyFont="1" applyFill="1" applyBorder="1" applyAlignment="1" applyProtection="1">
      <alignment horizontal="center" vertical="center"/>
      <protection locked="0"/>
    </xf>
    <xf numFmtId="0" fontId="14" fillId="0" borderId="0" xfId="7" applyFont="1" applyAlignment="1"/>
    <xf numFmtId="0" fontId="17" fillId="11" borderId="3" xfId="7" applyFont="1" applyFill="1" applyBorder="1" applyAlignment="1">
      <alignment vertical="center"/>
    </xf>
    <xf numFmtId="0" fontId="17" fillId="11" borderId="3" xfId="7" applyFont="1" applyFill="1" applyBorder="1" applyAlignment="1">
      <alignment horizontal="left" vertical="center"/>
    </xf>
    <xf numFmtId="0" fontId="17" fillId="20" borderId="8" xfId="3" applyFont="1" applyFill="1" applyBorder="1" applyAlignment="1" applyProtection="1">
      <alignment horizontal="left" vertical="center"/>
      <protection locked="0"/>
    </xf>
    <xf numFmtId="0" fontId="54" fillId="12" borderId="8" xfId="3" applyFont="1" applyFill="1" applyBorder="1" applyAlignment="1" applyProtection="1">
      <alignment horizontal="center" vertical="center"/>
      <protection locked="0"/>
    </xf>
    <xf numFmtId="0" fontId="17" fillId="11" borderId="0" xfId="7" applyFont="1" applyFill="1" applyBorder="1" applyAlignment="1">
      <alignment horizontal="left" vertical="center"/>
    </xf>
    <xf numFmtId="0" fontId="19" fillId="11" borderId="0" xfId="7" applyFont="1" applyFill="1" applyAlignment="1">
      <alignment horizontal="right" vertical="center"/>
    </xf>
    <xf numFmtId="0" fontId="1" fillId="8" borderId="0" xfId="7" applyFill="1" applyAlignment="1">
      <alignment vertical="center"/>
    </xf>
    <xf numFmtId="176" fontId="1" fillId="0" borderId="0" xfId="7" applyNumberFormat="1"/>
    <xf numFmtId="0" fontId="38" fillId="11" borderId="0" xfId="7" applyFont="1" applyFill="1" applyAlignment="1">
      <alignment horizontal="center" vertical="center"/>
    </xf>
    <xf numFmtId="0" fontId="56" fillId="4" borderId="0" xfId="0" applyFont="1" applyFill="1" applyAlignment="1">
      <alignment vertical="center" wrapText="1"/>
    </xf>
    <xf numFmtId="0" fontId="74" fillId="4" borderId="0" xfId="0" applyFont="1" applyFill="1" applyAlignment="1">
      <alignment horizontal="center" vertical="center" wrapText="1"/>
    </xf>
    <xf numFmtId="0" fontId="11" fillId="4" borderId="0" xfId="0" applyFont="1" applyFill="1" applyAlignment="1">
      <alignment vertical="center" wrapText="1"/>
    </xf>
    <xf numFmtId="0" fontId="10" fillId="4" borderId="0" xfId="0" applyFont="1" applyFill="1" applyAlignment="1">
      <alignment vertical="center" wrapText="1"/>
    </xf>
    <xf numFmtId="0" fontId="10" fillId="21" borderId="0" xfId="0" applyFont="1" applyFill="1" applyAlignment="1">
      <alignment vertical="center" wrapText="1"/>
    </xf>
    <xf numFmtId="0" fontId="6" fillId="22" borderId="24" xfId="1" applyFont="1" applyFill="1" applyBorder="1" applyAlignment="1">
      <alignment horizontal="center" vertical="center" wrapText="1"/>
    </xf>
    <xf numFmtId="0" fontId="10" fillId="7" borderId="0" xfId="0" applyFont="1" applyFill="1" applyAlignment="1">
      <alignment horizontal="center" vertical="center" wrapText="1"/>
    </xf>
    <xf numFmtId="176" fontId="17" fillId="0" borderId="8" xfId="0" applyNumberFormat="1" applyFont="1" applyFill="1" applyBorder="1" applyAlignment="1" applyProtection="1">
      <alignment horizontal="right" vertical="center"/>
      <protection locked="0"/>
    </xf>
    <xf numFmtId="0" fontId="17" fillId="6" borderId="13" xfId="0" applyFont="1" applyFill="1" applyBorder="1" applyAlignment="1" applyProtection="1">
      <alignment horizontal="center" vertical="center"/>
      <protection locked="0"/>
    </xf>
    <xf numFmtId="0" fontId="21" fillId="5" borderId="8" xfId="0" applyFont="1" applyFill="1" applyBorder="1" applyAlignment="1" applyProtection="1">
      <alignment horizontal="center" vertical="center"/>
      <protection locked="0"/>
    </xf>
    <xf numFmtId="0" fontId="17" fillId="7" borderId="8" xfId="0" applyFont="1" applyFill="1" applyBorder="1" applyAlignment="1" applyProtection="1">
      <alignment horizontal="left" vertical="center"/>
      <protection locked="0"/>
    </xf>
    <xf numFmtId="0" fontId="58" fillId="5" borderId="8" xfId="0" applyFont="1" applyFill="1" applyBorder="1" applyAlignment="1" applyProtection="1">
      <alignment horizontal="center" vertical="center"/>
      <protection locked="0"/>
    </xf>
    <xf numFmtId="0" fontId="17" fillId="6" borderId="8" xfId="0" applyFont="1" applyFill="1" applyBorder="1" applyAlignment="1" applyProtection="1">
      <alignment horizontal="left" vertical="center" indent="3"/>
      <protection locked="0"/>
    </xf>
    <xf numFmtId="0" fontId="72" fillId="5" borderId="8" xfId="0" applyFont="1" applyFill="1" applyBorder="1" applyAlignment="1" applyProtection="1">
      <alignment horizontal="center" vertical="center"/>
      <protection locked="0"/>
    </xf>
    <xf numFmtId="0" fontId="43" fillId="6" borderId="13" xfId="0" quotePrefix="1" applyFont="1" applyFill="1" applyBorder="1" applyAlignment="1" applyProtection="1">
      <alignment horizontal="center" vertical="center"/>
      <protection locked="0"/>
    </xf>
    <xf numFmtId="0" fontId="9" fillId="7" borderId="0" xfId="0" applyFont="1" applyFill="1" applyAlignment="1">
      <alignment horizontal="center" vertical="center" wrapText="1"/>
    </xf>
    <xf numFmtId="0" fontId="75" fillId="7" borderId="0" xfId="0" applyFont="1" applyFill="1" applyAlignment="1">
      <alignment horizontal="center" vertical="center" wrapText="1"/>
    </xf>
    <xf numFmtId="0" fontId="11" fillId="4" borderId="0" xfId="0" applyFont="1" applyFill="1" applyAlignment="1">
      <alignment horizontal="center" vertical="center" wrapText="1"/>
    </xf>
    <xf numFmtId="0" fontId="89" fillId="4" borderId="0" xfId="0" applyFont="1" applyFill="1" applyAlignment="1">
      <alignment horizontal="right" vertical="center" wrapText="1"/>
    </xf>
    <xf numFmtId="0" fontId="0" fillId="0" borderId="0" xfId="0">
      <alignment vertical="center"/>
    </xf>
    <xf numFmtId="176" fontId="17" fillId="0" borderId="8" xfId="0" applyNumberFormat="1" applyFont="1" applyFill="1" applyBorder="1" applyAlignment="1" applyProtection="1">
      <alignment horizontal="right" vertical="center"/>
      <protection locked="0"/>
    </xf>
    <xf numFmtId="0" fontId="17" fillId="6" borderId="8" xfId="0" applyFont="1" applyFill="1" applyBorder="1" applyAlignment="1" applyProtection="1">
      <alignment horizontal="left" vertical="center"/>
      <protection locked="0"/>
    </xf>
    <xf numFmtId="0" fontId="21" fillId="5" borderId="8" xfId="0" applyFont="1" applyFill="1" applyBorder="1" applyAlignment="1" applyProtection="1">
      <alignment horizontal="center" vertical="center"/>
      <protection locked="0"/>
    </xf>
    <xf numFmtId="0" fontId="17" fillId="6" borderId="8" xfId="0" applyFont="1" applyFill="1" applyBorder="1" applyAlignment="1" applyProtection="1">
      <alignment horizontal="center" vertical="center"/>
      <protection locked="0"/>
    </xf>
    <xf numFmtId="0" fontId="22" fillId="5" borderId="8" xfId="0" applyFont="1" applyFill="1" applyBorder="1" applyAlignment="1" applyProtection="1">
      <alignment horizontal="center" vertical="center"/>
      <protection locked="0"/>
    </xf>
    <xf numFmtId="0" fontId="17" fillId="6" borderId="8" xfId="0" applyFont="1" applyFill="1" applyBorder="1" applyAlignment="1" applyProtection="1">
      <alignment horizontal="left" vertical="center" indent="1"/>
      <protection locked="0"/>
    </xf>
    <xf numFmtId="0" fontId="89" fillId="4" borderId="0" xfId="0" applyFont="1" applyFill="1" applyAlignment="1">
      <alignment vertical="center" wrapText="1"/>
    </xf>
    <xf numFmtId="0" fontId="90" fillId="4" borderId="0" xfId="0" applyFont="1" applyFill="1" applyAlignment="1">
      <alignment vertical="center" wrapText="1"/>
    </xf>
    <xf numFmtId="0" fontId="0" fillId="0" borderId="2" xfId="0" applyBorder="1">
      <alignment vertical="center"/>
    </xf>
    <xf numFmtId="0" fontId="45" fillId="5" borderId="0" xfId="0" applyFont="1" applyFill="1" applyAlignment="1">
      <alignment horizontal="center" vertical="center" wrapText="1"/>
    </xf>
    <xf numFmtId="0" fontId="44" fillId="5" borderId="0" xfId="0" applyFont="1" applyFill="1" applyAlignment="1">
      <alignment horizontal="center" vertical="center" wrapText="1"/>
    </xf>
    <xf numFmtId="0" fontId="91" fillId="5" borderId="0" xfId="0" applyFont="1" applyFill="1" applyAlignment="1">
      <alignment horizontal="center" vertical="center" wrapText="1"/>
    </xf>
    <xf numFmtId="0" fontId="38" fillId="40" borderId="0" xfId="0" applyFont="1" applyFill="1" applyAlignment="1">
      <alignment horizontal="distributed" vertical="center" justifyLastLine="1"/>
    </xf>
    <xf numFmtId="0" fontId="0" fillId="0" borderId="0" xfId="0">
      <alignment vertical="center"/>
    </xf>
    <xf numFmtId="0" fontId="65" fillId="0" borderId="0" xfId="25">
      <alignment vertical="center"/>
    </xf>
    <xf numFmtId="0" fontId="0" fillId="0" borderId="0" xfId="0">
      <alignment vertical="center"/>
    </xf>
    <xf numFmtId="176" fontId="17" fillId="0" borderId="8" xfId="0" applyNumberFormat="1" applyFont="1" applyFill="1" applyBorder="1" applyAlignment="1" applyProtection="1">
      <alignment horizontal="right" vertical="center"/>
      <protection locked="0"/>
    </xf>
    <xf numFmtId="0" fontId="17" fillId="11" borderId="3" xfId="0" applyFont="1" applyFill="1" applyBorder="1" applyAlignment="1">
      <alignment vertical="center"/>
    </xf>
    <xf numFmtId="0" fontId="17" fillId="11" borderId="3" xfId="0" applyFont="1" applyFill="1" applyBorder="1" applyAlignment="1">
      <alignment horizontal="left" vertical="center"/>
    </xf>
    <xf numFmtId="0" fontId="15" fillId="11" borderId="0" xfId="0" applyFont="1" applyFill="1" applyAlignment="1">
      <alignment horizontal="right" vertical="center"/>
    </xf>
    <xf numFmtId="0" fontId="19" fillId="11" borderId="0" xfId="0" applyFont="1" applyFill="1" applyBorder="1" applyAlignment="1">
      <alignment horizontal="right" vertical="center"/>
    </xf>
    <xf numFmtId="0" fontId="17" fillId="6" borderId="8" xfId="0" applyFont="1" applyFill="1" applyBorder="1" applyAlignment="1" applyProtection="1">
      <alignment horizontal="left" vertical="center"/>
      <protection locked="0"/>
    </xf>
    <xf numFmtId="0" fontId="21" fillId="5" borderId="8" xfId="0" applyFont="1" applyFill="1" applyBorder="1" applyAlignment="1" applyProtection="1">
      <alignment horizontal="center" vertical="center"/>
      <protection locked="0"/>
    </xf>
    <xf numFmtId="0" fontId="0" fillId="11" borderId="0" xfId="0" applyFill="1" applyAlignment="1">
      <alignment vertical="center"/>
    </xf>
    <xf numFmtId="0" fontId="0" fillId="11" borderId="0" xfId="0" applyFill="1" applyBorder="1" applyAlignment="1">
      <alignment horizontal="center" vertical="center"/>
    </xf>
    <xf numFmtId="0" fontId="22" fillId="5" borderId="8" xfId="0" applyFont="1" applyFill="1" applyBorder="1" applyAlignment="1" applyProtection="1">
      <alignment horizontal="center" vertical="center"/>
      <protection locked="0"/>
    </xf>
    <xf numFmtId="0" fontId="14" fillId="11" borderId="0" xfId="0" applyFont="1" applyFill="1" applyAlignment="1">
      <alignment vertical="center"/>
    </xf>
    <xf numFmtId="0" fontId="17" fillId="6" borderId="8" xfId="0" applyFont="1" applyFill="1" applyBorder="1" applyAlignment="1" applyProtection="1">
      <alignment horizontal="left" vertical="center" indent="1"/>
      <protection locked="0"/>
    </xf>
    <xf numFmtId="0" fontId="22" fillId="5" borderId="9" xfId="0" applyFont="1" applyFill="1" applyBorder="1" applyAlignment="1" applyProtection="1">
      <alignment horizontal="center" vertical="center"/>
      <protection locked="0"/>
    </xf>
    <xf numFmtId="0" fontId="22" fillId="5" borderId="0" xfId="0" applyFont="1" applyFill="1" applyBorder="1" applyAlignment="1" applyProtection="1">
      <alignment horizontal="center" vertical="center"/>
      <protection locked="0"/>
    </xf>
    <xf numFmtId="176" fontId="17" fillId="0" borderId="8" xfId="3" applyNumberFormat="1" applyFont="1" applyBorder="1" applyAlignment="1" applyProtection="1">
      <alignment horizontal="right" vertical="center"/>
      <protection locked="0"/>
    </xf>
    <xf numFmtId="0" fontId="28" fillId="12" borderId="8" xfId="3" applyFont="1" applyFill="1" applyBorder="1" applyAlignment="1" applyProtection="1">
      <alignment horizontal="center" vertical="center"/>
      <protection locked="0"/>
    </xf>
    <xf numFmtId="0" fontId="17" fillId="6" borderId="8" xfId="3" applyFont="1" applyFill="1" applyBorder="1" applyAlignment="1" applyProtection="1">
      <alignment horizontal="left" vertical="center"/>
      <protection locked="0"/>
    </xf>
    <xf numFmtId="0" fontId="17" fillId="11" borderId="3" xfId="0" applyFont="1" applyFill="1" applyBorder="1" applyAlignment="1">
      <alignment horizontal="left" vertical="center"/>
    </xf>
    <xf numFmtId="0" fontId="17" fillId="11" borderId="0" xfId="0" applyFont="1" applyFill="1">
      <alignment vertical="center"/>
    </xf>
    <xf numFmtId="0" fontId="0" fillId="11" borderId="0" xfId="0" applyFill="1" applyAlignment="1"/>
    <xf numFmtId="0" fontId="94" fillId="11" borderId="0" xfId="0" applyFont="1" applyFill="1" applyAlignment="1"/>
    <xf numFmtId="0" fontId="93" fillId="11" borderId="0" xfId="0" applyFont="1" applyFill="1" applyAlignment="1"/>
    <xf numFmtId="0" fontId="17" fillId="6" borderId="14" xfId="3" applyFont="1" applyFill="1" applyBorder="1" applyAlignment="1" applyProtection="1">
      <alignment horizontal="left" vertical="center"/>
      <protection locked="0"/>
    </xf>
    <xf numFmtId="0" fontId="17" fillId="6" borderId="14" xfId="3" applyFont="1" applyFill="1" applyBorder="1" applyAlignment="1" applyProtection="1">
      <alignment horizontal="center" vertical="center"/>
      <protection locked="0"/>
    </xf>
    <xf numFmtId="0" fontId="17" fillId="11" borderId="3" xfId="0" applyFont="1" applyFill="1" applyBorder="1">
      <alignment vertical="center"/>
    </xf>
    <xf numFmtId="0" fontId="0" fillId="4" borderId="0" xfId="0" applyFill="1" applyAlignment="1"/>
    <xf numFmtId="0" fontId="15" fillId="4" borderId="0" xfId="0" applyFont="1" applyFill="1" applyAlignment="1">
      <alignment horizontal="right" vertical="center"/>
    </xf>
    <xf numFmtId="0" fontId="0" fillId="4" borderId="0" xfId="0" applyFill="1">
      <alignment vertical="center"/>
    </xf>
    <xf numFmtId="176" fontId="17" fillId="8" borderId="8" xfId="3" applyNumberFormat="1" applyFont="1" applyFill="1" applyBorder="1" applyAlignment="1" applyProtection="1">
      <alignment horizontal="right" vertical="center"/>
      <protection locked="0"/>
    </xf>
    <xf numFmtId="0" fontId="16" fillId="4" borderId="0" xfId="0" applyFont="1" applyFill="1" applyAlignment="1">
      <alignment horizontal="right" vertical="center"/>
    </xf>
    <xf numFmtId="0" fontId="0" fillId="8" borderId="0" xfId="0" quotePrefix="1" applyFill="1">
      <alignment vertical="center"/>
    </xf>
    <xf numFmtId="0" fontId="92" fillId="8" borderId="8" xfId="3" applyFont="1" applyFill="1" applyBorder="1" applyAlignment="1" applyProtection="1">
      <alignment horizontal="center" vertical="center"/>
      <protection locked="0"/>
    </xf>
    <xf numFmtId="0" fontId="28" fillId="8" borderId="15" xfId="0" applyFont="1" applyFill="1" applyBorder="1" applyAlignment="1" applyProtection="1">
      <alignment horizontal="center" vertical="center"/>
      <protection locked="0"/>
    </xf>
    <xf numFmtId="0" fontId="0" fillId="0" borderId="0" xfId="0">
      <alignment vertical="center"/>
    </xf>
    <xf numFmtId="0" fontId="0" fillId="11" borderId="0" xfId="0" applyFill="1">
      <alignment vertical="center"/>
    </xf>
    <xf numFmtId="0" fontId="17" fillId="11" borderId="3" xfId="0" applyFont="1" applyFill="1" applyBorder="1">
      <alignment vertical="center"/>
    </xf>
    <xf numFmtId="0" fontId="15" fillId="11" borderId="0" xfId="0" applyFont="1" applyFill="1" applyAlignment="1">
      <alignment horizontal="right" vertical="center"/>
    </xf>
    <xf numFmtId="0" fontId="19" fillId="11" borderId="0" xfId="0" applyFont="1" applyFill="1" applyAlignment="1">
      <alignment horizontal="right" vertical="center"/>
    </xf>
    <xf numFmtId="0" fontId="17" fillId="6" borderId="13" xfId="0" applyFont="1" applyFill="1" applyBorder="1" applyAlignment="1" applyProtection="1">
      <alignment horizontal="center" vertical="center"/>
      <protection locked="0"/>
    </xf>
    <xf numFmtId="0" fontId="17" fillId="6" borderId="8" xfId="0" quotePrefix="1" applyFont="1" applyFill="1" applyBorder="1" applyAlignment="1" applyProtection="1">
      <alignment horizontal="center" vertical="center"/>
      <protection locked="0"/>
    </xf>
    <xf numFmtId="0" fontId="17" fillId="6" borderId="8" xfId="0" applyFont="1" applyFill="1" applyBorder="1" applyAlignment="1" applyProtection="1">
      <alignment horizontal="center" vertical="center"/>
      <protection locked="0"/>
    </xf>
    <xf numFmtId="0" fontId="28" fillId="5" borderId="13" xfId="0" applyFont="1" applyFill="1" applyBorder="1" applyAlignment="1" applyProtection="1">
      <alignment horizontal="center" vertical="center"/>
      <protection locked="0"/>
    </xf>
    <xf numFmtId="0" fontId="28" fillId="5" borderId="15" xfId="0" applyFont="1" applyFill="1" applyBorder="1" applyAlignment="1" applyProtection="1">
      <alignment horizontal="center" vertical="center"/>
      <protection locked="0"/>
    </xf>
    <xf numFmtId="0" fontId="28" fillId="5" borderId="9" xfId="0" applyFont="1" applyFill="1" applyBorder="1" applyAlignment="1" applyProtection="1">
      <alignment horizontal="center" vertical="center"/>
      <protection locked="0"/>
    </xf>
    <xf numFmtId="0" fontId="17" fillId="11" borderId="0" xfId="0" applyFont="1" applyFill="1" applyAlignment="1">
      <alignment horizontal="left" vertical="center"/>
    </xf>
    <xf numFmtId="0" fontId="14" fillId="11" borderId="0" xfId="0" applyFont="1" applyFill="1">
      <alignment vertical="center"/>
    </xf>
    <xf numFmtId="0" fontId="28" fillId="12" borderId="8" xfId="0" applyFont="1" applyFill="1" applyBorder="1" applyAlignment="1" applyProtection="1">
      <alignment horizontal="center" vertical="center"/>
      <protection locked="0"/>
    </xf>
    <xf numFmtId="0" fontId="92" fillId="12" borderId="8" xfId="3" applyFont="1" applyFill="1" applyBorder="1" applyAlignment="1" applyProtection="1">
      <alignment horizontal="center" vertical="center"/>
      <protection locked="0"/>
    </xf>
    <xf numFmtId="0" fontId="17" fillId="6" borderId="8" xfId="3" applyFont="1" applyFill="1" applyBorder="1" applyAlignment="1" applyProtection="1">
      <alignment horizontal="left" vertical="center"/>
      <protection locked="0"/>
    </xf>
    <xf numFmtId="176" fontId="17" fillId="0" borderId="8" xfId="3" applyNumberFormat="1" applyFont="1" applyBorder="1" applyAlignment="1" applyProtection="1">
      <alignment horizontal="right" vertical="center"/>
      <protection locked="0"/>
    </xf>
    <xf numFmtId="0" fontId="17" fillId="11" borderId="3" xfId="0" applyFont="1" applyFill="1" applyBorder="1" applyAlignment="1">
      <alignment horizontal="left" vertical="center"/>
    </xf>
    <xf numFmtId="0" fontId="14" fillId="11" borderId="0" xfId="0" applyFont="1" applyFill="1" applyAlignment="1">
      <alignment vertical="center"/>
    </xf>
    <xf numFmtId="0" fontId="17" fillId="6" borderId="8" xfId="3" applyFont="1" applyFill="1" applyBorder="1" applyAlignment="1" applyProtection="1">
      <alignment horizontal="left" vertical="center" indent="2"/>
      <protection locked="0"/>
    </xf>
    <xf numFmtId="176" fontId="17" fillId="8" borderId="8" xfId="3" applyNumberFormat="1" applyFont="1" applyFill="1" applyBorder="1" applyAlignment="1" applyProtection="1">
      <alignment horizontal="right" vertical="center"/>
      <protection locked="0"/>
    </xf>
    <xf numFmtId="0" fontId="8" fillId="2" borderId="24" xfId="1" applyFont="1" applyFill="1" applyBorder="1" applyAlignment="1">
      <alignment horizontal="center" vertical="center" wrapText="1"/>
    </xf>
    <xf numFmtId="0" fontId="0" fillId="0" borderId="0" xfId="0">
      <alignment vertical="center"/>
    </xf>
    <xf numFmtId="0" fontId="34" fillId="11" borderId="0" xfId="0" applyFont="1" applyFill="1" applyAlignment="1">
      <alignment horizontal="left" vertical="center"/>
    </xf>
    <xf numFmtId="176" fontId="17" fillId="0" borderId="8" xfId="0" applyNumberFormat="1" applyFont="1" applyBorder="1" applyAlignment="1" applyProtection="1">
      <alignment horizontal="right" vertical="center"/>
      <protection locked="0"/>
    </xf>
    <xf numFmtId="0" fontId="17" fillId="11" borderId="3" xfId="0" applyFont="1" applyFill="1" applyBorder="1">
      <alignment vertical="center"/>
    </xf>
    <xf numFmtId="0" fontId="17" fillId="11" borderId="3" xfId="0" applyFont="1" applyFill="1" applyBorder="1" applyAlignment="1">
      <alignment horizontal="left" vertical="center"/>
    </xf>
    <xf numFmtId="0" fontId="15" fillId="11" borderId="0" xfId="0" applyFont="1" applyFill="1" applyAlignment="1">
      <alignment horizontal="right" vertical="center"/>
    </xf>
    <xf numFmtId="0" fontId="19" fillId="11" borderId="0" xfId="0" applyFont="1" applyFill="1" applyAlignment="1">
      <alignment horizontal="right" vertical="center"/>
    </xf>
    <xf numFmtId="0" fontId="17" fillId="6" borderId="8" xfId="0" applyFont="1" applyFill="1" applyBorder="1" applyAlignment="1" applyProtection="1">
      <alignment horizontal="left" vertical="center"/>
      <protection locked="0"/>
    </xf>
    <xf numFmtId="0" fontId="21" fillId="5" borderId="8" xfId="0" applyFont="1" applyFill="1" applyBorder="1" applyAlignment="1" applyProtection="1">
      <alignment horizontal="center" vertical="center"/>
      <protection locked="0"/>
    </xf>
    <xf numFmtId="0" fontId="57" fillId="5" borderId="7" xfId="0" applyFont="1" applyFill="1" applyBorder="1" applyAlignment="1" applyProtection="1">
      <alignment horizontal="center" vertical="center"/>
      <protection locked="0"/>
    </xf>
    <xf numFmtId="49" fontId="34" fillId="11" borderId="0" xfId="0" applyNumberFormat="1" applyFont="1" applyFill="1" applyAlignment="1">
      <alignment horizontal="left" vertical="center"/>
    </xf>
    <xf numFmtId="0" fontId="17" fillId="6" borderId="8" xfId="0" applyFont="1" applyFill="1" applyBorder="1" applyAlignment="1" applyProtection="1">
      <alignment horizontal="center" vertical="center"/>
      <protection locked="0"/>
    </xf>
    <xf numFmtId="0" fontId="97" fillId="6" borderId="8" xfId="0" applyFont="1" applyFill="1" applyBorder="1" applyAlignment="1" applyProtection="1">
      <alignment horizontal="left" vertical="center"/>
      <protection locked="0"/>
    </xf>
    <xf numFmtId="0" fontId="43" fillId="6" borderId="8" xfId="0" applyFont="1" applyFill="1" applyBorder="1" applyAlignment="1" applyProtection="1">
      <alignment horizontal="left" vertical="center"/>
      <protection locked="0"/>
    </xf>
    <xf numFmtId="0" fontId="21" fillId="5" borderId="15" xfId="0" applyFont="1" applyFill="1" applyBorder="1" applyAlignment="1" applyProtection="1">
      <alignment vertical="center"/>
      <protection locked="0"/>
    </xf>
    <xf numFmtId="176" fontId="0" fillId="11" borderId="0" xfId="0" applyNumberFormat="1" applyFill="1">
      <alignment vertical="center"/>
    </xf>
    <xf numFmtId="0" fontId="0" fillId="8" borderId="0" xfId="0" applyFill="1">
      <alignment vertical="center"/>
    </xf>
    <xf numFmtId="0" fontId="8" fillId="42" borderId="24" xfId="1" applyFont="1" applyFill="1" applyBorder="1" applyAlignment="1">
      <alignment horizontal="left" vertical="center"/>
    </xf>
    <xf numFmtId="0" fontId="90" fillId="4" borderId="0" xfId="0" applyFont="1" applyFill="1" applyAlignment="1">
      <alignment horizontal="right" vertical="center" wrapText="1"/>
    </xf>
    <xf numFmtId="0" fontId="40" fillId="4" borderId="0" xfId="0" applyFont="1" applyFill="1" applyAlignment="1">
      <alignment horizontal="right" vertical="center" wrapText="1"/>
    </xf>
    <xf numFmtId="0" fontId="75" fillId="7" borderId="0" xfId="0" applyFont="1" applyFill="1" applyAlignment="1">
      <alignment horizontal="right" vertical="center" wrapText="1"/>
    </xf>
    <xf numFmtId="0" fontId="47" fillId="7" borderId="0" xfId="0" applyFont="1" applyFill="1" applyAlignment="1">
      <alignment vertical="center" wrapText="1"/>
    </xf>
    <xf numFmtId="0" fontId="0" fillId="0" borderId="0" xfId="0">
      <alignment vertical="center"/>
    </xf>
    <xf numFmtId="0" fontId="0" fillId="11" borderId="0" xfId="0" applyFill="1">
      <alignment vertical="center"/>
    </xf>
    <xf numFmtId="0" fontId="34" fillId="11" borderId="0" xfId="0" applyFont="1" applyFill="1" applyAlignment="1">
      <alignment horizontal="left" vertical="center"/>
    </xf>
    <xf numFmtId="176" fontId="17" fillId="0" borderId="8" xfId="0" applyNumberFormat="1" applyFont="1" applyBorder="1" applyAlignment="1" applyProtection="1">
      <alignment horizontal="right" vertical="center"/>
      <protection locked="0"/>
    </xf>
    <xf numFmtId="0" fontId="17" fillId="11" borderId="3" xfId="0" applyFont="1" applyFill="1" applyBorder="1">
      <alignment vertical="center"/>
    </xf>
    <xf numFmtId="0" fontId="17" fillId="11" borderId="3" xfId="0" applyFont="1" applyFill="1" applyBorder="1" applyAlignment="1">
      <alignment horizontal="left" vertical="center"/>
    </xf>
    <xf numFmtId="0" fontId="15" fillId="11" borderId="0" xfId="0" applyFont="1" applyFill="1" applyAlignment="1">
      <alignment horizontal="right" vertical="center"/>
    </xf>
    <xf numFmtId="0" fontId="19" fillId="11" borderId="0" xfId="0" applyFont="1" applyFill="1" applyAlignment="1">
      <alignment horizontal="right" vertical="center"/>
    </xf>
    <xf numFmtId="0" fontId="17" fillId="6" borderId="13" xfId="0" applyFont="1" applyFill="1" applyBorder="1" applyAlignment="1" applyProtection="1">
      <alignment horizontal="center" vertical="center"/>
      <protection locked="0"/>
    </xf>
    <xf numFmtId="0" fontId="21" fillId="5" borderId="8" xfId="0" applyFont="1" applyFill="1" applyBorder="1" applyAlignment="1" applyProtection="1">
      <alignment horizontal="center" vertical="center"/>
      <protection locked="0"/>
    </xf>
    <xf numFmtId="49" fontId="0" fillId="11" borderId="0" xfId="0" applyNumberFormat="1" applyFill="1">
      <alignment vertical="center"/>
    </xf>
    <xf numFmtId="0" fontId="95" fillId="11" borderId="0" xfId="0" applyFont="1" applyFill="1">
      <alignment vertical="center"/>
    </xf>
    <xf numFmtId="49" fontId="34" fillId="11" borderId="0" xfId="0" applyNumberFormat="1" applyFont="1" applyFill="1" applyAlignment="1">
      <alignment horizontal="left" vertical="center"/>
    </xf>
    <xf numFmtId="0" fontId="21" fillId="5" borderId="47" xfId="0" applyFont="1" applyFill="1" applyBorder="1" applyAlignment="1" applyProtection="1">
      <alignment horizontal="center" vertical="center"/>
      <protection locked="0"/>
    </xf>
    <xf numFmtId="0" fontId="21" fillId="5" borderId="6" xfId="0" applyFont="1" applyFill="1" applyBorder="1" applyAlignment="1" applyProtection="1">
      <alignment horizontal="center" vertical="center"/>
      <protection locked="0"/>
    </xf>
    <xf numFmtId="0" fontId="21" fillId="5" borderId="48" xfId="0" applyFont="1" applyFill="1" applyBorder="1" applyAlignment="1" applyProtection="1">
      <alignment horizontal="center" vertical="center"/>
      <protection locked="0"/>
    </xf>
    <xf numFmtId="0" fontId="17" fillId="6" borderId="13" xfId="0" applyFont="1" applyFill="1" applyBorder="1" applyAlignment="1" applyProtection="1">
      <alignment horizontal="left" vertical="center"/>
      <protection locked="0"/>
    </xf>
    <xf numFmtId="0" fontId="0" fillId="11" borderId="0" xfId="0" applyFill="1" applyAlignment="1">
      <alignment horizontal="left" vertical="center"/>
    </xf>
    <xf numFmtId="0" fontId="21" fillId="5" borderId="47" xfId="0" applyFont="1" applyFill="1" applyBorder="1" applyAlignment="1" applyProtection="1">
      <alignment horizontal="left" vertical="center"/>
      <protection locked="0"/>
    </xf>
    <xf numFmtId="0" fontId="21" fillId="5" borderId="0" xfId="0" applyFont="1" applyFill="1" applyAlignment="1" applyProtection="1">
      <alignment horizontal="left" vertical="center"/>
      <protection locked="0"/>
    </xf>
    <xf numFmtId="0" fontId="21" fillId="5" borderId="6" xfId="0" applyFont="1" applyFill="1" applyBorder="1" applyAlignment="1" applyProtection="1">
      <alignment horizontal="left" vertical="center"/>
      <protection locked="0"/>
    </xf>
    <xf numFmtId="0" fontId="0" fillId="4" borderId="0" xfId="0" applyFill="1">
      <alignment vertical="center"/>
    </xf>
    <xf numFmtId="176" fontId="17" fillId="16" borderId="8" xfId="3" applyNumberFormat="1" applyFont="1" applyFill="1" applyBorder="1" applyAlignment="1" applyProtection="1">
      <alignment horizontal="right" vertical="center"/>
      <protection locked="0"/>
    </xf>
    <xf numFmtId="176" fontId="17" fillId="7" borderId="8" xfId="3" applyNumberFormat="1" applyFont="1" applyFill="1" applyBorder="1" applyAlignment="1" applyProtection="1">
      <alignment horizontal="right" vertical="center"/>
      <protection locked="0"/>
    </xf>
    <xf numFmtId="0" fontId="21" fillId="5" borderId="13" xfId="0" applyFont="1" applyFill="1" applyBorder="1" applyAlignment="1" applyProtection="1">
      <alignment horizontal="center" vertical="center"/>
      <protection locked="0"/>
    </xf>
    <xf numFmtId="0" fontId="14" fillId="11" borderId="0" xfId="0" applyFont="1" applyFill="1" applyAlignment="1">
      <alignment horizontal="center" vertical="center"/>
    </xf>
    <xf numFmtId="0" fontId="14" fillId="4" borderId="0" xfId="0" applyFont="1" applyFill="1" applyAlignment="1">
      <alignment horizontal="center" vertical="center"/>
    </xf>
    <xf numFmtId="44" fontId="21" fillId="5" borderId="5" xfId="6" applyFont="1" applyFill="1" applyBorder="1" applyAlignment="1" applyProtection="1">
      <alignment horizontal="center" vertical="center"/>
      <protection locked="0"/>
    </xf>
    <xf numFmtId="0" fontId="22" fillId="5" borderId="13" xfId="0" applyFont="1" applyFill="1" applyBorder="1" applyAlignment="1" applyProtection="1">
      <alignment horizontal="center" vertical="center"/>
      <protection locked="0"/>
    </xf>
    <xf numFmtId="49" fontId="0" fillId="4" borderId="0" xfId="0" applyNumberFormat="1" applyFill="1">
      <alignment vertical="center"/>
    </xf>
    <xf numFmtId="0" fontId="99" fillId="11" borderId="0" xfId="0" applyFont="1" applyFill="1" applyAlignment="1">
      <alignment horizontal="center" vertical="center" wrapText="1"/>
    </xf>
    <xf numFmtId="176" fontId="0" fillId="11" borderId="0" xfId="0" applyNumberFormat="1" applyFill="1">
      <alignment vertical="center"/>
    </xf>
    <xf numFmtId="0" fontId="0" fillId="0" borderId="0" xfId="0" applyFill="1">
      <alignment vertical="center"/>
    </xf>
    <xf numFmtId="176" fontId="17" fillId="7" borderId="13" xfId="3" applyNumberFormat="1" applyFont="1" applyFill="1" applyBorder="1" applyAlignment="1" applyProtection="1">
      <alignment horizontal="right" vertical="center"/>
      <protection locked="0"/>
    </xf>
    <xf numFmtId="176" fontId="17" fillId="16" borderId="13" xfId="3" applyNumberFormat="1" applyFont="1" applyFill="1" applyBorder="1" applyAlignment="1" applyProtection="1">
      <alignment horizontal="right" vertical="center"/>
      <protection locked="0"/>
    </xf>
    <xf numFmtId="0" fontId="0" fillId="11" borderId="0" xfId="0" applyFill="1" applyBorder="1">
      <alignment vertical="center"/>
    </xf>
    <xf numFmtId="0" fontId="0" fillId="0" borderId="0" xfId="0" applyFill="1" applyBorder="1">
      <alignment vertical="center"/>
    </xf>
    <xf numFmtId="176" fontId="17" fillId="7" borderId="0" xfId="3" applyNumberFormat="1" applyFont="1" applyFill="1" applyAlignment="1" applyProtection="1">
      <alignment horizontal="left" vertical="center" wrapText="1"/>
      <protection locked="0"/>
    </xf>
    <xf numFmtId="0" fontId="38" fillId="0" borderId="0" xfId="0" applyFont="1" applyAlignment="1">
      <alignment horizontal="right" vertical="center"/>
    </xf>
    <xf numFmtId="176" fontId="38" fillId="7" borderId="0" xfId="0" applyNumberFormat="1" applyFont="1" applyFill="1">
      <alignment vertical="center"/>
    </xf>
    <xf numFmtId="0" fontId="6" fillId="2" borderId="1" xfId="1" applyFont="1" applyFill="1" applyBorder="1" applyAlignment="1">
      <alignment horizontal="center" vertical="center" wrapText="1"/>
    </xf>
    <xf numFmtId="0" fontId="28" fillId="5" borderId="9" xfId="3" applyFont="1" applyFill="1" applyBorder="1" applyAlignment="1" applyProtection="1">
      <alignment horizontal="center" vertical="center"/>
      <protection locked="0"/>
    </xf>
    <xf numFmtId="0" fontId="28" fillId="5" borderId="12" xfId="3" applyFont="1" applyFill="1" applyBorder="1" applyAlignment="1" applyProtection="1">
      <alignment horizontal="center" vertical="center"/>
      <protection locked="0"/>
    </xf>
    <xf numFmtId="0" fontId="28" fillId="5" borderId="13" xfId="3" applyFont="1" applyFill="1" applyBorder="1" applyAlignment="1" applyProtection="1">
      <alignment horizontal="center" vertical="center"/>
      <protection locked="0"/>
    </xf>
    <xf numFmtId="0" fontId="28" fillId="5" borderId="15" xfId="3" applyFont="1" applyFill="1" applyBorder="1" applyAlignment="1" applyProtection="1">
      <alignment horizontal="center" vertical="center"/>
      <protection locked="0"/>
    </xf>
    <xf numFmtId="0" fontId="28" fillId="5" borderId="14" xfId="3" applyFont="1" applyFill="1" applyBorder="1" applyAlignment="1" applyProtection="1">
      <alignment horizontal="center" vertical="center"/>
      <protection locked="0"/>
    </xf>
    <xf numFmtId="0" fontId="6" fillId="2" borderId="24" xfId="1" applyFont="1" applyFill="1" applyBorder="1" applyAlignment="1">
      <alignment horizontal="center" vertical="center"/>
    </xf>
    <xf numFmtId="0" fontId="22" fillId="12" borderId="9" xfId="3" applyFont="1" applyFill="1" applyBorder="1" applyAlignment="1" applyProtection="1">
      <alignment horizontal="center" vertical="center"/>
      <protection locked="0"/>
    </xf>
    <xf numFmtId="0" fontId="22" fillId="12" borderId="12" xfId="3" applyFont="1" applyFill="1" applyBorder="1" applyAlignment="1" applyProtection="1">
      <alignment horizontal="center" vertical="center"/>
      <protection locked="0"/>
    </xf>
    <xf numFmtId="0" fontId="22" fillId="12" borderId="13" xfId="3" applyFont="1" applyFill="1" applyBorder="1" applyAlignment="1" applyProtection="1">
      <alignment horizontal="center" vertical="center"/>
      <protection locked="0"/>
    </xf>
    <xf numFmtId="0" fontId="22" fillId="12" borderId="15" xfId="3" applyFont="1" applyFill="1" applyBorder="1" applyAlignment="1" applyProtection="1">
      <alignment horizontal="center" vertical="center"/>
      <protection locked="0"/>
    </xf>
    <xf numFmtId="0" fontId="22" fillId="12" borderId="14" xfId="3" applyFont="1" applyFill="1" applyBorder="1" applyAlignment="1" applyProtection="1">
      <alignment horizontal="center" vertical="center"/>
      <protection locked="0"/>
    </xf>
    <xf numFmtId="0" fontId="22" fillId="12" borderId="5" xfId="3" applyFont="1" applyFill="1" applyBorder="1" applyAlignment="1" applyProtection="1">
      <alignment horizontal="center" vertical="center"/>
      <protection locked="0"/>
    </xf>
    <xf numFmtId="0" fontId="22" fillId="12" borderId="11" xfId="3" applyFont="1" applyFill="1" applyBorder="1" applyAlignment="1" applyProtection="1">
      <alignment horizontal="center" vertical="center"/>
      <protection locked="0"/>
    </xf>
    <xf numFmtId="49" fontId="58" fillId="12" borderId="36" xfId="0" applyNumberFormat="1" applyFont="1" applyFill="1" applyBorder="1" applyAlignment="1">
      <alignment horizontal="center" vertical="center"/>
    </xf>
    <xf numFmtId="49" fontId="58" fillId="12" borderId="37" xfId="0" applyNumberFormat="1" applyFont="1" applyFill="1" applyBorder="1" applyAlignment="1">
      <alignment horizontal="center" vertical="center"/>
    </xf>
    <xf numFmtId="49" fontId="58" fillId="12" borderId="33" xfId="0" applyNumberFormat="1" applyFont="1" applyFill="1" applyBorder="1" applyAlignment="1">
      <alignment horizontal="center" vertical="center"/>
    </xf>
    <xf numFmtId="49" fontId="58" fillId="12" borderId="34" xfId="0" applyNumberFormat="1" applyFont="1" applyFill="1" applyBorder="1" applyAlignment="1">
      <alignment horizontal="center" vertical="center"/>
    </xf>
    <xf numFmtId="49" fontId="58" fillId="12" borderId="35" xfId="0" applyNumberFormat="1" applyFont="1" applyFill="1" applyBorder="1" applyAlignment="1">
      <alignment horizontal="center" vertical="center"/>
    </xf>
    <xf numFmtId="176" fontId="22" fillId="5" borderId="33" xfId="0" applyNumberFormat="1" applyFont="1" applyFill="1" applyBorder="1" applyAlignment="1">
      <alignment horizontal="center" vertical="center"/>
    </xf>
    <xf numFmtId="176" fontId="22" fillId="5" borderId="34" xfId="0" applyNumberFormat="1" applyFont="1" applyFill="1" applyBorder="1" applyAlignment="1">
      <alignment horizontal="center" vertical="center"/>
    </xf>
    <xf numFmtId="176" fontId="22" fillId="5" borderId="35" xfId="0" applyNumberFormat="1" applyFont="1" applyFill="1" applyBorder="1" applyAlignment="1">
      <alignment horizontal="center" vertical="center"/>
    </xf>
    <xf numFmtId="49" fontId="58" fillId="12" borderId="36" xfId="0" applyNumberFormat="1" applyFont="1" applyFill="1" applyBorder="1" applyAlignment="1">
      <alignment horizontal="center" vertical="center" wrapText="1"/>
    </xf>
    <xf numFmtId="49" fontId="58" fillId="12" borderId="38" xfId="0" applyNumberFormat="1" applyFont="1" applyFill="1" applyBorder="1" applyAlignment="1">
      <alignment horizontal="center" vertical="center" wrapText="1"/>
    </xf>
    <xf numFmtId="49" fontId="58" fillId="12" borderId="37" xfId="0" applyNumberFormat="1" applyFont="1" applyFill="1" applyBorder="1" applyAlignment="1">
      <alignment horizontal="center" vertical="center" wrapText="1"/>
    </xf>
    <xf numFmtId="49" fontId="58" fillId="12" borderId="38" xfId="0" applyNumberFormat="1" applyFont="1" applyFill="1" applyBorder="1" applyAlignment="1">
      <alignment horizontal="center" vertical="center"/>
    </xf>
    <xf numFmtId="0" fontId="28" fillId="5" borderId="9" xfId="0" applyFont="1" applyFill="1" applyBorder="1" applyAlignment="1" applyProtection="1">
      <alignment horizontal="center" vertical="center"/>
      <protection locked="0"/>
    </xf>
    <xf numFmtId="0" fontId="28" fillId="5" borderId="10" xfId="0" applyFont="1" applyFill="1" applyBorder="1" applyAlignment="1" applyProtection="1">
      <alignment horizontal="center" vertical="center"/>
      <protection locked="0"/>
    </xf>
    <xf numFmtId="0" fontId="28" fillId="5" borderId="12" xfId="0" applyFont="1" applyFill="1" applyBorder="1" applyAlignment="1" applyProtection="1">
      <alignment horizontal="center" vertical="center"/>
      <protection locked="0"/>
    </xf>
    <xf numFmtId="49" fontId="58" fillId="12" borderId="29" xfId="0" applyNumberFormat="1" applyFont="1" applyFill="1" applyBorder="1" applyAlignment="1">
      <alignment horizontal="center" vertical="center"/>
    </xf>
    <xf numFmtId="49" fontId="58" fillId="12" borderId="30" xfId="0" applyNumberFormat="1" applyFont="1" applyFill="1" applyBorder="1" applyAlignment="1">
      <alignment horizontal="center" vertical="center"/>
    </xf>
    <xf numFmtId="49" fontId="58" fillId="12" borderId="31" xfId="0" applyNumberFormat="1" applyFont="1" applyFill="1" applyBorder="1" applyAlignment="1">
      <alignment horizontal="center" vertical="center"/>
    </xf>
    <xf numFmtId="49" fontId="58" fillId="12" borderId="32" xfId="0" applyNumberFormat="1" applyFont="1" applyFill="1" applyBorder="1" applyAlignment="1">
      <alignment horizontal="center" vertical="center"/>
    </xf>
    <xf numFmtId="0" fontId="28" fillId="5" borderId="26" xfId="0" applyFont="1" applyFill="1" applyBorder="1" applyAlignment="1" applyProtection="1">
      <alignment horizontal="center" vertical="center" wrapText="1"/>
      <protection locked="0"/>
    </xf>
    <xf numFmtId="0" fontId="28" fillId="5" borderId="27" xfId="0" applyFont="1" applyFill="1" applyBorder="1" applyAlignment="1" applyProtection="1">
      <alignment horizontal="center" vertical="center" wrapText="1"/>
      <protection locked="0"/>
    </xf>
    <xf numFmtId="0" fontId="28" fillId="5" borderId="28" xfId="0" applyFont="1" applyFill="1" applyBorder="1" applyAlignment="1" applyProtection="1">
      <alignment horizontal="center" vertical="center" wrapText="1"/>
      <protection locked="0"/>
    </xf>
    <xf numFmtId="176" fontId="22" fillId="5" borderId="29" xfId="0" applyNumberFormat="1" applyFont="1" applyFill="1" applyBorder="1" applyAlignment="1">
      <alignment horizontal="center" vertical="center"/>
    </xf>
    <xf numFmtId="176" fontId="22" fillId="5" borderId="30" xfId="0" applyNumberFormat="1" applyFont="1" applyFill="1" applyBorder="1" applyAlignment="1">
      <alignment horizontal="center" vertical="center"/>
    </xf>
    <xf numFmtId="176" fontId="22" fillId="5" borderId="31" xfId="0" applyNumberFormat="1" applyFont="1" applyFill="1" applyBorder="1" applyAlignment="1">
      <alignment horizontal="center" vertical="center"/>
    </xf>
    <xf numFmtId="176" fontId="22" fillId="5" borderId="32" xfId="0" applyNumberFormat="1" applyFont="1" applyFill="1" applyBorder="1" applyAlignment="1">
      <alignment horizontal="center" vertical="center"/>
    </xf>
    <xf numFmtId="0" fontId="54" fillId="5" borderId="9" xfId="0" applyFont="1" applyFill="1" applyBorder="1" applyAlignment="1" applyProtection="1">
      <alignment horizontal="center" vertical="center"/>
      <protection locked="0"/>
    </xf>
    <xf numFmtId="0" fontId="9" fillId="5" borderId="2" xfId="0" applyFont="1" applyFill="1" applyBorder="1" applyAlignment="1">
      <alignment horizontal="center" vertical="center" wrapText="1"/>
    </xf>
    <xf numFmtId="0" fontId="33" fillId="5" borderId="2" xfId="0" applyFont="1" applyFill="1" applyBorder="1" applyAlignment="1">
      <alignment horizontal="center" vertical="center" wrapText="1"/>
    </xf>
    <xf numFmtId="0" fontId="6" fillId="2" borderId="1" xfId="1" applyFont="1" applyFill="1" applyBorder="1" applyAlignment="1">
      <alignment horizontal="center" vertical="center"/>
    </xf>
    <xf numFmtId="0" fontId="13" fillId="11" borderId="0" xfId="0" applyFont="1" applyFill="1" applyAlignment="1">
      <alignment horizontal="center" vertical="center"/>
    </xf>
    <xf numFmtId="0" fontId="21" fillId="12" borderId="5" xfId="0" applyFont="1" applyFill="1" applyBorder="1" applyAlignment="1" applyProtection="1">
      <alignment horizontal="center" vertical="center"/>
      <protection locked="0"/>
    </xf>
    <xf numFmtId="0" fontId="21" fillId="12" borderId="4" xfId="0" applyFont="1" applyFill="1" applyBorder="1" applyAlignment="1" applyProtection="1">
      <alignment horizontal="center" vertical="center"/>
      <protection locked="0"/>
    </xf>
    <xf numFmtId="0" fontId="21" fillId="12" borderId="11" xfId="0" applyFont="1" applyFill="1" applyBorder="1" applyAlignment="1" applyProtection="1">
      <alignment horizontal="center" vertical="center"/>
      <protection locked="0"/>
    </xf>
    <xf numFmtId="0" fontId="21" fillId="5" borderId="6" xfId="0" applyFont="1" applyFill="1" applyBorder="1" applyAlignment="1" applyProtection="1">
      <alignment horizontal="center" vertical="center"/>
      <protection locked="0"/>
    </xf>
    <xf numFmtId="0" fontId="21" fillId="5" borderId="7" xfId="0" applyFont="1" applyFill="1" applyBorder="1" applyAlignment="1" applyProtection="1">
      <alignment horizontal="center" vertical="center"/>
      <protection locked="0"/>
    </xf>
    <xf numFmtId="0" fontId="22" fillId="12" borderId="8" xfId="0" applyFont="1" applyFill="1" applyBorder="1" applyAlignment="1" applyProtection="1">
      <alignment horizontal="center" vertical="center"/>
      <protection locked="0"/>
    </xf>
    <xf numFmtId="0" fontId="12" fillId="8" borderId="0" xfId="0" applyFont="1" applyFill="1" applyAlignment="1">
      <alignment horizontal="center" vertical="center"/>
    </xf>
    <xf numFmtId="0" fontId="22" fillId="12" borderId="8"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2" fillId="12" borderId="9" xfId="0" applyFont="1" applyFill="1" applyBorder="1" applyAlignment="1" applyProtection="1">
      <alignment horizontal="center" vertical="center"/>
      <protection locked="0"/>
    </xf>
    <xf numFmtId="0" fontId="22" fillId="12" borderId="10" xfId="0" applyFont="1" applyFill="1" applyBorder="1" applyAlignment="1" applyProtection="1">
      <alignment horizontal="center" vertical="center"/>
      <protection locked="0"/>
    </xf>
    <xf numFmtId="0" fontId="22" fillId="12" borderId="12" xfId="0" applyFont="1" applyFill="1" applyBorder="1" applyAlignment="1" applyProtection="1">
      <alignment horizontal="center" vertical="center"/>
      <protection locked="0"/>
    </xf>
    <xf numFmtId="0" fontId="14" fillId="4" borderId="0" xfId="0" applyFont="1" applyFill="1" applyAlignment="1">
      <alignment horizontal="center" vertical="center"/>
    </xf>
    <xf numFmtId="0" fontId="14" fillId="11" borderId="0" xfId="0" applyFont="1" applyFill="1" applyAlignment="1">
      <alignment horizontal="center" vertical="center"/>
    </xf>
    <xf numFmtId="0" fontId="44" fillId="5" borderId="2" xfId="0" applyFont="1" applyFill="1" applyBorder="1" applyAlignment="1">
      <alignment horizontal="center" vertical="center" wrapText="1"/>
    </xf>
    <xf numFmtId="0" fontId="45" fillId="5" borderId="2" xfId="0" applyFont="1" applyFill="1" applyBorder="1" applyAlignment="1">
      <alignment horizontal="center" vertical="center" wrapText="1"/>
    </xf>
    <xf numFmtId="0" fontId="49" fillId="11" borderId="0" xfId="0" applyFont="1" applyFill="1" applyAlignment="1">
      <alignment horizontal="left" vertical="center" wrapText="1"/>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21" fillId="12" borderId="19" xfId="0" applyFont="1" applyFill="1" applyBorder="1" applyAlignment="1" applyProtection="1">
      <alignment horizontal="center" vertical="center"/>
      <protection locked="0"/>
    </xf>
    <xf numFmtId="0" fontId="21" fillId="12" borderId="20" xfId="0" applyFont="1" applyFill="1" applyBorder="1" applyAlignment="1" applyProtection="1">
      <alignment horizontal="center" vertical="center"/>
      <protection locked="0"/>
    </xf>
    <xf numFmtId="0" fontId="21" fillId="12" borderId="21" xfId="0" applyFont="1" applyFill="1" applyBorder="1" applyAlignment="1" applyProtection="1">
      <alignment horizontal="center" vertical="center"/>
      <protection locked="0"/>
    </xf>
    <xf numFmtId="0" fontId="21" fillId="12" borderId="7" xfId="0" applyFont="1" applyFill="1" applyBorder="1" applyAlignment="1" applyProtection="1">
      <alignment horizontal="center" vertical="center"/>
      <protection locked="0"/>
    </xf>
    <xf numFmtId="0" fontId="22" fillId="12" borderId="13" xfId="0" applyFont="1" applyFill="1" applyBorder="1" applyAlignment="1" applyProtection="1">
      <alignment horizontal="center" vertical="center"/>
      <protection locked="0"/>
    </xf>
    <xf numFmtId="0" fontId="22" fillId="12" borderId="15" xfId="0" applyFont="1" applyFill="1" applyBorder="1" applyAlignment="1" applyProtection="1">
      <alignment horizontal="center" vertical="center"/>
      <protection locked="0"/>
    </xf>
    <xf numFmtId="0" fontId="22" fillId="12" borderId="14" xfId="0" applyFont="1" applyFill="1" applyBorder="1" applyAlignment="1" applyProtection="1">
      <alignment horizontal="center" vertical="center"/>
      <protection locked="0"/>
    </xf>
    <xf numFmtId="0" fontId="50" fillId="11" borderId="0" xfId="0" applyFont="1" applyFill="1" applyAlignment="1">
      <alignment horizontal="left" vertical="center" wrapText="1"/>
    </xf>
    <xf numFmtId="0" fontId="74" fillId="4" borderId="0" xfId="0" applyFont="1" applyFill="1" applyAlignment="1">
      <alignment horizontal="center" vertical="center" wrapText="1"/>
    </xf>
    <xf numFmtId="0" fontId="6" fillId="2" borderId="24" xfId="1" applyFont="1" applyFill="1" applyBorder="1" applyAlignment="1">
      <alignment horizontal="center" vertical="center" wrapText="1"/>
    </xf>
    <xf numFmtId="0" fontId="21" fillId="5" borderId="13" xfId="0" applyFont="1" applyFill="1" applyBorder="1" applyAlignment="1" applyProtection="1">
      <alignment horizontal="center" vertical="center"/>
      <protection locked="0"/>
    </xf>
    <xf numFmtId="0" fontId="21" fillId="5" borderId="15" xfId="0" applyFont="1" applyFill="1" applyBorder="1" applyAlignment="1" applyProtection="1">
      <alignment horizontal="center" vertical="center"/>
      <protection locked="0"/>
    </xf>
    <xf numFmtId="0" fontId="21" fillId="5" borderId="14" xfId="0" applyFont="1" applyFill="1" applyBorder="1" applyAlignment="1" applyProtection="1">
      <alignment horizontal="center" vertical="center"/>
      <protection locked="0"/>
    </xf>
    <xf numFmtId="0" fontId="58" fillId="5" borderId="45" xfId="0" applyFont="1" applyFill="1" applyBorder="1" applyAlignment="1" applyProtection="1">
      <alignment horizontal="center" vertical="center" wrapText="1"/>
      <protection locked="0"/>
    </xf>
    <xf numFmtId="0" fontId="21" fillId="5" borderId="45" xfId="0" applyFont="1" applyFill="1" applyBorder="1" applyAlignment="1" applyProtection="1">
      <alignment horizontal="center" vertical="center" wrapText="1"/>
      <protection locked="0"/>
    </xf>
    <xf numFmtId="0" fontId="21" fillId="5" borderId="46" xfId="0" applyFont="1" applyFill="1" applyBorder="1" applyAlignment="1" applyProtection="1">
      <alignment horizontal="center" vertical="center" wrapText="1"/>
      <protection locked="0"/>
    </xf>
    <xf numFmtId="49" fontId="21" fillId="5" borderId="10"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wrapText="1"/>
      <protection locked="0"/>
    </xf>
    <xf numFmtId="0" fontId="21" fillId="5" borderId="10" xfId="0" applyFont="1" applyFill="1" applyBorder="1" applyAlignment="1" applyProtection="1">
      <alignment horizontal="center" vertical="center"/>
      <protection locked="0"/>
    </xf>
    <xf numFmtId="0" fontId="21" fillId="5" borderId="6" xfId="0" applyFont="1" applyFill="1" applyBorder="1" applyAlignment="1" applyProtection="1">
      <alignment horizontal="center" vertical="center" wrapText="1"/>
      <protection locked="0"/>
    </xf>
    <xf numFmtId="0" fontId="21" fillId="5" borderId="7" xfId="0" applyFont="1" applyFill="1" applyBorder="1" applyAlignment="1" applyProtection="1">
      <alignment horizontal="center" vertical="center" wrapText="1"/>
      <protection locked="0"/>
    </xf>
    <xf numFmtId="0" fontId="21" fillId="5" borderId="11" xfId="0" applyFont="1" applyFill="1" applyBorder="1" applyAlignment="1" applyProtection="1">
      <alignment horizontal="center" vertical="center" wrapText="1"/>
      <protection locked="0"/>
    </xf>
    <xf numFmtId="44" fontId="21" fillId="5" borderId="13" xfId="6" applyFont="1" applyFill="1" applyBorder="1" applyAlignment="1" applyProtection="1">
      <alignment horizontal="center" vertical="center"/>
      <protection locked="0"/>
    </xf>
    <xf numFmtId="44" fontId="21" fillId="5" borderId="15" xfId="6" applyFont="1" applyFill="1" applyBorder="1" applyAlignment="1" applyProtection="1">
      <alignment horizontal="center" vertical="center"/>
      <protection locked="0"/>
    </xf>
    <xf numFmtId="44" fontId="21" fillId="5" borderId="14" xfId="6" applyFont="1" applyFill="1" applyBorder="1" applyAlignment="1" applyProtection="1">
      <alignment horizontal="center" vertical="center"/>
      <protection locked="0"/>
    </xf>
    <xf numFmtId="0" fontId="22" fillId="5" borderId="9" xfId="0" applyFont="1" applyFill="1" applyBorder="1" applyAlignment="1" applyProtection="1">
      <alignment horizontal="center" vertical="center"/>
      <protection locked="0"/>
    </xf>
    <xf numFmtId="0" fontId="21" fillId="5" borderId="47" xfId="0" applyFont="1" applyFill="1" applyBorder="1" applyAlignment="1" applyProtection="1">
      <alignment horizontal="center" vertical="center"/>
      <protection locked="0"/>
    </xf>
    <xf numFmtId="0" fontId="99" fillId="11" borderId="0" xfId="0" applyFont="1" applyFill="1" applyAlignment="1">
      <alignment horizontal="center" vertical="center" wrapText="1"/>
    </xf>
    <xf numFmtId="0" fontId="22" fillId="5" borderId="13" xfId="0" applyFont="1" applyFill="1" applyBorder="1" applyAlignment="1" applyProtection="1">
      <alignment horizontal="center" vertical="center"/>
      <protection locked="0"/>
    </xf>
    <xf numFmtId="0" fontId="21" fillId="5" borderId="49" xfId="0" applyFont="1" applyFill="1" applyBorder="1" applyAlignment="1" applyProtection="1">
      <alignment horizontal="center" vertical="center"/>
      <protection locked="0"/>
    </xf>
    <xf numFmtId="0" fontId="100" fillId="4" borderId="0" xfId="0" applyFont="1" applyFill="1" applyAlignment="1">
      <alignment horizontal="center" vertical="center" wrapText="1"/>
    </xf>
    <xf numFmtId="0" fontId="9" fillId="5" borderId="2" xfId="0" applyFont="1" applyFill="1" applyBorder="1" applyAlignment="1">
      <alignment vertical="center" wrapText="1"/>
    </xf>
    <xf numFmtId="0" fontId="15" fillId="11" borderId="0" xfId="7" applyFont="1" applyFill="1" applyAlignment="1">
      <alignment horizontal="right" vertical="center"/>
    </xf>
    <xf numFmtId="0" fontId="19" fillId="11" borderId="0" xfId="7" applyFont="1" applyFill="1" applyAlignment="1">
      <alignment horizontal="right" vertical="center"/>
    </xf>
  </cellXfs>
  <cellStyles count="66">
    <cellStyle name="EPMUnrecognizedMember" xfId="65" xr:uid="{AEC70945-A853-4EE2-BC25-DCF071C4E8DF}"/>
    <cellStyle name="Normal 3" xfId="11" xr:uid="{D85BE5BB-C257-4268-B3A5-C6A4CA83C937}"/>
    <cellStyle name="Normal_Audited reporting package-Vivian(new)" xfId="16" xr:uid="{D2C23317-47C4-4E04-A6BC-FE3183215BED}"/>
    <cellStyle name="SAPBorder" xfId="45" xr:uid="{C632BBE3-E9E0-4CD5-8119-376FBD665CE0}"/>
    <cellStyle name="SAPDataCell" xfId="27" xr:uid="{35DBBC40-A014-4A0D-9F10-F04C7149DB5F}"/>
    <cellStyle name="SAPDataRemoved" xfId="46" xr:uid="{CAA8208C-0708-4534-8D3E-85FB11282282}"/>
    <cellStyle name="SAPDataTotalCell" xfId="28" xr:uid="{4A580BFE-0425-4D17-B3CB-E8F20186B6B1}"/>
    <cellStyle name="SAPDimensionCell" xfId="26" xr:uid="{3D3AFA04-B12A-4EA1-85DB-2EA866D40752}"/>
    <cellStyle name="SAPEditableDataCell" xfId="30" xr:uid="{111AB060-B301-4999-B439-A0FD3A8EA2A1}"/>
    <cellStyle name="SAPEditableDataTotalCell" xfId="33" xr:uid="{E2B83F3A-91DF-443D-BA95-8AF79B6FF7DC}"/>
    <cellStyle name="SAPEmphasized" xfId="56" xr:uid="{980F6A15-BEE9-471A-9391-B8001928DEF6}"/>
    <cellStyle name="SAPEmphasizedEditableDataCell" xfId="58" xr:uid="{CD121CF6-77A0-40F0-AFC7-9A05CC0A5089}"/>
    <cellStyle name="SAPEmphasizedEditableDataTotalCell" xfId="59" xr:uid="{73FB146B-D074-4E9F-B6D5-64B528B3B431}"/>
    <cellStyle name="SAPEmphasizedLockedDataCell" xfId="62" xr:uid="{81A38FC0-681A-4CE6-A301-7A7825C266BD}"/>
    <cellStyle name="SAPEmphasizedLockedDataTotalCell" xfId="63" xr:uid="{1EC7181C-72B6-4EFE-A9C6-78DAF85F3665}"/>
    <cellStyle name="SAPEmphasizedReadonlyDataCell" xfId="60" xr:uid="{436692F6-7605-4FB2-9855-B421F4168ADD}"/>
    <cellStyle name="SAPEmphasizedReadonlyDataTotalCell" xfId="61" xr:uid="{10D51CE7-BA11-4C52-A71C-5F729AD400C4}"/>
    <cellStyle name="SAPEmphasizedTotal" xfId="57" xr:uid="{DE2D42F6-CE67-4F83-9F75-7F754C8F497B}"/>
    <cellStyle name="SAPError" xfId="47" xr:uid="{D97BD48E-374C-4E74-8EE5-63708ED88DEF}"/>
    <cellStyle name="SAPExceptionLevel1" xfId="36" xr:uid="{DBC8707E-6EF4-4A98-9D89-D53371DB5C89}"/>
    <cellStyle name="SAPExceptionLevel2" xfId="37" xr:uid="{6F98A0D1-9AA5-410B-A2A3-54FE81BDDEAA}"/>
    <cellStyle name="SAPExceptionLevel3" xfId="38" xr:uid="{4EB2342F-985B-473A-8ECC-AD8F68BA72AD}"/>
    <cellStyle name="SAPExceptionLevel4" xfId="39" xr:uid="{CCBCDA94-B272-41B0-9627-CC28731779AA}"/>
    <cellStyle name="SAPExceptionLevel5" xfId="40" xr:uid="{4ABB8E74-C71A-4F27-A223-99F324E93DBD}"/>
    <cellStyle name="SAPExceptionLevel6" xfId="41" xr:uid="{10310A8D-6D23-4C02-B8DF-FEBFF9238B44}"/>
    <cellStyle name="SAPExceptionLevel7" xfId="42" xr:uid="{D7E5B8C6-38F6-4193-BD7C-E040ACA5DEFC}"/>
    <cellStyle name="SAPExceptionLevel8" xfId="43" xr:uid="{B18B6F47-3498-476E-8203-5A2D7D30FD82}"/>
    <cellStyle name="SAPExceptionLevel9" xfId="44" xr:uid="{80CB1C9A-8781-4A2C-9C79-35B16FA45FC4}"/>
    <cellStyle name="SAPFormula" xfId="64" xr:uid="{E2F772A2-E84C-4241-82E3-D28780D97FA3}"/>
    <cellStyle name="SAPGroupingFillCell" xfId="29" xr:uid="{839D3A81-10DE-4979-8B7C-0DDD7E5942F2}"/>
    <cellStyle name="SAPHierarchyCell0" xfId="51" xr:uid="{6BF95A5C-B080-45AE-B04B-15D224A5B401}"/>
    <cellStyle name="SAPHierarchyCell1" xfId="52" xr:uid="{0385E1C7-EF77-4719-A083-812C020C3818}"/>
    <cellStyle name="SAPHierarchyCell2" xfId="53" xr:uid="{D6824750-3A09-4AB7-A895-2F3DE4BE3F41}"/>
    <cellStyle name="SAPHierarchyCell3" xfId="54" xr:uid="{BA93F226-DB5D-4BF5-8D90-C301DD01D2B3}"/>
    <cellStyle name="SAPHierarchyCell4" xfId="55" xr:uid="{F6039404-4B07-45A3-9D57-5CE746F33523}"/>
    <cellStyle name="SAPLockedDataCell" xfId="32" xr:uid="{713A5F8B-75AF-4C0F-AA23-4392AB53BEAF}"/>
    <cellStyle name="SAPLockedDataTotalCell" xfId="35" xr:uid="{50164854-8CB0-4BC9-A2C7-E37CFFE27595}"/>
    <cellStyle name="SAPMemberCell" xfId="49" xr:uid="{33B333D8-3201-409D-8A2B-76CEF97A3806}"/>
    <cellStyle name="SAPMemberTotalCell" xfId="50" xr:uid="{595D5ADC-A70C-4587-A0F9-9B91BFC7C76F}"/>
    <cellStyle name="SAPMessageText" xfId="48" xr:uid="{90574ABE-E2D9-497C-9803-36CD92E4BD6F}"/>
    <cellStyle name="SAPReadonlyDataCell" xfId="31" xr:uid="{CC9FB534-2D01-412D-AF46-83B796857A99}"/>
    <cellStyle name="SAPReadonlyDataTotalCell" xfId="34" xr:uid="{00CB7645-779C-4381-81F3-5B31590DDB2E}"/>
    <cellStyle name="Style 1" xfId="17" xr:uid="{BA06223A-0838-4521-9A83-7601468F6427}"/>
    <cellStyle name="常规" xfId="0" builtinId="0"/>
    <cellStyle name="常规 10" xfId="22" xr:uid="{4F905B86-4AE9-4E3A-87DD-67F93F9D5629}"/>
    <cellStyle name="常规 11 2" xfId="9" xr:uid="{5281787C-6F41-4103-8231-E92A65304184}"/>
    <cellStyle name="常规 17" xfId="13" xr:uid="{34306875-1ABD-49E6-AA1F-D8CE034D0D6A}"/>
    <cellStyle name="常规 2" xfId="1" xr:uid="{CD9483B2-D11D-4955-94FF-8C22F9986735}"/>
    <cellStyle name="常规 2 2" xfId="3" xr:uid="{BE0972F5-69B7-4BEA-899F-E1720E266DF3}"/>
    <cellStyle name="常规 2 2 2" xfId="21" xr:uid="{0AE96084-7839-4573-844A-AB4E2EA0A460}"/>
    <cellStyle name="常规 2 3" xfId="10" xr:uid="{7D3DA7FD-8D55-4FA3-B5C1-4B065167C1B4}"/>
    <cellStyle name="常规 3" xfId="2" xr:uid="{CD297C06-B59A-49C9-B1E0-EA3756F46E96}"/>
    <cellStyle name="常规 3 2" xfId="19" xr:uid="{81524237-9AD0-4944-AAA7-C4968BD72579}"/>
    <cellStyle name="常规 3 3 2" xfId="8" xr:uid="{F15DCF47-0457-410E-B206-D6DDFE7C248D}"/>
    <cellStyle name="常规 4" xfId="4" xr:uid="{757C6414-F2E3-4E60-BB91-81C066A633AC}"/>
    <cellStyle name="常规 4 2" xfId="15" xr:uid="{5379E442-FC14-47D2-BD5C-D426D03A161C}"/>
    <cellStyle name="常规 5" xfId="7" xr:uid="{5310AAA5-646A-4446-99CE-6C9F91CF66CE}"/>
    <cellStyle name="常规 5 2" xfId="14" xr:uid="{BC0E4D9A-D936-4464-89C5-99C8A5E3AA2A}"/>
    <cellStyle name="常规 5 3" xfId="23" xr:uid="{9EBC089D-20DD-44DF-9483-FE1F69B0678E}"/>
    <cellStyle name="常规 6" xfId="18" xr:uid="{0D988326-421C-42C7-9097-5B96D34139DE}"/>
    <cellStyle name="常规 8" xfId="12" xr:uid="{979212FA-A517-4604-8EE8-35D57C4543E4}"/>
    <cellStyle name="超链接" xfId="25" builtinId="8"/>
    <cellStyle name="货币" xfId="6" builtinId="4"/>
    <cellStyle name="千位分隔 2" xfId="5" xr:uid="{82D8D0FE-B89D-4D74-9E6F-DEBF0E653400}"/>
    <cellStyle name="千位分隔 2 2" xfId="24" xr:uid="{68C99E5A-46F1-4EA9-B7D9-D482E32B249A}"/>
    <cellStyle name="千位分隔 3" xfId="20" xr:uid="{8F15F0F8-242D-4EBA-B845-53EDDA40A8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12.xml><?xml version="1.0" encoding="utf-8"?>
<ax:ocx xmlns:ax="http://schemas.microsoft.com/office/2006/activeX" xmlns:r="http://schemas.openxmlformats.org/officeDocument/2006/relationships" ax:classid="{8BD21D10-EC42-11CE-9E0D-00AA006002F3}" ax:persistence="persistStreamInit" r:id="rId1"/>
</file>

<file path=xl/activeX/activeX13.xml><?xml version="1.0" encoding="utf-8"?>
<ax:ocx xmlns:ax="http://schemas.microsoft.com/office/2006/activeX" xmlns:r="http://schemas.openxmlformats.org/officeDocument/2006/relationships" ax:classid="{8BD21D10-EC42-11CE-9E0D-00AA006002F3}" ax:persistence="persistStreamInit" r:id="rId1"/>
</file>

<file path=xl/activeX/activeX14.xml><?xml version="1.0" encoding="utf-8"?>
<ax:ocx xmlns:ax="http://schemas.microsoft.com/office/2006/activeX" xmlns:r="http://schemas.openxmlformats.org/officeDocument/2006/relationships" ax:classid="{8BD21D10-EC42-11CE-9E0D-00AA006002F3}" ax:persistence="persistStreamInit" r:id="rId1"/>
</file>

<file path=xl/activeX/activeX15.xml><?xml version="1.0" encoding="utf-8"?>
<ax:ocx xmlns:ax="http://schemas.microsoft.com/office/2006/activeX" xmlns:r="http://schemas.openxmlformats.org/officeDocument/2006/relationships" ax:classid="{8BD21D10-EC42-11CE-9E0D-00AA006002F3}" ax:persistence="persistStreamInit" r:id="rId1"/>
</file>

<file path=xl/activeX/activeX16.xml><?xml version="1.0" encoding="utf-8"?>
<ax:ocx xmlns:ax="http://schemas.microsoft.com/office/2006/activeX" xmlns:r="http://schemas.openxmlformats.org/officeDocument/2006/relationships" ax:classid="{8BD21D10-EC42-11CE-9E0D-00AA006002F3}" ax:persistence="persistStreamInit" r:id="rId1"/>
</file>

<file path=xl/activeX/activeX17.xml><?xml version="1.0" encoding="utf-8"?>
<ax:ocx xmlns:ax="http://schemas.microsoft.com/office/2006/activeX" xmlns:r="http://schemas.openxmlformats.org/officeDocument/2006/relationships" ax:classid="{8BD21D10-EC42-11CE-9E0D-00AA006002F3}" ax:persistence="persistStreamInit" r:id="rId1"/>
</file>

<file path=xl/activeX/activeX18.xml><?xml version="1.0" encoding="utf-8"?>
<ax:ocx xmlns:ax="http://schemas.microsoft.com/office/2006/activeX" xmlns:r="http://schemas.openxmlformats.org/officeDocument/2006/relationships" ax:classid="{8BD21D10-EC42-11CE-9E0D-00AA006002F3}" ax:persistence="persistStreamInit" r:id="rId1"/>
</file>

<file path=xl/activeX/activeX19.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20.xml><?xml version="1.0" encoding="utf-8"?>
<ax:ocx xmlns:ax="http://schemas.microsoft.com/office/2006/activeX" xmlns:r="http://schemas.openxmlformats.org/officeDocument/2006/relationships" ax:classid="{8BD21D10-EC42-11CE-9E0D-00AA006002F3}" ax:persistence="persistStreamInit" r:id="rId1"/>
</file>

<file path=xl/activeX/activeX21.xml><?xml version="1.0" encoding="utf-8"?>
<ax:ocx xmlns:ax="http://schemas.microsoft.com/office/2006/activeX" xmlns:r="http://schemas.openxmlformats.org/officeDocument/2006/relationships" ax:classid="{8BD21D10-EC42-11CE-9E0D-00AA006002F3}" ax:persistence="persistStreamInit" r:id="rId1"/>
</file>

<file path=xl/activeX/activeX22.xml><?xml version="1.0" encoding="utf-8"?>
<ax:ocx xmlns:ax="http://schemas.microsoft.com/office/2006/activeX" xmlns:r="http://schemas.openxmlformats.org/officeDocument/2006/relationships" ax:classid="{8BD21D10-EC42-11CE-9E0D-00AA006002F3}" ax:persistence="persistStreamInit" r:id="rId1"/>
</file>

<file path=xl/activeX/activeX23.xml><?xml version="1.0" encoding="utf-8"?>
<ax:ocx xmlns:ax="http://schemas.microsoft.com/office/2006/activeX" xmlns:r="http://schemas.openxmlformats.org/officeDocument/2006/relationships" ax:classid="{8BD21D10-EC42-11CE-9E0D-00AA006002F3}" ax:persistence="persistStreamInit" r:id="rId1"/>
</file>

<file path=xl/activeX/activeX24.xml><?xml version="1.0" encoding="utf-8"?>
<ax:ocx xmlns:ax="http://schemas.microsoft.com/office/2006/activeX" xmlns:r="http://schemas.openxmlformats.org/officeDocument/2006/relationships" ax:classid="{8BD21D10-EC42-11CE-9E0D-00AA006002F3}" ax:persistence="persistStreamInit" r:id="rId1"/>
</file>

<file path=xl/activeX/activeX25.xml><?xml version="1.0" encoding="utf-8"?>
<ax:ocx xmlns:ax="http://schemas.microsoft.com/office/2006/activeX" xmlns:r="http://schemas.openxmlformats.org/officeDocument/2006/relationships" ax:classid="{8BD21D10-EC42-11CE-9E0D-00AA006002F3}" ax:persistence="persistStreamInit" r:id="rId1"/>
</file>

<file path=xl/activeX/activeX26.xml><?xml version="1.0" encoding="utf-8"?>
<ax:ocx xmlns:ax="http://schemas.microsoft.com/office/2006/activeX" xmlns:r="http://schemas.openxmlformats.org/officeDocument/2006/relationships" ax:classid="{8BD21D10-EC42-11CE-9E0D-00AA006002F3}" ax:persistence="persistStreamInit" r:id="rId1"/>
</file>

<file path=xl/activeX/activeX27.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image" Target="../media/image8.emf"/><Relationship Id="rId7" Type="http://schemas.openxmlformats.org/officeDocument/2006/relationships/image" Target="../media/image4.emf"/><Relationship Id="rId2" Type="http://schemas.openxmlformats.org/officeDocument/2006/relationships/image" Target="../media/image9.emf"/><Relationship Id="rId1" Type="http://schemas.openxmlformats.org/officeDocument/2006/relationships/image" Target="../media/image10.emf"/><Relationship Id="rId6" Type="http://schemas.openxmlformats.org/officeDocument/2006/relationships/image" Target="../media/image5.emf"/><Relationship Id="rId5" Type="http://schemas.openxmlformats.org/officeDocument/2006/relationships/image" Target="../media/image6.emf"/><Relationship Id="rId10" Type="http://schemas.openxmlformats.org/officeDocument/2006/relationships/image" Target="../media/image1.emf"/><Relationship Id="rId4" Type="http://schemas.openxmlformats.org/officeDocument/2006/relationships/image" Target="../media/image7.emf"/><Relationship Id="rId9"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3.emf"/><Relationship Id="rId1" Type="http://schemas.openxmlformats.org/officeDocument/2006/relationships/image" Target="../media/image14.emf"/><Relationship Id="rId4" Type="http://schemas.openxmlformats.org/officeDocument/2006/relationships/image" Target="../media/image11.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9.emf"/><Relationship Id="rId1" Type="http://schemas.openxmlformats.org/officeDocument/2006/relationships/image" Target="../media/image20.emf"/><Relationship Id="rId6" Type="http://schemas.openxmlformats.org/officeDocument/2006/relationships/image" Target="../media/image15.emf"/><Relationship Id="rId5" Type="http://schemas.openxmlformats.org/officeDocument/2006/relationships/image" Target="../media/image16.emf"/><Relationship Id="rId4" Type="http://schemas.openxmlformats.org/officeDocument/2006/relationships/image" Target="../media/image17.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5.emf"/><Relationship Id="rId7" Type="http://schemas.openxmlformats.org/officeDocument/2006/relationships/image" Target="../media/image21.emf"/><Relationship Id="rId2" Type="http://schemas.openxmlformats.org/officeDocument/2006/relationships/image" Target="../media/image26.emf"/><Relationship Id="rId1" Type="http://schemas.openxmlformats.org/officeDocument/2006/relationships/image" Target="../media/image27.emf"/><Relationship Id="rId6" Type="http://schemas.openxmlformats.org/officeDocument/2006/relationships/image" Target="../media/image22.emf"/><Relationship Id="rId5" Type="http://schemas.openxmlformats.org/officeDocument/2006/relationships/image" Target="../media/image23.emf"/><Relationship Id="rId4"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0</xdr:row>
          <xdr:rowOff>0</xdr:rowOff>
        </xdr:to>
        <xdr:sp macro="" textlink="">
          <xdr:nvSpPr>
            <xdr:cNvPr id="3073" name="FPMExcelClientSheetOptionstb1" hidden="1">
              <a:extLst>
                <a:ext uri="{63B3BB69-23CF-44E3-9099-C40C66FF867C}">
                  <a14:compatExt spid="_x0000_s3073"/>
                </a:ext>
                <a:ext uri="{FF2B5EF4-FFF2-40B4-BE49-F238E27FC236}">
                  <a16:creationId xmlns:a16="http://schemas.microsoft.com/office/drawing/2014/main" id="{00000000-0008-0000-0E00-000001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0</xdr:row>
          <xdr:rowOff>0</xdr:rowOff>
        </xdr:to>
        <xdr:sp macro="" textlink="">
          <xdr:nvSpPr>
            <xdr:cNvPr id="3074" name="ConnectionDescriptorsInfotb1" hidden="1">
              <a:extLst>
                <a:ext uri="{63B3BB69-23CF-44E3-9099-C40C66FF867C}">
                  <a14:compatExt spid="_x0000_s3074"/>
                </a:ext>
                <a:ext uri="{FF2B5EF4-FFF2-40B4-BE49-F238E27FC236}">
                  <a16:creationId xmlns:a16="http://schemas.microsoft.com/office/drawing/2014/main" id="{00000000-0008-0000-0E00-000002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0</xdr:row>
          <xdr:rowOff>0</xdr:rowOff>
        </xdr:to>
        <xdr:sp macro="" textlink="">
          <xdr:nvSpPr>
            <xdr:cNvPr id="3075" name="MultipleReportManagerInfotb1" hidden="1">
              <a:extLst>
                <a:ext uri="{63B3BB69-23CF-44E3-9099-C40C66FF867C}">
                  <a14:compatExt spid="_x0000_s3075"/>
                </a:ext>
                <a:ext uri="{FF2B5EF4-FFF2-40B4-BE49-F238E27FC236}">
                  <a16:creationId xmlns:a16="http://schemas.microsoft.com/office/drawing/2014/main" id="{00000000-0008-0000-0E00-000003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0</xdr:row>
          <xdr:rowOff>0</xdr:rowOff>
        </xdr:to>
        <xdr:sp macro="" textlink="">
          <xdr:nvSpPr>
            <xdr:cNvPr id="3076" name="AnalyzerDynReport000tb1" hidden="1">
              <a:extLst>
                <a:ext uri="{63B3BB69-23CF-44E3-9099-C40C66FF867C}">
                  <a14:compatExt spid="_x0000_s3076"/>
                </a:ext>
                <a:ext uri="{FF2B5EF4-FFF2-40B4-BE49-F238E27FC236}">
                  <a16:creationId xmlns:a16="http://schemas.microsoft.com/office/drawing/2014/main" id="{00000000-0008-0000-0E00-000004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0</xdr:row>
          <xdr:rowOff>0</xdr:rowOff>
        </xdr:to>
        <xdr:sp macro="" textlink="">
          <xdr:nvSpPr>
            <xdr:cNvPr id="3077" name="ReportSubmitManagerControltb1" hidden="1">
              <a:extLst>
                <a:ext uri="{63B3BB69-23CF-44E3-9099-C40C66FF867C}">
                  <a14:compatExt spid="_x0000_s3077"/>
                </a:ext>
                <a:ext uri="{FF2B5EF4-FFF2-40B4-BE49-F238E27FC236}">
                  <a16:creationId xmlns:a16="http://schemas.microsoft.com/office/drawing/2014/main" id="{00000000-0008-0000-0E00-000005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0</xdr:row>
          <xdr:rowOff>0</xdr:rowOff>
        </xdr:to>
        <xdr:sp macro="" textlink="">
          <xdr:nvSpPr>
            <xdr:cNvPr id="3078" name="AnalyzerDynReport001tb1" hidden="1">
              <a:extLst>
                <a:ext uri="{63B3BB69-23CF-44E3-9099-C40C66FF867C}">
                  <a14:compatExt spid="_x0000_s3078"/>
                </a:ext>
                <a:ext uri="{FF2B5EF4-FFF2-40B4-BE49-F238E27FC236}">
                  <a16:creationId xmlns:a16="http://schemas.microsoft.com/office/drawing/2014/main" id="{00000000-0008-0000-0E00-000006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793750</xdr:colOff>
          <xdr:row>0</xdr:row>
          <xdr:rowOff>0</xdr:rowOff>
        </xdr:to>
        <xdr:sp macro="" textlink="">
          <xdr:nvSpPr>
            <xdr:cNvPr id="3079" name="ReportSubmitControl_1tb1" hidden="1">
              <a:extLst>
                <a:ext uri="{63B3BB69-23CF-44E3-9099-C40C66FF867C}">
                  <a14:compatExt spid="_x0000_s3079"/>
                </a:ext>
                <a:ext uri="{FF2B5EF4-FFF2-40B4-BE49-F238E27FC236}">
                  <a16:creationId xmlns:a16="http://schemas.microsoft.com/office/drawing/2014/main" id="{00000000-0008-0000-0E00-000007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793750</xdr:colOff>
          <xdr:row>0</xdr:row>
          <xdr:rowOff>0</xdr:rowOff>
        </xdr:to>
        <xdr:sp macro="" textlink="">
          <xdr:nvSpPr>
            <xdr:cNvPr id="3080" name="ReportSubmitControl_2tb1" hidden="1">
              <a:extLst>
                <a:ext uri="{63B3BB69-23CF-44E3-9099-C40C66FF867C}">
                  <a14:compatExt spid="_x0000_s3080"/>
                </a:ext>
                <a:ext uri="{FF2B5EF4-FFF2-40B4-BE49-F238E27FC236}">
                  <a16:creationId xmlns:a16="http://schemas.microsoft.com/office/drawing/2014/main" id="{00000000-0008-0000-0E00-000008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793750</xdr:colOff>
          <xdr:row>0</xdr:row>
          <xdr:rowOff>0</xdr:rowOff>
        </xdr:to>
        <xdr:sp macro="" textlink="">
          <xdr:nvSpPr>
            <xdr:cNvPr id="3081" name="ReportSubmitControl_3tb1" hidden="1">
              <a:extLst>
                <a:ext uri="{63B3BB69-23CF-44E3-9099-C40C66FF867C}">
                  <a14:compatExt spid="_x0000_s3081"/>
                </a:ext>
                <a:ext uri="{FF2B5EF4-FFF2-40B4-BE49-F238E27FC236}">
                  <a16:creationId xmlns:a16="http://schemas.microsoft.com/office/drawing/2014/main" id="{00000000-0008-0000-0E00-000009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793750</xdr:colOff>
          <xdr:row>0</xdr:row>
          <xdr:rowOff>0</xdr:rowOff>
        </xdr:to>
        <xdr:sp macro="" textlink="">
          <xdr:nvSpPr>
            <xdr:cNvPr id="3082" name="AnalyzerDynReport002tb1" hidden="1">
              <a:extLst>
                <a:ext uri="{63B3BB69-23CF-44E3-9099-C40C66FF867C}">
                  <a14:compatExt spid="_x0000_s3082"/>
                </a:ext>
                <a:ext uri="{FF2B5EF4-FFF2-40B4-BE49-F238E27FC236}">
                  <a16:creationId xmlns:a16="http://schemas.microsoft.com/office/drawing/2014/main" id="{00000000-0008-0000-0E00-00000A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4</xdr:col>
          <xdr:colOff>0</xdr:colOff>
          <xdr:row>0</xdr:row>
          <xdr:rowOff>0</xdr:rowOff>
        </xdr:to>
        <xdr:sp macro="" textlink="">
          <xdr:nvSpPr>
            <xdr:cNvPr id="9217" name="FPMExcelClientSheetOptionstb1" hidden="1">
              <a:extLst>
                <a:ext uri="{63B3BB69-23CF-44E3-9099-C40C66FF867C}">
                  <a14:compatExt spid="_x0000_s9217"/>
                </a:ext>
                <a:ext uri="{FF2B5EF4-FFF2-40B4-BE49-F238E27FC236}">
                  <a16:creationId xmlns:a16="http://schemas.microsoft.com/office/drawing/2014/main" id="{00000000-0008-0000-1700-000001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4</xdr:col>
          <xdr:colOff>0</xdr:colOff>
          <xdr:row>0</xdr:row>
          <xdr:rowOff>0</xdr:rowOff>
        </xdr:to>
        <xdr:sp macro="" textlink="">
          <xdr:nvSpPr>
            <xdr:cNvPr id="9218" name="ConnectionDescriptorsInfotb1" hidden="1">
              <a:extLst>
                <a:ext uri="{63B3BB69-23CF-44E3-9099-C40C66FF867C}">
                  <a14:compatExt spid="_x0000_s9218"/>
                </a:ext>
                <a:ext uri="{FF2B5EF4-FFF2-40B4-BE49-F238E27FC236}">
                  <a16:creationId xmlns:a16="http://schemas.microsoft.com/office/drawing/2014/main" id="{00000000-0008-0000-1700-000002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4</xdr:col>
          <xdr:colOff>0</xdr:colOff>
          <xdr:row>0</xdr:row>
          <xdr:rowOff>0</xdr:rowOff>
        </xdr:to>
        <xdr:sp macro="" textlink="">
          <xdr:nvSpPr>
            <xdr:cNvPr id="9219" name="MultipleReportManagerInfotb1" hidden="1">
              <a:extLst>
                <a:ext uri="{63B3BB69-23CF-44E3-9099-C40C66FF867C}">
                  <a14:compatExt spid="_x0000_s9219"/>
                </a:ext>
                <a:ext uri="{FF2B5EF4-FFF2-40B4-BE49-F238E27FC236}">
                  <a16:creationId xmlns:a16="http://schemas.microsoft.com/office/drawing/2014/main" id="{00000000-0008-0000-1700-000003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4</xdr:col>
          <xdr:colOff>0</xdr:colOff>
          <xdr:row>0</xdr:row>
          <xdr:rowOff>0</xdr:rowOff>
        </xdr:to>
        <xdr:sp macro="" textlink="">
          <xdr:nvSpPr>
            <xdr:cNvPr id="9220" name="AnalyzerDynReport000tb1" hidden="1">
              <a:extLst>
                <a:ext uri="{63B3BB69-23CF-44E3-9099-C40C66FF867C}">
                  <a14:compatExt spid="_x0000_s9220"/>
                </a:ext>
                <a:ext uri="{FF2B5EF4-FFF2-40B4-BE49-F238E27FC236}">
                  <a16:creationId xmlns:a16="http://schemas.microsoft.com/office/drawing/2014/main" id="{00000000-0008-0000-1700-000004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2289" name="FPMExcelClientSheetOptionstb1" hidden="1">
              <a:extLst>
                <a:ext uri="{63B3BB69-23CF-44E3-9099-C40C66FF867C}">
                  <a14:compatExt spid="_x0000_s12289"/>
                </a:ext>
                <a:ext uri="{FF2B5EF4-FFF2-40B4-BE49-F238E27FC236}">
                  <a16:creationId xmlns:a16="http://schemas.microsoft.com/office/drawing/2014/main" id="{00000000-0008-0000-2000-000001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2290" name="ConnectionDescriptorsInfotb1" hidden="1">
              <a:extLst>
                <a:ext uri="{63B3BB69-23CF-44E3-9099-C40C66FF867C}">
                  <a14:compatExt spid="_x0000_s12290"/>
                </a:ext>
                <a:ext uri="{FF2B5EF4-FFF2-40B4-BE49-F238E27FC236}">
                  <a16:creationId xmlns:a16="http://schemas.microsoft.com/office/drawing/2014/main" id="{00000000-0008-0000-2000-000002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2291" name="MultipleReportManagerInfotb1" hidden="1">
              <a:extLst>
                <a:ext uri="{63B3BB69-23CF-44E3-9099-C40C66FF867C}">
                  <a14:compatExt spid="_x0000_s12291"/>
                </a:ext>
                <a:ext uri="{FF2B5EF4-FFF2-40B4-BE49-F238E27FC236}">
                  <a16:creationId xmlns:a16="http://schemas.microsoft.com/office/drawing/2014/main" id="{00000000-0008-0000-2000-000003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2292" name="AnalyzerDynReport000tb1" hidden="1">
              <a:extLst>
                <a:ext uri="{63B3BB69-23CF-44E3-9099-C40C66FF867C}">
                  <a14:compatExt spid="_x0000_s12292"/>
                </a:ext>
                <a:ext uri="{FF2B5EF4-FFF2-40B4-BE49-F238E27FC236}">
                  <a16:creationId xmlns:a16="http://schemas.microsoft.com/office/drawing/2014/main" id="{00000000-0008-0000-2000-000004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2293" name="ReportSubmitManagerControltb1" hidden="1">
              <a:extLst>
                <a:ext uri="{63B3BB69-23CF-44E3-9099-C40C66FF867C}">
                  <a14:compatExt spid="_x0000_s12293"/>
                </a:ext>
                <a:ext uri="{FF2B5EF4-FFF2-40B4-BE49-F238E27FC236}">
                  <a16:creationId xmlns:a16="http://schemas.microsoft.com/office/drawing/2014/main" id="{00000000-0008-0000-2000-000005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793750</xdr:colOff>
          <xdr:row>0</xdr:row>
          <xdr:rowOff>0</xdr:rowOff>
        </xdr:to>
        <xdr:sp macro="" textlink="">
          <xdr:nvSpPr>
            <xdr:cNvPr id="12294" name="ReportSubmitControl_1tb1" hidden="1">
              <a:extLst>
                <a:ext uri="{63B3BB69-23CF-44E3-9099-C40C66FF867C}">
                  <a14:compatExt spid="_x0000_s12294"/>
                </a:ext>
                <a:ext uri="{FF2B5EF4-FFF2-40B4-BE49-F238E27FC236}">
                  <a16:creationId xmlns:a16="http://schemas.microsoft.com/office/drawing/2014/main" id="{00000000-0008-0000-2000-000006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5361" name="FPMExcelClientSheetOptionstb1" hidden="1">
              <a:extLst>
                <a:ext uri="{63B3BB69-23CF-44E3-9099-C40C66FF867C}">
                  <a14:compatExt spid="_x0000_s15361"/>
                </a:ext>
                <a:ext uri="{FF2B5EF4-FFF2-40B4-BE49-F238E27FC236}">
                  <a16:creationId xmlns:a16="http://schemas.microsoft.com/office/drawing/2014/main" id="{00000000-0008-0000-2400-000001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5362" name="ConnectionDescriptorsInfotb1" hidden="1">
              <a:extLst>
                <a:ext uri="{63B3BB69-23CF-44E3-9099-C40C66FF867C}">
                  <a14:compatExt spid="_x0000_s15362"/>
                </a:ext>
                <a:ext uri="{FF2B5EF4-FFF2-40B4-BE49-F238E27FC236}">
                  <a16:creationId xmlns:a16="http://schemas.microsoft.com/office/drawing/2014/main" id="{00000000-0008-0000-2400-000002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5363" name="MultipleReportManagerInfotb1" hidden="1">
              <a:extLst>
                <a:ext uri="{63B3BB69-23CF-44E3-9099-C40C66FF867C}">
                  <a14:compatExt spid="_x0000_s15363"/>
                </a:ext>
                <a:ext uri="{FF2B5EF4-FFF2-40B4-BE49-F238E27FC236}">
                  <a16:creationId xmlns:a16="http://schemas.microsoft.com/office/drawing/2014/main" id="{00000000-0008-0000-2400-000003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5364" name="AnalyzerDynReport000tb1" hidden="1">
              <a:extLst>
                <a:ext uri="{63B3BB69-23CF-44E3-9099-C40C66FF867C}">
                  <a14:compatExt spid="_x0000_s15364"/>
                </a:ext>
                <a:ext uri="{FF2B5EF4-FFF2-40B4-BE49-F238E27FC236}">
                  <a16:creationId xmlns:a16="http://schemas.microsoft.com/office/drawing/2014/main" id="{00000000-0008-0000-2400-000004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5365" name="ReportSubmitManagerControltb1" hidden="1">
              <a:extLst>
                <a:ext uri="{63B3BB69-23CF-44E3-9099-C40C66FF867C}">
                  <a14:compatExt spid="_x0000_s15365"/>
                </a:ext>
                <a:ext uri="{FF2B5EF4-FFF2-40B4-BE49-F238E27FC236}">
                  <a16:creationId xmlns:a16="http://schemas.microsoft.com/office/drawing/2014/main" id="{00000000-0008-0000-2400-000005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15366" name="AnalyzerDynReport001tb1" hidden="1">
              <a:extLst>
                <a:ext uri="{63B3BB69-23CF-44E3-9099-C40C66FF867C}">
                  <a14:compatExt spid="_x0000_s15366"/>
                </a:ext>
                <a:ext uri="{FF2B5EF4-FFF2-40B4-BE49-F238E27FC236}">
                  <a16:creationId xmlns:a16="http://schemas.microsoft.com/office/drawing/2014/main" id="{00000000-0008-0000-2400-000006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3</xdr:col>
          <xdr:colOff>781050</xdr:colOff>
          <xdr:row>0</xdr:row>
          <xdr:rowOff>0</xdr:rowOff>
        </xdr:to>
        <xdr:sp macro="" textlink="">
          <xdr:nvSpPr>
            <xdr:cNvPr id="15367" name="ReportSubmitControl_1tb1" hidden="1">
              <a:extLst>
                <a:ext uri="{63B3BB69-23CF-44E3-9099-C40C66FF867C}">
                  <a14:compatExt spid="_x0000_s15367"/>
                </a:ext>
                <a:ext uri="{FF2B5EF4-FFF2-40B4-BE49-F238E27FC236}">
                  <a16:creationId xmlns:a16="http://schemas.microsoft.com/office/drawing/2014/main" id="{00000000-0008-0000-2400-000007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3" Type="http://schemas.openxmlformats.org/officeDocument/2006/relationships/drawing" Target="../drawings/drawing1.xml"/><Relationship Id="rId21" Type="http://schemas.openxmlformats.org/officeDocument/2006/relationships/control" Target="../activeX/activeX9.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 Type="http://schemas.openxmlformats.org/officeDocument/2006/relationships/customProperty" Target="../customProperty15.bin"/><Relationship Id="rId16" Type="http://schemas.openxmlformats.org/officeDocument/2006/relationships/image" Target="../media/image6.emf"/><Relationship Id="rId20" Type="http://schemas.openxmlformats.org/officeDocument/2006/relationships/image" Target="../media/image8.emf"/><Relationship Id="rId1" Type="http://schemas.openxmlformats.org/officeDocument/2006/relationships/printerSettings" Target="../printerSettings/printerSettings2.bin"/><Relationship Id="rId6" Type="http://schemas.openxmlformats.org/officeDocument/2006/relationships/image" Target="../media/image1.emf"/><Relationship Id="rId11" Type="http://schemas.openxmlformats.org/officeDocument/2006/relationships/control" Target="../activeX/activeX4.xml"/><Relationship Id="rId24" Type="http://schemas.openxmlformats.org/officeDocument/2006/relationships/image" Target="../media/image10.emf"/><Relationship Id="rId5" Type="http://schemas.openxmlformats.org/officeDocument/2006/relationships/control" Target="../activeX/activeX1.xml"/><Relationship Id="rId15" Type="http://schemas.openxmlformats.org/officeDocument/2006/relationships/control" Target="../activeX/activeX6.xml"/><Relationship Id="rId23" Type="http://schemas.openxmlformats.org/officeDocument/2006/relationships/control" Target="../activeX/activeX10.xml"/><Relationship Id="rId10" Type="http://schemas.openxmlformats.org/officeDocument/2006/relationships/image" Target="../media/image3.emf"/><Relationship Id="rId19" Type="http://schemas.openxmlformats.org/officeDocument/2006/relationships/control" Target="../activeX/activeX8.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image" Target="../media/image9.emf"/></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7.bin"/></Relationships>
</file>

<file path=xl/worksheets/_rels/sheet18.xml.rels><?xml version="1.0" encoding="UTF-8" standalone="yes"?>
<Relationships xmlns="http://schemas.openxmlformats.org/package/2006/relationships"><Relationship Id="rId1" Type="http://schemas.openxmlformats.org/officeDocument/2006/relationships/customProperty" Target="../customProperty18.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19.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20.xml.rels><?xml version="1.0" encoding="UTF-8" standalone="yes"?>
<Relationships xmlns="http://schemas.openxmlformats.org/package/2006/relationships"><Relationship Id="rId1" Type="http://schemas.openxmlformats.org/officeDocument/2006/relationships/customProperty" Target="../customProperty20.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22.bin"/></Relationships>
</file>

<file path=xl/worksheets/_rels/sheet23.xml.rels><?xml version="1.0" encoding="UTF-8" standalone="yes"?>
<Relationships xmlns="http://schemas.openxmlformats.org/package/2006/relationships"><Relationship Id="rId1" Type="http://schemas.openxmlformats.org/officeDocument/2006/relationships/customProperty" Target="../customProperty23.bin"/></Relationships>
</file>

<file path=xl/worksheets/_rels/sheet24.xml.rels><?xml version="1.0" encoding="UTF-8" standalone="yes"?>
<Relationships xmlns="http://schemas.openxmlformats.org/package/2006/relationships"><Relationship Id="rId8" Type="http://schemas.openxmlformats.org/officeDocument/2006/relationships/image" Target="../media/image12.emf"/><Relationship Id="rId3" Type="http://schemas.openxmlformats.org/officeDocument/2006/relationships/drawing" Target="../drawings/drawing2.xml"/><Relationship Id="rId7" Type="http://schemas.openxmlformats.org/officeDocument/2006/relationships/control" Target="../activeX/activeX12.xml"/><Relationship Id="rId12" Type="http://schemas.openxmlformats.org/officeDocument/2006/relationships/image" Target="../media/image14.emf"/><Relationship Id="rId2" Type="http://schemas.openxmlformats.org/officeDocument/2006/relationships/customProperty" Target="../customProperty24.bin"/><Relationship Id="rId1" Type="http://schemas.openxmlformats.org/officeDocument/2006/relationships/printerSettings" Target="../printerSettings/printerSettings3.bin"/><Relationship Id="rId6" Type="http://schemas.openxmlformats.org/officeDocument/2006/relationships/image" Target="../media/image11.emf"/><Relationship Id="rId11" Type="http://schemas.openxmlformats.org/officeDocument/2006/relationships/control" Target="../activeX/activeX14.xml"/><Relationship Id="rId5" Type="http://schemas.openxmlformats.org/officeDocument/2006/relationships/control" Target="../activeX/activeX11.xml"/><Relationship Id="rId10" Type="http://schemas.openxmlformats.org/officeDocument/2006/relationships/image" Target="../media/image13.emf"/><Relationship Id="rId4" Type="http://schemas.openxmlformats.org/officeDocument/2006/relationships/vmlDrawing" Target="../drawings/vmlDrawing2.vml"/><Relationship Id="rId9" Type="http://schemas.openxmlformats.org/officeDocument/2006/relationships/control" Target="../activeX/activeX13.xml"/></Relationships>
</file>

<file path=xl/worksheets/_rels/sheet25.xml.rels><?xml version="1.0" encoding="UTF-8" standalone="yes"?>
<Relationships xmlns="http://schemas.openxmlformats.org/package/2006/relationships"><Relationship Id="rId1" Type="http://schemas.openxmlformats.org/officeDocument/2006/relationships/customProperty" Target="../customProperty25.bin"/></Relationships>
</file>

<file path=xl/worksheets/_rels/sheet26.xml.rels><?xml version="1.0" encoding="UTF-8" standalone="yes"?>
<Relationships xmlns="http://schemas.openxmlformats.org/package/2006/relationships"><Relationship Id="rId1" Type="http://schemas.openxmlformats.org/officeDocument/2006/relationships/customProperty" Target="../customProperty26.bin"/></Relationships>
</file>

<file path=xl/worksheets/_rels/sheet27.xml.rels><?xml version="1.0" encoding="UTF-8" standalone="yes"?>
<Relationships xmlns="http://schemas.openxmlformats.org/package/2006/relationships"><Relationship Id="rId1" Type="http://schemas.openxmlformats.org/officeDocument/2006/relationships/customProperty" Target="../customProperty27.bin"/></Relationships>
</file>

<file path=xl/worksheets/_rels/sheet28.xml.rels><?xml version="1.0" encoding="UTF-8" standalone="yes"?>
<Relationships xmlns="http://schemas.openxmlformats.org/package/2006/relationships"><Relationship Id="rId1" Type="http://schemas.openxmlformats.org/officeDocument/2006/relationships/customProperty" Target="../customProperty28.bin"/></Relationships>
</file>

<file path=xl/worksheets/_rels/sheet29.xml.rels><?xml version="1.0" encoding="UTF-8" standalone="yes"?>
<Relationships xmlns="http://schemas.openxmlformats.org/package/2006/relationships"><Relationship Id="rId1" Type="http://schemas.openxmlformats.org/officeDocument/2006/relationships/customProperty" Target="../customProperty29.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30.xml.rels><?xml version="1.0" encoding="UTF-8" standalone="yes"?>
<Relationships xmlns="http://schemas.openxmlformats.org/package/2006/relationships"><Relationship Id="rId1" Type="http://schemas.openxmlformats.org/officeDocument/2006/relationships/customProperty" Target="../customProperty30.bin"/></Relationships>
</file>

<file path=xl/worksheets/_rels/sheet31.xml.rels><?xml version="1.0" encoding="UTF-8" standalone="yes"?>
<Relationships xmlns="http://schemas.openxmlformats.org/package/2006/relationships"><Relationship Id="rId1" Type="http://schemas.openxmlformats.org/officeDocument/2006/relationships/customProperty" Target="../customProperty31.bin"/></Relationships>
</file>

<file path=xl/worksheets/_rels/sheet32.xml.rels><?xml version="1.0" encoding="UTF-8" standalone="yes"?>
<Relationships xmlns="http://schemas.openxmlformats.org/package/2006/relationships"><Relationship Id="rId1" Type="http://schemas.openxmlformats.org/officeDocument/2006/relationships/customProperty" Target="../customProperty32.bin"/></Relationships>
</file>

<file path=xl/worksheets/_rels/sheet33.x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control" Target="../activeX/activeX19.xml"/><Relationship Id="rId3" Type="http://schemas.openxmlformats.org/officeDocument/2006/relationships/drawing" Target="../drawings/drawing3.xml"/><Relationship Id="rId7" Type="http://schemas.openxmlformats.org/officeDocument/2006/relationships/control" Target="../activeX/activeX16.xml"/><Relationship Id="rId12" Type="http://schemas.openxmlformats.org/officeDocument/2006/relationships/image" Target="../media/image18.emf"/><Relationship Id="rId2" Type="http://schemas.openxmlformats.org/officeDocument/2006/relationships/customProperty" Target="../customProperty33.bin"/><Relationship Id="rId16" Type="http://schemas.openxmlformats.org/officeDocument/2006/relationships/image" Target="../media/image20.emf"/><Relationship Id="rId1" Type="http://schemas.openxmlformats.org/officeDocument/2006/relationships/printerSettings" Target="../printerSettings/printerSettings4.bin"/><Relationship Id="rId6" Type="http://schemas.openxmlformats.org/officeDocument/2006/relationships/image" Target="../media/image15.emf"/><Relationship Id="rId11" Type="http://schemas.openxmlformats.org/officeDocument/2006/relationships/control" Target="../activeX/activeX18.xml"/><Relationship Id="rId5" Type="http://schemas.openxmlformats.org/officeDocument/2006/relationships/control" Target="../activeX/activeX15.xml"/><Relationship Id="rId15" Type="http://schemas.openxmlformats.org/officeDocument/2006/relationships/control" Target="../activeX/activeX20.xml"/><Relationship Id="rId10" Type="http://schemas.openxmlformats.org/officeDocument/2006/relationships/image" Target="../media/image17.emf"/><Relationship Id="rId4" Type="http://schemas.openxmlformats.org/officeDocument/2006/relationships/vmlDrawing" Target="../drawings/vmlDrawing3.vml"/><Relationship Id="rId9" Type="http://schemas.openxmlformats.org/officeDocument/2006/relationships/control" Target="../activeX/activeX17.xml"/><Relationship Id="rId14" Type="http://schemas.openxmlformats.org/officeDocument/2006/relationships/image" Target="../media/image19.emf"/></Relationships>
</file>

<file path=xl/worksheets/_rels/sheet34.xml.rels><?xml version="1.0" encoding="UTF-8" standalone="yes"?>
<Relationships xmlns="http://schemas.openxmlformats.org/package/2006/relationships"><Relationship Id="rId1" Type="http://schemas.openxmlformats.org/officeDocument/2006/relationships/customProperty" Target="../customProperty34.bin"/></Relationships>
</file>

<file path=xl/worksheets/_rels/sheet35.xml.rels><?xml version="1.0" encoding="UTF-8" standalone="yes"?>
<Relationships xmlns="http://schemas.openxmlformats.org/package/2006/relationships"><Relationship Id="rId1" Type="http://schemas.openxmlformats.org/officeDocument/2006/relationships/customProperty" Target="../customProperty35.bin"/></Relationships>
</file>

<file path=xl/worksheets/_rels/sheet36.xml.rels><?xml version="1.0" encoding="UTF-8" standalone="yes"?>
<Relationships xmlns="http://schemas.openxmlformats.org/package/2006/relationships"><Relationship Id="rId1" Type="http://schemas.openxmlformats.org/officeDocument/2006/relationships/customProperty" Target="../customProperty36.bin"/></Relationships>
</file>

<file path=xl/worksheets/_rels/sheet37.xml.rels><?xml version="1.0" encoding="UTF-8" standalone="yes"?>
<Relationships xmlns="http://schemas.openxmlformats.org/package/2006/relationships"><Relationship Id="rId8" Type="http://schemas.openxmlformats.org/officeDocument/2006/relationships/image" Target="../media/image22.emf"/><Relationship Id="rId13" Type="http://schemas.openxmlformats.org/officeDocument/2006/relationships/control" Target="../activeX/activeX25.xml"/><Relationship Id="rId18" Type="http://schemas.openxmlformats.org/officeDocument/2006/relationships/image" Target="../media/image27.emf"/><Relationship Id="rId3" Type="http://schemas.openxmlformats.org/officeDocument/2006/relationships/drawing" Target="../drawings/drawing4.xml"/><Relationship Id="rId7" Type="http://schemas.openxmlformats.org/officeDocument/2006/relationships/control" Target="../activeX/activeX22.xml"/><Relationship Id="rId12" Type="http://schemas.openxmlformats.org/officeDocument/2006/relationships/image" Target="../media/image24.emf"/><Relationship Id="rId17" Type="http://schemas.openxmlformats.org/officeDocument/2006/relationships/control" Target="../activeX/activeX27.xml"/><Relationship Id="rId2" Type="http://schemas.openxmlformats.org/officeDocument/2006/relationships/customProperty" Target="../customProperty37.bin"/><Relationship Id="rId16" Type="http://schemas.openxmlformats.org/officeDocument/2006/relationships/image" Target="../media/image26.emf"/><Relationship Id="rId1" Type="http://schemas.openxmlformats.org/officeDocument/2006/relationships/printerSettings" Target="../printerSettings/printerSettings5.bin"/><Relationship Id="rId6" Type="http://schemas.openxmlformats.org/officeDocument/2006/relationships/image" Target="../media/image21.emf"/><Relationship Id="rId11" Type="http://schemas.openxmlformats.org/officeDocument/2006/relationships/control" Target="../activeX/activeX24.xml"/><Relationship Id="rId5" Type="http://schemas.openxmlformats.org/officeDocument/2006/relationships/control" Target="../activeX/activeX21.xml"/><Relationship Id="rId15" Type="http://schemas.openxmlformats.org/officeDocument/2006/relationships/control" Target="../activeX/activeX26.xml"/><Relationship Id="rId10" Type="http://schemas.openxmlformats.org/officeDocument/2006/relationships/image" Target="../media/image23.emf"/><Relationship Id="rId4" Type="http://schemas.openxmlformats.org/officeDocument/2006/relationships/vmlDrawing" Target="../drawings/vmlDrawing4.vml"/><Relationship Id="rId9" Type="http://schemas.openxmlformats.org/officeDocument/2006/relationships/control" Target="../activeX/activeX23.xml"/><Relationship Id="rId14" Type="http://schemas.openxmlformats.org/officeDocument/2006/relationships/image" Target="../media/image25.emf"/></Relationships>
</file>

<file path=xl/worksheets/_rels/sheet38.xml.rels><?xml version="1.0" encoding="UTF-8" standalone="yes"?>
<Relationships xmlns="http://schemas.openxmlformats.org/package/2006/relationships"><Relationship Id="rId1" Type="http://schemas.openxmlformats.org/officeDocument/2006/relationships/customProperty" Target="../customProperty38.bin"/></Relationships>
</file>

<file path=xl/worksheets/_rels/sheet39.xml.rels><?xml version="1.0" encoding="UTF-8" standalone="yes"?>
<Relationships xmlns="http://schemas.openxmlformats.org/package/2006/relationships"><Relationship Id="rId1" Type="http://schemas.openxmlformats.org/officeDocument/2006/relationships/customProperty" Target="../customProperty39.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40.xml.rels><?xml version="1.0" encoding="UTF-8" standalone="yes"?>
<Relationships xmlns="http://schemas.openxmlformats.org/package/2006/relationships"><Relationship Id="rId1" Type="http://schemas.openxmlformats.org/officeDocument/2006/relationships/customProperty" Target="../customProperty40.bin"/></Relationships>
</file>

<file path=xl/worksheets/_rels/sheet41.xml.rels><?xml version="1.0" encoding="UTF-8" standalone="yes"?>
<Relationships xmlns="http://schemas.openxmlformats.org/package/2006/relationships"><Relationship Id="rId1" Type="http://schemas.openxmlformats.org/officeDocument/2006/relationships/customProperty" Target="../customProperty41.bin"/></Relationships>
</file>

<file path=xl/worksheets/_rels/sheet42.xml.rels><?xml version="1.0" encoding="UTF-8" standalone="yes"?>
<Relationships xmlns="http://schemas.openxmlformats.org/package/2006/relationships"><Relationship Id="rId1" Type="http://schemas.openxmlformats.org/officeDocument/2006/relationships/customProperty" Target="../customProperty42.bin"/></Relationships>
</file>

<file path=xl/worksheets/_rels/sheet43.xml.rels><?xml version="1.0" encoding="UTF-8" standalone="yes"?>
<Relationships xmlns="http://schemas.openxmlformats.org/package/2006/relationships"><Relationship Id="rId1" Type="http://schemas.openxmlformats.org/officeDocument/2006/relationships/customProperty" Target="../customProperty43.bin"/></Relationships>
</file>

<file path=xl/worksheets/_rels/sheet44.xml.rels><?xml version="1.0" encoding="UTF-8" standalone="yes"?>
<Relationships xmlns="http://schemas.openxmlformats.org/package/2006/relationships"><Relationship Id="rId1" Type="http://schemas.openxmlformats.org/officeDocument/2006/relationships/customProperty" Target="../customProperty44.bin"/></Relationships>
</file>

<file path=xl/worksheets/_rels/sheet45.xml.rels><?xml version="1.0" encoding="UTF-8" standalone="yes"?>
<Relationships xmlns="http://schemas.openxmlformats.org/package/2006/relationships"><Relationship Id="rId1" Type="http://schemas.openxmlformats.org/officeDocument/2006/relationships/customProperty" Target="../customProperty45.bin"/></Relationships>
</file>

<file path=xl/worksheets/_rels/sheet46.xml.rels><?xml version="1.0" encoding="UTF-8" standalone="yes"?>
<Relationships xmlns="http://schemas.openxmlformats.org/package/2006/relationships"><Relationship Id="rId1" Type="http://schemas.openxmlformats.org/officeDocument/2006/relationships/customProperty" Target="../customProperty46.bin"/></Relationships>
</file>

<file path=xl/worksheets/_rels/sheet47.xml.rels><?xml version="1.0" encoding="UTF-8" standalone="yes"?>
<Relationships xmlns="http://schemas.openxmlformats.org/package/2006/relationships"><Relationship Id="rId1" Type="http://schemas.openxmlformats.org/officeDocument/2006/relationships/customProperty" Target="../customProperty47.bin"/></Relationships>
</file>

<file path=xl/worksheets/_rels/sheet48.xml.rels><?xml version="1.0" encoding="UTF-8" standalone="yes"?>
<Relationships xmlns="http://schemas.openxmlformats.org/package/2006/relationships"><Relationship Id="rId1" Type="http://schemas.openxmlformats.org/officeDocument/2006/relationships/customProperty" Target="../customProperty48.bin"/></Relationships>
</file>

<file path=xl/worksheets/_rels/sheet49.xml.rels><?xml version="1.0" encoding="UTF-8" standalone="yes"?>
<Relationships xmlns="http://schemas.openxmlformats.org/package/2006/relationships"><Relationship Id="rId1" Type="http://schemas.openxmlformats.org/officeDocument/2006/relationships/customProperty" Target="../customProperty49.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50.xml.rels><?xml version="1.0" encoding="UTF-8" standalone="yes"?>
<Relationships xmlns="http://schemas.openxmlformats.org/package/2006/relationships"><Relationship Id="rId1" Type="http://schemas.openxmlformats.org/officeDocument/2006/relationships/customProperty" Target="../customProperty50.bin"/></Relationships>
</file>

<file path=xl/worksheets/_rels/sheet51.xml.rels><?xml version="1.0" encoding="UTF-8" standalone="yes"?>
<Relationships xmlns="http://schemas.openxmlformats.org/package/2006/relationships"><Relationship Id="rId1" Type="http://schemas.openxmlformats.org/officeDocument/2006/relationships/customProperty" Target="../customProperty51.bin"/></Relationships>
</file>

<file path=xl/worksheets/_rels/sheet52.xml.rels><?xml version="1.0" encoding="UTF-8" standalone="yes"?>
<Relationships xmlns="http://schemas.openxmlformats.org/package/2006/relationships"><Relationship Id="rId1" Type="http://schemas.openxmlformats.org/officeDocument/2006/relationships/customProperty" Target="../customProperty52.bin"/></Relationships>
</file>

<file path=xl/worksheets/_rels/sheet53.xml.rels><?xml version="1.0" encoding="UTF-8" standalone="yes"?>
<Relationships xmlns="http://schemas.openxmlformats.org/package/2006/relationships"><Relationship Id="rId1" Type="http://schemas.openxmlformats.org/officeDocument/2006/relationships/customProperty" Target="../customProperty53.bin"/></Relationships>
</file>

<file path=xl/worksheets/_rels/sheet54.xml.rels><?xml version="1.0" encoding="UTF-8" standalone="yes"?>
<Relationships xmlns="http://schemas.openxmlformats.org/package/2006/relationships"><Relationship Id="rId1" Type="http://schemas.openxmlformats.org/officeDocument/2006/relationships/customProperty" Target="../customProperty54.bin"/></Relationships>
</file>

<file path=xl/worksheets/_rels/sheet55.xml.rels><?xml version="1.0" encoding="UTF-8" standalone="yes"?>
<Relationships xmlns="http://schemas.openxmlformats.org/package/2006/relationships"><Relationship Id="rId2" Type="http://schemas.openxmlformats.org/officeDocument/2006/relationships/customProperty" Target="../customProperty55.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9075-0461-49C7-9492-FD4F39CA430C}">
  <sheetPr codeName="Sheet47"/>
  <dimension ref="B1:B55"/>
  <sheetViews>
    <sheetView tabSelected="1" workbookViewId="0">
      <selection activeCell="I17" sqref="I17"/>
    </sheetView>
  </sheetViews>
  <sheetFormatPr defaultRowHeight="14"/>
  <cols>
    <col min="2" max="2" width="37.08203125" bestFit="1" customWidth="1"/>
  </cols>
  <sheetData>
    <row r="1" spans="2:2">
      <c r="B1" s="400" t="s">
        <v>3796</v>
      </c>
    </row>
    <row r="2" spans="2:2">
      <c r="B2" s="402" t="s">
        <v>2767</v>
      </c>
    </row>
    <row r="3" spans="2:2">
      <c r="B3" s="402" t="s">
        <v>2768</v>
      </c>
    </row>
    <row r="4" spans="2:2">
      <c r="B4" s="402" t="s">
        <v>2735</v>
      </c>
    </row>
    <row r="5" spans="2:2">
      <c r="B5" s="402" t="s">
        <v>2736</v>
      </c>
    </row>
    <row r="6" spans="2:2">
      <c r="B6" s="402" t="s">
        <v>2737</v>
      </c>
    </row>
    <row r="7" spans="2:2">
      <c r="B7" s="402" t="s">
        <v>2738</v>
      </c>
    </row>
    <row r="8" spans="2:2">
      <c r="B8" s="402" t="s">
        <v>2739</v>
      </c>
    </row>
    <row r="9" spans="2:2">
      <c r="B9" s="402" t="s">
        <v>2740</v>
      </c>
    </row>
    <row r="10" spans="2:2">
      <c r="B10" s="402" t="s">
        <v>2741</v>
      </c>
    </row>
    <row r="11" spans="2:2">
      <c r="B11" s="402" t="s">
        <v>2742</v>
      </c>
    </row>
    <row r="12" spans="2:2">
      <c r="B12" s="402" t="s">
        <v>2743</v>
      </c>
    </row>
    <row r="13" spans="2:2">
      <c r="B13" s="402" t="s">
        <v>2744</v>
      </c>
    </row>
    <row r="14" spans="2:2">
      <c r="B14" s="402" t="s">
        <v>2745</v>
      </c>
    </row>
    <row r="15" spans="2:2">
      <c r="B15" s="402" t="s">
        <v>2746</v>
      </c>
    </row>
    <row r="16" spans="2:2">
      <c r="B16" s="402" t="s">
        <v>3787</v>
      </c>
    </row>
    <row r="17" spans="2:2">
      <c r="B17" s="402" t="s">
        <v>3788</v>
      </c>
    </row>
    <row r="18" spans="2:2">
      <c r="B18" s="402" t="s">
        <v>3789</v>
      </c>
    </row>
    <row r="19" spans="2:2">
      <c r="B19" s="402" t="s">
        <v>3790</v>
      </c>
    </row>
    <row r="20" spans="2:2">
      <c r="B20" s="402" t="s">
        <v>2747</v>
      </c>
    </row>
    <row r="21" spans="2:2">
      <c r="B21" s="402" t="s">
        <v>2748</v>
      </c>
    </row>
    <row r="22" spans="2:2">
      <c r="B22" s="402" t="s">
        <v>2749</v>
      </c>
    </row>
    <row r="23" spans="2:2">
      <c r="B23" s="402" t="s">
        <v>2750</v>
      </c>
    </row>
    <row r="24" spans="2:2">
      <c r="B24" s="402" t="s">
        <v>2751</v>
      </c>
    </row>
    <row r="25" spans="2:2">
      <c r="B25" s="402" t="s">
        <v>2752</v>
      </c>
    </row>
    <row r="26" spans="2:2">
      <c r="B26" s="402" t="s">
        <v>2753</v>
      </c>
    </row>
    <row r="27" spans="2:2">
      <c r="B27" s="402" t="s">
        <v>2754</v>
      </c>
    </row>
    <row r="28" spans="2:2">
      <c r="B28" s="402" t="s">
        <v>2755</v>
      </c>
    </row>
    <row r="29" spans="2:2">
      <c r="B29" s="402" t="s">
        <v>2756</v>
      </c>
    </row>
    <row r="30" spans="2:2">
      <c r="B30" s="402" t="s">
        <v>2757</v>
      </c>
    </row>
    <row r="31" spans="2:2">
      <c r="B31" s="402" t="s">
        <v>2758</v>
      </c>
    </row>
    <row r="32" spans="2:2">
      <c r="B32" s="402" t="s">
        <v>2759</v>
      </c>
    </row>
    <row r="33" spans="2:2">
      <c r="B33" s="402" t="s">
        <v>2760</v>
      </c>
    </row>
    <row r="34" spans="2:2">
      <c r="B34" s="402" t="s">
        <v>2761</v>
      </c>
    </row>
    <row r="35" spans="2:2">
      <c r="B35" s="402" t="s">
        <v>2762</v>
      </c>
    </row>
    <row r="36" spans="2:2">
      <c r="B36" s="402" t="s">
        <v>2771</v>
      </c>
    </row>
    <row r="37" spans="2:2">
      <c r="B37" s="402" t="s">
        <v>2763</v>
      </c>
    </row>
    <row r="38" spans="2:2">
      <c r="B38" s="402" t="s">
        <v>2769</v>
      </c>
    </row>
    <row r="39" spans="2:2">
      <c r="B39" s="402" t="s">
        <v>2770</v>
      </c>
    </row>
    <row r="40" spans="2:2">
      <c r="B40" s="402" t="s">
        <v>2764</v>
      </c>
    </row>
    <row r="41" spans="2:2">
      <c r="B41" s="402" t="s">
        <v>2765</v>
      </c>
    </row>
    <row r="42" spans="2:2">
      <c r="B42" s="402" t="s">
        <v>2766</v>
      </c>
    </row>
    <row r="43" spans="2:2">
      <c r="B43" s="402" t="s">
        <v>2772</v>
      </c>
    </row>
    <row r="44" spans="2:2">
      <c r="B44" s="402" t="s">
        <v>2773</v>
      </c>
    </row>
    <row r="45" spans="2:2">
      <c r="B45" s="402" t="s">
        <v>2774</v>
      </c>
    </row>
    <row r="46" spans="2:2">
      <c r="B46" s="402" t="s">
        <v>2775</v>
      </c>
    </row>
    <row r="47" spans="2:2">
      <c r="B47" s="402" t="s">
        <v>2776</v>
      </c>
    </row>
    <row r="48" spans="2:2">
      <c r="B48" s="402" t="s">
        <v>3791</v>
      </c>
    </row>
    <row r="49" spans="2:2">
      <c r="B49" s="402" t="s">
        <v>3792</v>
      </c>
    </row>
    <row r="50" spans="2:2">
      <c r="B50" s="402" t="s">
        <v>3793</v>
      </c>
    </row>
    <row r="51" spans="2:2">
      <c r="B51" s="402" t="s">
        <v>3794</v>
      </c>
    </row>
    <row r="52" spans="2:2">
      <c r="B52" s="402" t="s">
        <v>3795</v>
      </c>
    </row>
    <row r="53" spans="2:2">
      <c r="B53" s="402" t="s">
        <v>2777</v>
      </c>
    </row>
    <row r="54" spans="2:2">
      <c r="B54" s="402" t="s">
        <v>2778</v>
      </c>
    </row>
    <row r="55" spans="2:2">
      <c r="B55" s="402" t="s">
        <v>2779</v>
      </c>
    </row>
  </sheetData>
  <phoneticPr fontId="7" type="noConversion"/>
  <hyperlinks>
    <hyperlink ref="B2" location="'25-固定资产明细'!R1C1" display="25-固定资产明细" xr:uid="{38AF2F96-B56D-4D46-9F8B-7D3F4558089F}"/>
    <hyperlink ref="B3" location="'25-EPM'!R1C1" display="25-EPM" xr:uid="{45A94033-76FA-45F0-9FDC-D1C4DA27543C}"/>
    <hyperlink ref="B4" location="'29-开发支出情况'!R1C1" display="29-开发支出情况" xr:uid="{BB13CDC3-F86F-4E07-85BF-41847C91B18A}"/>
    <hyperlink ref="B5" location="'29-EPM'!R1C1" display="29-EPM" xr:uid="{5C8C1AD1-6CBB-4E39-9559-AEF661E48EE8}"/>
    <hyperlink ref="B6" location="'33-未确认递延所得税资产补充情况'!R1C1" display="33-未确认递延所得税资产补充情况" xr:uid="{BC93AFD7-240C-42EC-B562-9D0E1FF8E7DE}"/>
    <hyperlink ref="B7" location="'33-EPM'!R1C1" display="33-EPM" xr:uid="{F224616B-7F38-4CEC-A1E3-7B8DD4E58BF6}"/>
    <hyperlink ref="B8" location="'35-委托贷款明细'!R1C1" display="35-委托贷款明细" xr:uid="{911C32DA-0FA6-4578-AA46-CCA044CEF54A}"/>
    <hyperlink ref="B9" location="'35-EPM'!R1C1" display="35-EPM" xr:uid="{4F684C60-015B-4642-8247-AA1E8FEFAB44}"/>
    <hyperlink ref="B10" location="'35-报表平台'!R1C1" display="35-报表平台" xr:uid="{D8981307-1726-4305-8A0E-B8601B6FB5D7}"/>
    <hyperlink ref="B11" location="'50-划分为持有待售的负债'!R1C1" display="50-划分为持有待售的负债" xr:uid="{057EADFD-BE11-4F35-B147-3165A365E692}"/>
    <hyperlink ref="B12" location="'50-EPM'!R1C1" display="50-EPM" xr:uid="{6FB35CA1-E2A3-41C7-B00C-F37E71E592A8}"/>
    <hyperlink ref="B13" location="'61-带息负债情况'!R1C1" display="61-带息负债情况" xr:uid="{EE723297-5457-45CC-B437-FBEB133A386E}"/>
    <hyperlink ref="B14" location="'61-报表平台'!R1C1" display="61-报表平台" xr:uid="{44977FFE-C0A3-4F64-9E85-AF0D8C08AC80}"/>
    <hyperlink ref="B15" location="'61-带息负债情况表-查询表'!R1C1" display="61-带息负债情况表-查询表" xr:uid="{0597BEC7-DB1E-434A-B041-69AD001E629F}"/>
    <hyperlink ref="B16" location="'66-专项储备明细'!R1C1" display="66-专项储备明细" xr:uid="{0EC2D3E6-CFE2-46C0-9342-3A5E72702782}"/>
    <hyperlink ref="B17" location="'66-EPM'!R1C1" display="66-EPM" xr:uid="{48D2D969-AB4D-4C9E-9380-7D9B708FC6F4}"/>
    <hyperlink ref="B18" location="'67-盈余公积明细'!R1C1" display="67-盈余公积明细" xr:uid="{4A688D7D-4B29-45E5-9D62-F0140572C5A7}"/>
    <hyperlink ref="B19" location="'67-EPM'!R1C1" display="67-EPM" xr:uid="{BD7C2B83-107C-4D66-93B1-C7D9E9DC3B30}"/>
    <hyperlink ref="B20" location="'75-管理费用明细'!R1C1" display="75-管理费用明细" xr:uid="{DCBFA74D-8644-4C86-A6AD-7977902FF366}"/>
    <hyperlink ref="B21" location="'75-报表管理平台'!R1C1" display="75-报表管理平台" xr:uid="{9354AA98-2AA3-4DB1-A930-1385907E5462}"/>
    <hyperlink ref="B22" location="'75-EPM报表'!R1C1" display="75-EPM报表" xr:uid="{6D96117D-3870-4543-8557-3F32DF1E8729}"/>
    <hyperlink ref="B23" location="'79-公允价值变动收益明细'!R1C1" display="79-公允价值变动收益明细" xr:uid="{DA7D3F38-9147-43AD-8B79-787F7551AB4F}"/>
    <hyperlink ref="B24" location="'79-EPM'!R1C1" display="79-EPM" xr:uid="{8F73055C-6A10-4227-906F-48EFC8C06E54}"/>
    <hyperlink ref="B25" location="'95-对外投资事项明细'!R1C1" display="95-对外投资事项明细" xr:uid="{88B9FBDC-FA28-4F96-82C0-6591D3BE0456}"/>
    <hyperlink ref="B26" location="'95-EPM'!R1C1" display="95-EPM" xr:uid="{89B7EF74-DF6C-4089-9E90-D0F5BF1D8509}"/>
    <hyperlink ref="B27" location="'96-已获董事会等批准但尚未签订合同事项'!R1C1" display="96-已获董事会等批准但尚未签订合同事项" xr:uid="{F5C57081-C680-4A7F-9F10-4A28AC9262C4}"/>
    <hyperlink ref="B28" location="'96-EPM'!R1C1" display="96-EPM" xr:uid="{A87C2007-792A-41ED-83F3-0D73D59CC12A}"/>
    <hyperlink ref="B29" location="'98-重大未决诉讼情况'!R1C1" display="98-重大未决诉讼情况" xr:uid="{DA561846-C3F1-4A88-8047-1C21095D9430}"/>
    <hyperlink ref="B30" location="'98-EPM'!R1C1" display="98-EPM" xr:uid="{21AD12B6-9A8B-44DA-AF54-2E73E1FF4088}"/>
    <hyperlink ref="B31" location="'101-以外币标示的项目情况'!R1C1" display="101-以外币标示的项目情况" xr:uid="{392B767A-3935-4B0A-95BB-F7CE4672218A}"/>
    <hyperlink ref="B32" location="'101-报表平台'!R1C1" display="101-报表平台" xr:uid="{9487C872-2CAE-44F8-9843-081B0C559933}"/>
    <hyperlink ref="B33" location="'101-EPM'!R1C1" display="101-EPM" xr:uid="{68BEAB16-CF48-4272-AC19-1E3C0D3648FA}"/>
    <hyperlink ref="B34" location="'102-外币资金情况'!R1C1" display="102-外币资金情况" xr:uid="{BC0E65A5-2D83-4CD0-94E9-01E9A85B5341}"/>
    <hyperlink ref="B35" location="'102-报表管理平台'!R1C1" display="102-报表管理平台" xr:uid="{060BF6CB-D7B2-4CF8-A45D-583FF5F356DC}"/>
    <hyperlink ref="B36" location="'102-平台'!R1C1" display="102-平台" xr:uid="{AF690CF2-0CA5-43B7-A128-8991BB1BC7C5}"/>
    <hyperlink ref="B37" location="'102-EPM'!R1C1" display="102-EPM" xr:uid="{ABD40CFB-21F0-427A-A605-7AC3ECA3967D}"/>
    <hyperlink ref="B38" location="'103-非货币性资产交换情况'!R1C1" display="103-非货币性资产交换情况" xr:uid="{5C562704-F7B6-4794-AEA1-9834D00D8B95}"/>
    <hyperlink ref="B39" location="'103-EPM'!R1C1" display="103-EPM" xr:uid="{DAA24AC6-58CC-4BC0-821D-E7A59886800A}"/>
    <hyperlink ref="B40" location="'104-债务重组债权项目'!R1C1" display="104-债务重组债权项目" xr:uid="{A7E29328-CA38-4F70-9C84-F10733049C3F}"/>
    <hyperlink ref="B41" location="'104-EPM'!R1C1" display="104-EPM" xr:uid="{DBC91AC4-AC59-4872-AFAB-1F7DA4BB6775}"/>
    <hyperlink ref="B42" location="'104-平台'!R1C1" display="104-平台" xr:uid="{82F8E0AA-3553-4C20-A595-D5221776675C}"/>
    <hyperlink ref="B43" location="'105-债务重组债务项目'!R1C1" display="105-债务重组债务项目" xr:uid="{717B2446-F7E1-412B-871D-475476D3B384}"/>
    <hyperlink ref="B44" location="'105-报表平台'!R1C1" display="105-报表平台" xr:uid="{25865B82-39F2-4BB7-A79F-9EA6F024340E}"/>
    <hyperlink ref="B45" location="'108-非经常性损益表'!R1C1" display="108-非经常性损益表" xr:uid="{04599105-9457-4819-84AA-FEA4DBE11F78}"/>
    <hyperlink ref="B46" location="'108-EPM'!R1C1" display="108-EPM" xr:uid="{8FE5E456-6764-49E6-8752-14F986BB5401}"/>
    <hyperlink ref="B47" location="'108-报表平台'!R1C1" display="108-报表平台" xr:uid="{C9D4EA85-13FA-4AA3-AC5D-319F21389BFA}"/>
    <hyperlink ref="B48" location="'111-资产减值准备情况'!R1C1" display="111-资产减值准备情况" xr:uid="{1C86087A-74E5-4F45-81BB-9C534AAB062A}"/>
    <hyperlink ref="B49" location="'111-EPM'!R1C1" display="111-EPM" xr:uid="{A3032352-38E6-43C6-981A-92315E7C0189}"/>
    <hyperlink ref="B50" location="'112-人工成本情况'!R1C1" display="112-人工成本情况" xr:uid="{49995B8D-4B69-4263-9A14-6C4512DE0461}"/>
    <hyperlink ref="B51" location="'112-EPM'!R1C1" display="112-EPM" xr:uid="{089D3626-C264-463F-8C2F-354AD4EE0FC9}"/>
    <hyperlink ref="B52" location="'112-报表管理平台'!R1C1" display="112-报表管理平台" xr:uid="{A975490D-6721-4EF6-96BE-3F4E52926217}"/>
    <hyperlink ref="B53" location="'127-买入返售金融资产'!R1C1" display="127-买入返售金融资产" xr:uid="{4B2A8760-B4B9-46AB-ACFE-8DD5BC664C20}"/>
    <hyperlink ref="B54" location="'127-EPM'!R1C1" display="127-EPM" xr:uid="{8FD525A2-12D5-466F-8543-027D1A81FBE0}"/>
    <hyperlink ref="B55" location="'127-报表平台'!R1C1" display="127-报表平台" xr:uid="{74620439-05D8-4B97-B760-C6346F9E2264}"/>
  </hyperlinks>
  <pageMargins left="0.7" right="0.7" top="0.75" bottom="0.75" header="0.3" footer="0.3"/>
  <customProperties>
    <customPr name="EpmWorksheetKeyString_GUID" r:id="rId1"/>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6235-E527-45B3-B735-F48A94E69853}">
  <sheetPr codeName="Sheet11"/>
  <dimension ref="A4:Y12"/>
  <sheetViews>
    <sheetView workbookViewId="0">
      <selection activeCell="B20" sqref="B20"/>
    </sheetView>
  </sheetViews>
  <sheetFormatPr defaultRowHeight="14"/>
  <cols>
    <col min="2" max="2" width="15.4140625" customWidth="1"/>
    <col min="4" max="4" width="53.9140625" customWidth="1"/>
  </cols>
  <sheetData>
    <row r="4" spans="1:25" s="248" customFormat="1" ht="11.5">
      <c r="A4" s="563" t="s">
        <v>269</v>
      </c>
      <c r="B4" s="563" t="s">
        <v>0</v>
      </c>
      <c r="C4" s="563" t="s">
        <v>2031</v>
      </c>
      <c r="D4" s="563" t="s">
        <v>2114</v>
      </c>
      <c r="E4" s="562" t="s">
        <v>2033</v>
      </c>
      <c r="F4" s="562"/>
      <c r="G4" s="562" t="s">
        <v>2034</v>
      </c>
      <c r="H4" s="562"/>
      <c r="I4" s="562" t="s">
        <v>2035</v>
      </c>
      <c r="J4" s="562"/>
      <c r="K4" s="562" t="s">
        <v>2036</v>
      </c>
      <c r="L4" s="562"/>
      <c r="M4" s="562" t="s">
        <v>2037</v>
      </c>
      <c r="N4" s="562"/>
      <c r="O4" s="562"/>
      <c r="P4" s="562"/>
      <c r="Q4" s="562" t="s">
        <v>2037</v>
      </c>
      <c r="R4" s="562"/>
      <c r="S4" s="562"/>
      <c r="T4" s="562"/>
      <c r="U4" s="562"/>
      <c r="V4" s="562" t="s">
        <v>2038</v>
      </c>
      <c r="W4" s="562" t="s">
        <v>2039</v>
      </c>
      <c r="X4" s="562" t="s">
        <v>2040</v>
      </c>
      <c r="Y4" s="562" t="s">
        <v>2041</v>
      </c>
    </row>
    <row r="5" spans="1:25" s="248" customFormat="1" ht="11.5">
      <c r="A5" s="563"/>
      <c r="B5" s="563"/>
      <c r="C5" s="563"/>
      <c r="D5" s="563"/>
      <c r="E5" s="562"/>
      <c r="F5" s="562"/>
      <c r="G5" s="562"/>
      <c r="H5" s="562"/>
      <c r="I5" s="562"/>
      <c r="J5" s="562"/>
      <c r="K5" s="562"/>
      <c r="L5" s="562"/>
      <c r="M5" s="562" t="s">
        <v>2042</v>
      </c>
      <c r="N5" s="562" t="s">
        <v>2034</v>
      </c>
      <c r="O5" s="562"/>
      <c r="P5" s="562"/>
      <c r="Q5" s="562" t="s">
        <v>2035</v>
      </c>
      <c r="R5" s="562"/>
      <c r="S5" s="562"/>
      <c r="T5" s="562"/>
      <c r="U5" s="562" t="s">
        <v>1968</v>
      </c>
      <c r="V5" s="562"/>
      <c r="W5" s="562"/>
      <c r="X5" s="562"/>
      <c r="Y5" s="562"/>
    </row>
    <row r="6" spans="1:25" s="248" customFormat="1" ht="23">
      <c r="A6" s="563"/>
      <c r="B6" s="563"/>
      <c r="C6" s="563"/>
      <c r="D6" s="563"/>
      <c r="E6" s="9" t="s">
        <v>2</v>
      </c>
      <c r="F6" s="9" t="s">
        <v>2043</v>
      </c>
      <c r="G6" s="9" t="s">
        <v>2</v>
      </c>
      <c r="H6" s="9" t="s">
        <v>2043</v>
      </c>
      <c r="I6" s="9" t="s">
        <v>2</v>
      </c>
      <c r="J6" s="9" t="s">
        <v>2043</v>
      </c>
      <c r="K6" s="9" t="s">
        <v>2</v>
      </c>
      <c r="L6" s="9" t="s">
        <v>2043</v>
      </c>
      <c r="M6" s="562"/>
      <c r="N6" s="9" t="s">
        <v>2115</v>
      </c>
      <c r="O6" s="9" t="s">
        <v>2116</v>
      </c>
      <c r="P6" s="9" t="s">
        <v>2117</v>
      </c>
      <c r="Q6" s="9" t="s">
        <v>2118</v>
      </c>
      <c r="R6" s="9" t="s">
        <v>2119</v>
      </c>
      <c r="S6" s="9" t="s">
        <v>2120</v>
      </c>
      <c r="T6" s="9" t="s">
        <v>2121</v>
      </c>
      <c r="U6" s="562"/>
      <c r="V6" s="562"/>
      <c r="W6" s="562"/>
      <c r="X6" s="9" t="s">
        <v>2051</v>
      </c>
      <c r="Y6" s="9" t="s">
        <v>2051</v>
      </c>
    </row>
    <row r="7" spans="1:25" s="248" customFormat="1" ht="11.5">
      <c r="A7" s="11" t="s">
        <v>2023</v>
      </c>
      <c r="B7" s="11" t="s">
        <v>10</v>
      </c>
      <c r="C7" s="11" t="s">
        <v>10</v>
      </c>
      <c r="D7" s="11">
        <v>1</v>
      </c>
      <c r="E7" s="11">
        <v>2</v>
      </c>
      <c r="F7" s="11">
        <v>3</v>
      </c>
      <c r="G7" s="11">
        <v>4</v>
      </c>
      <c r="H7" s="11">
        <v>5</v>
      </c>
      <c r="I7" s="11">
        <v>6</v>
      </c>
      <c r="J7" s="11">
        <v>7</v>
      </c>
      <c r="K7" s="11">
        <v>8</v>
      </c>
      <c r="L7" s="11">
        <v>9</v>
      </c>
      <c r="M7" s="11">
        <v>10</v>
      </c>
      <c r="N7" s="11">
        <v>11</v>
      </c>
      <c r="O7" s="11">
        <v>12</v>
      </c>
      <c r="P7" s="11">
        <v>13</v>
      </c>
      <c r="Q7" s="11">
        <v>14</v>
      </c>
      <c r="R7" s="11">
        <v>15</v>
      </c>
      <c r="S7" s="11">
        <v>16</v>
      </c>
      <c r="T7" s="11">
        <v>17</v>
      </c>
      <c r="U7" s="11">
        <v>18</v>
      </c>
      <c r="V7" s="11">
        <v>19</v>
      </c>
      <c r="W7" s="11">
        <v>20</v>
      </c>
      <c r="X7" s="11">
        <v>21</v>
      </c>
      <c r="Y7" s="11">
        <v>22</v>
      </c>
    </row>
    <row r="8" spans="1:25" s="248" customFormat="1" ht="24">
      <c r="A8" s="139">
        <v>1</v>
      </c>
      <c r="B8" s="140"/>
      <c r="C8" s="249" t="s">
        <v>430</v>
      </c>
      <c r="D8" s="249"/>
      <c r="E8" s="249" t="s">
        <v>2122</v>
      </c>
      <c r="F8" s="249" t="s">
        <v>2122</v>
      </c>
      <c r="G8" s="249" t="s">
        <v>2122</v>
      </c>
      <c r="H8" s="249" t="s">
        <v>2122</v>
      </c>
      <c r="I8" s="249" t="s">
        <v>2122</v>
      </c>
      <c r="J8" s="249" t="s">
        <v>2122</v>
      </c>
      <c r="K8" s="249" t="s">
        <v>2122</v>
      </c>
      <c r="L8" s="249" t="s">
        <v>2122</v>
      </c>
      <c r="M8" s="249" t="s">
        <v>2122</v>
      </c>
      <c r="N8" s="249" t="s">
        <v>2122</v>
      </c>
      <c r="O8" s="249" t="s">
        <v>2122</v>
      </c>
      <c r="P8" s="249" t="s">
        <v>2122</v>
      </c>
      <c r="Q8" s="249" t="s">
        <v>2122</v>
      </c>
      <c r="R8" s="249" t="s">
        <v>2122</v>
      </c>
      <c r="S8" s="249" t="s">
        <v>2122</v>
      </c>
      <c r="T8" s="249" t="s">
        <v>2122</v>
      </c>
      <c r="U8" s="249" t="s">
        <v>2122</v>
      </c>
      <c r="V8" s="249" t="s">
        <v>2122</v>
      </c>
      <c r="W8" s="249"/>
      <c r="X8" s="249"/>
      <c r="Y8" s="249"/>
    </row>
    <row r="9" spans="1:25" s="248" customFormat="1" ht="45" customHeight="1">
      <c r="A9" s="139">
        <v>2</v>
      </c>
      <c r="B9" s="140" t="s">
        <v>2123</v>
      </c>
      <c r="C9" s="250" t="s">
        <v>2123</v>
      </c>
      <c r="D9" s="250" t="s">
        <v>2124</v>
      </c>
      <c r="E9" s="247"/>
      <c r="F9" s="247"/>
      <c r="G9" s="247"/>
      <c r="H9" s="247"/>
      <c r="I9" s="247"/>
      <c r="J9" s="247"/>
      <c r="K9" s="247"/>
      <c r="L9" s="247"/>
      <c r="M9" s="247"/>
      <c r="N9" s="247"/>
      <c r="O9" s="247"/>
      <c r="P9" s="247"/>
      <c r="Q9" s="247"/>
      <c r="R9" s="247"/>
      <c r="S9" s="247"/>
      <c r="T9" s="247"/>
      <c r="U9" s="247"/>
      <c r="V9" s="247"/>
      <c r="W9" s="250" t="s">
        <v>2125</v>
      </c>
      <c r="X9" s="250" t="s">
        <v>2126</v>
      </c>
      <c r="Y9" s="250" t="s">
        <v>2127</v>
      </c>
    </row>
    <row r="10" spans="1:25" s="248" customFormat="1" ht="44" customHeight="1">
      <c r="A10" s="139">
        <v>3</v>
      </c>
      <c r="B10" s="140" t="s">
        <v>2128</v>
      </c>
      <c r="C10" s="250" t="s">
        <v>2128</v>
      </c>
      <c r="D10" s="247" t="s">
        <v>2129</v>
      </c>
      <c r="E10" s="247"/>
      <c r="F10" s="247"/>
      <c r="G10" s="247"/>
      <c r="H10" s="247"/>
      <c r="I10" s="247"/>
      <c r="J10" s="247"/>
      <c r="K10" s="247"/>
      <c r="L10" s="247"/>
      <c r="M10" s="247"/>
      <c r="N10" s="247"/>
      <c r="O10" s="247"/>
      <c r="P10" s="247"/>
      <c r="Q10" s="247"/>
      <c r="R10" s="247"/>
      <c r="S10" s="247"/>
      <c r="T10" s="247"/>
      <c r="U10" s="247"/>
      <c r="V10" s="247"/>
      <c r="W10" s="250" t="s">
        <v>2130</v>
      </c>
      <c r="X10" s="250" t="s">
        <v>2131</v>
      </c>
      <c r="Y10" s="250" t="s">
        <v>2132</v>
      </c>
    </row>
    <row r="11" spans="1:25" s="248" customFormat="1" ht="43.5" customHeight="1">
      <c r="A11" s="139" t="s">
        <v>2133</v>
      </c>
      <c r="B11" s="140" t="s">
        <v>2134</v>
      </c>
      <c r="C11" s="250"/>
      <c r="D11" s="247" t="s">
        <v>2135</v>
      </c>
      <c r="E11" s="250" t="s">
        <v>2136</v>
      </c>
      <c r="F11" s="250" t="s">
        <v>2137</v>
      </c>
      <c r="G11" s="250" t="s">
        <v>2138</v>
      </c>
      <c r="H11" s="250" t="s">
        <v>2139</v>
      </c>
      <c r="I11" s="250" t="s">
        <v>2140</v>
      </c>
      <c r="J11" s="250" t="s">
        <v>2141</v>
      </c>
      <c r="K11" s="250" t="s">
        <v>2142</v>
      </c>
      <c r="L11" s="250" t="s">
        <v>2143</v>
      </c>
      <c r="M11" s="250" t="s">
        <v>2144</v>
      </c>
      <c r="N11" s="250" t="s">
        <v>2145</v>
      </c>
      <c r="O11" s="250" t="s">
        <v>2146</v>
      </c>
      <c r="P11" s="250" t="s">
        <v>2147</v>
      </c>
      <c r="Q11" s="250" t="s">
        <v>2148</v>
      </c>
      <c r="R11" s="250" t="s">
        <v>2149</v>
      </c>
      <c r="S11" s="250" t="s">
        <v>2150</v>
      </c>
      <c r="T11" s="250" t="s">
        <v>2151</v>
      </c>
      <c r="U11" s="250" t="s">
        <v>2152</v>
      </c>
      <c r="V11" s="250" t="s">
        <v>2153</v>
      </c>
      <c r="W11" s="250" t="s">
        <v>2154</v>
      </c>
      <c r="X11" s="250" t="s">
        <v>2155</v>
      </c>
      <c r="Y11" s="247" t="s">
        <v>2156</v>
      </c>
    </row>
    <row r="12" spans="1:25">
      <c r="A12" s="240"/>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row>
  </sheetData>
  <mergeCells count="18">
    <mergeCell ref="G4:H5"/>
    <mergeCell ref="A4:A6"/>
    <mergeCell ref="B4:B6"/>
    <mergeCell ref="C4:C6"/>
    <mergeCell ref="D4:D6"/>
    <mergeCell ref="E4:F5"/>
    <mergeCell ref="I4:J5"/>
    <mergeCell ref="K4:L5"/>
    <mergeCell ref="M4:P4"/>
    <mergeCell ref="Q4:U4"/>
    <mergeCell ref="V4:V6"/>
    <mergeCell ref="X4:X5"/>
    <mergeCell ref="Y4:Y5"/>
    <mergeCell ref="M5:M6"/>
    <mergeCell ref="N5:P5"/>
    <mergeCell ref="Q5:T5"/>
    <mergeCell ref="U5:U6"/>
    <mergeCell ref="W4:W6"/>
  </mergeCells>
  <phoneticPr fontId="7" type="noConversion"/>
  <pageMargins left="0.7" right="0.7" top="0.75" bottom="0.75" header="0.3" footer="0.3"/>
  <customProperties>
    <customPr name="EpmWorksheetKeyString_GU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A8AB-4828-474A-BC54-C356F5D92218}">
  <sheetPr codeName="Sheet12"/>
  <dimension ref="A1:H4"/>
  <sheetViews>
    <sheetView workbookViewId="0">
      <selection activeCell="E27" sqref="E27"/>
    </sheetView>
  </sheetViews>
  <sheetFormatPr defaultColWidth="8.33203125" defaultRowHeight="12.5"/>
  <cols>
    <col min="1" max="1" width="4.08203125" style="2" customWidth="1"/>
    <col min="2" max="2" width="24.75" style="2" customWidth="1"/>
    <col min="3" max="8" width="15.9140625" style="2" customWidth="1"/>
    <col min="9" max="16384" width="8.33203125" style="2"/>
  </cols>
  <sheetData>
    <row r="1" spans="1:8" ht="16.25" customHeight="1">
      <c r="A1" s="196" t="s">
        <v>269</v>
      </c>
      <c r="B1" s="196" t="s">
        <v>2159</v>
      </c>
      <c r="C1" s="196" t="s">
        <v>2038</v>
      </c>
      <c r="D1" s="196" t="s">
        <v>2160</v>
      </c>
      <c r="E1" s="196" t="s">
        <v>2161</v>
      </c>
      <c r="F1" s="196" t="s">
        <v>2162</v>
      </c>
      <c r="G1" s="196" t="s">
        <v>2163</v>
      </c>
      <c r="H1" s="196" t="s">
        <v>2164</v>
      </c>
    </row>
    <row r="2" spans="1:8" ht="16.25" customHeight="1">
      <c r="A2" s="197" t="s">
        <v>11</v>
      </c>
      <c r="B2" s="197" t="s">
        <v>10</v>
      </c>
      <c r="C2" s="197">
        <v>1</v>
      </c>
      <c r="D2" s="197">
        <v>2</v>
      </c>
      <c r="E2" s="197">
        <v>3</v>
      </c>
      <c r="F2" s="197" t="s">
        <v>2165</v>
      </c>
      <c r="G2" s="197" t="s">
        <v>2166</v>
      </c>
      <c r="H2" s="197" t="s">
        <v>2167</v>
      </c>
    </row>
    <row r="3" spans="1:8" ht="16.25" customHeight="1">
      <c r="A3" s="197" t="s">
        <v>11</v>
      </c>
      <c r="B3" s="196" t="s">
        <v>2168</v>
      </c>
      <c r="C3" s="198" t="s">
        <v>2169</v>
      </c>
      <c r="D3" s="198" t="s">
        <v>2170</v>
      </c>
      <c r="E3" s="198" t="s">
        <v>2171</v>
      </c>
      <c r="F3" s="198" t="s">
        <v>2172</v>
      </c>
      <c r="G3" s="198" t="s">
        <v>2173</v>
      </c>
      <c r="H3" s="198" t="s">
        <v>2174</v>
      </c>
    </row>
    <row r="4" spans="1:8" ht="16.25" customHeight="1">
      <c r="A4" s="197"/>
      <c r="B4" s="198" t="s">
        <v>2175</v>
      </c>
      <c r="C4" s="198" t="s">
        <v>2176</v>
      </c>
      <c r="D4" s="198" t="s">
        <v>2177</v>
      </c>
      <c r="E4" s="198" t="s">
        <v>2178</v>
      </c>
      <c r="F4" s="198" t="s">
        <v>2179</v>
      </c>
      <c r="G4" s="198" t="s">
        <v>2180</v>
      </c>
      <c r="H4" s="198" t="s">
        <v>2181</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D9CDF-0B76-4B14-9E2A-6B5EA2600BBF}">
  <sheetPr codeName="Sheet13"/>
  <dimension ref="A5:R70"/>
  <sheetViews>
    <sheetView workbookViewId="0">
      <selection activeCell="M16" sqref="M16"/>
    </sheetView>
  </sheetViews>
  <sheetFormatPr defaultRowHeight="14"/>
  <cols>
    <col min="1" max="1" width="16.25" bestFit="1" customWidth="1"/>
    <col min="7" max="7" width="10.1640625" bestFit="1" customWidth="1"/>
  </cols>
  <sheetData>
    <row r="5" spans="1:18" ht="22.5">
      <c r="A5" s="267"/>
      <c r="B5" s="279"/>
      <c r="C5" s="279" t="s">
        <v>2189</v>
      </c>
      <c r="D5" s="279"/>
      <c r="E5" s="267"/>
      <c r="F5" s="279"/>
      <c r="G5" s="279"/>
      <c r="H5" s="279"/>
      <c r="I5" s="279"/>
      <c r="J5" s="279"/>
      <c r="K5" s="267"/>
      <c r="L5" s="267"/>
      <c r="M5" s="267"/>
      <c r="N5" s="267"/>
      <c r="O5" s="267"/>
      <c r="P5" s="267"/>
      <c r="Q5" s="267"/>
      <c r="R5" s="267"/>
    </row>
    <row r="6" spans="1:18">
      <c r="A6" s="267"/>
      <c r="B6" s="273" t="s">
        <v>1990</v>
      </c>
      <c r="C6" s="271" t="s">
        <v>1991</v>
      </c>
      <c r="D6" s="285"/>
      <c r="E6" s="267"/>
      <c r="F6" s="267"/>
      <c r="G6" s="267"/>
      <c r="H6" s="267"/>
      <c r="I6" s="267"/>
      <c r="J6" s="267"/>
      <c r="K6" s="267"/>
      <c r="L6" s="267"/>
      <c r="M6" s="267"/>
      <c r="N6" s="267"/>
      <c r="O6" s="267"/>
      <c r="P6" s="267"/>
      <c r="Q6" s="267"/>
      <c r="R6" s="267"/>
    </row>
    <row r="7" spans="1:18">
      <c r="A7" s="267"/>
      <c r="B7" s="281" t="s">
        <v>1993</v>
      </c>
      <c r="C7" s="282" t="s">
        <v>1991</v>
      </c>
      <c r="D7" s="286"/>
      <c r="E7" s="267"/>
      <c r="F7" s="267"/>
      <c r="G7" s="267"/>
      <c r="H7" s="267"/>
      <c r="I7" s="267"/>
      <c r="J7" s="267"/>
      <c r="K7" s="267"/>
      <c r="L7" s="267"/>
      <c r="M7" s="267"/>
      <c r="N7" s="267"/>
      <c r="O7" s="267"/>
      <c r="P7" s="267"/>
      <c r="Q7" s="267"/>
      <c r="R7" s="267"/>
    </row>
    <row r="8" spans="1:18">
      <c r="A8" s="267"/>
      <c r="B8" s="274"/>
      <c r="C8" s="287"/>
      <c r="D8" s="287"/>
      <c r="E8" s="267"/>
      <c r="F8" s="267"/>
      <c r="G8" s="267"/>
      <c r="H8" s="267"/>
      <c r="I8" s="267"/>
      <c r="J8" s="267"/>
      <c r="K8" s="267"/>
      <c r="L8" s="267"/>
      <c r="M8" s="267"/>
      <c r="N8" s="267"/>
      <c r="O8" s="267"/>
      <c r="P8" s="267"/>
      <c r="Q8" s="267"/>
      <c r="R8" s="267"/>
    </row>
    <row r="9" spans="1:18" ht="16.5">
      <c r="A9" s="283"/>
      <c r="B9" s="267"/>
      <c r="C9" s="269"/>
      <c r="D9" s="269"/>
      <c r="E9" s="267"/>
      <c r="F9" s="267"/>
      <c r="G9" s="267"/>
      <c r="H9" s="267"/>
      <c r="I9" s="267"/>
      <c r="J9" s="267"/>
      <c r="K9" s="267"/>
      <c r="L9" s="267"/>
      <c r="M9" s="267"/>
      <c r="N9" s="267"/>
      <c r="O9" s="267"/>
      <c r="P9" s="267"/>
      <c r="Q9" s="267"/>
      <c r="R9" s="267"/>
    </row>
    <row r="10" spans="1:18">
      <c r="A10" s="278" t="s">
        <v>2182</v>
      </c>
      <c r="B10" s="280" t="s">
        <v>2022</v>
      </c>
      <c r="C10" s="278" t="s">
        <v>2183</v>
      </c>
      <c r="D10" s="280" t="s">
        <v>2184</v>
      </c>
      <c r="E10" s="278" t="s">
        <v>2038</v>
      </c>
      <c r="F10" s="278" t="s">
        <v>2160</v>
      </c>
      <c r="G10" s="278" t="s">
        <v>2161</v>
      </c>
      <c r="H10" s="278" t="s">
        <v>2162</v>
      </c>
      <c r="I10" s="278" t="s">
        <v>2163</v>
      </c>
      <c r="J10" s="278" t="s">
        <v>2164</v>
      </c>
      <c r="K10" s="275"/>
      <c r="L10" s="267"/>
      <c r="M10" s="267"/>
      <c r="N10" s="267"/>
      <c r="O10" s="267"/>
      <c r="P10" s="267"/>
      <c r="Q10" s="267"/>
      <c r="R10" s="268"/>
    </row>
    <row r="11" spans="1:18" ht="12.5" customHeight="1">
      <c r="A11" s="284" t="s">
        <v>2023</v>
      </c>
      <c r="B11" s="284" t="s">
        <v>2023</v>
      </c>
      <c r="C11" s="284" t="s">
        <v>2023</v>
      </c>
      <c r="D11" s="284" t="s">
        <v>10</v>
      </c>
      <c r="E11" s="284">
        <v>1</v>
      </c>
      <c r="F11" s="284" t="s">
        <v>1932</v>
      </c>
      <c r="G11" s="284" t="s">
        <v>1933</v>
      </c>
      <c r="H11" s="284" t="s">
        <v>1934</v>
      </c>
      <c r="I11" s="284" t="s">
        <v>1935</v>
      </c>
      <c r="J11" s="284" t="s">
        <v>1936</v>
      </c>
      <c r="K11" s="275"/>
      <c r="L11" s="267"/>
      <c r="M11" s="267"/>
      <c r="N11" s="267"/>
      <c r="O11" s="267"/>
      <c r="P11" s="267"/>
      <c r="Q11" s="267"/>
      <c r="R11" s="267"/>
    </row>
    <row r="12" spans="1:18" hidden="1">
      <c r="A12" s="275"/>
      <c r="B12" s="267"/>
      <c r="C12" s="267"/>
      <c r="D12" s="278" t="s">
        <v>1948</v>
      </c>
      <c r="E12" s="278" t="s">
        <v>2185</v>
      </c>
      <c r="F12" s="278" t="s">
        <v>2185</v>
      </c>
      <c r="G12" s="278" t="s">
        <v>2185</v>
      </c>
      <c r="H12" s="278" t="s">
        <v>2185</v>
      </c>
      <c r="I12" s="278" t="s">
        <v>2185</v>
      </c>
      <c r="J12" s="278" t="s">
        <v>2185</v>
      </c>
      <c r="K12" s="275"/>
      <c r="L12" s="267"/>
      <c r="M12" s="267"/>
      <c r="N12" s="267"/>
      <c r="O12" s="268"/>
      <c r="P12" s="268"/>
      <c r="Q12" s="268"/>
      <c r="R12" s="268"/>
    </row>
    <row r="13" spans="1:18" hidden="1">
      <c r="A13" s="275"/>
      <c r="B13" s="267"/>
      <c r="C13" s="267"/>
      <c r="D13" s="278" t="s">
        <v>1948</v>
      </c>
      <c r="E13" s="278" t="s">
        <v>817</v>
      </c>
      <c r="F13" s="278" t="s">
        <v>817</v>
      </c>
      <c r="G13" s="278" t="s">
        <v>817</v>
      </c>
      <c r="H13" s="278" t="s">
        <v>817</v>
      </c>
      <c r="I13" s="278" t="s">
        <v>817</v>
      </c>
      <c r="J13" s="278" t="s">
        <v>817</v>
      </c>
      <c r="K13" s="275"/>
      <c r="L13" s="267"/>
      <c r="M13" s="267"/>
      <c r="N13" s="267"/>
      <c r="O13" s="268"/>
      <c r="P13" s="268"/>
      <c r="Q13" s="268"/>
      <c r="R13" s="268"/>
    </row>
    <row r="14" spans="1:18" hidden="1">
      <c r="A14" s="275"/>
      <c r="B14" s="267"/>
      <c r="C14" s="267"/>
      <c r="D14" s="278" t="s">
        <v>2111</v>
      </c>
      <c r="E14" s="278" t="s">
        <v>2186</v>
      </c>
      <c r="F14" s="278" t="s">
        <v>2187</v>
      </c>
      <c r="G14" s="278" t="s">
        <v>2161</v>
      </c>
      <c r="H14" s="278" t="s">
        <v>2111</v>
      </c>
      <c r="I14" s="278" t="s">
        <v>2111</v>
      </c>
      <c r="J14" s="278" t="s">
        <v>2111</v>
      </c>
      <c r="K14" s="275"/>
      <c r="L14" s="267"/>
      <c r="M14" s="267"/>
      <c r="N14" s="267"/>
      <c r="O14" s="268"/>
      <c r="P14" s="268"/>
      <c r="Q14" s="268"/>
      <c r="R14" s="268"/>
    </row>
    <row r="15" spans="1:18">
      <c r="A15" s="277">
        <v>1</v>
      </c>
      <c r="B15" s="276" t="s">
        <v>2188</v>
      </c>
      <c r="C15" s="276" t="s">
        <v>1948</v>
      </c>
      <c r="D15" s="272" t="s">
        <v>1991</v>
      </c>
      <c r="E15" s="272">
        <v>0</v>
      </c>
      <c r="F15" s="272">
        <v>0</v>
      </c>
      <c r="G15" s="272">
        <v>0</v>
      </c>
      <c r="H15" s="272" t="s">
        <v>1991</v>
      </c>
      <c r="I15" s="272" t="s">
        <v>1991</v>
      </c>
      <c r="J15" s="272" t="s">
        <v>1991</v>
      </c>
      <c r="K15" s="275"/>
      <c r="L15" s="267"/>
      <c r="M15" s="267"/>
      <c r="N15" s="267"/>
      <c r="O15" s="268"/>
      <c r="P15" s="268"/>
      <c r="Q15" s="268"/>
      <c r="R15" s="268"/>
    </row>
    <row r="16" spans="1:18">
      <c r="A16" s="277">
        <v>2</v>
      </c>
      <c r="B16" s="276" t="s">
        <v>2188</v>
      </c>
      <c r="C16" s="276" t="s">
        <v>2190</v>
      </c>
      <c r="D16" s="270" t="s">
        <v>1991</v>
      </c>
      <c r="E16" s="270"/>
      <c r="F16" s="270"/>
      <c r="G16" s="270"/>
      <c r="H16" s="270" t="s">
        <v>1991</v>
      </c>
      <c r="I16" s="270" t="s">
        <v>1991</v>
      </c>
      <c r="J16" s="270" t="s">
        <v>1991</v>
      </c>
      <c r="K16" s="275"/>
      <c r="L16" s="267"/>
      <c r="M16" s="267"/>
      <c r="N16" s="267"/>
      <c r="O16" s="268"/>
      <c r="P16" s="268"/>
      <c r="Q16" s="268"/>
      <c r="R16" s="268"/>
    </row>
    <row r="17" spans="1:18">
      <c r="A17" s="277">
        <v>3</v>
      </c>
      <c r="B17" s="267"/>
      <c r="C17" s="267"/>
      <c r="D17" s="267"/>
      <c r="E17" s="267"/>
      <c r="F17" s="267"/>
      <c r="G17" s="267"/>
      <c r="H17" s="267"/>
      <c r="I17" s="267"/>
      <c r="J17" s="267"/>
      <c r="K17" s="275"/>
      <c r="L17" s="267"/>
      <c r="M17" s="267"/>
      <c r="N17" s="267"/>
      <c r="O17" s="268"/>
      <c r="P17" s="268"/>
      <c r="Q17" s="268"/>
      <c r="R17" s="268"/>
    </row>
    <row r="18" spans="1:18">
      <c r="A18" s="277">
        <v>4</v>
      </c>
      <c r="B18" s="267"/>
      <c r="C18" s="267"/>
      <c r="D18" s="267"/>
      <c r="E18" s="267"/>
      <c r="F18" s="267"/>
      <c r="G18" s="267"/>
      <c r="H18" s="267"/>
      <c r="I18" s="267"/>
      <c r="J18" s="267"/>
      <c r="K18" s="275"/>
      <c r="L18" s="267"/>
      <c r="M18" s="267"/>
      <c r="N18" s="267"/>
      <c r="O18" s="268"/>
      <c r="P18" s="268"/>
      <c r="Q18" s="268"/>
      <c r="R18" s="268"/>
    </row>
    <row r="19" spans="1:18">
      <c r="A19" s="277">
        <v>5</v>
      </c>
      <c r="B19" s="267"/>
      <c r="C19" s="267"/>
      <c r="D19" s="267"/>
      <c r="E19" s="267"/>
      <c r="F19" s="267"/>
      <c r="G19" s="267"/>
      <c r="H19" s="267"/>
      <c r="I19" s="267"/>
      <c r="J19" s="267"/>
      <c r="K19" s="275"/>
      <c r="L19" s="267"/>
      <c r="M19" s="267"/>
      <c r="N19" s="267"/>
      <c r="O19" s="268"/>
      <c r="P19" s="268"/>
      <c r="Q19" s="268"/>
      <c r="R19" s="268"/>
    </row>
    <row r="20" spans="1:18">
      <c r="A20" s="277">
        <v>6</v>
      </c>
      <c r="B20" s="267"/>
      <c r="C20" s="267"/>
      <c r="D20" s="267"/>
      <c r="E20" s="267"/>
      <c r="F20" s="267"/>
      <c r="G20" s="267"/>
      <c r="H20" s="267"/>
      <c r="I20" s="267"/>
      <c r="J20" s="267"/>
      <c r="K20" s="275"/>
      <c r="L20" s="267"/>
      <c r="M20" s="267"/>
      <c r="N20" s="267"/>
      <c r="O20" s="267"/>
      <c r="P20" s="268"/>
      <c r="Q20" s="268"/>
      <c r="R20" s="268"/>
    </row>
    <row r="21" spans="1:18">
      <c r="A21" s="277">
        <v>7</v>
      </c>
      <c r="B21" s="267"/>
      <c r="C21" s="267"/>
      <c r="D21" s="267"/>
      <c r="E21" s="267"/>
      <c r="F21" s="267"/>
      <c r="G21" s="267"/>
      <c r="H21" s="267"/>
      <c r="I21" s="267"/>
      <c r="J21" s="267"/>
      <c r="K21" s="275"/>
      <c r="L21" s="267"/>
      <c r="M21" s="267"/>
      <c r="N21" s="267"/>
      <c r="O21" s="267"/>
      <c r="P21" s="268"/>
      <c r="Q21" s="268"/>
      <c r="R21" s="268"/>
    </row>
    <row r="22" spans="1:18">
      <c r="A22" s="277">
        <v>8</v>
      </c>
      <c r="B22" s="267"/>
      <c r="C22" s="267"/>
      <c r="D22" s="267"/>
      <c r="E22" s="267"/>
      <c r="F22" s="267"/>
      <c r="G22" s="267"/>
      <c r="H22" s="267"/>
      <c r="I22" s="267"/>
      <c r="J22" s="267"/>
      <c r="K22" s="275"/>
      <c r="L22" s="267"/>
      <c r="M22" s="267"/>
      <c r="N22" s="267"/>
      <c r="O22" s="267"/>
      <c r="P22" s="268"/>
      <c r="Q22" s="268"/>
      <c r="R22" s="268"/>
    </row>
    <row r="23" spans="1:18">
      <c r="A23" s="277">
        <v>9</v>
      </c>
      <c r="B23" s="267"/>
      <c r="C23" s="267"/>
      <c r="D23" s="267"/>
      <c r="E23" s="267"/>
      <c r="F23" s="267"/>
      <c r="G23" s="267"/>
      <c r="H23" s="267"/>
      <c r="I23" s="267"/>
      <c r="J23" s="267"/>
      <c r="K23" s="275"/>
      <c r="L23" s="267"/>
      <c r="M23" s="267"/>
      <c r="N23" s="267"/>
      <c r="O23" s="267"/>
      <c r="P23" s="268"/>
      <c r="Q23" s="268"/>
      <c r="R23" s="268"/>
    </row>
    <row r="24" spans="1:18">
      <c r="A24" s="277">
        <v>10</v>
      </c>
      <c r="B24" s="267"/>
      <c r="C24" s="267"/>
      <c r="D24" s="267"/>
      <c r="E24" s="267"/>
      <c r="F24" s="267"/>
      <c r="G24" s="267"/>
      <c r="H24" s="267"/>
      <c r="I24" s="267"/>
      <c r="J24" s="267"/>
      <c r="K24" s="275"/>
      <c r="L24" s="267"/>
      <c r="M24" s="267"/>
      <c r="N24" s="267"/>
      <c r="O24" s="267"/>
      <c r="P24" s="268"/>
      <c r="Q24" s="268"/>
      <c r="R24" s="268"/>
    </row>
    <row r="25" spans="1:18">
      <c r="A25" s="277">
        <v>11</v>
      </c>
      <c r="B25" s="267"/>
      <c r="C25" s="267"/>
      <c r="D25" s="267"/>
      <c r="E25" s="267"/>
      <c r="F25" s="267"/>
      <c r="G25" s="267"/>
      <c r="H25" s="267"/>
      <c r="I25" s="267"/>
      <c r="J25" s="267"/>
      <c r="K25" s="275"/>
      <c r="L25" s="267"/>
      <c r="M25" s="267"/>
      <c r="N25" s="267"/>
      <c r="O25" s="267"/>
      <c r="P25" s="268"/>
      <c r="Q25" s="268"/>
      <c r="R25" s="268"/>
    </row>
    <row r="26" spans="1:18">
      <c r="A26" s="277">
        <v>12</v>
      </c>
      <c r="B26" s="267"/>
      <c r="C26" s="267"/>
      <c r="D26" s="267"/>
      <c r="E26" s="267"/>
      <c r="F26" s="267"/>
      <c r="G26" s="267"/>
      <c r="H26" s="267"/>
      <c r="I26" s="267"/>
      <c r="J26" s="267"/>
      <c r="K26" s="275"/>
      <c r="L26" s="267"/>
      <c r="M26" s="267"/>
      <c r="N26" s="267"/>
      <c r="O26" s="267"/>
      <c r="P26" s="268"/>
      <c r="Q26" s="268"/>
      <c r="R26" s="268"/>
    </row>
    <row r="27" spans="1:18">
      <c r="A27" s="277">
        <v>13</v>
      </c>
      <c r="B27" s="267"/>
      <c r="C27" s="267"/>
      <c r="D27" s="267"/>
      <c r="E27" s="267"/>
      <c r="F27" s="267"/>
      <c r="G27" s="267"/>
      <c r="H27" s="267"/>
      <c r="I27" s="267"/>
      <c r="J27" s="267"/>
      <c r="K27" s="275"/>
      <c r="L27" s="267"/>
      <c r="M27" s="267"/>
      <c r="N27" s="267"/>
      <c r="O27" s="267"/>
      <c r="P27" s="268"/>
      <c r="Q27" s="268"/>
      <c r="R27" s="268"/>
    </row>
    <row r="28" spans="1:18">
      <c r="A28" s="277">
        <v>14</v>
      </c>
      <c r="B28" s="267"/>
      <c r="C28" s="267"/>
      <c r="D28" s="267"/>
      <c r="E28" s="267"/>
      <c r="F28" s="267"/>
      <c r="G28" s="267"/>
      <c r="H28" s="267"/>
      <c r="I28" s="267"/>
      <c r="J28" s="267"/>
      <c r="K28" s="275"/>
      <c r="L28" s="267"/>
      <c r="M28" s="267"/>
      <c r="N28" s="267"/>
      <c r="O28" s="267"/>
      <c r="P28" s="268"/>
      <c r="Q28" s="268"/>
      <c r="R28" s="268"/>
    </row>
    <row r="29" spans="1:18">
      <c r="A29" s="277">
        <v>15</v>
      </c>
      <c r="B29" s="267"/>
      <c r="C29" s="267"/>
      <c r="D29" s="267"/>
      <c r="E29" s="267"/>
      <c r="F29" s="267"/>
      <c r="G29" s="267"/>
      <c r="H29" s="267"/>
      <c r="I29" s="267"/>
      <c r="J29" s="267"/>
      <c r="K29" s="275"/>
      <c r="L29" s="267"/>
      <c r="M29" s="267"/>
      <c r="N29" s="267"/>
      <c r="O29" s="267"/>
      <c r="P29" s="268"/>
      <c r="Q29" s="268"/>
      <c r="R29" s="268"/>
    </row>
    <row r="30" spans="1:18">
      <c r="A30" s="277">
        <v>16</v>
      </c>
      <c r="B30" s="267"/>
      <c r="C30" s="267"/>
      <c r="D30" s="267"/>
      <c r="E30" s="267"/>
      <c r="F30" s="267"/>
      <c r="G30" s="267"/>
      <c r="H30" s="267"/>
      <c r="I30" s="267"/>
      <c r="J30" s="267"/>
      <c r="K30" s="275"/>
      <c r="L30" s="267"/>
      <c r="M30" s="267"/>
      <c r="N30" s="267"/>
      <c r="O30" s="267"/>
      <c r="P30" s="268"/>
      <c r="Q30" s="268"/>
      <c r="R30" s="268"/>
    </row>
    <row r="31" spans="1:18">
      <c r="A31" s="277">
        <v>17</v>
      </c>
      <c r="B31" s="267"/>
      <c r="C31" s="267"/>
      <c r="D31" s="267"/>
      <c r="E31" s="267"/>
      <c r="F31" s="267"/>
      <c r="G31" s="267"/>
      <c r="H31" s="267"/>
      <c r="I31" s="267"/>
      <c r="J31" s="267"/>
      <c r="K31" s="275"/>
      <c r="L31" s="267"/>
      <c r="M31" s="267"/>
      <c r="N31" s="267"/>
      <c r="O31" s="267"/>
      <c r="P31" s="268"/>
      <c r="Q31" s="268"/>
      <c r="R31" s="268"/>
    </row>
    <row r="32" spans="1:18">
      <c r="A32" s="277">
        <v>18</v>
      </c>
      <c r="B32" s="267"/>
      <c r="C32" s="267"/>
      <c r="D32" s="267"/>
      <c r="E32" s="267"/>
      <c r="F32" s="267"/>
      <c r="G32" s="267"/>
      <c r="H32" s="267"/>
      <c r="I32" s="267"/>
      <c r="J32" s="267"/>
      <c r="K32" s="275"/>
      <c r="L32" s="267"/>
      <c r="M32" s="267"/>
      <c r="N32" s="267"/>
      <c r="O32" s="267"/>
      <c r="P32" s="268"/>
      <c r="Q32" s="268"/>
      <c r="R32" s="268"/>
    </row>
    <row r="33" spans="1:18">
      <c r="A33" s="277">
        <v>19</v>
      </c>
      <c r="B33" s="267"/>
      <c r="C33" s="267"/>
      <c r="D33" s="267"/>
      <c r="E33" s="267"/>
      <c r="F33" s="267"/>
      <c r="G33" s="267"/>
      <c r="H33" s="267"/>
      <c r="I33" s="267"/>
      <c r="J33" s="267"/>
      <c r="K33" s="275"/>
      <c r="L33" s="267"/>
      <c r="M33" s="267"/>
      <c r="N33" s="267"/>
      <c r="O33" s="267"/>
      <c r="P33" s="268"/>
      <c r="Q33" s="268"/>
      <c r="R33" s="268"/>
    </row>
    <row r="34" spans="1:18">
      <c r="A34" s="277">
        <v>20</v>
      </c>
      <c r="B34" s="267"/>
      <c r="C34" s="267"/>
      <c r="D34" s="267"/>
      <c r="E34" s="267"/>
      <c r="F34" s="267"/>
      <c r="G34" s="267"/>
      <c r="H34" s="267"/>
      <c r="I34" s="267"/>
      <c r="J34" s="267"/>
      <c r="K34" s="275"/>
      <c r="L34" s="267"/>
      <c r="M34" s="267"/>
      <c r="N34" s="267"/>
      <c r="O34" s="267"/>
      <c r="P34" s="268"/>
      <c r="Q34" s="268"/>
      <c r="R34" s="268"/>
    </row>
    <row r="35" spans="1:18">
      <c r="A35" s="277">
        <v>21</v>
      </c>
      <c r="B35" s="267"/>
      <c r="C35" s="267"/>
      <c r="D35" s="267"/>
      <c r="E35" s="267"/>
      <c r="F35" s="267"/>
      <c r="G35" s="267"/>
      <c r="H35" s="267"/>
      <c r="I35" s="267"/>
      <c r="J35" s="267"/>
      <c r="K35" s="275"/>
      <c r="L35" s="267"/>
      <c r="M35" s="267"/>
      <c r="N35" s="267"/>
      <c r="O35" s="267"/>
      <c r="P35" s="268"/>
      <c r="Q35" s="268"/>
      <c r="R35" s="268"/>
    </row>
    <row r="36" spans="1:18">
      <c r="A36" s="277">
        <v>22</v>
      </c>
      <c r="B36" s="267"/>
      <c r="C36" s="267"/>
      <c r="D36" s="267"/>
      <c r="E36" s="267"/>
      <c r="F36" s="267"/>
      <c r="G36" s="267"/>
      <c r="H36" s="267"/>
      <c r="I36" s="267"/>
      <c r="J36" s="267"/>
      <c r="K36" s="275"/>
      <c r="L36" s="267"/>
      <c r="M36" s="267"/>
      <c r="N36" s="267"/>
      <c r="O36" s="267"/>
      <c r="P36" s="268"/>
      <c r="Q36" s="268"/>
      <c r="R36" s="268"/>
    </row>
    <row r="37" spans="1:18">
      <c r="A37" s="277">
        <v>23</v>
      </c>
      <c r="B37" s="267"/>
      <c r="C37" s="267"/>
      <c r="D37" s="267"/>
      <c r="E37" s="267"/>
      <c r="F37" s="267"/>
      <c r="G37" s="267"/>
      <c r="H37" s="267"/>
      <c r="I37" s="267"/>
      <c r="J37" s="267"/>
      <c r="K37" s="275"/>
      <c r="L37" s="267"/>
      <c r="M37" s="267"/>
      <c r="N37" s="267"/>
      <c r="O37" s="267"/>
      <c r="P37" s="268"/>
      <c r="Q37" s="268"/>
      <c r="R37" s="268"/>
    </row>
    <row r="38" spans="1:18">
      <c r="A38" s="277">
        <v>24</v>
      </c>
      <c r="B38" s="267"/>
      <c r="C38" s="267"/>
      <c r="D38" s="267"/>
      <c r="E38" s="267"/>
      <c r="F38" s="267"/>
      <c r="G38" s="267"/>
      <c r="H38" s="267"/>
      <c r="I38" s="267"/>
      <c r="J38" s="267"/>
      <c r="K38" s="275"/>
      <c r="L38" s="267"/>
      <c r="M38" s="267"/>
      <c r="N38" s="267"/>
      <c r="O38" s="267"/>
      <c r="P38" s="268"/>
      <c r="Q38" s="268"/>
      <c r="R38" s="268"/>
    </row>
    <row r="39" spans="1:18">
      <c r="A39" s="277">
        <v>25</v>
      </c>
      <c r="B39" s="267"/>
      <c r="C39" s="267"/>
      <c r="D39" s="267"/>
      <c r="E39" s="267"/>
      <c r="F39" s="267"/>
      <c r="G39" s="267"/>
      <c r="H39" s="267"/>
      <c r="I39" s="267"/>
      <c r="J39" s="267"/>
      <c r="K39" s="275"/>
      <c r="L39" s="267"/>
      <c r="M39" s="267"/>
      <c r="N39" s="267"/>
      <c r="O39" s="267"/>
      <c r="P39" s="268"/>
      <c r="Q39" s="268"/>
      <c r="R39" s="268"/>
    </row>
    <row r="40" spans="1:18">
      <c r="A40" s="277">
        <v>26</v>
      </c>
      <c r="B40" s="267"/>
      <c r="C40" s="267"/>
      <c r="D40" s="267"/>
      <c r="E40" s="267"/>
      <c r="F40" s="267"/>
      <c r="G40" s="267"/>
      <c r="H40" s="267"/>
      <c r="I40" s="267"/>
      <c r="J40" s="267"/>
      <c r="K40" s="275"/>
      <c r="L40" s="267"/>
      <c r="M40" s="267"/>
      <c r="N40" s="267"/>
      <c r="O40" s="267"/>
      <c r="P40" s="268"/>
      <c r="Q40" s="268"/>
      <c r="R40" s="268"/>
    </row>
    <row r="41" spans="1:18">
      <c r="A41" s="277">
        <v>27</v>
      </c>
      <c r="B41" s="267"/>
      <c r="C41" s="267"/>
      <c r="D41" s="267"/>
      <c r="E41" s="267"/>
      <c r="F41" s="267"/>
      <c r="G41" s="267"/>
      <c r="H41" s="267"/>
      <c r="I41" s="267"/>
      <c r="J41" s="267"/>
      <c r="K41" s="275"/>
      <c r="L41" s="267"/>
      <c r="M41" s="267"/>
      <c r="N41" s="267"/>
      <c r="O41" s="267"/>
      <c r="P41" s="268"/>
      <c r="Q41" s="268"/>
      <c r="R41" s="268"/>
    </row>
    <row r="42" spans="1:18">
      <c r="A42" s="277">
        <v>28</v>
      </c>
      <c r="B42" s="267"/>
      <c r="C42" s="267"/>
      <c r="D42" s="267"/>
      <c r="E42" s="267"/>
      <c r="F42" s="267"/>
      <c r="G42" s="267"/>
      <c r="H42" s="267"/>
      <c r="I42" s="267"/>
      <c r="J42" s="267"/>
      <c r="K42" s="275"/>
      <c r="L42" s="267"/>
      <c r="M42" s="267"/>
      <c r="N42" s="267"/>
      <c r="O42" s="267"/>
      <c r="P42" s="268"/>
      <c r="Q42" s="268"/>
      <c r="R42" s="268"/>
    </row>
    <row r="43" spans="1:18">
      <c r="A43" s="277">
        <v>29</v>
      </c>
      <c r="B43" s="267"/>
      <c r="C43" s="267"/>
      <c r="D43" s="267"/>
      <c r="E43" s="267"/>
      <c r="F43" s="267"/>
      <c r="G43" s="267"/>
      <c r="H43" s="267"/>
      <c r="I43" s="267"/>
      <c r="J43" s="267"/>
      <c r="K43" s="275"/>
      <c r="L43" s="267"/>
      <c r="M43" s="267"/>
      <c r="N43" s="267"/>
      <c r="O43" s="267"/>
      <c r="P43" s="268"/>
      <c r="Q43" s="268"/>
      <c r="R43" s="268"/>
    </row>
    <row r="44" spans="1:18">
      <c r="A44" s="277">
        <v>30</v>
      </c>
      <c r="B44" s="267"/>
      <c r="C44" s="267"/>
      <c r="D44" s="267"/>
      <c r="E44" s="267"/>
      <c r="F44" s="267"/>
      <c r="G44" s="267"/>
      <c r="H44" s="267"/>
      <c r="I44" s="267"/>
      <c r="J44" s="267"/>
      <c r="K44" s="275"/>
      <c r="L44" s="267"/>
      <c r="M44" s="267"/>
      <c r="N44" s="267"/>
      <c r="O44" s="267"/>
      <c r="P44" s="268"/>
      <c r="Q44" s="268"/>
      <c r="R44" s="268"/>
    </row>
    <row r="45" spans="1:18">
      <c r="A45" s="277">
        <v>31</v>
      </c>
      <c r="B45" s="267"/>
      <c r="C45" s="267"/>
      <c r="D45" s="267"/>
      <c r="E45" s="267"/>
      <c r="F45" s="267"/>
      <c r="G45" s="267"/>
      <c r="H45" s="267"/>
      <c r="I45" s="267"/>
      <c r="J45" s="267"/>
      <c r="K45" s="275"/>
      <c r="L45" s="267"/>
      <c r="M45" s="267"/>
      <c r="N45" s="267"/>
      <c r="O45" s="267"/>
      <c r="P45" s="268"/>
      <c r="Q45" s="268"/>
      <c r="R45" s="268"/>
    </row>
    <row r="46" spans="1:18">
      <c r="A46" s="277">
        <v>32</v>
      </c>
      <c r="B46" s="267"/>
      <c r="C46" s="267"/>
      <c r="D46" s="267"/>
      <c r="E46" s="267"/>
      <c r="F46" s="267"/>
      <c r="G46" s="267"/>
      <c r="H46" s="267"/>
      <c r="I46" s="267"/>
      <c r="J46" s="267"/>
      <c r="K46" s="275"/>
      <c r="L46" s="267"/>
      <c r="M46" s="267"/>
      <c r="N46" s="267"/>
      <c r="O46" s="267"/>
      <c r="P46" s="268"/>
      <c r="Q46" s="268"/>
      <c r="R46" s="268"/>
    </row>
    <row r="47" spans="1:18">
      <c r="A47" s="277">
        <v>33</v>
      </c>
      <c r="B47" s="267"/>
      <c r="C47" s="267"/>
      <c r="D47" s="267"/>
      <c r="E47" s="267"/>
      <c r="F47" s="267"/>
      <c r="G47" s="267"/>
      <c r="H47" s="267"/>
      <c r="I47" s="267"/>
      <c r="J47" s="267"/>
      <c r="K47" s="275"/>
      <c r="L47" s="267"/>
      <c r="M47" s="267"/>
      <c r="N47" s="267"/>
      <c r="O47" s="267"/>
      <c r="P47" s="268"/>
      <c r="Q47" s="268"/>
      <c r="R47" s="268"/>
    </row>
    <row r="48" spans="1:18">
      <c r="A48" s="277">
        <v>34</v>
      </c>
      <c r="B48" s="267"/>
      <c r="C48" s="267"/>
      <c r="D48" s="267"/>
      <c r="E48" s="267"/>
      <c r="F48" s="267"/>
      <c r="G48" s="267"/>
      <c r="H48" s="267"/>
      <c r="I48" s="267"/>
      <c r="J48" s="267"/>
      <c r="K48" s="275"/>
      <c r="L48" s="267"/>
      <c r="M48" s="267"/>
      <c r="N48" s="267"/>
      <c r="O48" s="267"/>
      <c r="P48" s="268"/>
      <c r="Q48" s="268"/>
      <c r="R48" s="268"/>
    </row>
    <row r="49" spans="1:18">
      <c r="A49" s="277">
        <v>35</v>
      </c>
      <c r="B49" s="267"/>
      <c r="C49" s="267"/>
      <c r="D49" s="267"/>
      <c r="E49" s="267"/>
      <c r="F49" s="267"/>
      <c r="G49" s="267"/>
      <c r="H49" s="267"/>
      <c r="I49" s="267"/>
      <c r="J49" s="267"/>
      <c r="K49" s="275"/>
      <c r="L49" s="267"/>
      <c r="M49" s="267"/>
      <c r="N49" s="267"/>
      <c r="O49" s="267"/>
      <c r="P49" s="268"/>
      <c r="Q49" s="268"/>
      <c r="R49" s="268"/>
    </row>
    <row r="50" spans="1:18">
      <c r="A50" s="277">
        <v>36</v>
      </c>
      <c r="B50" s="267"/>
      <c r="C50" s="267"/>
      <c r="D50" s="267"/>
      <c r="E50" s="267"/>
      <c r="F50" s="267"/>
      <c r="G50" s="267"/>
      <c r="H50" s="267"/>
      <c r="I50" s="267"/>
      <c r="J50" s="267"/>
      <c r="K50" s="275"/>
      <c r="L50" s="267"/>
      <c r="M50" s="267"/>
      <c r="N50" s="267"/>
      <c r="O50" s="267"/>
      <c r="P50" s="268"/>
      <c r="Q50" s="268"/>
      <c r="R50" s="268"/>
    </row>
    <row r="51" spans="1:18">
      <c r="A51" s="277">
        <v>37</v>
      </c>
      <c r="B51" s="267"/>
      <c r="C51" s="267"/>
      <c r="D51" s="267"/>
      <c r="E51" s="267"/>
      <c r="F51" s="267"/>
      <c r="G51" s="267"/>
      <c r="H51" s="267"/>
      <c r="I51" s="267"/>
      <c r="J51" s="267"/>
      <c r="K51" s="275"/>
      <c r="L51" s="267"/>
      <c r="M51" s="267"/>
      <c r="N51" s="267"/>
      <c r="O51" s="267"/>
      <c r="P51" s="268"/>
      <c r="Q51" s="268"/>
      <c r="R51" s="268"/>
    </row>
    <row r="52" spans="1:18">
      <c r="A52" s="277">
        <v>38</v>
      </c>
      <c r="B52" s="267"/>
      <c r="C52" s="267"/>
      <c r="D52" s="267"/>
      <c r="E52" s="267"/>
      <c r="F52" s="267"/>
      <c r="G52" s="267"/>
      <c r="H52" s="267"/>
      <c r="I52" s="267"/>
      <c r="J52" s="267"/>
      <c r="K52" s="275"/>
      <c r="L52" s="267"/>
      <c r="M52" s="267"/>
      <c r="N52" s="267"/>
      <c r="O52" s="267"/>
      <c r="P52" s="268"/>
      <c r="Q52" s="268"/>
      <c r="R52" s="268"/>
    </row>
    <row r="53" spans="1:18">
      <c r="A53" s="277">
        <v>39</v>
      </c>
      <c r="B53" s="267"/>
      <c r="C53" s="267"/>
      <c r="D53" s="267"/>
      <c r="E53" s="267"/>
      <c r="F53" s="267"/>
      <c r="G53" s="267"/>
      <c r="H53" s="267"/>
      <c r="I53" s="267"/>
      <c r="J53" s="267"/>
      <c r="K53" s="275"/>
      <c r="L53" s="267"/>
      <c r="M53" s="267"/>
      <c r="N53" s="267"/>
      <c r="O53" s="267"/>
      <c r="P53" s="268"/>
      <c r="Q53" s="268"/>
      <c r="R53" s="268"/>
    </row>
    <row r="54" spans="1:18">
      <c r="A54" s="277">
        <v>40</v>
      </c>
      <c r="B54" s="267"/>
      <c r="C54" s="267"/>
      <c r="D54" s="267"/>
      <c r="E54" s="267"/>
      <c r="F54" s="267"/>
      <c r="G54" s="267"/>
      <c r="H54" s="267"/>
      <c r="I54" s="267"/>
      <c r="J54" s="267"/>
      <c r="K54" s="275"/>
      <c r="L54" s="267"/>
      <c r="M54" s="267"/>
      <c r="N54" s="267"/>
      <c r="O54" s="267"/>
      <c r="P54" s="268"/>
      <c r="Q54" s="268"/>
      <c r="R54" s="268"/>
    </row>
    <row r="55" spans="1:18">
      <c r="A55" s="277">
        <v>41</v>
      </c>
      <c r="B55" s="267"/>
      <c r="C55" s="267"/>
      <c r="D55" s="267"/>
      <c r="E55" s="267"/>
      <c r="F55" s="267"/>
      <c r="G55" s="267"/>
      <c r="H55" s="267"/>
      <c r="I55" s="267"/>
      <c r="J55" s="267"/>
      <c r="K55" s="275"/>
      <c r="L55" s="267"/>
      <c r="M55" s="267"/>
      <c r="N55" s="267"/>
      <c r="O55" s="267"/>
      <c r="P55" s="268"/>
      <c r="Q55" s="268"/>
      <c r="R55" s="268"/>
    </row>
    <row r="56" spans="1:18">
      <c r="A56" s="277">
        <v>42</v>
      </c>
      <c r="B56" s="267"/>
      <c r="C56" s="267"/>
      <c r="D56" s="267"/>
      <c r="E56" s="267"/>
      <c r="F56" s="267"/>
      <c r="G56" s="267"/>
      <c r="H56" s="267"/>
      <c r="I56" s="267"/>
      <c r="J56" s="267"/>
      <c r="K56" s="275"/>
      <c r="L56" s="267"/>
      <c r="M56" s="267"/>
      <c r="N56" s="267"/>
      <c r="O56" s="267"/>
      <c r="P56" s="268"/>
      <c r="Q56" s="268"/>
      <c r="R56" s="268"/>
    </row>
    <row r="57" spans="1:18">
      <c r="A57" s="277">
        <v>43</v>
      </c>
      <c r="B57" s="267"/>
      <c r="C57" s="267"/>
      <c r="D57" s="267"/>
      <c r="E57" s="267"/>
      <c r="F57" s="267"/>
      <c r="G57" s="267"/>
      <c r="H57" s="267"/>
      <c r="I57" s="267"/>
      <c r="J57" s="267"/>
      <c r="K57" s="275"/>
      <c r="L57" s="267"/>
      <c r="M57" s="267"/>
      <c r="N57" s="267"/>
      <c r="O57" s="267"/>
      <c r="P57" s="268"/>
      <c r="Q57" s="268"/>
      <c r="R57" s="268"/>
    </row>
    <row r="58" spans="1:18">
      <c r="A58" s="277">
        <v>44</v>
      </c>
      <c r="B58" s="267"/>
      <c r="C58" s="267"/>
      <c r="D58" s="267"/>
      <c r="E58" s="267"/>
      <c r="F58" s="267"/>
      <c r="G58" s="267"/>
      <c r="H58" s="267"/>
      <c r="I58" s="267"/>
      <c r="J58" s="267"/>
      <c r="K58" s="275"/>
      <c r="L58" s="267"/>
      <c r="M58" s="267"/>
      <c r="N58" s="267"/>
      <c r="O58" s="267"/>
      <c r="P58" s="268"/>
      <c r="Q58" s="268"/>
      <c r="R58" s="268"/>
    </row>
    <row r="59" spans="1:18">
      <c r="A59" s="277">
        <v>45</v>
      </c>
      <c r="B59" s="267"/>
      <c r="C59" s="267"/>
      <c r="D59" s="267"/>
      <c r="E59" s="267"/>
      <c r="F59" s="267"/>
      <c r="G59" s="267"/>
      <c r="H59" s="267"/>
      <c r="I59" s="267"/>
      <c r="J59" s="267"/>
      <c r="K59" s="275"/>
      <c r="L59" s="267"/>
      <c r="M59" s="267"/>
      <c r="N59" s="267"/>
      <c r="O59" s="267"/>
      <c r="P59" s="268"/>
      <c r="Q59" s="268"/>
      <c r="R59" s="268"/>
    </row>
    <row r="60" spans="1:18">
      <c r="A60" s="277">
        <v>46</v>
      </c>
      <c r="B60" s="267"/>
      <c r="C60" s="267"/>
      <c r="D60" s="267"/>
      <c r="E60" s="267"/>
      <c r="F60" s="267"/>
      <c r="G60" s="267"/>
      <c r="H60" s="267"/>
      <c r="I60" s="267"/>
      <c r="J60" s="267"/>
      <c r="K60" s="275"/>
      <c r="L60" s="267"/>
      <c r="M60" s="267"/>
      <c r="N60" s="267"/>
      <c r="O60" s="267"/>
      <c r="P60" s="268"/>
      <c r="Q60" s="268"/>
      <c r="R60" s="268"/>
    </row>
    <row r="61" spans="1:18">
      <c r="A61" s="277">
        <v>47</v>
      </c>
      <c r="B61" s="267"/>
      <c r="C61" s="267"/>
      <c r="D61" s="267"/>
      <c r="E61" s="267"/>
      <c r="F61" s="267"/>
      <c r="G61" s="267"/>
      <c r="H61" s="267"/>
      <c r="I61" s="267"/>
      <c r="J61" s="267"/>
      <c r="K61" s="275"/>
      <c r="L61" s="267"/>
      <c r="M61" s="267"/>
      <c r="N61" s="267"/>
      <c r="O61" s="267"/>
      <c r="P61" s="268"/>
      <c r="Q61" s="268"/>
      <c r="R61" s="268"/>
    </row>
    <row r="62" spans="1:18">
      <c r="A62" s="277">
        <v>48</v>
      </c>
      <c r="B62" s="267"/>
      <c r="C62" s="267"/>
      <c r="D62" s="267"/>
      <c r="E62" s="267"/>
      <c r="F62" s="267"/>
      <c r="G62" s="267"/>
      <c r="H62" s="267"/>
      <c r="I62" s="267"/>
      <c r="J62" s="267"/>
      <c r="K62" s="275"/>
      <c r="L62" s="267"/>
      <c r="M62" s="267"/>
      <c r="N62" s="267"/>
      <c r="O62" s="267"/>
      <c r="P62" s="268"/>
      <c r="Q62" s="268"/>
      <c r="R62" s="268"/>
    </row>
    <row r="63" spans="1:18">
      <c r="A63" s="277">
        <v>49</v>
      </c>
      <c r="B63" s="267"/>
      <c r="C63" s="267"/>
      <c r="D63" s="267"/>
      <c r="E63" s="267"/>
      <c r="F63" s="267"/>
      <c r="G63" s="267"/>
      <c r="H63" s="267"/>
      <c r="I63" s="267"/>
      <c r="J63" s="267"/>
      <c r="K63" s="275"/>
      <c r="L63" s="267"/>
      <c r="M63" s="267"/>
      <c r="N63" s="267"/>
      <c r="O63" s="267"/>
      <c r="P63" s="268"/>
      <c r="Q63" s="268"/>
      <c r="R63" s="268"/>
    </row>
    <row r="64" spans="1:18">
      <c r="A64" s="277">
        <v>50</v>
      </c>
      <c r="B64" s="267"/>
      <c r="C64" s="267"/>
      <c r="D64" s="267"/>
      <c r="E64" s="267"/>
      <c r="F64" s="267"/>
      <c r="G64" s="267"/>
      <c r="H64" s="267"/>
      <c r="I64" s="267"/>
      <c r="J64" s="267"/>
      <c r="K64" s="275"/>
      <c r="L64" s="267"/>
      <c r="M64" s="267"/>
      <c r="N64" s="267"/>
      <c r="O64" s="267"/>
      <c r="P64" s="268"/>
      <c r="Q64" s="268"/>
      <c r="R64" s="268"/>
    </row>
    <row r="65" spans="1:18">
      <c r="A65" s="277">
        <v>51</v>
      </c>
      <c r="B65" s="267"/>
      <c r="C65" s="267"/>
      <c r="D65" s="267"/>
      <c r="E65" s="267"/>
      <c r="F65" s="267"/>
      <c r="G65" s="267"/>
      <c r="H65" s="267"/>
      <c r="I65" s="267"/>
      <c r="J65" s="267"/>
      <c r="K65" s="275"/>
      <c r="L65" s="267"/>
      <c r="M65" s="267"/>
      <c r="N65" s="267"/>
      <c r="O65" s="267"/>
      <c r="P65" s="268"/>
      <c r="Q65" s="268"/>
      <c r="R65" s="268"/>
    </row>
    <row r="66" spans="1:18">
      <c r="A66" s="277">
        <v>52</v>
      </c>
      <c r="B66" s="267"/>
      <c r="C66" s="267"/>
      <c r="D66" s="267"/>
      <c r="E66" s="267"/>
      <c r="F66" s="267"/>
      <c r="G66" s="267"/>
      <c r="H66" s="267"/>
      <c r="I66" s="267"/>
      <c r="J66" s="267"/>
      <c r="K66" s="275"/>
      <c r="L66" s="267"/>
      <c r="M66" s="267"/>
      <c r="N66" s="267"/>
      <c r="O66" s="267"/>
      <c r="P66" s="268"/>
      <c r="Q66" s="268"/>
      <c r="R66" s="268"/>
    </row>
    <row r="67" spans="1:18">
      <c r="A67" s="277">
        <v>53</v>
      </c>
      <c r="B67" s="267"/>
      <c r="C67" s="267"/>
      <c r="D67" s="267"/>
      <c r="E67" s="267"/>
      <c r="F67" s="267"/>
      <c r="G67" s="267"/>
      <c r="H67" s="267"/>
      <c r="I67" s="267"/>
      <c r="J67" s="267"/>
      <c r="K67" s="275"/>
      <c r="L67" s="267"/>
      <c r="M67" s="267"/>
      <c r="N67" s="267"/>
      <c r="O67" s="267"/>
      <c r="P67" s="268"/>
      <c r="Q67" s="268"/>
      <c r="R67" s="268"/>
    </row>
    <row r="68" spans="1:18">
      <c r="A68" s="277">
        <v>54</v>
      </c>
      <c r="B68" s="267"/>
      <c r="C68" s="267"/>
      <c r="D68" s="267"/>
      <c r="E68" s="267"/>
      <c r="F68" s="267"/>
      <c r="G68" s="267"/>
      <c r="H68" s="267"/>
      <c r="I68" s="267"/>
      <c r="J68" s="267"/>
      <c r="K68" s="275"/>
      <c r="L68" s="267"/>
      <c r="M68" s="267"/>
      <c r="N68" s="267"/>
      <c r="O68" s="267"/>
      <c r="P68" s="268"/>
      <c r="Q68" s="268"/>
      <c r="R68" s="268"/>
    </row>
    <row r="69" spans="1:18">
      <c r="A69" s="267"/>
      <c r="B69" s="267"/>
      <c r="C69" s="267"/>
      <c r="D69" s="267"/>
      <c r="E69" s="267"/>
      <c r="F69" s="267"/>
      <c r="G69" s="267"/>
      <c r="H69" s="267"/>
      <c r="I69" s="267"/>
      <c r="J69" s="267"/>
      <c r="K69" s="275"/>
      <c r="L69" s="267"/>
      <c r="M69" s="267"/>
      <c r="N69" s="267"/>
      <c r="O69" s="267"/>
      <c r="P69" s="268"/>
      <c r="Q69" s="268"/>
      <c r="R69" s="268"/>
    </row>
    <row r="70" spans="1:18">
      <c r="A70" s="267"/>
      <c r="B70" s="267"/>
      <c r="C70" s="267"/>
      <c r="D70" s="267"/>
      <c r="E70" s="267"/>
      <c r="F70" s="267"/>
      <c r="G70" s="267"/>
      <c r="H70" s="267"/>
      <c r="I70" s="267"/>
      <c r="J70" s="267"/>
      <c r="K70" s="275"/>
      <c r="L70" s="267"/>
      <c r="M70" s="267"/>
      <c r="N70" s="267"/>
      <c r="O70" s="267"/>
      <c r="P70" s="268"/>
      <c r="Q70" s="268"/>
      <c r="R70" s="268"/>
    </row>
  </sheetData>
  <phoneticPr fontId="7" type="noConversion"/>
  <pageMargins left="0.7" right="0.7" top="0.75" bottom="0.75" header="0.3" footer="0.3"/>
  <customProperties>
    <customPr name="EpmWorksheetKeyString_GU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D8CA3-EC8C-4600-9E5C-421E9FAAEC64}">
  <sheetPr codeName="Sheet14"/>
  <dimension ref="A1:L33"/>
  <sheetViews>
    <sheetView topLeftCell="A7" workbookViewId="0">
      <selection activeCell="B4" sqref="B4:B28"/>
    </sheetView>
  </sheetViews>
  <sheetFormatPr defaultColWidth="8.33203125" defaultRowHeight="12.5"/>
  <cols>
    <col min="1" max="1" width="34.75" style="2" customWidth="1"/>
    <col min="2" max="2" width="4.08203125" style="2" customWidth="1"/>
    <col min="3" max="9" width="15.9140625" style="2" customWidth="1"/>
    <col min="10" max="10" width="41.58203125" style="2" customWidth="1"/>
    <col min="11" max="11" width="4.08203125" style="2" customWidth="1"/>
    <col min="12" max="12" width="15.9140625" style="2" customWidth="1"/>
    <col min="13" max="16384" width="8.33203125" style="2"/>
  </cols>
  <sheetData>
    <row r="1" spans="1:12" ht="16.25" customHeight="1">
      <c r="A1" s="564" t="s">
        <v>0</v>
      </c>
      <c r="B1" s="564" t="s">
        <v>1</v>
      </c>
      <c r="C1" s="564" t="s">
        <v>2</v>
      </c>
      <c r="D1" s="564" t="s">
        <v>2</v>
      </c>
      <c r="E1" s="564" t="s">
        <v>2</v>
      </c>
      <c r="F1" s="564" t="s">
        <v>2</v>
      </c>
      <c r="G1" s="564" t="s">
        <v>3</v>
      </c>
      <c r="H1" s="521" t="s">
        <v>4</v>
      </c>
      <c r="I1" s="564" t="s">
        <v>5</v>
      </c>
      <c r="J1" s="564" t="s">
        <v>0</v>
      </c>
      <c r="K1" s="564" t="s">
        <v>1</v>
      </c>
      <c r="L1" s="564" t="s">
        <v>6</v>
      </c>
    </row>
    <row r="2" spans="1:12" ht="16.25" customHeight="1">
      <c r="A2" s="564" t="s">
        <v>0</v>
      </c>
      <c r="B2" s="564" t="s">
        <v>1</v>
      </c>
      <c r="C2" s="3" t="s">
        <v>7</v>
      </c>
      <c r="D2" s="3" t="s">
        <v>8</v>
      </c>
      <c r="E2" s="3" t="s">
        <v>9</v>
      </c>
      <c r="F2" s="3" t="s">
        <v>6</v>
      </c>
      <c r="G2" s="564" t="s">
        <v>3</v>
      </c>
      <c r="H2" s="521" t="s">
        <v>4</v>
      </c>
      <c r="I2" s="564" t="s">
        <v>5</v>
      </c>
      <c r="J2" s="564" t="s">
        <v>0</v>
      </c>
      <c r="K2" s="564" t="s">
        <v>1</v>
      </c>
      <c r="L2" s="564" t="s">
        <v>6</v>
      </c>
    </row>
    <row r="3" spans="1:12" ht="16.25" customHeight="1">
      <c r="A3" s="4" t="s">
        <v>10</v>
      </c>
      <c r="B3" s="4" t="s">
        <v>11</v>
      </c>
      <c r="C3" s="4">
        <v>1</v>
      </c>
      <c r="D3" s="4">
        <v>2</v>
      </c>
      <c r="E3" s="4">
        <v>3</v>
      </c>
      <c r="F3" s="4">
        <v>4</v>
      </c>
      <c r="G3" s="4">
        <v>5</v>
      </c>
      <c r="H3" s="4">
        <v>6</v>
      </c>
      <c r="I3" s="4">
        <v>7</v>
      </c>
      <c r="J3" s="4" t="s">
        <v>10</v>
      </c>
      <c r="K3" s="4" t="s">
        <v>11</v>
      </c>
      <c r="L3" s="4">
        <v>8</v>
      </c>
    </row>
    <row r="4" spans="1:12" ht="16.25" customHeight="1">
      <c r="A4" s="5" t="s">
        <v>12</v>
      </c>
      <c r="B4" s="4">
        <v>1</v>
      </c>
      <c r="C4" s="6" t="s">
        <v>13</v>
      </c>
      <c r="D4" s="6" t="s">
        <v>14</v>
      </c>
      <c r="E4" s="6" t="s">
        <v>15</v>
      </c>
      <c r="F4" s="6" t="s">
        <v>16</v>
      </c>
      <c r="G4" s="6" t="s">
        <v>17</v>
      </c>
      <c r="H4" s="6" t="s">
        <v>18</v>
      </c>
      <c r="I4" s="6" t="s">
        <v>19</v>
      </c>
      <c r="J4" s="5" t="s">
        <v>20</v>
      </c>
      <c r="K4" s="4">
        <v>26</v>
      </c>
      <c r="L4" s="6" t="s">
        <v>21</v>
      </c>
    </row>
    <row r="5" spans="1:12" ht="16.25" customHeight="1">
      <c r="A5" s="5" t="s">
        <v>22</v>
      </c>
      <c r="B5" s="4">
        <v>2</v>
      </c>
      <c r="C5" s="6" t="s">
        <v>23</v>
      </c>
      <c r="D5" s="6" t="s">
        <v>24</v>
      </c>
      <c r="E5" s="6" t="s">
        <v>25</v>
      </c>
      <c r="F5" s="6" t="s">
        <v>26</v>
      </c>
      <c r="G5" s="6" t="s">
        <v>27</v>
      </c>
      <c r="H5" s="6" t="s">
        <v>28</v>
      </c>
      <c r="I5" s="6" t="s">
        <v>29</v>
      </c>
      <c r="J5" s="5" t="s">
        <v>30</v>
      </c>
      <c r="K5" s="4">
        <v>27</v>
      </c>
      <c r="L5" s="6" t="s">
        <v>31</v>
      </c>
    </row>
    <row r="6" spans="1:12" ht="16.25" customHeight="1">
      <c r="A6" s="5" t="s">
        <v>32</v>
      </c>
      <c r="B6" s="4">
        <v>3</v>
      </c>
      <c r="C6" s="6" t="s">
        <v>33</v>
      </c>
      <c r="D6" s="6" t="s">
        <v>34</v>
      </c>
      <c r="E6" s="6" t="s">
        <v>35</v>
      </c>
      <c r="F6" s="6" t="s">
        <v>36</v>
      </c>
      <c r="G6" s="6" t="s">
        <v>37</v>
      </c>
      <c r="H6" s="6" t="s">
        <v>38</v>
      </c>
      <c r="I6" s="6" t="s">
        <v>39</v>
      </c>
      <c r="J6" s="5" t="s">
        <v>40</v>
      </c>
      <c r="K6" s="4">
        <v>28</v>
      </c>
      <c r="L6" s="6" t="s">
        <v>41</v>
      </c>
    </row>
    <row r="7" spans="1:12" ht="16.25" customHeight="1">
      <c r="A7" s="5" t="s">
        <v>42</v>
      </c>
      <c r="B7" s="4">
        <v>4</v>
      </c>
      <c r="C7" s="6" t="s">
        <v>43</v>
      </c>
      <c r="D7" s="6" t="s">
        <v>44</v>
      </c>
      <c r="E7" s="6" t="s">
        <v>45</v>
      </c>
      <c r="F7" s="6" t="s">
        <v>46</v>
      </c>
      <c r="G7" s="6" t="s">
        <v>47</v>
      </c>
      <c r="H7" s="6" t="s">
        <v>48</v>
      </c>
      <c r="I7" s="6" t="s">
        <v>49</v>
      </c>
      <c r="J7" s="5" t="s">
        <v>50</v>
      </c>
      <c r="K7" s="4">
        <v>29</v>
      </c>
      <c r="L7" s="6" t="s">
        <v>51</v>
      </c>
    </row>
    <row r="8" spans="1:12" ht="16.25" customHeight="1">
      <c r="A8" s="5" t="s">
        <v>52</v>
      </c>
      <c r="B8" s="4">
        <v>5</v>
      </c>
      <c r="C8" s="6" t="s">
        <v>53</v>
      </c>
      <c r="D8" s="6" t="s">
        <v>54</v>
      </c>
      <c r="E8" s="6" t="s">
        <v>55</v>
      </c>
      <c r="F8" s="6" t="s">
        <v>56</v>
      </c>
      <c r="G8" s="6" t="s">
        <v>57</v>
      </c>
      <c r="H8" s="6" t="s">
        <v>58</v>
      </c>
      <c r="I8" s="6" t="s">
        <v>59</v>
      </c>
      <c r="J8" s="5" t="s">
        <v>60</v>
      </c>
      <c r="K8" s="4">
        <v>30</v>
      </c>
      <c r="L8" s="6" t="s">
        <v>61</v>
      </c>
    </row>
    <row r="9" spans="1:12" ht="16.25" customHeight="1">
      <c r="A9" s="5" t="s">
        <v>62</v>
      </c>
      <c r="B9" s="4">
        <v>6</v>
      </c>
      <c r="C9" s="6" t="s">
        <v>63</v>
      </c>
      <c r="D9" s="6" t="s">
        <v>64</v>
      </c>
      <c r="E9" s="6" t="s">
        <v>65</v>
      </c>
      <c r="F9" s="6" t="s">
        <v>66</v>
      </c>
      <c r="G9" s="6" t="s">
        <v>67</v>
      </c>
      <c r="H9" s="6" t="s">
        <v>68</v>
      </c>
      <c r="I9" s="6" t="s">
        <v>69</v>
      </c>
      <c r="J9" s="5" t="s">
        <v>70</v>
      </c>
      <c r="K9" s="4">
        <v>31</v>
      </c>
      <c r="L9" s="6" t="s">
        <v>71</v>
      </c>
    </row>
    <row r="10" spans="1:12" ht="16.25" customHeight="1">
      <c r="A10" s="5" t="s">
        <v>72</v>
      </c>
      <c r="B10" s="4">
        <v>7</v>
      </c>
      <c r="C10" s="6" t="s">
        <v>73</v>
      </c>
      <c r="D10" s="6" t="s">
        <v>74</v>
      </c>
      <c r="E10" s="6" t="s">
        <v>75</v>
      </c>
      <c r="F10" s="6" t="s">
        <v>76</v>
      </c>
      <c r="G10" s="6" t="s">
        <v>77</v>
      </c>
      <c r="H10" s="6" t="s">
        <v>78</v>
      </c>
      <c r="I10" s="6" t="s">
        <v>79</v>
      </c>
      <c r="J10" s="5" t="s">
        <v>80</v>
      </c>
      <c r="K10" s="4">
        <v>32</v>
      </c>
      <c r="L10" s="6" t="s">
        <v>81</v>
      </c>
    </row>
    <row r="11" spans="1:12" ht="16.25" customHeight="1">
      <c r="A11" s="5" t="s">
        <v>82</v>
      </c>
      <c r="B11" s="4">
        <v>8</v>
      </c>
      <c r="C11" s="6" t="s">
        <v>83</v>
      </c>
      <c r="D11" s="6" t="s">
        <v>84</v>
      </c>
      <c r="E11" s="6" t="s">
        <v>85</v>
      </c>
      <c r="F11" s="6" t="s">
        <v>86</v>
      </c>
      <c r="G11" s="6" t="s">
        <v>87</v>
      </c>
      <c r="H11" s="6" t="s">
        <v>88</v>
      </c>
      <c r="I11" s="6" t="s">
        <v>89</v>
      </c>
      <c r="J11" s="5" t="s">
        <v>90</v>
      </c>
      <c r="K11" s="4">
        <v>33</v>
      </c>
      <c r="L11" s="6" t="s">
        <v>91</v>
      </c>
    </row>
    <row r="12" spans="1:12" ht="16.25" customHeight="1">
      <c r="A12" s="5" t="s">
        <v>92</v>
      </c>
      <c r="B12" s="4">
        <v>9</v>
      </c>
      <c r="C12" s="6" t="s">
        <v>93</v>
      </c>
      <c r="D12" s="6" t="s">
        <v>94</v>
      </c>
      <c r="E12" s="6" t="s">
        <v>95</v>
      </c>
      <c r="F12" s="6" t="s">
        <v>96</v>
      </c>
      <c r="G12" s="6" t="s">
        <v>97</v>
      </c>
      <c r="H12" s="6" t="s">
        <v>98</v>
      </c>
      <c r="I12" s="6" t="s">
        <v>99</v>
      </c>
      <c r="J12" s="5" t="s">
        <v>100</v>
      </c>
      <c r="K12" s="4">
        <v>34</v>
      </c>
      <c r="L12" s="6" t="s">
        <v>101</v>
      </c>
    </row>
    <row r="13" spans="1:12" ht="16.25" customHeight="1">
      <c r="A13" s="5" t="s">
        <v>102</v>
      </c>
      <c r="B13" s="4">
        <v>10</v>
      </c>
      <c r="C13" s="6" t="s">
        <v>103</v>
      </c>
      <c r="D13" s="6" t="s">
        <v>104</v>
      </c>
      <c r="E13" s="6" t="s">
        <v>105</v>
      </c>
      <c r="F13" s="6" t="s">
        <v>106</v>
      </c>
      <c r="G13" s="6" t="s">
        <v>107</v>
      </c>
      <c r="H13" s="6" t="s">
        <v>108</v>
      </c>
      <c r="I13" s="6" t="s">
        <v>109</v>
      </c>
      <c r="J13" s="5" t="s">
        <v>110</v>
      </c>
      <c r="K13" s="4">
        <v>35</v>
      </c>
      <c r="L13" s="6" t="s">
        <v>111</v>
      </c>
    </row>
    <row r="14" spans="1:12" ht="16.25" customHeight="1">
      <c r="A14" s="5" t="s">
        <v>112</v>
      </c>
      <c r="B14" s="4">
        <v>11</v>
      </c>
      <c r="C14" s="6" t="s">
        <v>113</v>
      </c>
      <c r="D14" s="6" t="s">
        <v>114</v>
      </c>
      <c r="E14" s="6" t="s">
        <v>115</v>
      </c>
      <c r="F14" s="6" t="s">
        <v>116</v>
      </c>
      <c r="G14" s="6" t="s">
        <v>117</v>
      </c>
      <c r="H14" s="6" t="s">
        <v>118</v>
      </c>
      <c r="I14" s="6" t="s">
        <v>119</v>
      </c>
      <c r="J14" s="5" t="s">
        <v>120</v>
      </c>
      <c r="K14" s="4">
        <v>36</v>
      </c>
      <c r="L14" s="6" t="s">
        <v>121</v>
      </c>
    </row>
    <row r="15" spans="1:12" ht="16.25" customHeight="1">
      <c r="A15" s="5" t="s">
        <v>122</v>
      </c>
      <c r="B15" s="4">
        <v>12</v>
      </c>
      <c r="C15" s="6" t="s">
        <v>123</v>
      </c>
      <c r="D15" s="6" t="s">
        <v>124</v>
      </c>
      <c r="E15" s="6" t="s">
        <v>125</v>
      </c>
      <c r="F15" s="6" t="s">
        <v>126</v>
      </c>
      <c r="G15" s="6" t="s">
        <v>127</v>
      </c>
      <c r="H15" s="6" t="s">
        <v>128</v>
      </c>
      <c r="I15" s="6" t="s">
        <v>129</v>
      </c>
      <c r="J15" s="5" t="s">
        <v>130</v>
      </c>
      <c r="K15" s="4">
        <v>37</v>
      </c>
      <c r="L15" s="6" t="s">
        <v>131</v>
      </c>
    </row>
    <row r="16" spans="1:12" ht="16.25" customHeight="1">
      <c r="A16" s="5" t="s">
        <v>132</v>
      </c>
      <c r="B16" s="4">
        <v>13</v>
      </c>
      <c r="C16" s="6" t="s">
        <v>133</v>
      </c>
      <c r="D16" s="6" t="s">
        <v>134</v>
      </c>
      <c r="E16" s="6" t="s">
        <v>135</v>
      </c>
      <c r="F16" s="6" t="s">
        <v>136</v>
      </c>
      <c r="G16" s="6" t="s">
        <v>137</v>
      </c>
      <c r="H16" s="6" t="s">
        <v>138</v>
      </c>
      <c r="I16" s="6" t="s">
        <v>139</v>
      </c>
      <c r="J16" s="5" t="s">
        <v>140</v>
      </c>
      <c r="K16" s="4">
        <v>38</v>
      </c>
      <c r="L16" s="6" t="s">
        <v>141</v>
      </c>
    </row>
    <row r="17" spans="1:12" ht="16.25" customHeight="1">
      <c r="A17" s="5" t="s">
        <v>142</v>
      </c>
      <c r="B17" s="4">
        <v>14</v>
      </c>
      <c r="C17" s="6" t="s">
        <v>143</v>
      </c>
      <c r="D17" s="6" t="s">
        <v>144</v>
      </c>
      <c r="E17" s="6" t="s">
        <v>145</v>
      </c>
      <c r="F17" s="6" t="s">
        <v>146</v>
      </c>
      <c r="G17" s="6" t="s">
        <v>147</v>
      </c>
      <c r="H17" s="6" t="s">
        <v>148</v>
      </c>
      <c r="I17" s="6" t="s">
        <v>149</v>
      </c>
      <c r="J17" s="5" t="s">
        <v>150</v>
      </c>
      <c r="K17" s="4">
        <v>39</v>
      </c>
      <c r="L17" s="6" t="s">
        <v>151</v>
      </c>
    </row>
    <row r="18" spans="1:12" ht="16.25" customHeight="1">
      <c r="A18" s="5" t="s">
        <v>152</v>
      </c>
      <c r="B18" s="4">
        <v>15</v>
      </c>
      <c r="C18" s="6" t="s">
        <v>153</v>
      </c>
      <c r="D18" s="6" t="s">
        <v>154</v>
      </c>
      <c r="E18" s="6" t="s">
        <v>155</v>
      </c>
      <c r="F18" s="6" t="s">
        <v>156</v>
      </c>
      <c r="G18" s="6" t="s">
        <v>157</v>
      </c>
      <c r="H18" s="6" t="s">
        <v>158</v>
      </c>
      <c r="I18" s="6" t="s">
        <v>159</v>
      </c>
      <c r="J18" s="5" t="s">
        <v>160</v>
      </c>
      <c r="K18" s="4">
        <v>40</v>
      </c>
      <c r="L18" s="6" t="s">
        <v>161</v>
      </c>
    </row>
    <row r="19" spans="1:12" ht="16.25" customHeight="1">
      <c r="A19" s="5" t="s">
        <v>32</v>
      </c>
      <c r="B19" s="4">
        <v>16</v>
      </c>
      <c r="C19" s="6" t="s">
        <v>162</v>
      </c>
      <c r="D19" s="6" t="s">
        <v>163</v>
      </c>
      <c r="E19" s="6" t="s">
        <v>164</v>
      </c>
      <c r="F19" s="6" t="s">
        <v>165</v>
      </c>
      <c r="G19" s="6" t="s">
        <v>166</v>
      </c>
      <c r="H19" s="6" t="s">
        <v>167</v>
      </c>
      <c r="I19" s="6" t="s">
        <v>168</v>
      </c>
      <c r="J19" s="5" t="s">
        <v>169</v>
      </c>
      <c r="K19" s="4">
        <v>41</v>
      </c>
      <c r="L19" s="6" t="s">
        <v>170</v>
      </c>
    </row>
    <row r="20" spans="1:12" ht="16.25" customHeight="1">
      <c r="A20" s="5" t="s">
        <v>171</v>
      </c>
      <c r="B20" s="4">
        <v>17</v>
      </c>
      <c r="C20" s="6" t="s">
        <v>172</v>
      </c>
      <c r="D20" s="6" t="s">
        <v>173</v>
      </c>
      <c r="E20" s="6" t="s">
        <v>174</v>
      </c>
      <c r="F20" s="6" t="s">
        <v>175</v>
      </c>
      <c r="G20" s="6" t="s">
        <v>176</v>
      </c>
      <c r="H20" s="6" t="s">
        <v>177</v>
      </c>
      <c r="I20" s="6" t="s">
        <v>178</v>
      </c>
      <c r="J20" s="5" t="s">
        <v>179</v>
      </c>
      <c r="K20" s="4">
        <v>42</v>
      </c>
      <c r="L20" s="6" t="s">
        <v>180</v>
      </c>
    </row>
    <row r="21" spans="1:12" ht="16.25" customHeight="1">
      <c r="A21" s="5" t="s">
        <v>181</v>
      </c>
      <c r="B21" s="4">
        <v>18</v>
      </c>
      <c r="C21" s="6" t="s">
        <v>182</v>
      </c>
      <c r="D21" s="6" t="s">
        <v>183</v>
      </c>
      <c r="E21" s="6" t="s">
        <v>184</v>
      </c>
      <c r="F21" s="6" t="s">
        <v>185</v>
      </c>
      <c r="G21" s="6" t="s">
        <v>186</v>
      </c>
      <c r="H21" s="6" t="s">
        <v>187</v>
      </c>
      <c r="I21" s="6" t="s">
        <v>188</v>
      </c>
      <c r="J21" s="5" t="s">
        <v>189</v>
      </c>
      <c r="K21" s="4">
        <v>43</v>
      </c>
      <c r="L21" s="6" t="s">
        <v>190</v>
      </c>
    </row>
    <row r="22" spans="1:12" ht="16.25" customHeight="1">
      <c r="A22" s="5" t="s">
        <v>191</v>
      </c>
      <c r="B22" s="4">
        <v>19</v>
      </c>
      <c r="C22" s="6" t="s">
        <v>192</v>
      </c>
      <c r="D22" s="6" t="s">
        <v>193</v>
      </c>
      <c r="E22" s="6" t="s">
        <v>194</v>
      </c>
      <c r="F22" s="6" t="s">
        <v>195</v>
      </c>
      <c r="G22" s="6" t="s">
        <v>196</v>
      </c>
      <c r="H22" s="6" t="s">
        <v>197</v>
      </c>
      <c r="I22" s="6" t="s">
        <v>198</v>
      </c>
      <c r="J22" s="5" t="s">
        <v>199</v>
      </c>
      <c r="K22" s="4">
        <v>44</v>
      </c>
      <c r="L22" s="6" t="s">
        <v>200</v>
      </c>
    </row>
    <row r="23" spans="1:12" ht="16.25" customHeight="1">
      <c r="A23" s="5" t="s">
        <v>201</v>
      </c>
      <c r="B23" s="4">
        <v>20</v>
      </c>
      <c r="C23" s="6" t="s">
        <v>202</v>
      </c>
      <c r="D23" s="6" t="s">
        <v>203</v>
      </c>
      <c r="E23" s="6" t="s">
        <v>204</v>
      </c>
      <c r="F23" s="6" t="s">
        <v>205</v>
      </c>
      <c r="G23" s="6" t="s">
        <v>206</v>
      </c>
      <c r="H23" s="6" t="s">
        <v>207</v>
      </c>
      <c r="I23" s="6" t="s">
        <v>208</v>
      </c>
      <c r="J23" s="5" t="s">
        <v>209</v>
      </c>
      <c r="K23" s="4">
        <v>45</v>
      </c>
      <c r="L23" s="6" t="s">
        <v>210</v>
      </c>
    </row>
    <row r="24" spans="1:12" ht="16.25" customHeight="1">
      <c r="A24" s="5" t="s">
        <v>211</v>
      </c>
      <c r="B24" s="4">
        <v>21</v>
      </c>
      <c r="C24" s="6" t="s">
        <v>212</v>
      </c>
      <c r="D24" s="6" t="s">
        <v>213</v>
      </c>
      <c r="E24" s="6" t="s">
        <v>214</v>
      </c>
      <c r="F24" s="6" t="s">
        <v>215</v>
      </c>
      <c r="G24" s="6" t="s">
        <v>216</v>
      </c>
      <c r="H24" s="6" t="s">
        <v>217</v>
      </c>
      <c r="I24" s="6" t="s">
        <v>218</v>
      </c>
      <c r="J24" s="5" t="s">
        <v>219</v>
      </c>
      <c r="K24" s="4">
        <v>46</v>
      </c>
      <c r="L24" s="6" t="s">
        <v>220</v>
      </c>
    </row>
    <row r="25" spans="1:12" ht="16.25" customHeight="1">
      <c r="A25" s="5" t="s">
        <v>221</v>
      </c>
      <c r="B25" s="4">
        <v>22</v>
      </c>
      <c r="C25" s="6" t="s">
        <v>222</v>
      </c>
      <c r="D25" s="6" t="s">
        <v>223</v>
      </c>
      <c r="E25" s="6" t="s">
        <v>224</v>
      </c>
      <c r="F25" s="6" t="s">
        <v>225</v>
      </c>
      <c r="G25" s="6" t="s">
        <v>226</v>
      </c>
      <c r="H25" s="6" t="s">
        <v>227</v>
      </c>
      <c r="I25" s="6" t="s">
        <v>228</v>
      </c>
      <c r="J25" s="5" t="s">
        <v>90</v>
      </c>
      <c r="K25" s="4">
        <v>47</v>
      </c>
      <c r="L25" s="6" t="s">
        <v>229</v>
      </c>
    </row>
    <row r="26" spans="1:12" ht="16.25" customHeight="1">
      <c r="A26" s="5" t="s">
        <v>230</v>
      </c>
      <c r="B26" s="4">
        <v>23</v>
      </c>
      <c r="C26" s="6" t="s">
        <v>231</v>
      </c>
      <c r="D26" s="6" t="s">
        <v>232</v>
      </c>
      <c r="E26" s="6" t="s">
        <v>233</v>
      </c>
      <c r="F26" s="6" t="s">
        <v>234</v>
      </c>
      <c r="G26" s="6" t="s">
        <v>235</v>
      </c>
      <c r="H26" s="6" t="s">
        <v>236</v>
      </c>
      <c r="I26" s="6" t="s">
        <v>237</v>
      </c>
      <c r="J26" s="5" t="s">
        <v>100</v>
      </c>
      <c r="K26" s="4">
        <v>48</v>
      </c>
      <c r="L26" s="6" t="s">
        <v>238</v>
      </c>
    </row>
    <row r="27" spans="1:12" ht="16.25" customHeight="1">
      <c r="A27" s="5" t="s">
        <v>239</v>
      </c>
      <c r="B27" s="4">
        <v>24</v>
      </c>
      <c r="C27" s="6" t="s">
        <v>240</v>
      </c>
      <c r="D27" s="6" t="s">
        <v>241</v>
      </c>
      <c r="E27" s="6" t="s">
        <v>242</v>
      </c>
      <c r="F27" s="6" t="s">
        <v>243</v>
      </c>
      <c r="G27" s="6" t="s">
        <v>244</v>
      </c>
      <c r="H27" s="6" t="s">
        <v>245</v>
      </c>
      <c r="I27" s="6" t="s">
        <v>246</v>
      </c>
      <c r="J27" s="5" t="s">
        <v>247</v>
      </c>
      <c r="K27" s="4">
        <v>49</v>
      </c>
      <c r="L27" s="6" t="s">
        <v>248</v>
      </c>
    </row>
    <row r="28" spans="1:12" ht="16.25" customHeight="1">
      <c r="A28" s="5" t="s">
        <v>249</v>
      </c>
      <c r="B28" s="4">
        <v>25</v>
      </c>
      <c r="C28" s="6" t="s">
        <v>250</v>
      </c>
      <c r="D28" s="6" t="s">
        <v>251</v>
      </c>
      <c r="E28" s="6" t="s">
        <v>252</v>
      </c>
      <c r="F28" s="6" t="s">
        <v>253</v>
      </c>
      <c r="G28" s="6" t="s">
        <v>254</v>
      </c>
      <c r="H28" s="6" t="s">
        <v>255</v>
      </c>
      <c r="I28" s="6" t="s">
        <v>256</v>
      </c>
      <c r="J28" s="5" t="s">
        <v>257</v>
      </c>
      <c r="K28" s="4">
        <v>50</v>
      </c>
      <c r="L28" s="6" t="s">
        <v>258</v>
      </c>
    </row>
    <row r="29" spans="1:12" ht="16.25" customHeight="1">
      <c r="A29" s="5"/>
      <c r="B29" s="4"/>
      <c r="C29" s="5"/>
      <c r="D29" s="5"/>
      <c r="E29" s="5"/>
      <c r="F29" s="5"/>
      <c r="G29" s="5"/>
      <c r="H29" s="5"/>
      <c r="I29" s="5"/>
      <c r="J29" s="5" t="s">
        <v>259</v>
      </c>
      <c r="K29" s="4">
        <v>51</v>
      </c>
      <c r="L29" s="6" t="s">
        <v>260</v>
      </c>
    </row>
    <row r="30" spans="1:12" ht="16.25" customHeight="1">
      <c r="A30" s="5"/>
      <c r="B30" s="4"/>
      <c r="C30" s="5"/>
      <c r="D30" s="5"/>
      <c r="E30" s="5"/>
      <c r="F30" s="5"/>
      <c r="G30" s="5"/>
      <c r="H30" s="5"/>
      <c r="I30" s="5"/>
      <c r="J30" s="5" t="s">
        <v>261</v>
      </c>
      <c r="K30" s="4">
        <v>52</v>
      </c>
      <c r="L30" s="6" t="s">
        <v>262</v>
      </c>
    </row>
    <row r="31" spans="1:12" ht="16.25" customHeight="1">
      <c r="A31" s="5"/>
      <c r="B31" s="4"/>
      <c r="C31" s="5"/>
      <c r="D31" s="5"/>
      <c r="E31" s="5"/>
      <c r="F31" s="5"/>
      <c r="G31" s="5"/>
      <c r="H31" s="5"/>
      <c r="I31" s="5"/>
      <c r="J31" s="5" t="s">
        <v>263</v>
      </c>
      <c r="K31" s="4">
        <v>53</v>
      </c>
      <c r="L31" s="6" t="s">
        <v>264</v>
      </c>
    </row>
    <row r="32" spans="1:12" ht="16.25" customHeight="1">
      <c r="A32" s="5"/>
      <c r="B32" s="4"/>
      <c r="C32" s="5"/>
      <c r="D32" s="5"/>
      <c r="E32" s="5"/>
      <c r="F32" s="5"/>
      <c r="G32" s="5"/>
      <c r="H32" s="5"/>
      <c r="I32" s="5"/>
      <c r="J32" s="5" t="s">
        <v>265</v>
      </c>
      <c r="K32" s="4">
        <v>54</v>
      </c>
      <c r="L32" s="6" t="s">
        <v>266</v>
      </c>
    </row>
    <row r="33" spans="1:12" ht="16.25" customHeight="1">
      <c r="A33" s="5"/>
      <c r="B33" s="4"/>
      <c r="C33" s="5"/>
      <c r="D33" s="5"/>
      <c r="E33" s="5"/>
      <c r="F33" s="5"/>
      <c r="G33" s="5"/>
      <c r="H33" s="5"/>
      <c r="I33" s="5"/>
      <c r="J33" s="5" t="s">
        <v>267</v>
      </c>
      <c r="K33" s="4">
        <v>55</v>
      </c>
      <c r="L33" s="6" t="s">
        <v>268</v>
      </c>
    </row>
  </sheetData>
  <mergeCells count="9">
    <mergeCell ref="J1:J2"/>
    <mergeCell ref="K1:K2"/>
    <mergeCell ref="L1:L2"/>
    <mergeCell ref="A1:A2"/>
    <mergeCell ref="B1:B2"/>
    <mergeCell ref="C1:F1"/>
    <mergeCell ref="G1:G2"/>
    <mergeCell ref="H1:H2"/>
    <mergeCell ref="I1:I2"/>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AB8F-F817-4531-850F-A4279940F3C1}">
  <sheetPr codeName="Sheet15"/>
  <dimension ref="A2:L34"/>
  <sheetViews>
    <sheetView topLeftCell="B1" workbookViewId="0">
      <selection activeCell="K5" sqref="K5:K34"/>
    </sheetView>
  </sheetViews>
  <sheetFormatPr defaultRowHeight="14"/>
  <cols>
    <col min="1" max="1" width="32.9140625" customWidth="1"/>
    <col min="2" max="2" width="4.1640625" bestFit="1" customWidth="1"/>
    <col min="10" max="10" width="31.25" customWidth="1"/>
  </cols>
  <sheetData>
    <row r="2" spans="1:12">
      <c r="A2" s="8"/>
      <c r="B2" s="562" t="s">
        <v>269</v>
      </c>
      <c r="C2" s="562" t="s">
        <v>2</v>
      </c>
      <c r="D2" s="562"/>
      <c r="E2" s="562"/>
      <c r="F2" s="562"/>
      <c r="G2" s="562"/>
      <c r="H2" s="562"/>
      <c r="I2" s="562"/>
      <c r="J2" s="562" t="s">
        <v>0</v>
      </c>
      <c r="K2" s="562" t="s">
        <v>1</v>
      </c>
      <c r="L2" s="562"/>
    </row>
    <row r="3" spans="1:12" ht="20.5" customHeight="1">
      <c r="A3" s="8" t="s">
        <v>0</v>
      </c>
      <c r="B3" s="562"/>
      <c r="C3" s="562" t="s">
        <v>7</v>
      </c>
      <c r="D3" s="562" t="s">
        <v>8</v>
      </c>
      <c r="E3" s="562" t="s">
        <v>9</v>
      </c>
      <c r="F3" s="562" t="s">
        <v>6</v>
      </c>
      <c r="G3" s="562" t="s">
        <v>3</v>
      </c>
      <c r="H3" s="562" t="s">
        <v>4</v>
      </c>
      <c r="I3" s="562" t="s">
        <v>5</v>
      </c>
      <c r="J3" s="562"/>
      <c r="K3" s="562"/>
      <c r="L3" s="562"/>
    </row>
    <row r="4" spans="1:12">
      <c r="A4" s="8"/>
      <c r="B4" s="562"/>
      <c r="C4" s="562"/>
      <c r="D4" s="562"/>
      <c r="E4" s="562"/>
      <c r="F4" s="562"/>
      <c r="G4" s="562"/>
      <c r="H4" s="562"/>
      <c r="I4" s="562"/>
      <c r="J4" s="562"/>
      <c r="K4" s="562"/>
      <c r="L4" s="562"/>
    </row>
    <row r="5" spans="1:12" ht="12" customHeight="1">
      <c r="A5" s="10" t="s">
        <v>12</v>
      </c>
      <c r="B5" s="11">
        <v>1</v>
      </c>
      <c r="C5" s="12"/>
      <c r="D5" s="12"/>
      <c r="E5" s="12"/>
      <c r="F5" s="12"/>
      <c r="G5" s="12"/>
      <c r="H5" s="12"/>
      <c r="I5" s="12"/>
      <c r="J5" s="10" t="s">
        <v>20</v>
      </c>
      <c r="K5" s="11">
        <v>24</v>
      </c>
      <c r="L5" s="13"/>
    </row>
    <row r="6" spans="1:12" ht="12" customHeight="1">
      <c r="A6" s="10" t="s">
        <v>22</v>
      </c>
      <c r="B6" s="11">
        <v>2</v>
      </c>
      <c r="C6" s="14"/>
      <c r="D6" s="14"/>
      <c r="E6" s="14"/>
      <c r="F6" s="14"/>
      <c r="G6" s="14"/>
      <c r="H6" s="14"/>
      <c r="I6" s="14"/>
      <c r="J6" s="10" t="s">
        <v>30</v>
      </c>
      <c r="K6" s="11">
        <v>25</v>
      </c>
      <c r="L6" s="13"/>
    </row>
    <row r="7" spans="1:12" ht="12" customHeight="1">
      <c r="A7" s="10" t="s">
        <v>270</v>
      </c>
      <c r="B7" s="11">
        <v>3</v>
      </c>
      <c r="C7" s="15"/>
      <c r="D7" s="15"/>
      <c r="E7" s="15"/>
      <c r="F7" s="15"/>
      <c r="G7" s="15"/>
      <c r="H7" s="15"/>
      <c r="I7" s="15"/>
      <c r="J7" s="10" t="s">
        <v>271</v>
      </c>
      <c r="K7" s="11">
        <v>26</v>
      </c>
      <c r="L7" s="16"/>
    </row>
    <row r="8" spans="1:12" ht="12" customHeight="1">
      <c r="A8" s="10" t="s">
        <v>272</v>
      </c>
      <c r="B8" s="11">
        <v>4</v>
      </c>
      <c r="C8" s="16"/>
      <c r="D8" s="16"/>
      <c r="E8" s="16"/>
      <c r="F8" s="16"/>
      <c r="G8" s="16"/>
      <c r="H8" s="16"/>
      <c r="I8" s="16"/>
      <c r="J8" s="10" t="s">
        <v>273</v>
      </c>
      <c r="K8" s="11">
        <v>27</v>
      </c>
      <c r="L8" s="16"/>
    </row>
    <row r="9" spans="1:12" ht="12" customHeight="1">
      <c r="A9" s="10" t="s">
        <v>274</v>
      </c>
      <c r="B9" s="11">
        <v>5</v>
      </c>
      <c r="C9" s="17"/>
      <c r="D9" s="17"/>
      <c r="E9" s="17"/>
      <c r="F9" s="17"/>
      <c r="G9" s="17"/>
      <c r="H9" s="17"/>
      <c r="I9" s="17"/>
      <c r="J9" s="10" t="s">
        <v>60</v>
      </c>
      <c r="K9" s="11">
        <v>28</v>
      </c>
      <c r="L9" s="16"/>
    </row>
    <row r="10" spans="1:12" ht="27.5" customHeight="1">
      <c r="A10" s="10" t="s">
        <v>275</v>
      </c>
      <c r="B10" s="11">
        <v>6</v>
      </c>
      <c r="C10" s="14"/>
      <c r="D10" s="14"/>
      <c r="E10" s="14"/>
      <c r="F10" s="14"/>
      <c r="G10" s="14"/>
      <c r="H10" s="14"/>
      <c r="I10" s="14"/>
      <c r="J10" s="10" t="s">
        <v>70</v>
      </c>
      <c r="K10" s="11">
        <v>29</v>
      </c>
      <c r="L10" s="12"/>
    </row>
    <row r="11" spans="1:12" ht="12" customHeight="1">
      <c r="A11" s="10" t="s">
        <v>276</v>
      </c>
      <c r="B11" s="11">
        <v>7</v>
      </c>
      <c r="C11" s="18"/>
      <c r="D11" s="18"/>
      <c r="E11" s="18"/>
      <c r="F11" s="18"/>
      <c r="G11" s="18"/>
      <c r="H11" s="18"/>
      <c r="I11" s="18"/>
      <c r="J11" s="10" t="s">
        <v>80</v>
      </c>
      <c r="K11" s="11">
        <v>30</v>
      </c>
      <c r="L11" s="12"/>
    </row>
    <row r="12" spans="1:12" ht="12" customHeight="1">
      <c r="A12" s="10" t="s">
        <v>277</v>
      </c>
      <c r="B12" s="11">
        <v>8</v>
      </c>
      <c r="C12" s="18"/>
      <c r="D12" s="18"/>
      <c r="E12" s="18"/>
      <c r="F12" s="18"/>
      <c r="G12" s="18"/>
      <c r="H12" s="18"/>
      <c r="I12" s="18"/>
      <c r="J12" s="10" t="s">
        <v>278</v>
      </c>
      <c r="K12" s="11">
        <v>31</v>
      </c>
      <c r="L12" s="16"/>
    </row>
    <row r="13" spans="1:12" ht="12" customHeight="1">
      <c r="A13" s="10" t="s">
        <v>279</v>
      </c>
      <c r="B13" s="11">
        <v>9</v>
      </c>
      <c r="C13" s="12"/>
      <c r="D13" s="12"/>
      <c r="E13" s="12"/>
      <c r="F13" s="12"/>
      <c r="G13" s="12"/>
      <c r="H13" s="12"/>
      <c r="I13" s="12"/>
      <c r="J13" s="10" t="s">
        <v>280</v>
      </c>
      <c r="K13" s="11">
        <v>32</v>
      </c>
      <c r="L13" s="16"/>
    </row>
    <row r="14" spans="1:12" ht="12" customHeight="1">
      <c r="A14" s="10" t="s">
        <v>281</v>
      </c>
      <c r="B14" s="11">
        <v>10</v>
      </c>
      <c r="C14" s="12"/>
      <c r="D14" s="12"/>
      <c r="E14" s="12"/>
      <c r="F14" s="12"/>
      <c r="G14" s="12"/>
      <c r="H14" s="12"/>
      <c r="I14" s="12"/>
      <c r="J14" s="10" t="s">
        <v>110</v>
      </c>
      <c r="K14" s="11">
        <v>33</v>
      </c>
      <c r="L14" s="16"/>
    </row>
    <row r="15" spans="1:12" ht="12" customHeight="1">
      <c r="A15" s="10" t="s">
        <v>282</v>
      </c>
      <c r="B15" s="11">
        <v>11</v>
      </c>
      <c r="C15" s="19"/>
      <c r="D15" s="19"/>
      <c r="E15" s="19"/>
      <c r="F15" s="19"/>
      <c r="G15" s="19"/>
      <c r="H15" s="19"/>
      <c r="I15" s="19"/>
      <c r="J15" s="10" t="s">
        <v>120</v>
      </c>
      <c r="K15" s="11">
        <v>34</v>
      </c>
      <c r="L15" s="12"/>
    </row>
    <row r="16" spans="1:12" ht="12" customHeight="1">
      <c r="A16" s="10" t="s">
        <v>283</v>
      </c>
      <c r="B16" s="11">
        <v>12</v>
      </c>
      <c r="C16" s="19"/>
      <c r="D16" s="19"/>
      <c r="E16" s="19"/>
      <c r="F16" s="19"/>
      <c r="G16" s="19"/>
      <c r="H16" s="19"/>
      <c r="I16" s="19"/>
      <c r="J16" s="10" t="s">
        <v>284</v>
      </c>
      <c r="K16" s="11">
        <v>35</v>
      </c>
      <c r="L16" s="16"/>
    </row>
    <row r="17" spans="1:12" ht="12" customHeight="1">
      <c r="A17" s="10" t="s">
        <v>142</v>
      </c>
      <c r="B17" s="11">
        <v>13</v>
      </c>
      <c r="C17" s="12"/>
      <c r="D17" s="12"/>
      <c r="E17" s="12"/>
      <c r="F17" s="12"/>
      <c r="G17" s="12"/>
      <c r="H17" s="12"/>
      <c r="I17" s="12"/>
      <c r="J17" s="10" t="s">
        <v>285</v>
      </c>
      <c r="K17" s="11">
        <v>36</v>
      </c>
      <c r="L17" s="16"/>
    </row>
    <row r="18" spans="1:12" ht="12" customHeight="1">
      <c r="A18" s="10" t="s">
        <v>152</v>
      </c>
      <c r="B18" s="11">
        <v>14</v>
      </c>
      <c r="C18" s="19"/>
      <c r="D18" s="19"/>
      <c r="E18" s="19"/>
      <c r="F18" s="19"/>
      <c r="G18" s="19"/>
      <c r="H18" s="19"/>
      <c r="I18" s="19"/>
      <c r="J18" s="10" t="s">
        <v>150</v>
      </c>
      <c r="K18" s="11">
        <v>37</v>
      </c>
      <c r="L18" s="12"/>
    </row>
    <row r="19" spans="1:12" ht="12" customHeight="1">
      <c r="A19" s="10" t="s">
        <v>152</v>
      </c>
      <c r="B19" s="11">
        <v>15</v>
      </c>
      <c r="C19" s="12"/>
      <c r="D19" s="12"/>
      <c r="E19" s="12"/>
      <c r="F19" s="12"/>
      <c r="G19" s="12"/>
      <c r="H19" s="12"/>
      <c r="I19" s="12"/>
      <c r="J19" s="10" t="s">
        <v>160</v>
      </c>
      <c r="K19" s="11">
        <v>38</v>
      </c>
      <c r="L19" s="16"/>
    </row>
    <row r="20" spans="1:12" ht="12" customHeight="1">
      <c r="A20" s="10" t="s">
        <v>272</v>
      </c>
      <c r="B20" s="11">
        <v>16</v>
      </c>
      <c r="C20" s="12"/>
      <c r="D20" s="12"/>
      <c r="E20" s="12"/>
      <c r="F20" s="12"/>
      <c r="G20" s="12"/>
      <c r="H20" s="12"/>
      <c r="I20" s="12"/>
      <c r="J20" s="10" t="s">
        <v>286</v>
      </c>
      <c r="K20" s="11">
        <v>39</v>
      </c>
      <c r="L20" s="16"/>
    </row>
    <row r="21" spans="1:12" ht="12" customHeight="1">
      <c r="A21" s="10" t="s">
        <v>287</v>
      </c>
      <c r="B21" s="11">
        <v>17</v>
      </c>
      <c r="C21" s="12"/>
      <c r="D21" s="12"/>
      <c r="E21" s="12"/>
      <c r="F21" s="12"/>
      <c r="G21" s="12"/>
      <c r="H21" s="12"/>
      <c r="I21" s="12"/>
      <c r="J21" s="10" t="s">
        <v>288</v>
      </c>
      <c r="K21" s="11">
        <v>40</v>
      </c>
      <c r="L21" s="16"/>
    </row>
    <row r="22" spans="1:12" ht="12" customHeight="1">
      <c r="A22" s="10" t="s">
        <v>289</v>
      </c>
      <c r="B22" s="11">
        <v>18</v>
      </c>
      <c r="C22" s="16"/>
      <c r="D22" s="16"/>
      <c r="E22" s="16"/>
      <c r="F22" s="16"/>
      <c r="G22" s="16"/>
      <c r="H22" s="16"/>
      <c r="I22" s="16"/>
      <c r="J22" s="10" t="s">
        <v>290</v>
      </c>
      <c r="K22" s="11">
        <v>41</v>
      </c>
      <c r="L22" s="16"/>
    </row>
    <row r="23" spans="1:12" ht="12" customHeight="1">
      <c r="A23" s="10" t="s">
        <v>291</v>
      </c>
      <c r="B23" s="11">
        <v>19</v>
      </c>
      <c r="C23" s="16"/>
      <c r="D23" s="16"/>
      <c r="E23" s="16"/>
      <c r="F23" s="16"/>
      <c r="G23" s="16"/>
      <c r="H23" s="16"/>
      <c r="I23" s="16"/>
      <c r="J23" s="10" t="s">
        <v>199</v>
      </c>
      <c r="K23" s="11">
        <v>42</v>
      </c>
      <c r="L23" s="16"/>
    </row>
    <row r="24" spans="1:12" ht="12" customHeight="1">
      <c r="A24" s="10" t="s">
        <v>292</v>
      </c>
      <c r="B24" s="11">
        <v>20</v>
      </c>
      <c r="C24" s="16"/>
      <c r="D24" s="16"/>
      <c r="E24" s="16"/>
      <c r="F24" s="16"/>
      <c r="G24" s="16"/>
      <c r="H24" s="16"/>
      <c r="I24" s="16"/>
      <c r="J24" s="10" t="s">
        <v>209</v>
      </c>
      <c r="K24" s="11">
        <v>43</v>
      </c>
      <c r="L24" s="16"/>
    </row>
    <row r="25" spans="1:12" ht="12" customHeight="1">
      <c r="A25" s="10" t="s">
        <v>293</v>
      </c>
      <c r="B25" s="11">
        <v>21</v>
      </c>
      <c r="C25" s="16"/>
      <c r="D25" s="16"/>
      <c r="E25" s="16"/>
      <c r="F25" s="16"/>
      <c r="G25" s="16"/>
      <c r="H25" s="16"/>
      <c r="I25" s="16"/>
      <c r="J25" s="10" t="s">
        <v>219</v>
      </c>
      <c r="K25" s="11">
        <v>44</v>
      </c>
      <c r="L25" s="12"/>
    </row>
    <row r="26" spans="1:12" ht="12" customHeight="1">
      <c r="A26" s="10" t="s">
        <v>294</v>
      </c>
      <c r="B26" s="11">
        <v>22</v>
      </c>
      <c r="C26" s="16"/>
      <c r="D26" s="16"/>
      <c r="E26" s="16"/>
      <c r="F26" s="16"/>
      <c r="G26" s="16"/>
      <c r="H26" s="16"/>
      <c r="I26" s="16"/>
      <c r="J26" s="10" t="s">
        <v>278</v>
      </c>
      <c r="K26" s="11">
        <v>45</v>
      </c>
      <c r="L26" s="16"/>
    </row>
    <row r="27" spans="1:12" ht="12" customHeight="1">
      <c r="A27" s="10" t="s">
        <v>249</v>
      </c>
      <c r="B27" s="11">
        <v>23</v>
      </c>
      <c r="C27" s="12"/>
      <c r="D27" s="12"/>
      <c r="E27" s="12"/>
      <c r="F27" s="12"/>
      <c r="G27" s="12"/>
      <c r="H27" s="12"/>
      <c r="I27" s="12"/>
      <c r="J27" s="10" t="s">
        <v>280</v>
      </c>
      <c r="K27" s="11">
        <v>46</v>
      </c>
      <c r="L27" s="16"/>
    </row>
    <row r="28" spans="1:12" ht="12" customHeight="1">
      <c r="A28" s="10"/>
      <c r="B28" s="10"/>
      <c r="C28" s="16"/>
      <c r="D28" s="16"/>
      <c r="E28" s="16"/>
      <c r="F28" s="16"/>
      <c r="G28" s="16"/>
      <c r="H28" s="16"/>
      <c r="I28" s="16"/>
      <c r="J28" s="10" t="s">
        <v>247</v>
      </c>
      <c r="K28" s="11">
        <v>47</v>
      </c>
      <c r="L28" s="16"/>
    </row>
    <row r="29" spans="1:12" ht="12" customHeight="1">
      <c r="A29" s="10"/>
      <c r="B29" s="10"/>
      <c r="C29" s="16"/>
      <c r="D29" s="16"/>
      <c r="E29" s="16"/>
      <c r="F29" s="16"/>
      <c r="G29" s="16"/>
      <c r="H29" s="16"/>
      <c r="I29" s="16"/>
      <c r="J29" s="10" t="s">
        <v>257</v>
      </c>
      <c r="K29" s="11">
        <v>48</v>
      </c>
      <c r="L29" s="12"/>
    </row>
    <row r="30" spans="1:12" ht="12" customHeight="1">
      <c r="A30" s="10"/>
      <c r="B30" s="10"/>
      <c r="C30" s="16"/>
      <c r="D30" s="16"/>
      <c r="E30" s="16"/>
      <c r="F30" s="16"/>
      <c r="G30" s="16"/>
      <c r="H30" s="16"/>
      <c r="I30" s="16"/>
      <c r="J30" s="10" t="s">
        <v>259</v>
      </c>
      <c r="K30" s="11">
        <v>49</v>
      </c>
      <c r="L30" s="16"/>
    </row>
    <row r="31" spans="1:12" ht="12" customHeight="1">
      <c r="A31" s="10"/>
      <c r="B31" s="11"/>
      <c r="C31" s="16"/>
      <c r="D31" s="16"/>
      <c r="E31" s="16"/>
      <c r="F31" s="16"/>
      <c r="G31" s="16"/>
      <c r="H31" s="16"/>
      <c r="I31" s="16"/>
      <c r="J31" s="10" t="s">
        <v>295</v>
      </c>
      <c r="K31" s="11">
        <v>50</v>
      </c>
      <c r="L31" s="16"/>
    </row>
    <row r="32" spans="1:12" ht="12" customHeight="1">
      <c r="A32" s="10"/>
      <c r="B32" s="11"/>
      <c r="C32" s="16"/>
      <c r="D32" s="16"/>
      <c r="E32" s="16"/>
      <c r="F32" s="16"/>
      <c r="G32" s="16"/>
      <c r="H32" s="16"/>
      <c r="I32" s="16"/>
      <c r="J32" s="10" t="s">
        <v>263</v>
      </c>
      <c r="K32" s="11">
        <v>51</v>
      </c>
      <c r="L32" s="16"/>
    </row>
    <row r="33" spans="1:12" ht="12" customHeight="1">
      <c r="A33" s="10"/>
      <c r="B33" s="11"/>
      <c r="C33" s="16"/>
      <c r="D33" s="16"/>
      <c r="E33" s="16"/>
      <c r="F33" s="16"/>
      <c r="G33" s="16"/>
      <c r="H33" s="16"/>
      <c r="I33" s="16"/>
      <c r="J33" s="10" t="s">
        <v>296</v>
      </c>
      <c r="K33" s="11">
        <v>52</v>
      </c>
      <c r="L33" s="16"/>
    </row>
    <row r="34" spans="1:12" ht="12" customHeight="1">
      <c r="A34" s="10"/>
      <c r="B34" s="11"/>
      <c r="C34" s="16"/>
      <c r="D34" s="16"/>
      <c r="E34" s="16"/>
      <c r="F34" s="16"/>
      <c r="G34" s="16"/>
      <c r="H34" s="16"/>
      <c r="I34" s="16"/>
      <c r="J34" s="10" t="s">
        <v>267</v>
      </c>
      <c r="K34" s="11">
        <v>53</v>
      </c>
      <c r="L34" s="16"/>
    </row>
  </sheetData>
  <mergeCells count="12">
    <mergeCell ref="B2:B4"/>
    <mergeCell ref="C2:I2"/>
    <mergeCell ref="J2:J4"/>
    <mergeCell ref="K2:K4"/>
    <mergeCell ref="L2:L4"/>
    <mergeCell ref="C3:C4"/>
    <mergeCell ref="D3:D4"/>
    <mergeCell ref="E3:E4"/>
    <mergeCell ref="F3:F4"/>
    <mergeCell ref="G3:G4"/>
    <mergeCell ref="H3:H4"/>
    <mergeCell ref="I3:I4"/>
  </mergeCells>
  <phoneticPr fontId="7" type="noConversion"/>
  <pageMargins left="0.7" right="0.7" top="0.75" bottom="0.75" header="0.3" footer="0.3"/>
  <pageSetup paperSize="9" orientation="portrait" horizontalDpi="1200" verticalDpi="1200" r:id="rId1"/>
  <customProperties>
    <customPr name="EpmWorksheetKeyString_GUID" r:id="rId2"/>
  </customPropertie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FF1A-B929-4005-A463-120BE1343B6F}">
  <sheetPr codeName="Sheet8"/>
  <dimension ref="A1:BQ64"/>
  <sheetViews>
    <sheetView zoomScale="110" zoomScaleNormal="110" workbookViewId="0">
      <pane xSplit="10" ySplit="16" topLeftCell="X49" activePane="bottomRight" state="frozenSplit"/>
      <selection pane="topRight" activeCell="K1" sqref="K1"/>
      <selection pane="bottomLeft" activeCell="A17" sqref="A17"/>
      <selection pane="bottomRight" activeCell="Y17" sqref="Y17:Y62"/>
    </sheetView>
  </sheetViews>
  <sheetFormatPr defaultColWidth="22.25" defaultRowHeight="14"/>
  <cols>
    <col min="1" max="1" width="1.58203125" style="20" customWidth="1"/>
    <col min="2" max="2" width="66" style="20" hidden="1" customWidth="1"/>
    <col min="3" max="3" width="9.33203125" style="20" hidden="1" customWidth="1"/>
    <col min="4" max="4" width="30.25" style="20" bestFit="1" customWidth="1"/>
    <col min="5" max="5" width="4.25" style="21" bestFit="1" customWidth="1"/>
    <col min="6" max="6" width="9.75" style="20" hidden="1" customWidth="1"/>
    <col min="7" max="7" width="10.08203125" style="20" hidden="1" customWidth="1"/>
    <col min="8" max="8" width="9.75" style="20" hidden="1" customWidth="1"/>
    <col min="9" max="9" width="10.08203125" style="20" hidden="1" customWidth="1"/>
    <col min="10" max="10" width="15.75" style="20" hidden="1" customWidth="1"/>
    <col min="11" max="11" width="15.5" style="20" customWidth="1"/>
    <col min="12" max="13" width="14.75" style="20" customWidth="1"/>
    <col min="14" max="14" width="14" style="20" customWidth="1"/>
    <col min="15" max="16" width="14.25" style="20" hidden="1" customWidth="1"/>
    <col min="17" max="17" width="12.58203125" style="20" hidden="1" customWidth="1"/>
    <col min="18" max="18" width="10" style="20" bestFit="1" customWidth="1"/>
    <col min="19" max="19" width="13.33203125" style="20" customWidth="1"/>
    <col min="20" max="20" width="10" style="20" bestFit="1" customWidth="1"/>
    <col min="21" max="23" width="12.83203125" style="20" hidden="1" customWidth="1"/>
    <col min="24" max="24" width="20.83203125" style="20" customWidth="1"/>
    <col min="25" max="25" width="4.58203125" style="20" bestFit="1" customWidth="1"/>
    <col min="26" max="26" width="46.58203125" style="20" hidden="1" customWidth="1"/>
    <col min="27" max="27" width="12.83203125" style="20" customWidth="1"/>
    <col min="28" max="16384" width="22.25" style="20"/>
  </cols>
  <sheetData>
    <row r="1" spans="1:69">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row>
    <row r="2" spans="1:69" ht="22.5">
      <c r="B2" s="23" t="s">
        <v>297</v>
      </c>
      <c r="K2" s="565" t="s">
        <v>298</v>
      </c>
      <c r="L2" s="565"/>
      <c r="M2" s="565"/>
      <c r="N2" s="565"/>
      <c r="O2" s="565"/>
      <c r="P2" s="565"/>
      <c r="Q2" s="565"/>
      <c r="R2" s="565"/>
      <c r="S2" s="565"/>
    </row>
    <row r="3" spans="1:69">
      <c r="B3" s="20" t="str">
        <f>_xll.EPMContextMember(,"TIME",,FALSE)</f>
        <v>#Error，无当前连接。</v>
      </c>
      <c r="L3" s="24" t="s">
        <v>299</v>
      </c>
      <c r="M3" s="25" t="str">
        <f>_xll.EPMContextMember(,"TIME",,1)</f>
        <v>#Error，无当前连接。</v>
      </c>
      <c r="N3" s="26"/>
      <c r="O3" s="26"/>
      <c r="P3" s="26"/>
      <c r="Q3" s="26"/>
      <c r="S3" s="27"/>
      <c r="T3" s="27"/>
    </row>
    <row r="4" spans="1:69">
      <c r="B4" s="20" t="str">
        <f>LEFT(B3,4)&amp;".01"</f>
        <v>#Err.01</v>
      </c>
      <c r="L4" s="28" t="s">
        <v>300</v>
      </c>
      <c r="M4" s="25" t="str">
        <f>_xll.EPMContextMember(,"SCOPE",,1)</f>
        <v>#Error，无当前连接。</v>
      </c>
      <c r="S4" s="27"/>
    </row>
    <row r="5" spans="1:69">
      <c r="L5" s="28" t="s">
        <v>301</v>
      </c>
      <c r="M5" s="25" t="str">
        <f>_xll.EPMContextMember(,"ENTITY",C26,TRUE)</f>
        <v>#Error，无当前连接。</v>
      </c>
    </row>
    <row r="6" spans="1:69">
      <c r="L6" s="28" t="s">
        <v>302</v>
      </c>
      <c r="M6" s="25" t="str">
        <f>_xll.EPMContextMember(,"AUDITID",B23,TRUE)</f>
        <v>#Error，无当前连接。</v>
      </c>
    </row>
    <row r="7" spans="1:69" ht="12" customHeight="1">
      <c r="J7" s="28"/>
      <c r="K7" s="26"/>
      <c r="L7" s="29" t="s">
        <v>303</v>
      </c>
      <c r="M7" s="25" t="str">
        <f>_xll.EPMContextMember(,"Key Date")</f>
        <v>#Error，无当前连接。</v>
      </c>
    </row>
    <row r="8" spans="1:69">
      <c r="D8" s="30"/>
      <c r="E8" s="566" t="s">
        <v>304</v>
      </c>
      <c r="F8" s="30"/>
      <c r="G8" s="30"/>
      <c r="H8" s="30"/>
      <c r="I8" s="30"/>
      <c r="J8" s="567" t="s">
        <v>305</v>
      </c>
      <c r="K8" s="569" t="s">
        <v>306</v>
      </c>
      <c r="L8" s="570"/>
      <c r="M8" s="570"/>
      <c r="N8" s="570"/>
      <c r="O8" s="570"/>
      <c r="P8" s="570"/>
      <c r="Q8" s="570"/>
      <c r="R8" s="570"/>
      <c r="S8" s="570"/>
      <c r="T8" s="570"/>
      <c r="U8" s="31"/>
      <c r="V8" s="31"/>
      <c r="W8" s="31"/>
      <c r="X8" s="571" t="s">
        <v>305</v>
      </c>
      <c r="Y8" s="576" t="s">
        <v>307</v>
      </c>
      <c r="Z8" s="32"/>
      <c r="AA8" s="571" t="s">
        <v>308</v>
      </c>
      <c r="AB8" s="573" t="s">
        <v>309</v>
      </c>
    </row>
    <row r="9" spans="1:69" ht="14.25" customHeight="1">
      <c r="B9" s="572"/>
      <c r="C9" s="572"/>
      <c r="D9" s="30" t="s">
        <v>310</v>
      </c>
      <c r="E9" s="567"/>
      <c r="F9" s="30"/>
      <c r="G9" s="30"/>
      <c r="H9" s="30"/>
      <c r="I9" s="30"/>
      <c r="J9" s="567"/>
      <c r="K9" s="574" t="s">
        <v>311</v>
      </c>
      <c r="L9" s="574" t="s">
        <v>312</v>
      </c>
      <c r="M9" s="574" t="s">
        <v>313</v>
      </c>
      <c r="N9" s="574" t="s">
        <v>314</v>
      </c>
      <c r="O9" s="33"/>
      <c r="P9" s="33"/>
      <c r="Q9" s="33"/>
      <c r="R9" s="574" t="s">
        <v>315</v>
      </c>
      <c r="S9" s="574" t="s">
        <v>316</v>
      </c>
      <c r="T9" s="574" t="s">
        <v>317</v>
      </c>
      <c r="U9" s="30"/>
      <c r="V9" s="30"/>
      <c r="W9" s="30"/>
      <c r="X9" s="571"/>
      <c r="Y9" s="577"/>
      <c r="Z9" s="34"/>
      <c r="AA9" s="571"/>
      <c r="AB9" s="573"/>
    </row>
    <row r="10" spans="1:69">
      <c r="B10" s="572" t="s">
        <v>318</v>
      </c>
      <c r="C10" s="572"/>
      <c r="D10" s="30"/>
      <c r="E10" s="567"/>
      <c r="F10" s="30"/>
      <c r="G10" s="30"/>
      <c r="H10" s="30"/>
      <c r="I10" s="30"/>
      <c r="J10" s="568"/>
      <c r="K10" s="575"/>
      <c r="L10" s="575"/>
      <c r="M10" s="575"/>
      <c r="N10" s="575"/>
      <c r="O10" s="35"/>
      <c r="P10" s="35"/>
      <c r="Q10" s="35"/>
      <c r="R10" s="575"/>
      <c r="S10" s="575"/>
      <c r="T10" s="575"/>
      <c r="U10" s="30"/>
      <c r="V10" s="30"/>
      <c r="W10" s="30"/>
      <c r="X10" s="571"/>
      <c r="Y10" s="578"/>
      <c r="Z10" s="34"/>
      <c r="AA10" s="571"/>
      <c r="AB10" s="573"/>
    </row>
    <row r="11" spans="1:69" s="40" customFormat="1" ht="14.25" hidden="1" customHeight="1">
      <c r="A11" s="36"/>
      <c r="B11" s="20" t="s">
        <v>319</v>
      </c>
      <c r="C11" s="37"/>
      <c r="D11" s="38"/>
      <c r="E11" s="39"/>
      <c r="K11" s="40" t="str">
        <f>$B$3</f>
        <v>#Error，无当前连接。</v>
      </c>
      <c r="L11" s="40" t="str">
        <f>$B$3</f>
        <v>#Error，无当前连接。</v>
      </c>
      <c r="M11" s="40" t="str">
        <f t="shared" ref="M11:T11" si="0">$B$3</f>
        <v>#Error，无当前连接。</v>
      </c>
      <c r="N11" s="40" t="str">
        <f t="shared" si="0"/>
        <v>#Error，无当前连接。</v>
      </c>
      <c r="R11" s="40" t="str">
        <f>$B$3</f>
        <v>#Error，无当前连接。</v>
      </c>
      <c r="S11" s="40" t="str">
        <f t="shared" si="0"/>
        <v>#Error，无当前连接。</v>
      </c>
      <c r="T11" s="40" t="str">
        <f t="shared" si="0"/>
        <v>#Error，无当前连接。</v>
      </c>
    </row>
    <row r="12" spans="1:69" s="40" customFormat="1" hidden="1">
      <c r="A12" s="36"/>
      <c r="B12" s="20" t="s">
        <v>320</v>
      </c>
      <c r="C12" s="37"/>
      <c r="D12" s="38"/>
      <c r="E12" s="39"/>
      <c r="K12" s="40" t="s">
        <v>321</v>
      </c>
      <c r="L12" s="40" t="s">
        <v>322</v>
      </c>
      <c r="M12" s="40" t="s">
        <v>323</v>
      </c>
      <c r="N12" s="40" t="s">
        <v>324</v>
      </c>
      <c r="R12" s="40" t="s">
        <v>322</v>
      </c>
      <c r="S12" s="40" t="s">
        <v>324</v>
      </c>
      <c r="T12" s="40" t="s">
        <v>324</v>
      </c>
    </row>
    <row r="13" spans="1:69" s="40" customFormat="1" hidden="1">
      <c r="A13" s="36"/>
      <c r="B13" s="20" t="s">
        <v>325</v>
      </c>
      <c r="C13" s="20" t="str">
        <f>_xll.EPMContextMember(,"SCOPE",,FALSE)</f>
        <v>#Error，无当前连接。</v>
      </c>
      <c r="D13" s="38"/>
      <c r="E13" s="39"/>
      <c r="K13" s="40" t="s">
        <v>326</v>
      </c>
      <c r="L13" s="40" t="s">
        <v>326</v>
      </c>
      <c r="M13" s="40" t="s">
        <v>326</v>
      </c>
      <c r="N13" s="40" t="s">
        <v>326</v>
      </c>
      <c r="R13" s="40" t="s">
        <v>327</v>
      </c>
      <c r="S13" s="40" t="s">
        <v>328</v>
      </c>
      <c r="T13" s="40" t="s">
        <v>329</v>
      </c>
    </row>
    <row r="14" spans="1:69" hidden="1">
      <c r="B14" s="20" t="s">
        <v>330</v>
      </c>
      <c r="C14" s="20" t="str">
        <f>MID(C13,3,10)</f>
        <v>rror，无当前连接</v>
      </c>
      <c r="D14" s="41"/>
      <c r="E14" s="42" t="s">
        <v>331</v>
      </c>
      <c r="F14" s="42"/>
      <c r="G14" s="42"/>
      <c r="H14" s="42"/>
      <c r="I14" s="42"/>
      <c r="J14" s="43" t="s">
        <v>332</v>
      </c>
      <c r="K14" s="44" t="str">
        <f xml:space="preserve"> _xll.EPMOlapMemberO(K11,"[TIME].[PARENTH1].[2019.13]","2019年13月","","000")</f>
        <v>#Error，无当前连接。</v>
      </c>
      <c r="L14" s="44"/>
      <c r="M14" s="44"/>
      <c r="N14" s="44"/>
      <c r="O14" s="44"/>
      <c r="P14" s="44"/>
      <c r="Q14" s="44"/>
      <c r="R14" s="44" t="str">
        <f xml:space="preserve"> _xll.EPMOlapMemberO(R11,"[TIME].[PARENTH1].[2019.13]","2019年13月","","002")</f>
        <v>#Error，无当前连接。</v>
      </c>
      <c r="S14" s="44"/>
      <c r="T14" s="44"/>
      <c r="AA14" s="20" t="str">
        <f xml:space="preserve"> _xll.EPMOlapMemberO("[TIME].[PARENTH1].[2019.13]","","2019年13月","","001")</f>
        <v>2019年13月</v>
      </c>
    </row>
    <row r="15" spans="1:69" hidden="1">
      <c r="B15" s="20" t="s">
        <v>333</v>
      </c>
      <c r="D15" s="41"/>
      <c r="E15" s="42" t="s">
        <v>331</v>
      </c>
      <c r="F15" s="42"/>
      <c r="G15" s="42"/>
      <c r="H15" s="42"/>
      <c r="I15" s="42"/>
      <c r="J15" s="45" t="s">
        <v>332</v>
      </c>
      <c r="K15" s="44" t="str">
        <f xml:space="preserve"> _xll.EPMOlapMemberO(K12,"[FLOW].[PARENTH1].[F00]","年初数","","000")</f>
        <v>F00</v>
      </c>
      <c r="L15" s="44" t="str">
        <f xml:space="preserve"> _xll.EPMOlapMemberO(L12,"[FLOW].[PARENTH1].[F20]","本期增加","","000")</f>
        <v>F20</v>
      </c>
      <c r="M15" s="44" t="str">
        <f xml:space="preserve"> _xll.EPMOlapMemberO(M12,"[FLOW].[PARENTH1].[F30]","本期减少","","000")</f>
        <v>F30</v>
      </c>
      <c r="N15" s="44" t="str">
        <f xml:space="preserve"> _xll.EPMOlapMemberO(N12,"[FLOW].[PARENTH1].[F99]","期末数","","000")</f>
        <v>F99</v>
      </c>
      <c r="O15" s="44"/>
      <c r="P15" s="44"/>
      <c r="Q15" s="44"/>
      <c r="R15" s="44" t="str">
        <f xml:space="preserve"> _xll.EPMOlapMemberO(R12,"[FLOW].[PARENTH1].[F20]","本期增加","","002")</f>
        <v>F20</v>
      </c>
      <c r="S15" s="44" t="str">
        <f xml:space="preserve"> _xll.EPMOlapMemberO(S12,"[FLOW].[PARENTH1].[F99]","期末","","002")</f>
        <v>F99</v>
      </c>
      <c r="T15" s="44"/>
      <c r="AA15" s="20" t="str">
        <f xml:space="preserve"> _xll.EPMOlapMemberO("[FLOW].[PARENTH1].[F99]","","F99 - 期末","","001")</f>
        <v>F99 - 期末</v>
      </c>
    </row>
    <row r="16" spans="1:69" hidden="1">
      <c r="B16" s="46" t="str">
        <f>B12&amp;";"&amp;B13&amp;";"&amp;B14&amp;";"&amp;B15&amp;";"&amp;B11</f>
        <v>ID=LC_GRP_JV;ID=LC_GRP;ID=LC_STD;ID=LC_ADT;ID=INPUT_M</v>
      </c>
      <c r="D16" s="47"/>
      <c r="E16" s="48"/>
      <c r="F16" s="48"/>
      <c r="G16" s="48"/>
      <c r="H16" s="48"/>
      <c r="I16" s="48"/>
      <c r="J16" s="49"/>
      <c r="K16" s="44" t="str">
        <f xml:space="preserve"> _xll.EPMOlapMemberO(K13,"[SUBCLASS].[PARENTH1].[F_NONE]","F_NONE","","000")</f>
        <v>F_NONE</v>
      </c>
      <c r="L16" s="44" t="str">
        <f xml:space="preserve"> _xll.EPMOlapMemberO(L13,"[SUBCLASS].[PARENTH1].[F_NONE]","F_NONE","","000")</f>
        <v>F_NONE</v>
      </c>
      <c r="M16" s="44" t="str">
        <f xml:space="preserve"> _xll.EPMOlapMemberO(M13,"[SUBCLASS].[PARENTH1].[F_NONE]","F_NONE","","000")</f>
        <v>F_NONE</v>
      </c>
      <c r="N16" s="44" t="str">
        <f xml:space="preserve"> _xll.EPMOlapMemberO(N13,"[SUBCLASS].[PARENTH1].[F_NONE]","F_NONE","","000")</f>
        <v>F_NONE</v>
      </c>
      <c r="O16" s="44"/>
      <c r="P16" s="44"/>
      <c r="Q16" s="44"/>
      <c r="R16" s="44" t="str">
        <f xml:space="preserve"> _xll.EPMOlapMemberO(R13,"[SUBCLASS].[PARENTH1].[S0902]","S0902 - 本年应计利息","","002")</f>
        <v>S0902</v>
      </c>
      <c r="S16" s="44" t="str">
        <f xml:space="preserve"> _xll.EPMOlapMemberO(S13,"[SUBCLASS].[PARENTH1].[S0903]","S0903 - 逾期尚未偿还的借款本金","","002")</f>
        <v>S0903</v>
      </c>
      <c r="T16" s="44" t="str">
        <f xml:space="preserve"> _xll.EPMOlapMemberO(T13,"[SUBCLASS].[PARENTH1].[S0904]","S0904 - 期末应付利息","","002")</f>
        <v>S0904</v>
      </c>
      <c r="AA16" s="20" t="str">
        <f xml:space="preserve"> _xll.EPMOlapMemberO("[SUBCLASS].[PARENTH1].[F_NONE]","","F_NONE","","001")</f>
        <v>F_NONE</v>
      </c>
    </row>
    <row r="17" spans="2:41">
      <c r="B17" s="20" t="s">
        <v>334</v>
      </c>
      <c r="C17" s="20" t="str">
        <f>"ID="&amp;C14</f>
        <v>ID=rror，无当前连接</v>
      </c>
      <c r="D17" s="50" t="s">
        <v>335</v>
      </c>
      <c r="E17" s="51">
        <v>1</v>
      </c>
      <c r="F17" s="51" t="s">
        <v>336</v>
      </c>
      <c r="G17" s="51" t="s">
        <v>337</v>
      </c>
      <c r="H17" s="52" t="str">
        <f xml:space="preserve"> _xll.EPMOlapMemberO("[INTERCO].[PARENTH1].[T_INTERCO]","","T_INTERCO","","000")</f>
        <v>T_INTERCO</v>
      </c>
      <c r="I17" s="52" t="str">
        <f xml:space="preserve"> _xll.EPMOlapMemberO("[PROJECT].[PARENTH1].[T_PROJECT]","","T_PROJECT","","000")</f>
        <v>T_PROJECT</v>
      </c>
      <c r="J17" s="52" t="str">
        <f xml:space="preserve"> _xll.FPMXLClient.TechnicalCategory.EPMLocalMember("","000","000")</f>
        <v/>
      </c>
      <c r="K17" s="53">
        <f>K18+K23+K24+K27</f>
        <v>0</v>
      </c>
      <c r="L17" s="53">
        <f t="shared" ref="L17:N17" si="1">L18+L23+L24+L27</f>
        <v>0</v>
      </c>
      <c r="M17" s="53">
        <f t="shared" si="1"/>
        <v>0</v>
      </c>
      <c r="N17" s="53">
        <f t="shared" si="1"/>
        <v>0</v>
      </c>
      <c r="O17" s="40"/>
      <c r="P17" s="40"/>
      <c r="Q17" s="54" t="str">
        <f xml:space="preserve"> _xll.FPMXLClient.TechnicalCategory.EPMLocalMember("(fn) 短期借款","001","002")</f>
        <v>(fn) 短期借款</v>
      </c>
      <c r="R17" s="53">
        <f>R18+R23+R24+R27</f>
        <v>0</v>
      </c>
      <c r="S17" s="53">
        <f t="shared" ref="S17:T17" si="2">S18+S23+S24+S27</f>
        <v>0</v>
      </c>
      <c r="T17" s="53">
        <f t="shared" si="2"/>
        <v>0</v>
      </c>
      <c r="X17" s="55" t="s">
        <v>338</v>
      </c>
      <c r="Y17" s="56" t="s">
        <v>339</v>
      </c>
      <c r="Z17" s="52"/>
      <c r="AA17" s="57"/>
      <c r="AB17" s="57">
        <f>K17+L17-M17-N17</f>
        <v>0</v>
      </c>
      <c r="AC17" s="22"/>
      <c r="AD17" s="22"/>
      <c r="AE17" s="22"/>
      <c r="AF17" s="22"/>
      <c r="AG17" s="22"/>
      <c r="AH17" s="22"/>
      <c r="AI17" s="22"/>
      <c r="AJ17" s="22"/>
      <c r="AK17" s="22"/>
      <c r="AL17" s="22"/>
      <c r="AM17" s="22"/>
      <c r="AN17" s="22"/>
      <c r="AO17" s="22"/>
    </row>
    <row r="18" spans="2:41">
      <c r="B18" s="20" t="s">
        <v>340</v>
      </c>
      <c r="D18" s="50" t="s">
        <v>341</v>
      </c>
      <c r="E18" s="51">
        <v>2</v>
      </c>
      <c r="F18" s="51" t="s">
        <v>336</v>
      </c>
      <c r="G18" s="51" t="s">
        <v>337</v>
      </c>
      <c r="H18" s="52"/>
      <c r="I18" s="52"/>
      <c r="J18" s="58" t="str">
        <f xml:space="preserve"> _xll.EPMOlapMemberO("[ACCOUNT].[PARENTH1].[2101T]","","2101T - 短期借款","","000")</f>
        <v>2101T - 短期借款</v>
      </c>
      <c r="K18" s="53"/>
      <c r="L18" s="53"/>
      <c r="M18" s="53"/>
      <c r="N18" s="53"/>
      <c r="O18" s="40"/>
      <c r="P18" s="40"/>
      <c r="Q18" s="59" t="str">
        <f xml:space="preserve"> _xll.EPMOlapMemberO("[ACCOUNT].[PARENTH1].[2101T]","","短期借款","","002")</f>
        <v>短期借款</v>
      </c>
      <c r="R18" s="53"/>
      <c r="S18" s="53"/>
      <c r="T18" s="53"/>
      <c r="X18" s="60" t="s">
        <v>342</v>
      </c>
      <c r="Y18" s="56" t="s">
        <v>343</v>
      </c>
      <c r="Z18" s="52"/>
      <c r="AA18" s="57"/>
      <c r="AB18" s="57">
        <f t="shared" ref="AB18:AB62" si="3">K18+L18-M18-N18</f>
        <v>0</v>
      </c>
    </row>
    <row r="19" spans="2:41">
      <c r="B19" s="20" t="s">
        <v>344</v>
      </c>
      <c r="D19" s="50" t="s">
        <v>345</v>
      </c>
      <c r="E19" s="51">
        <v>3</v>
      </c>
      <c r="F19" s="51" t="s">
        <v>336</v>
      </c>
      <c r="G19" s="51" t="s">
        <v>337</v>
      </c>
      <c r="H19" s="52"/>
      <c r="I19" s="52"/>
      <c r="J19" s="61" t="str">
        <f xml:space="preserve"> _xll.EPMOlapMemberO("[ACCOUNT].[PARENTH1].[2101020000]","","2101020000 - 短期借款－银行借款","","000")</f>
        <v>2101020000 - 短期借款－银行借款</v>
      </c>
      <c r="K19" s="57"/>
      <c r="L19" s="57"/>
      <c r="M19" s="57"/>
      <c r="N19" s="57"/>
      <c r="O19" s="40"/>
      <c r="P19" s="40"/>
      <c r="Q19" s="62" t="str">
        <f xml:space="preserve"> _xll.EPMOlapMemberO("[ACCOUNT].[PARENTH1].[2101020000]","","短期借款－银行借款","","002")</f>
        <v>短期借款－银行借款</v>
      </c>
      <c r="R19" s="57"/>
      <c r="S19" s="57"/>
      <c r="T19" s="57"/>
      <c r="X19" s="55" t="s">
        <v>346</v>
      </c>
      <c r="Y19" s="56" t="s">
        <v>347</v>
      </c>
      <c r="Z19" s="63" t="str">
        <f xml:space="preserve"> _xll.EPMOlapMemberO("[ACCOUNT].[PARENTH1].[J191101]","","J191101 - 利息支出总额","","001")</f>
        <v>J191101 - 利息支出总额</v>
      </c>
      <c r="AA19" s="57"/>
      <c r="AB19" s="57">
        <f t="shared" si="3"/>
        <v>0</v>
      </c>
    </row>
    <row r="20" spans="2:41">
      <c r="B20" s="20" t="s">
        <v>348</v>
      </c>
      <c r="D20" s="50" t="s">
        <v>349</v>
      </c>
      <c r="E20" s="51">
        <v>4</v>
      </c>
      <c r="F20" s="51" t="s">
        <v>336</v>
      </c>
      <c r="G20" s="51" t="s">
        <v>337</v>
      </c>
      <c r="H20" s="52"/>
      <c r="I20" s="52"/>
      <c r="J20" s="52" t="str">
        <f xml:space="preserve"> _xll.FPMXLClient.TechnicalCategory.EPMLocalMember("","001","000")</f>
        <v/>
      </c>
      <c r="K20" s="57">
        <f>SUM(K21, K22)</f>
        <v>0</v>
      </c>
      <c r="L20" s="57">
        <f t="shared" ref="L20:N20" si="4">SUM(L21, L22)</f>
        <v>0</v>
      </c>
      <c r="M20" s="57">
        <f t="shared" si="4"/>
        <v>0</v>
      </c>
      <c r="N20" s="57">
        <f t="shared" si="4"/>
        <v>0</v>
      </c>
      <c r="O20" s="40"/>
      <c r="P20" s="40"/>
      <c r="Q20" s="62" t="str">
        <f xml:space="preserve"> _xll.EPMOlapMemberO("[ACCOUNT].[PARENTH1].[2101030000]","","短期借款－外部非银行金融机构","","002")</f>
        <v>短期借款－外部非银行金融机构</v>
      </c>
      <c r="R20" s="57"/>
      <c r="S20" s="57"/>
      <c r="T20" s="57"/>
      <c r="X20" s="55" t="s">
        <v>350</v>
      </c>
      <c r="Y20" s="56" t="s">
        <v>351</v>
      </c>
      <c r="Z20" s="52" t="str">
        <f xml:space="preserve"> _xll.EPMOlapMemberO("[ACCOUNT].[PARENTH1].[J19110101]","","J19110101 - 其中：利息资本化金额","","001")</f>
        <v>J19110101 - 其中：利息资本化金额</v>
      </c>
      <c r="AA20" s="57"/>
      <c r="AB20" s="57">
        <f t="shared" si="3"/>
        <v>0</v>
      </c>
    </row>
    <row r="21" spans="2:41" hidden="1">
      <c r="B21" s="20" t="s">
        <v>352</v>
      </c>
      <c r="D21" s="64"/>
      <c r="E21" s="51"/>
      <c r="F21" s="51" t="s">
        <v>336</v>
      </c>
      <c r="G21" s="51" t="s">
        <v>337</v>
      </c>
      <c r="H21" s="52"/>
      <c r="I21" s="52"/>
      <c r="J21" s="61" t="str">
        <f xml:space="preserve"> _xll.EPMOlapMemberO("[ACCOUNT].[PARENTH1].[2101010000]","","2101010000 - 短期借款－财务公司","","000")</f>
        <v>2101010000 - 短期借款－财务公司</v>
      </c>
      <c r="K21" s="40"/>
      <c r="L21" s="40"/>
      <c r="M21" s="40"/>
      <c r="N21" s="40"/>
      <c r="O21" s="40"/>
      <c r="P21" s="40"/>
      <c r="Q21" s="65"/>
      <c r="R21" s="57"/>
      <c r="S21" s="57"/>
      <c r="T21" s="57"/>
      <c r="X21" s="55"/>
      <c r="Y21" s="56"/>
      <c r="Z21" s="34"/>
      <c r="AA21" s="57"/>
      <c r="AB21" s="57">
        <f t="shared" si="3"/>
        <v>0</v>
      </c>
    </row>
    <row r="22" spans="2:41" hidden="1">
      <c r="B22" s="20" t="str">
        <f>B17&amp;";"&amp;B18&amp;";"&amp;B19&amp;";"&amp;B20&amp;";"&amp;B21</f>
        <v>ID=L_CON;ID=P_CON;ID=G_CON;ID=R_L_CON_DFL;ID=R_P_CON_DFL</v>
      </c>
      <c r="D22" s="50"/>
      <c r="E22" s="51"/>
      <c r="F22" s="51" t="s">
        <v>336</v>
      </c>
      <c r="G22" s="51" t="s">
        <v>337</v>
      </c>
      <c r="H22" s="52"/>
      <c r="I22" s="52"/>
      <c r="J22" s="61" t="str">
        <f xml:space="preserve"> _xll.EPMOlapMemberO("[ACCOUNT].[PARENTH1].[2101030000]","","2101030000 - 短期借款－外部非银行金融机构","","000")</f>
        <v>2101030000 - 短期借款－外部非银行金融机构</v>
      </c>
      <c r="K22" s="40"/>
      <c r="L22" s="40"/>
      <c r="M22" s="40"/>
      <c r="N22" s="40"/>
      <c r="O22" s="40"/>
      <c r="P22" s="40"/>
      <c r="Q22" s="40"/>
      <c r="R22" s="57"/>
      <c r="S22" s="57"/>
      <c r="T22" s="57"/>
      <c r="X22" s="55"/>
      <c r="Y22" s="56"/>
      <c r="Z22" s="34"/>
      <c r="AA22" s="57"/>
      <c r="AB22" s="57">
        <f t="shared" si="3"/>
        <v>0</v>
      </c>
    </row>
    <row r="23" spans="2:41">
      <c r="B23" s="20" t="str">
        <f>IF(C13="S_NONE",B16,B22)</f>
        <v>ID=L_CON;ID=P_CON;ID=G_CON;ID=R_L_CON_DFL;ID=R_P_CON_DFL</v>
      </c>
      <c r="C23" s="66" t="str">
        <f>IF(C13&lt;&gt;"S_NONE",C17,"")</f>
        <v>ID=rror，无当前连接</v>
      </c>
      <c r="D23" s="50" t="s">
        <v>353</v>
      </c>
      <c r="E23" s="51">
        <v>5</v>
      </c>
      <c r="F23" s="51" t="s">
        <v>336</v>
      </c>
      <c r="G23" s="51" t="s">
        <v>337</v>
      </c>
      <c r="H23" s="52"/>
      <c r="I23" s="52"/>
      <c r="J23" s="67" t="str">
        <f xml:space="preserve"> _xll.EPMOlapMemberO("[ACCOUNT].[PARENTH1].[2001010100]","","2001010100 - 交易性金融负债－债务工具－本金","","000")</f>
        <v>2001010100 - 交易性金融负债－债务工具－本金</v>
      </c>
      <c r="K23" s="57"/>
      <c r="L23" s="57"/>
      <c r="M23" s="57"/>
      <c r="N23" s="57"/>
      <c r="O23" s="40"/>
      <c r="P23" s="40"/>
      <c r="Q23" s="68" t="str">
        <f xml:space="preserve"> _xll.EPMOlapMemberO("[ACCOUNT].[PARENTH1].[2001010100]","","交易性金融负债－债务工具－本金","","002")</f>
        <v>交易性金融负债－债务工具－本金</v>
      </c>
      <c r="R23" s="57"/>
      <c r="S23" s="57"/>
      <c r="T23" s="57"/>
      <c r="X23" s="55" t="s">
        <v>354</v>
      </c>
      <c r="Y23" s="56" t="s">
        <v>355</v>
      </c>
      <c r="Z23" s="52" t="str">
        <f xml:space="preserve"> _xll.EPMOlapMemberO("[ACCOUNT].[PARENTH1].[J1912]","","J1912 - 二、带息负债融资成本率（%）","","001")</f>
        <v>J1912 - 二、带息负债融资成本率（%）</v>
      </c>
      <c r="AA23" s="57"/>
      <c r="AB23" s="57">
        <f t="shared" si="3"/>
        <v>0</v>
      </c>
    </row>
    <row r="24" spans="2:41" ht="24">
      <c r="D24" s="50" t="s">
        <v>356</v>
      </c>
      <c r="E24" s="51">
        <v>6</v>
      </c>
      <c r="F24" s="51" t="s">
        <v>336</v>
      </c>
      <c r="G24" s="51" t="s">
        <v>337</v>
      </c>
      <c r="H24" s="52"/>
      <c r="I24" s="52"/>
      <c r="J24" s="69" t="str">
        <f xml:space="preserve"> _xll.EPMOlapMemberO("[ACCOUNT].[PARENTH1].[J190103]","","J190103 - （三）其他带息流动负债","","000")</f>
        <v>J190103 - （三）其他带息流动负债</v>
      </c>
      <c r="K24" s="53"/>
      <c r="L24" s="53"/>
      <c r="M24" s="53"/>
      <c r="N24" s="53"/>
      <c r="O24" s="40"/>
      <c r="P24" s="40"/>
      <c r="Q24" s="70" t="str">
        <f xml:space="preserve"> _xll.EPMOlapMemberO("[ACCOUNT].[PARENTH1].[J190103]","","（三）其他带息流动负债","","002")</f>
        <v>（三）其他带息流动负债</v>
      </c>
      <c r="R24" s="53"/>
      <c r="S24" s="53"/>
      <c r="T24" s="53"/>
      <c r="X24" s="71" t="s">
        <v>357</v>
      </c>
      <c r="Y24" s="56" t="s">
        <v>358</v>
      </c>
      <c r="Z24" s="52" t="str">
        <f xml:space="preserve"> _xll.EPMOlapMemberO("[ACCOUNT].[PARENTH1].[J1913]","","J1913 - 三、资金集中管理情况（由集团总部按汇总口径填列）","","001")</f>
        <v>J1913 - 三、资金集中管理情况（由集团总部按汇总口径填列）</v>
      </c>
      <c r="AA24" s="57"/>
      <c r="AB24" s="57">
        <f t="shared" si="3"/>
        <v>0</v>
      </c>
    </row>
    <row r="25" spans="2:41" s="65" customFormat="1">
      <c r="D25" s="50" t="s">
        <v>359</v>
      </c>
      <c r="E25" s="51">
        <v>7</v>
      </c>
      <c r="F25" s="72" t="s">
        <v>360</v>
      </c>
      <c r="G25" s="72" t="s">
        <v>361</v>
      </c>
      <c r="H25" s="63" t="str">
        <f xml:space="preserve"> _xll.EPMOlapMemberO($F25,"[INTERCO].[PARENTH1].[I_NONE]","I_NONE","","000")</f>
        <v>I_NONE</v>
      </c>
      <c r="I25" s="63" t="str">
        <f xml:space="preserve"> _xll.EPMOlapMemberO($G25,"[PROJECT].[PARENTH1].[P_NONE]","P_NONE","","000")</f>
        <v>P_NONE</v>
      </c>
      <c r="J25" s="73" t="str">
        <f xml:space="preserve"> _xll.EPMOlapMemberO("[ACCOUNT].[PARENTH1].[J19010301]","","J19010301 - 其中：短期融资券（含超短期融资券）","","000")</f>
        <v>J19010301 - 其中：短期融资券（含超短期融资券）</v>
      </c>
      <c r="K25" s="57"/>
      <c r="L25" s="57"/>
      <c r="M25" s="57"/>
      <c r="N25" s="57"/>
      <c r="O25" s="57"/>
      <c r="P25" s="57"/>
      <c r="Q25" s="74" t="str">
        <f xml:space="preserve"> _xll.EPMOlapMemberO("[ACCOUNT].[PARENTH1].[J19010301]","","其中：短期融资券（含超短期融资券）","","002")</f>
        <v>其中：短期融资券（含超短期融资券）</v>
      </c>
      <c r="R25" s="57"/>
      <c r="S25" s="57"/>
      <c r="T25" s="57"/>
      <c r="X25" s="71" t="s">
        <v>362</v>
      </c>
      <c r="Y25" s="56" t="s">
        <v>363</v>
      </c>
      <c r="Z25" s="63" t="str">
        <f xml:space="preserve"> _xll.EPMOlapMemberO("[ACCOUNT].[PARENTH1].[J191301]","","J191301 - （一）资金集中总额","","001")</f>
        <v>J191301 - （一）资金集中总额</v>
      </c>
      <c r="AA25" s="57"/>
      <c r="AB25" s="57">
        <f t="shared" si="3"/>
        <v>0</v>
      </c>
    </row>
    <row r="26" spans="2:41" s="65" customFormat="1">
      <c r="C26" s="75"/>
      <c r="D26" s="50" t="s">
        <v>364</v>
      </c>
      <c r="E26" s="51">
        <v>8</v>
      </c>
      <c r="F26" s="72" t="s">
        <v>360</v>
      </c>
      <c r="G26" s="72" t="s">
        <v>361</v>
      </c>
      <c r="H26" s="63"/>
      <c r="I26" s="63"/>
      <c r="J26" s="73" t="str">
        <f xml:space="preserve"> _xll.EPMOlapMemberO("[ACCOUNT].[PARENTH1].[J19010302]","","J19010302 - 其他短期债券","","000")</f>
        <v>J19010302 - 其他短期债券</v>
      </c>
      <c r="K26" s="57"/>
      <c r="L26" s="57"/>
      <c r="M26" s="57"/>
      <c r="N26" s="57"/>
      <c r="O26" s="57"/>
      <c r="P26" s="57"/>
      <c r="Q26" s="74" t="str">
        <f xml:space="preserve"> _xll.EPMOlapMemberO("[ACCOUNT].[PARENTH1].[J19010302]","","其他短期债券","","002")</f>
        <v>其他短期债券</v>
      </c>
      <c r="R26" s="57"/>
      <c r="S26" s="57"/>
      <c r="T26" s="57"/>
      <c r="X26" s="71" t="s">
        <v>365</v>
      </c>
      <c r="Y26" s="56" t="s">
        <v>366</v>
      </c>
      <c r="Z26" s="76" t="str">
        <f xml:space="preserve"> _xll.EPMOlapMemberO("[ACCOUNT].[PARENTH1].[J19130101]","","J19130101 - 1、通过财务公司","","001")</f>
        <v>J19130101 - 1、通过财务公司</v>
      </c>
      <c r="AA26" s="57"/>
      <c r="AB26" s="57">
        <f t="shared" si="3"/>
        <v>0</v>
      </c>
    </row>
    <row r="27" spans="2:41" s="65" customFormat="1">
      <c r="D27" s="50" t="s">
        <v>367</v>
      </c>
      <c r="E27" s="51">
        <v>9</v>
      </c>
      <c r="F27" s="72" t="s">
        <v>336</v>
      </c>
      <c r="G27" s="72" t="s">
        <v>337</v>
      </c>
      <c r="H27" s="63"/>
      <c r="I27" s="63"/>
      <c r="J27" s="52" t="str">
        <f xml:space="preserve"> _xll.FPMXLClient.TechnicalCategory.EPMLocalMember("(fn) 位置的本地成员","007","000")</f>
        <v>(fn) 位置的本地成员</v>
      </c>
      <c r="K27" s="53">
        <f>K28+K33+K34+K35+K36+K37</f>
        <v>0</v>
      </c>
      <c r="L27" s="53">
        <f t="shared" ref="L27:N27" si="5">L28+L33+L34+L35+L36+L37</f>
        <v>0</v>
      </c>
      <c r="M27" s="53">
        <f t="shared" si="5"/>
        <v>0</v>
      </c>
      <c r="N27" s="53">
        <f t="shared" si="5"/>
        <v>0</v>
      </c>
      <c r="O27" s="40"/>
      <c r="P27" s="40"/>
      <c r="Q27" s="77" t="str">
        <f xml:space="preserve"> _xll.FPMXLClient.TechnicalCategory.EPMLocalMember("(fn) 其他短期债券","002","002")</f>
        <v>(fn) 其他短期债券</v>
      </c>
      <c r="R27" s="53">
        <f>R28+R35+R36+R37</f>
        <v>0</v>
      </c>
      <c r="S27" s="53">
        <f t="shared" ref="S27:T27" si="6">S28+S35+S36+S37</f>
        <v>0</v>
      </c>
      <c r="T27" s="53">
        <f t="shared" si="6"/>
        <v>0</v>
      </c>
      <c r="X27" s="71" t="s">
        <v>368</v>
      </c>
      <c r="Y27" s="56" t="s">
        <v>369</v>
      </c>
      <c r="Z27" s="76" t="str">
        <f xml:space="preserve"> _xll.EPMOlapMemberO("[ACCOUNT].[PARENTH1].[J19130102]","","J19130102 - 2、通过结算中心","","001")</f>
        <v>J19130102 - 2、通过结算中心</v>
      </c>
      <c r="AA27" s="57"/>
      <c r="AB27" s="57">
        <f t="shared" si="3"/>
        <v>0</v>
      </c>
    </row>
    <row r="28" spans="2:41">
      <c r="D28" s="55" t="s">
        <v>370</v>
      </c>
      <c r="E28" s="51">
        <v>10</v>
      </c>
      <c r="F28" s="51" t="s">
        <v>336</v>
      </c>
      <c r="G28" s="51" t="s">
        <v>337</v>
      </c>
      <c r="H28" s="63"/>
      <c r="I28" s="63"/>
      <c r="J28" s="52" t="str">
        <f xml:space="preserve"> _xll.FPMXLClient.TechnicalCategory.EPMLocalMember("(fn) 位置的本地成员","006","000")</f>
        <v>(fn) 位置的本地成员</v>
      </c>
      <c r="K28" s="53">
        <f>SUM(K29, K30, K31, K32, K33, K34)</f>
        <v>0</v>
      </c>
      <c r="L28" s="53">
        <f t="shared" ref="L28:N28" si="7">SUM(L29, L30, L31, L32, L33, L34)</f>
        <v>0</v>
      </c>
      <c r="M28" s="53">
        <f t="shared" si="7"/>
        <v>0</v>
      </c>
      <c r="N28" s="53">
        <f t="shared" si="7"/>
        <v>0</v>
      </c>
      <c r="O28" s="40"/>
      <c r="P28" s="40"/>
      <c r="Q28" s="62" t="str">
        <f xml:space="preserve"> _xll.EPMOlapMemberO("[ACCOUNT].[PARENTH1].[2105030101]","","长期借款－汇率变动－银行借款－一年以内","","002")</f>
        <v>长期借款－汇率变动－银行借款－一年以内</v>
      </c>
      <c r="R28" s="57"/>
      <c r="S28" s="57"/>
      <c r="T28" s="57"/>
      <c r="X28" s="78" t="s">
        <v>371</v>
      </c>
      <c r="Y28" s="79" t="s">
        <v>372</v>
      </c>
      <c r="Z28" s="63" t="str">
        <f xml:space="preserve"> _xll.EPMOlapMemberO("[ACCOUNT].[PARENTH1].[J191302]","","J191302 - （二）集团年末资金余额","","001")</f>
        <v>J191302 - （二）集团年末资金余额</v>
      </c>
      <c r="AA28" s="57"/>
      <c r="AB28" s="57">
        <f t="shared" si="3"/>
        <v>0</v>
      </c>
    </row>
    <row r="29" spans="2:41" hidden="1">
      <c r="D29" s="55"/>
      <c r="E29" s="51"/>
      <c r="F29" s="51" t="s">
        <v>336</v>
      </c>
      <c r="G29" s="51" t="s">
        <v>337</v>
      </c>
      <c r="H29" s="52" t="str">
        <f xml:space="preserve"> _xll.EPMOlapMemberO($F29,"[INTERCO].[PARENTH1].[T_INTERCO]","T_INTERCO","","000")</f>
        <v>T_INTERCO</v>
      </c>
      <c r="I29" s="52" t="str">
        <f xml:space="preserve"> _xll.EPMOlapMemberO($G29,"[PROJECT].[PARENTH1].[T_PROJECT]","T_PROJECT","","000")</f>
        <v>T_PROJECT</v>
      </c>
      <c r="J29" s="61" t="str">
        <f xml:space="preserve"> _xll.EPMOlapMemberO("[ACCOUNT].[PARENTH1].[2105010201]","","2105010201 - 长期借款－本金－银行借款－一年以内","","000")</f>
        <v>2105010201 - 长期借款－本金－银行借款－一年以内</v>
      </c>
      <c r="K29" s="40"/>
      <c r="L29" s="40"/>
      <c r="M29" s="40"/>
      <c r="N29" s="40"/>
      <c r="O29" s="40"/>
      <c r="P29" s="40"/>
      <c r="Q29" s="80"/>
      <c r="R29" s="57">
        <f t="shared" ref="R29:T29" si="8">SUM(R30, R31, R32, R33, R34, R35)</f>
        <v>0</v>
      </c>
      <c r="S29" s="57">
        <f t="shared" si="8"/>
        <v>0</v>
      </c>
      <c r="T29" s="57">
        <f t="shared" si="8"/>
        <v>0</v>
      </c>
      <c r="X29" s="78"/>
      <c r="Y29" s="79"/>
      <c r="Z29" s="81"/>
      <c r="AA29" s="57"/>
      <c r="AB29" s="57">
        <f t="shared" si="3"/>
        <v>0</v>
      </c>
    </row>
    <row r="30" spans="2:41" hidden="1">
      <c r="D30" s="55"/>
      <c r="E30" s="51"/>
      <c r="F30" s="51" t="s">
        <v>336</v>
      </c>
      <c r="G30" s="51" t="s">
        <v>337</v>
      </c>
      <c r="H30" s="52"/>
      <c r="I30" s="52"/>
      <c r="J30" s="61" t="str">
        <f xml:space="preserve"> _xll.EPMOlapMemberO("[ACCOUNT].[PARENTH1].[2105010101]","","2105010101 - 长期借款－本金－财务公司－一年以内","","000")</f>
        <v>2105010101 - 长期借款－本金－财务公司－一年以内</v>
      </c>
      <c r="K30" s="40"/>
      <c r="L30" s="40"/>
      <c r="M30" s="40"/>
      <c r="N30" s="40"/>
      <c r="O30" s="40"/>
      <c r="P30" s="40"/>
      <c r="Q30" s="80"/>
      <c r="R30" s="57"/>
      <c r="S30" s="57"/>
      <c r="T30" s="57"/>
      <c r="X30" s="78"/>
      <c r="Y30" s="79"/>
      <c r="Z30" s="81"/>
      <c r="AA30" s="57"/>
      <c r="AB30" s="57">
        <f t="shared" si="3"/>
        <v>0</v>
      </c>
    </row>
    <row r="31" spans="2:41" hidden="1">
      <c r="D31" s="55"/>
      <c r="E31" s="51"/>
      <c r="F31" s="51" t="s">
        <v>336</v>
      </c>
      <c r="G31" s="51" t="s">
        <v>337</v>
      </c>
      <c r="H31" s="52"/>
      <c r="I31" s="52"/>
      <c r="J31" s="61" t="str">
        <f xml:space="preserve"> _xll.EPMOlapMemberO("[ACCOUNT].[PARENTH1].[2105010301]","","2105010301 - 长期借款－本金－外部非银行金融机构－一年以内","","000")</f>
        <v>2105010301 - 长期借款－本金－外部非银行金融机构－一年以内</v>
      </c>
      <c r="K31" s="40"/>
      <c r="L31" s="40"/>
      <c r="M31" s="40"/>
      <c r="N31" s="40"/>
      <c r="O31" s="40"/>
      <c r="P31" s="40"/>
      <c r="Q31" s="80"/>
      <c r="R31" s="57"/>
      <c r="S31" s="57"/>
      <c r="T31" s="57"/>
      <c r="X31" s="78"/>
      <c r="Y31" s="79"/>
      <c r="Z31" s="63"/>
      <c r="AA31" s="57"/>
      <c r="AB31" s="57">
        <f t="shared" si="3"/>
        <v>0</v>
      </c>
    </row>
    <row r="32" spans="2:41" hidden="1">
      <c r="D32" s="55"/>
      <c r="E32" s="51"/>
      <c r="F32" s="51" t="s">
        <v>336</v>
      </c>
      <c r="G32" s="51" t="s">
        <v>337</v>
      </c>
      <c r="H32" s="52"/>
      <c r="I32" s="52"/>
      <c r="J32" s="61" t="str">
        <f xml:space="preserve"> _xll.EPMOlapMemberO("[ACCOUNT].[PARENTH1].[2105010401]","","2105010401 - 长期借款－本金－委托借款－一年以内","","000")</f>
        <v>2105010401 - 长期借款－本金－委托借款－一年以内</v>
      </c>
      <c r="K32" s="40"/>
      <c r="L32" s="40"/>
      <c r="M32" s="40"/>
      <c r="N32" s="40"/>
      <c r="O32" s="40"/>
      <c r="P32" s="40"/>
      <c r="Q32" s="80"/>
      <c r="R32" s="57"/>
      <c r="S32" s="57"/>
      <c r="T32" s="57"/>
      <c r="X32" s="78"/>
      <c r="Y32" s="79"/>
      <c r="Z32" s="63"/>
      <c r="AA32" s="57"/>
      <c r="AB32" s="57">
        <f t="shared" si="3"/>
        <v>0</v>
      </c>
    </row>
    <row r="33" spans="4:28" hidden="1">
      <c r="D33" s="55"/>
      <c r="E33" s="51"/>
      <c r="F33" s="51"/>
      <c r="G33" s="51"/>
      <c r="H33" s="52"/>
      <c r="I33" s="52"/>
      <c r="J33" s="61" t="str">
        <f xml:space="preserve"> _xll.EPMOlapMemberO("[ACCOUNT].[PARENTH1].[2105030101]","","2105030101 - 长期借款－汇率变动－银行借款－一年以内","","000")</f>
        <v>2105030101 - 长期借款－汇率变动－银行借款－一年以内</v>
      </c>
      <c r="K33" s="40"/>
      <c r="L33" s="40"/>
      <c r="M33" s="40"/>
      <c r="N33" s="40"/>
      <c r="O33" s="40"/>
      <c r="P33" s="40"/>
      <c r="Q33" s="80"/>
      <c r="R33" s="57"/>
      <c r="S33" s="57"/>
      <c r="T33" s="57"/>
      <c r="X33" s="78"/>
      <c r="Y33" s="79"/>
      <c r="Z33" s="63"/>
      <c r="AA33" s="57"/>
      <c r="AB33" s="57">
        <f t="shared" si="3"/>
        <v>0</v>
      </c>
    </row>
    <row r="34" spans="4:28" hidden="1">
      <c r="D34" s="55"/>
      <c r="E34" s="51"/>
      <c r="F34" s="51"/>
      <c r="G34" s="51"/>
      <c r="H34" s="52"/>
      <c r="I34" s="52"/>
      <c r="J34" s="61" t="str">
        <f xml:space="preserve"> _xll.EPMOlapMemberO("[ACCOUNT].[PARENTH1].[2105030201]","","2105030201 - 长期借款－汇率变动－外部非银行金融机构－一年以内","","000")</f>
        <v>2105030201 - 长期借款－汇率变动－外部非银行金融机构－一年以内</v>
      </c>
      <c r="K34" s="40"/>
      <c r="L34" s="40"/>
      <c r="M34" s="40"/>
      <c r="N34" s="40"/>
      <c r="O34" s="40"/>
      <c r="P34" s="40"/>
      <c r="Q34" s="80"/>
      <c r="R34" s="57"/>
      <c r="S34" s="57"/>
      <c r="T34" s="57"/>
      <c r="X34" s="78"/>
      <c r="Y34" s="79"/>
      <c r="Z34" s="63"/>
      <c r="AA34" s="57"/>
      <c r="AB34" s="57">
        <f t="shared" si="3"/>
        <v>0</v>
      </c>
    </row>
    <row r="35" spans="4:28">
      <c r="D35" s="55" t="s">
        <v>373</v>
      </c>
      <c r="E35" s="51">
        <v>11</v>
      </c>
      <c r="F35" s="51" t="s">
        <v>336</v>
      </c>
      <c r="G35" s="51" t="s">
        <v>337</v>
      </c>
      <c r="H35" s="52"/>
      <c r="I35" s="52"/>
      <c r="J35" s="61" t="str">
        <f xml:space="preserve"> _xll.EPMOlapMemberO("[ACCOUNT].[PARENTH1].[2102010100]","","2102010100 - 应付债券－本金－一年以内","","000")</f>
        <v>2102010100 - 应付债券－本金－一年以内</v>
      </c>
      <c r="K35" s="57"/>
      <c r="L35" s="57"/>
      <c r="M35" s="57"/>
      <c r="N35" s="57"/>
      <c r="O35" s="40"/>
      <c r="P35" s="40"/>
      <c r="Q35" s="62" t="str">
        <f xml:space="preserve"> _xll.EPMOlapMemberO("[ACCOUNT].[PARENTH1].[2102010100]","","应付债券－本金－一年以内","","002")</f>
        <v>应付债券－本金－一年以内</v>
      </c>
      <c r="R35" s="57"/>
      <c r="S35" s="57"/>
      <c r="T35" s="57"/>
      <c r="X35" s="78" t="s">
        <v>374</v>
      </c>
      <c r="Y35" s="79" t="s">
        <v>375</v>
      </c>
      <c r="Z35" s="63" t="str">
        <f xml:space="preserve"> _xll.EPMOlapMemberO("[ACCOUNT].[PARENTH1].[J191303]","","J191303 - （三）资金管理平台年末资金余额","","001")</f>
        <v>J191303 - （三）资金管理平台年末资金余额</v>
      </c>
      <c r="AA35" s="57"/>
      <c r="AB35" s="57">
        <f t="shared" si="3"/>
        <v>0</v>
      </c>
    </row>
    <row r="36" spans="4:28">
      <c r="D36" s="55" t="s">
        <v>376</v>
      </c>
      <c r="E36" s="51">
        <v>12</v>
      </c>
      <c r="F36" s="51" t="s">
        <v>336</v>
      </c>
      <c r="G36" s="51" t="s">
        <v>337</v>
      </c>
      <c r="H36" s="52"/>
      <c r="I36" s="52"/>
      <c r="J36" s="61" t="str">
        <f xml:space="preserve"> _xll.EPMOlapMemberO("[ACCOUNT].[PARENTH1].[2321010100]","","2321010100 - 长期应付款－应付租赁款－一年以内","","000")</f>
        <v>2321010100 - 长期应付款－应付租赁款－一年以内</v>
      </c>
      <c r="K36" s="57"/>
      <c r="L36" s="57"/>
      <c r="M36" s="57"/>
      <c r="N36" s="57"/>
      <c r="O36" s="40"/>
      <c r="P36" s="40"/>
      <c r="Q36" s="62" t="str">
        <f xml:space="preserve"> _xll.EPMOlapMemberO("[ACCOUNT].[PARENTH1].[2321010100]","","长期应付款－应付租赁款－一年以内","","002")</f>
        <v>长期应付款－应付租赁款－一年以内</v>
      </c>
      <c r="R36" s="57"/>
      <c r="S36" s="57"/>
      <c r="T36" s="57"/>
      <c r="X36" s="78" t="s">
        <v>377</v>
      </c>
      <c r="Y36" s="79" t="s">
        <v>372</v>
      </c>
      <c r="Z36" s="76" t="str">
        <f xml:space="preserve"> _xll.EPMOlapMemberO("[ACCOUNT].[PARENTH1].[J19130301]","","J19130301 - 1.财务公司","","001")</f>
        <v>J19130301 - 1.财务公司</v>
      </c>
      <c r="AA36" s="57"/>
      <c r="AB36" s="57">
        <f t="shared" si="3"/>
        <v>0</v>
      </c>
    </row>
    <row r="37" spans="4:28">
      <c r="D37" s="82" t="s">
        <v>378</v>
      </c>
      <c r="E37" s="51">
        <v>13</v>
      </c>
      <c r="F37" s="51" t="s">
        <v>336</v>
      </c>
      <c r="G37" s="51" t="s">
        <v>337</v>
      </c>
      <c r="H37" s="52"/>
      <c r="I37" s="52"/>
      <c r="J37" s="58" t="str">
        <f xml:space="preserve"> _xll.EPMOlapMemberO("[ACCOUNT].[PARENTH1].[2312010100]","","2312010100 - 租赁负债-租赁付款额-一年以内","","000")</f>
        <v>2312010100 - 租赁负债-租赁付款额-一年以内</v>
      </c>
      <c r="K37" s="57"/>
      <c r="L37" s="57"/>
      <c r="M37" s="57"/>
      <c r="N37" s="57"/>
      <c r="O37" s="40"/>
      <c r="P37" s="40"/>
      <c r="Q37" s="59" t="str">
        <f xml:space="preserve"> _xll.EPMOlapMemberO("[ACCOUNT].[PARENTH1].[2312010100]","","租赁负债-租赁付款额-一年以内","","002")</f>
        <v>租赁负债-租赁付款额-一年以内</v>
      </c>
      <c r="R37" s="57"/>
      <c r="S37" s="57"/>
      <c r="T37" s="57"/>
      <c r="X37" s="78" t="s">
        <v>379</v>
      </c>
      <c r="Y37" s="79" t="s">
        <v>380</v>
      </c>
      <c r="Z37" s="76" t="str">
        <f xml:space="preserve"> _xll.EPMOlapMemberO("[ACCOUNT].[PARENTH1].[J19130392]","","J19130392 - 2.结算中心","","001")</f>
        <v>J19130392 - 2.结算中心</v>
      </c>
      <c r="AA37" s="57"/>
      <c r="AB37" s="57">
        <f t="shared" si="3"/>
        <v>0</v>
      </c>
    </row>
    <row r="38" spans="4:28">
      <c r="D38" s="55" t="s">
        <v>381</v>
      </c>
      <c r="E38" s="51">
        <v>14</v>
      </c>
      <c r="F38" s="51"/>
      <c r="G38" s="51"/>
      <c r="H38" s="52"/>
      <c r="I38" s="52"/>
      <c r="J38" s="52" t="str">
        <f xml:space="preserve"> _xll.FPMXLClient.TechnicalCategory.EPMLocalMember("(fn) 位置的本地成员","010","000")</f>
        <v>(fn) 位置的本地成员</v>
      </c>
      <c r="K38" s="53">
        <f>K39+K48+K52</f>
        <v>0</v>
      </c>
      <c r="L38" s="53">
        <f t="shared" ref="L38:N38" si="9">L39+L48+L52</f>
        <v>0</v>
      </c>
      <c r="M38" s="53">
        <f t="shared" si="9"/>
        <v>0</v>
      </c>
      <c r="N38" s="53">
        <f t="shared" si="9"/>
        <v>0</v>
      </c>
      <c r="O38" s="40"/>
      <c r="P38" s="40"/>
      <c r="Q38" s="83"/>
      <c r="R38" s="53">
        <f>R39+R48+R52</f>
        <v>0</v>
      </c>
      <c r="S38" s="53">
        <f t="shared" ref="S38:T38" si="10">S39+S48+S52</f>
        <v>0</v>
      </c>
      <c r="T38" s="53">
        <f t="shared" si="10"/>
        <v>0</v>
      </c>
      <c r="X38" s="78" t="s">
        <v>382</v>
      </c>
      <c r="Y38" s="79" t="s">
        <v>383</v>
      </c>
      <c r="Z38" s="63" t="str">
        <f xml:space="preserve"> _xll.EPMOlapMemberO("[ACCOUNT].[PARENTH1].[J191304]","","J191304 - （四）归集受限资金余额","","001")</f>
        <v>J191304 - （四）归集受限资金余额</v>
      </c>
      <c r="AA38" s="57"/>
      <c r="AB38" s="57">
        <f t="shared" si="3"/>
        <v>0</v>
      </c>
    </row>
    <row r="39" spans="4:28">
      <c r="D39" s="55" t="s">
        <v>384</v>
      </c>
      <c r="E39" s="51">
        <v>15</v>
      </c>
      <c r="F39" s="51" t="s">
        <v>336</v>
      </c>
      <c r="G39" s="51" t="s">
        <v>337</v>
      </c>
      <c r="H39" s="52"/>
      <c r="I39" s="52"/>
      <c r="J39" s="58" t="str">
        <f xml:space="preserve"> _xll.EPMOlapMemberO("[ACCOUNT].[PARENTH1].[2105T]","","2105T - 长期借款","","000")</f>
        <v>2105T - 长期借款</v>
      </c>
      <c r="K39" s="57"/>
      <c r="L39" s="57"/>
      <c r="M39" s="57"/>
      <c r="N39" s="57"/>
      <c r="O39" s="40"/>
      <c r="P39" s="40"/>
      <c r="Q39" s="59"/>
      <c r="R39" s="53">
        <f>R40+R44</f>
        <v>0</v>
      </c>
      <c r="S39" s="53">
        <f t="shared" ref="S39:T39" si="11">S40+S44</f>
        <v>0</v>
      </c>
      <c r="T39" s="53">
        <f t="shared" si="11"/>
        <v>0</v>
      </c>
      <c r="X39" s="78" t="s">
        <v>385</v>
      </c>
      <c r="Y39" s="79" t="s">
        <v>386</v>
      </c>
      <c r="Z39" s="76" t="str">
        <f xml:space="preserve"> _xll.EPMOlapMemberO("[ACCOUNT].[PARENTH1].[J19130401]","","J19130401 - 其中：专项账户资金","","001")</f>
        <v>J19130401 - 其中：专项账户资金</v>
      </c>
      <c r="AA39" s="57"/>
      <c r="AB39" s="57">
        <f t="shared" si="3"/>
        <v>0</v>
      </c>
    </row>
    <row r="40" spans="4:28">
      <c r="D40" s="55" t="s">
        <v>345</v>
      </c>
      <c r="E40" s="51">
        <v>16</v>
      </c>
      <c r="F40" s="51"/>
      <c r="G40" s="51"/>
      <c r="H40" s="52"/>
      <c r="I40" s="52"/>
      <c r="J40" s="52" t="str">
        <f xml:space="preserve"> _xll.FPMXLClient.TechnicalCategory.EPMLocalMember("(fn) 位置的本地成员","009","000")</f>
        <v>(fn) 位置的本地成员</v>
      </c>
      <c r="K40" s="53">
        <f>SUM(K41, K42, K43)</f>
        <v>0</v>
      </c>
      <c r="L40" s="53">
        <f t="shared" ref="L40:N40" si="12">SUM(L41, L42, L43)</f>
        <v>0</v>
      </c>
      <c r="M40" s="53">
        <f t="shared" si="12"/>
        <v>0</v>
      </c>
      <c r="N40" s="53">
        <f t="shared" si="12"/>
        <v>0</v>
      </c>
      <c r="O40" s="40"/>
      <c r="P40" s="40"/>
      <c r="Q40" s="68" t="str">
        <f xml:space="preserve"> _xll.EPMOlapMemberO("[ACCOUNT].[PARENTH1].[2105020302]","","长期借款－利息－银行借款－一年以上","","002")</f>
        <v>长期借款－利息－银行借款－一年以上</v>
      </c>
      <c r="R40" s="57"/>
      <c r="S40" s="57"/>
      <c r="T40" s="57"/>
      <c r="X40" s="78" t="s">
        <v>387</v>
      </c>
      <c r="Y40" s="79" t="s">
        <v>388</v>
      </c>
      <c r="Z40" s="76" t="str">
        <f xml:space="preserve"> _xll.EPMOlapMemberO("[ACCOUNT].[PARENTH1].[J19130402]","","J19130402 - 保证金账户资金","","001")</f>
        <v>J19130402 - 保证金账户资金</v>
      </c>
      <c r="AA40" s="57"/>
      <c r="AB40" s="57">
        <f t="shared" si="3"/>
        <v>0</v>
      </c>
    </row>
    <row r="41" spans="4:28" hidden="1">
      <c r="D41" s="55"/>
      <c r="E41" s="51"/>
      <c r="F41" s="51" t="s">
        <v>336</v>
      </c>
      <c r="G41" s="51" t="s">
        <v>337</v>
      </c>
      <c r="H41" s="52"/>
      <c r="I41" s="52"/>
      <c r="J41" s="67" t="str">
        <f xml:space="preserve"> _xll.EPMOlapMemberO("[ACCOUNT].[PARENTH1].[2105020302]","","2105020302 - 长期借款－利息－银行借款－一年以上","","000")</f>
        <v>2105020302 - 长期借款－利息－银行借款－一年以上</v>
      </c>
      <c r="K41" s="40"/>
      <c r="L41" s="40"/>
      <c r="M41" s="40"/>
      <c r="N41" s="40"/>
      <c r="O41" s="40"/>
      <c r="P41" s="40"/>
      <c r="Q41" s="68"/>
      <c r="R41" s="57">
        <f t="shared" ref="R41:T41" si="13">SUM(R42, R43, R44)</f>
        <v>0</v>
      </c>
      <c r="S41" s="57">
        <f t="shared" si="13"/>
        <v>0</v>
      </c>
      <c r="T41" s="57">
        <f t="shared" si="13"/>
        <v>0</v>
      </c>
      <c r="Z41" s="84"/>
      <c r="AA41" s="57"/>
      <c r="AB41" s="57">
        <f t="shared" si="3"/>
        <v>0</v>
      </c>
    </row>
    <row r="42" spans="4:28" hidden="1">
      <c r="D42" s="55"/>
      <c r="E42" s="51"/>
      <c r="F42" s="51"/>
      <c r="G42" s="51"/>
      <c r="H42" s="52"/>
      <c r="I42" s="52"/>
      <c r="J42" s="85" t="str">
        <f xml:space="preserve"> _xll.EPMOlapMemberO("[ACCOUNT].[PARENTH1].[2105010202]","","2105010202 - 长期借款－本金－银行借款－一年以上","","000")</f>
        <v>2105010202 - 长期借款－本金－银行借款－一年以上</v>
      </c>
      <c r="K42" s="40"/>
      <c r="L42" s="40"/>
      <c r="M42" s="40"/>
      <c r="N42" s="40"/>
      <c r="O42" s="40"/>
      <c r="P42" s="40"/>
      <c r="Q42" s="68"/>
      <c r="R42" s="57"/>
      <c r="S42" s="57"/>
      <c r="T42" s="57"/>
      <c r="X42" s="78"/>
      <c r="Y42" s="79"/>
      <c r="Z42" s="76"/>
      <c r="AA42" s="57"/>
      <c r="AB42" s="57">
        <f t="shared" si="3"/>
        <v>0</v>
      </c>
    </row>
    <row r="43" spans="4:28" hidden="1">
      <c r="D43" s="55" t="s">
        <v>345</v>
      </c>
      <c r="E43" s="51"/>
      <c r="F43" s="51"/>
      <c r="G43" s="51"/>
      <c r="H43" s="52"/>
      <c r="I43" s="52"/>
      <c r="J43" s="85" t="str">
        <f xml:space="preserve"> _xll.EPMOlapMemberO("[ACCOUNT].[PARENTH1].[2105030102]","","2105030102 - 长期借款－汇率变动－银行借款－一年以上","","000")</f>
        <v>2105030102 - 长期借款－汇率变动－银行借款－一年以上</v>
      </c>
      <c r="K43" s="40"/>
      <c r="L43" s="40"/>
      <c r="M43" s="40"/>
      <c r="N43" s="40"/>
      <c r="O43" s="40"/>
      <c r="P43" s="40"/>
      <c r="Q43" s="68"/>
      <c r="R43" s="57"/>
      <c r="S43" s="57"/>
      <c r="T43" s="57"/>
      <c r="Z43" s="84"/>
      <c r="AA43" s="57"/>
      <c r="AB43" s="57">
        <f t="shared" si="3"/>
        <v>0</v>
      </c>
    </row>
    <row r="44" spans="4:28">
      <c r="D44" s="55" t="s">
        <v>349</v>
      </c>
      <c r="E44" s="51">
        <v>17</v>
      </c>
      <c r="F44" s="51"/>
      <c r="G44" s="51"/>
      <c r="H44" s="52"/>
      <c r="I44" s="52"/>
      <c r="J44" s="52" t="str">
        <f xml:space="preserve"> _xll.FPMXLClient.TechnicalCategory.EPMLocalMember("(fn) 位置的本地成员","011","000")</f>
        <v>(fn) 位置的本地成员</v>
      </c>
      <c r="K44" s="53">
        <f>SUM(K45, K46, K47)</f>
        <v>0</v>
      </c>
      <c r="L44" s="53">
        <f t="shared" ref="L44:N44" si="14">SUM(L45, L46, L47)</f>
        <v>0</v>
      </c>
      <c r="M44" s="53">
        <f t="shared" si="14"/>
        <v>0</v>
      </c>
      <c r="N44" s="53">
        <f t="shared" si="14"/>
        <v>0</v>
      </c>
      <c r="O44" s="40"/>
      <c r="P44" s="40"/>
      <c r="Q44" s="68" t="str">
        <f xml:space="preserve"> _xll.EPMOlapMemberO("[ACCOUNT].[PARENTH1].[2105020402]","","长期借款－利息－外部非银行金融机构－一年以上","","002")</f>
        <v>长期借款－利息－外部非银行金融机构－一年以上</v>
      </c>
      <c r="R44" s="57"/>
      <c r="S44" s="57"/>
      <c r="T44" s="57"/>
      <c r="X44" s="78" t="s">
        <v>389</v>
      </c>
      <c r="Y44" s="79" t="s">
        <v>390</v>
      </c>
      <c r="Z44" s="76" t="str">
        <f xml:space="preserve"> _xll.EPMOlapMemberO("[ACCOUNT].[PARENTH1].[J19130403]","","J19130403 - 金融企业管制资金","","001")</f>
        <v>J19130403 - 金融企业管制资金</v>
      </c>
      <c r="AA44" s="57"/>
      <c r="AB44" s="57">
        <f t="shared" si="3"/>
        <v>0</v>
      </c>
    </row>
    <row r="45" spans="4:28" hidden="1">
      <c r="D45" s="55"/>
      <c r="E45" s="51"/>
      <c r="F45" s="51"/>
      <c r="G45" s="51"/>
      <c r="H45" s="52"/>
      <c r="I45" s="52"/>
      <c r="J45" s="85" t="str">
        <f xml:space="preserve"> _xll.EPMOlapMemberO("[ACCOUNT].[PARENTH1].[2105030202]","","2105030202 - 长期借款－汇率变动－外部非银行金融机构－一年以上","","000")</f>
        <v>2105030202 - 长期借款－汇率变动－外部非银行金融机构－一年以上</v>
      </c>
      <c r="K45" s="40"/>
      <c r="L45" s="40"/>
      <c r="M45" s="40"/>
      <c r="N45" s="40"/>
      <c r="O45" s="40"/>
      <c r="P45" s="40"/>
      <c r="Q45" s="40"/>
      <c r="R45" s="53" t="e">
        <f xml:space="preserve"> SUM(R46, R47,#REF!)</f>
        <v>#REF!</v>
      </c>
      <c r="S45" s="53" t="e">
        <f xml:space="preserve"> SUM(S46, S47,#REF!)</f>
        <v>#REF!</v>
      </c>
      <c r="T45" s="53" t="e">
        <f xml:space="preserve"> SUM(T46, T47,#REF!)</f>
        <v>#REF!</v>
      </c>
      <c r="X45" s="78"/>
      <c r="Y45" s="79"/>
      <c r="Z45" s="76"/>
      <c r="AA45" s="57"/>
      <c r="AB45" s="57">
        <f t="shared" si="3"/>
        <v>0</v>
      </c>
    </row>
    <row r="46" spans="4:28" hidden="1">
      <c r="D46" s="55"/>
      <c r="E46" s="51"/>
      <c r="F46" s="51"/>
      <c r="G46" s="51"/>
      <c r="H46" s="52"/>
      <c r="I46" s="52"/>
      <c r="J46" s="85" t="str">
        <f xml:space="preserve"> _xll.EPMOlapMemberO("[ACCOUNT].[PARENTH1].[2105010302]","","2105010302 - 长期借款－本金－外部非银行金融机构－一年以上","","000")</f>
        <v>2105010302 - 长期借款－本金－外部非银行金融机构－一年以上</v>
      </c>
      <c r="K46" s="40"/>
      <c r="L46" s="40"/>
      <c r="M46" s="40"/>
      <c r="N46" s="40"/>
      <c r="O46" s="40"/>
      <c r="P46" s="40"/>
      <c r="Q46" s="40"/>
      <c r="R46" s="40"/>
      <c r="S46" s="40"/>
      <c r="T46" s="40"/>
      <c r="X46" s="78"/>
      <c r="Y46" s="79"/>
      <c r="Z46" s="76"/>
      <c r="AA46" s="57"/>
      <c r="AB46" s="57">
        <f t="shared" si="3"/>
        <v>0</v>
      </c>
    </row>
    <row r="47" spans="4:28" hidden="1">
      <c r="D47" s="55" t="s">
        <v>349</v>
      </c>
      <c r="E47" s="51"/>
      <c r="F47" s="51" t="s">
        <v>336</v>
      </c>
      <c r="G47" s="51" t="s">
        <v>337</v>
      </c>
      <c r="H47" s="52"/>
      <c r="I47" s="52"/>
      <c r="J47" s="67" t="str">
        <f xml:space="preserve"> _xll.EPMOlapMemberO("[ACCOUNT].[PARENTH1].[2105020402]","","2105020402 - 长期借款－利息－外部非银行金融机构－一年以上","","000")</f>
        <v>2105020402 - 长期借款－利息－外部非银行金融机构－一年以上</v>
      </c>
      <c r="K47" s="40"/>
      <c r="L47" s="40"/>
      <c r="M47" s="40"/>
      <c r="N47" s="40"/>
      <c r="O47" s="40"/>
      <c r="P47" s="40"/>
      <c r="Q47" s="40"/>
      <c r="R47" s="40"/>
      <c r="S47" s="40"/>
      <c r="T47" s="40"/>
      <c r="Z47" s="84"/>
      <c r="AA47" s="57"/>
      <c r="AB47" s="57">
        <f t="shared" si="3"/>
        <v>0</v>
      </c>
    </row>
    <row r="48" spans="4:28">
      <c r="D48" s="55" t="s">
        <v>391</v>
      </c>
      <c r="E48" s="51">
        <v>18</v>
      </c>
      <c r="F48" s="51" t="s">
        <v>336</v>
      </c>
      <c r="G48" s="51" t="s">
        <v>337</v>
      </c>
      <c r="H48" s="52"/>
      <c r="I48" s="52"/>
      <c r="J48" s="52" t="str">
        <f xml:space="preserve"> _xll.FPMXLClient.TechnicalCategory.EPMLocalMember("(fn) 位置的本地成员","008","000")</f>
        <v>(fn) 位置的本地成员</v>
      </c>
      <c r="K48" s="53">
        <f>SUM(K49, K50, K51)</f>
        <v>0</v>
      </c>
      <c r="L48" s="53">
        <f t="shared" ref="L48:N48" si="15">SUM(L49, L50, L51)</f>
        <v>0</v>
      </c>
      <c r="M48" s="53">
        <f t="shared" si="15"/>
        <v>0</v>
      </c>
      <c r="N48" s="53">
        <f t="shared" si="15"/>
        <v>0</v>
      </c>
      <c r="O48" s="40"/>
      <c r="P48" s="40"/>
      <c r="Q48" s="40"/>
      <c r="R48" s="53">
        <f>R49+R50+R51</f>
        <v>0</v>
      </c>
      <c r="S48" s="53">
        <f t="shared" ref="S48:T48" si="16">S49+S50+S51</f>
        <v>0</v>
      </c>
      <c r="T48" s="53">
        <f t="shared" si="16"/>
        <v>0</v>
      </c>
      <c r="X48" s="78" t="s">
        <v>392</v>
      </c>
      <c r="Y48" s="79" t="s">
        <v>393</v>
      </c>
      <c r="Z48" s="76" t="str">
        <f xml:space="preserve"> _xll.EPMOlapMemberO("[ACCOUNT].[PARENTH1].[J19130404]","","J19130404 - 外汇管制资金","","001")</f>
        <v>J19130404 - 外汇管制资金</v>
      </c>
      <c r="AA48" s="57"/>
      <c r="AB48" s="57">
        <f t="shared" si="3"/>
        <v>0</v>
      </c>
    </row>
    <row r="49" spans="4:29" ht="18" customHeight="1">
      <c r="D49" s="60" t="s">
        <v>394</v>
      </c>
      <c r="E49" s="51">
        <v>19</v>
      </c>
      <c r="F49" s="51"/>
      <c r="G49" s="51"/>
      <c r="H49" s="52"/>
      <c r="I49" s="52"/>
      <c r="J49" s="73" t="str">
        <f xml:space="preserve"> _xll.EPMOlapMemberO("[ACCOUNT].[PARENTH1].[J19020201]","","J19020201 - 其中：中期票据","","000")</f>
        <v>J19020201 - 其中：中期票据</v>
      </c>
      <c r="K49" s="57"/>
      <c r="L49" s="57"/>
      <c r="M49" s="57"/>
      <c r="N49" s="57"/>
      <c r="O49" s="57"/>
      <c r="P49" s="57"/>
      <c r="Q49" s="74" t="str">
        <f xml:space="preserve"> _xll.EPMOlapMemberO("[ACCOUNT].[PARENTH1].[J19020201]","","其中：中期票据","","002")</f>
        <v>其中：中期票据</v>
      </c>
      <c r="R49" s="57"/>
      <c r="S49" s="57"/>
      <c r="T49" s="57"/>
      <c r="X49" s="78" t="s">
        <v>395</v>
      </c>
      <c r="Y49" s="79" t="s">
        <v>396</v>
      </c>
      <c r="Z49" s="63" t="str">
        <f xml:space="preserve"> _xll.EPMOlapMemberO("[ACCOUNT].[PARENTH1].[J191305]","","J191305 - （五）全口径资金集中度（%）","","001")</f>
        <v>J191305 - （五）全口径资金集中度（%）</v>
      </c>
      <c r="AA49" s="57"/>
      <c r="AB49" s="57">
        <f t="shared" si="3"/>
        <v>0</v>
      </c>
    </row>
    <row r="50" spans="4:29">
      <c r="D50" s="60" t="s">
        <v>397</v>
      </c>
      <c r="E50" s="51">
        <v>20</v>
      </c>
      <c r="F50" s="51" t="s">
        <v>336</v>
      </c>
      <c r="G50" s="51" t="s">
        <v>337</v>
      </c>
      <c r="H50" s="52"/>
      <c r="I50" s="52"/>
      <c r="J50" s="73" t="str">
        <f xml:space="preserve"> _xll.EPMOlapMemberO("[ACCOUNT].[PARENTH1].[J19020202]","","J19020202 - 企业债券","","000")</f>
        <v>J19020202 - 企业债券</v>
      </c>
      <c r="K50" s="57"/>
      <c r="L50" s="57"/>
      <c r="M50" s="57"/>
      <c r="N50" s="57"/>
      <c r="O50" s="57"/>
      <c r="P50" s="57"/>
      <c r="Q50" s="74" t="str">
        <f xml:space="preserve"> _xll.EPMOlapMemberO("[ACCOUNT].[PARENTH1].[J19020202]","","企业债券","","002")</f>
        <v>企业债券</v>
      </c>
      <c r="R50" s="57"/>
      <c r="S50" s="57"/>
      <c r="T50" s="57"/>
      <c r="X50" s="78" t="s">
        <v>398</v>
      </c>
      <c r="Y50" s="79" t="s">
        <v>399</v>
      </c>
      <c r="Z50" s="63" t="str">
        <f xml:space="preserve"> _xll.EPMOlapMemberO("[ACCOUNT].[PARENTH1].[J191306]","","J191306 - （六）剔除受限资金口径资金集中度（%）","","001")</f>
        <v>J191306 - （六）剔除受限资金口径资金集中度（%）</v>
      </c>
      <c r="AA50" s="57"/>
      <c r="AB50" s="57">
        <f t="shared" si="3"/>
        <v>0</v>
      </c>
    </row>
    <row r="51" spans="4:29">
      <c r="D51" s="60" t="s">
        <v>400</v>
      </c>
      <c r="E51" s="51">
        <v>21</v>
      </c>
      <c r="F51" s="51" t="s">
        <v>336</v>
      </c>
      <c r="G51" s="51" t="s">
        <v>337</v>
      </c>
      <c r="H51" s="52"/>
      <c r="I51" s="52"/>
      <c r="J51" s="73" t="str">
        <f xml:space="preserve"> _xll.EPMOlapMemberO("[ACCOUNT].[PARENTH1].[J19020203]","","J19020203 - 公司债券","","000")</f>
        <v>J19020203 - 公司债券</v>
      </c>
      <c r="K51" s="57"/>
      <c r="L51" s="57"/>
      <c r="M51" s="57"/>
      <c r="N51" s="57"/>
      <c r="O51" s="57"/>
      <c r="P51" s="57"/>
      <c r="Q51" s="74" t="str">
        <f xml:space="preserve"> _xll.EPMOlapMemberO("[ACCOUNT].[PARENTH1].[J19020203]","","公司债券","","002")</f>
        <v>公司债券</v>
      </c>
      <c r="R51" s="57"/>
      <c r="S51" s="57"/>
      <c r="T51" s="57"/>
      <c r="X51" s="55" t="s">
        <v>401</v>
      </c>
      <c r="Y51" s="79" t="s">
        <v>402</v>
      </c>
      <c r="Z51" s="63" t="str">
        <f xml:space="preserve"> _xll.EPMOlapMemberO("[ACCOUNT].[PARENTH1].[J191307]","","J191307 - （七）集团内部借款余额","","001")</f>
        <v>J191307 - （七）集团内部借款余额</v>
      </c>
      <c r="AA51" s="57"/>
      <c r="AB51" s="57">
        <f t="shared" si="3"/>
        <v>0</v>
      </c>
    </row>
    <row r="52" spans="4:29">
      <c r="D52" s="60" t="s">
        <v>403</v>
      </c>
      <c r="E52" s="51">
        <v>22</v>
      </c>
      <c r="F52" s="51" t="s">
        <v>360</v>
      </c>
      <c r="G52" s="51" t="s">
        <v>361</v>
      </c>
      <c r="H52" s="52"/>
      <c r="I52" s="52"/>
      <c r="J52" s="52" t="str">
        <f xml:space="preserve"> _xll.FPMXLClient.TechnicalCategory.EPMLocalMember("(fn) 公司债券","014","000")</f>
        <v>(fn) 公司债券</v>
      </c>
      <c r="K52" s="40">
        <f>K53+K55+K56</f>
        <v>0</v>
      </c>
      <c r="L52" s="40">
        <f t="shared" ref="L52:N52" si="17">L53+L55+L56</f>
        <v>0</v>
      </c>
      <c r="M52" s="40">
        <f t="shared" si="17"/>
        <v>0</v>
      </c>
      <c r="N52" s="40">
        <f t="shared" si="17"/>
        <v>0</v>
      </c>
      <c r="O52" s="40"/>
      <c r="P52" s="40"/>
      <c r="Q52" s="70"/>
      <c r="R52" s="53">
        <f>R53+R54</f>
        <v>0</v>
      </c>
      <c r="S52" s="53">
        <f t="shared" ref="S52:T52" si="18">S53+S54</f>
        <v>0</v>
      </c>
      <c r="T52" s="53">
        <f t="shared" si="18"/>
        <v>0</v>
      </c>
      <c r="X52" s="55" t="s">
        <v>404</v>
      </c>
      <c r="Y52" s="79" t="s">
        <v>405</v>
      </c>
      <c r="Z52" s="76" t="str">
        <f xml:space="preserve"> _xll.EPMOlapMemberO("[ACCOUNT].[PARENTH1].[J19130701]","","J19130701 - 1、通过财务公司","","001")</f>
        <v>J19130701 - 1、通过财务公司</v>
      </c>
      <c r="AA52" s="57"/>
      <c r="AB52" s="57">
        <f t="shared" si="3"/>
        <v>0</v>
      </c>
    </row>
    <row r="53" spans="4:29">
      <c r="D53" s="60" t="s">
        <v>406</v>
      </c>
      <c r="E53" s="51">
        <v>23</v>
      </c>
      <c r="F53" s="51" t="s">
        <v>360</v>
      </c>
      <c r="G53" s="51" t="s">
        <v>361</v>
      </c>
      <c r="H53" s="52"/>
      <c r="I53" s="52"/>
      <c r="J53" s="67" t="str">
        <f xml:space="preserve"> _xll.EPMOlapMemberO("[ACCOUNT].[PARENTH1].[2321010200]","","2321010200 - 长期应付款－应付租赁款－一年以上","","000")</f>
        <v>2321010200 - 长期应付款－应付租赁款－一年以上</v>
      </c>
      <c r="K53" s="40"/>
      <c r="L53" s="40"/>
      <c r="M53" s="40"/>
      <c r="N53" s="40"/>
      <c r="O53" s="40"/>
      <c r="P53" s="40"/>
      <c r="Q53" s="68" t="str">
        <f xml:space="preserve"> _xll.EPMOlapMemberO("[ACCOUNT].[PARENTH1].[2321010200]","","长期应付款－应付租赁款－一年以上","","002")</f>
        <v>长期应付款－应付租赁款－一年以上</v>
      </c>
      <c r="R53" s="57"/>
      <c r="S53" s="57"/>
      <c r="T53" s="57"/>
      <c r="X53" s="55" t="s">
        <v>407</v>
      </c>
      <c r="Y53" s="79" t="s">
        <v>408</v>
      </c>
      <c r="Z53" s="76" t="str">
        <f xml:space="preserve"> _xll.EPMOlapMemberO("[ACCOUNT].[PARENTH1].[J19130702]","","J19130702 - 2、通过结算中心","","001")</f>
        <v>J19130702 - 2、通过结算中心</v>
      </c>
      <c r="AA53" s="57"/>
      <c r="AB53" s="57">
        <f t="shared" si="3"/>
        <v>0</v>
      </c>
    </row>
    <row r="54" spans="4:29">
      <c r="D54" s="82" t="s">
        <v>409</v>
      </c>
      <c r="E54" s="51">
        <v>24</v>
      </c>
      <c r="F54" s="51"/>
      <c r="G54" s="51"/>
      <c r="H54" s="52"/>
      <c r="I54" s="52"/>
      <c r="J54" s="52" t="str">
        <f xml:space="preserve"> _xll.FPMXLClient.TechnicalCategory.EPMLocalMember("(fn) 位置的本地成员","013","000")</f>
        <v>(fn) 位置的本地成员</v>
      </c>
      <c r="K54" s="40">
        <f>K55+K56</f>
        <v>0</v>
      </c>
      <c r="L54" s="40">
        <f t="shared" ref="L54:N54" si="19">L55+L56</f>
        <v>0</v>
      </c>
      <c r="M54" s="40">
        <f t="shared" si="19"/>
        <v>0</v>
      </c>
      <c r="N54" s="40">
        <f t="shared" si="19"/>
        <v>0</v>
      </c>
      <c r="O54" s="40"/>
      <c r="P54" s="40"/>
      <c r="Q54" s="68" t="str">
        <f xml:space="preserve"> _xll.EPMOlapMemberO("[ACCOUNT].[PARENTH1].[2312010200]","","租赁负债-租赁付款额-一年以上","","002")</f>
        <v>租赁负债-租赁付款额-一年以上</v>
      </c>
      <c r="R54" s="57"/>
      <c r="S54" s="57"/>
      <c r="T54" s="57"/>
      <c r="X54" s="55"/>
      <c r="Y54" s="79"/>
      <c r="Z54" s="76"/>
      <c r="AA54" s="57"/>
      <c r="AB54" s="57">
        <f t="shared" si="3"/>
        <v>0</v>
      </c>
    </row>
    <row r="55" spans="4:29" hidden="1">
      <c r="D55" s="55"/>
      <c r="E55" s="51">
        <v>25</v>
      </c>
      <c r="F55" s="51" t="s">
        <v>336</v>
      </c>
      <c r="G55" s="51" t="s">
        <v>337</v>
      </c>
      <c r="H55" s="52"/>
      <c r="I55" s="52"/>
      <c r="J55" s="67" t="str">
        <f xml:space="preserve"> _xll.EPMOlapMemberO("[ACCOUNT].[PARENTH1].[2312010200]","","2312010200 - 租赁负债-租赁付款额-一年以上","","000")</f>
        <v>2312010200 - 租赁负债-租赁付款额-一年以上</v>
      </c>
      <c r="K55" s="40"/>
      <c r="L55" s="40"/>
      <c r="M55" s="40"/>
      <c r="N55" s="40"/>
      <c r="O55" s="40"/>
      <c r="P55" s="40"/>
      <c r="Q55" s="40"/>
      <c r="R55" s="40" t="e">
        <f>R56+#REF!</f>
        <v>#REF!</v>
      </c>
      <c r="S55" s="40" t="e">
        <f>S56+#REF!</f>
        <v>#REF!</v>
      </c>
      <c r="T55" s="40" t="e">
        <f>T56+#REF!</f>
        <v>#REF!</v>
      </c>
      <c r="X55" s="55" t="s">
        <v>410</v>
      </c>
      <c r="Y55" s="79" t="s">
        <v>411</v>
      </c>
      <c r="Z55" s="63" t="str">
        <f xml:space="preserve"> _xll.EPMOlapMemberO("[ACCOUNT].[PARENTH1].[J191308]","","J191308 - （八）存贷比（%）","","001")</f>
        <v>J191308 - （八）存贷比（%）</v>
      </c>
      <c r="AA55" s="57"/>
      <c r="AB55" s="57">
        <f t="shared" si="3"/>
        <v>0</v>
      </c>
    </row>
    <row r="56" spans="4:29" hidden="1">
      <c r="D56" s="60"/>
      <c r="E56" s="51">
        <v>26</v>
      </c>
      <c r="F56" s="51" t="s">
        <v>336</v>
      </c>
      <c r="G56" s="51" t="s">
        <v>337</v>
      </c>
      <c r="H56" s="52"/>
      <c r="I56" s="52"/>
      <c r="J56" s="67" t="str">
        <f xml:space="preserve"> _xll.EPMOlapMemberO("[ACCOUNT].[PARENTH1].[2312020000]","","2312020000 - 租赁负债-未确认融资费用","","000")</f>
        <v>2312020000 - 租赁负债-未确认融资费用</v>
      </c>
      <c r="K56" s="40"/>
      <c r="L56" s="40"/>
      <c r="M56" s="40"/>
      <c r="N56" s="40"/>
      <c r="O56" s="40"/>
      <c r="P56" s="40"/>
      <c r="Q56" s="40"/>
      <c r="R56" s="40"/>
      <c r="S56" s="40"/>
      <c r="T56" s="40"/>
      <c r="X56" s="40"/>
      <c r="Y56" s="40"/>
      <c r="Z56" s="40"/>
      <c r="AA56" s="57"/>
      <c r="AB56" s="57">
        <f t="shared" si="3"/>
        <v>0</v>
      </c>
    </row>
    <row r="57" spans="4:29">
      <c r="D57" s="60" t="s">
        <v>412</v>
      </c>
      <c r="E57" s="51">
        <v>27</v>
      </c>
      <c r="F57" s="51" t="s">
        <v>336</v>
      </c>
      <c r="G57" s="51" t="s">
        <v>337</v>
      </c>
      <c r="H57" s="52"/>
      <c r="I57" s="52"/>
      <c r="J57" s="52" t="str">
        <f xml:space="preserve"> _xll.FPMXLClient.TechnicalCategory.EPMLocalMember("(fn) 位置的本地成员","012","000")</f>
        <v>(fn) 位置的本地成员</v>
      </c>
      <c r="K57" s="53">
        <f>K38+K17</f>
        <v>0</v>
      </c>
      <c r="L57" s="53">
        <f t="shared" ref="L57:N57" si="20">L38+L17</f>
        <v>0</v>
      </c>
      <c r="M57" s="53">
        <f t="shared" si="20"/>
        <v>0</v>
      </c>
      <c r="N57" s="53">
        <f t="shared" si="20"/>
        <v>0</v>
      </c>
      <c r="O57" s="40"/>
      <c r="P57" s="40"/>
      <c r="Q57" s="40"/>
      <c r="R57" s="53">
        <f>R38+R17</f>
        <v>0</v>
      </c>
      <c r="S57" s="53">
        <f>S38+S17</f>
        <v>0</v>
      </c>
      <c r="T57" s="53">
        <f>T38+T17</f>
        <v>0</v>
      </c>
      <c r="X57" s="55" t="s">
        <v>413</v>
      </c>
      <c r="Y57" s="79" t="s">
        <v>414</v>
      </c>
      <c r="Z57" s="52" t="str">
        <f xml:space="preserve"> _xll.EPMOlapMemberO("[ACCOUNT].[PARENTH1].[J1914]","","J1914 - 四、永续债、优先股发行情况","","001")</f>
        <v>J1914 - 四、永续债、优先股发行情况</v>
      </c>
      <c r="AA57" s="57"/>
      <c r="AB57" s="57">
        <f t="shared" si="3"/>
        <v>0</v>
      </c>
    </row>
    <row r="58" spans="4:29">
      <c r="D58" s="86"/>
      <c r="E58" s="87"/>
      <c r="F58" s="87"/>
      <c r="G58" s="87"/>
      <c r="H58" s="88"/>
      <c r="I58" s="88"/>
      <c r="J58" s="89"/>
      <c r="K58" s="90"/>
      <c r="L58" s="90"/>
      <c r="M58" s="90"/>
      <c r="N58" s="90"/>
      <c r="O58" s="90"/>
      <c r="P58" s="90"/>
      <c r="Q58" s="90"/>
      <c r="R58" s="90"/>
      <c r="S58" s="90"/>
      <c r="T58" s="90"/>
      <c r="X58" s="55" t="s">
        <v>415</v>
      </c>
      <c r="Y58" s="79" t="s">
        <v>416</v>
      </c>
      <c r="Z58" s="63" t="str">
        <f xml:space="preserve"> _xll.EPMOlapMemberO("[ACCOUNT].[PARENTH1].[J191401]","","J191401 - （一）已发行永续债","","001")</f>
        <v>J191401 - （一）已发行永续债</v>
      </c>
      <c r="AA58" s="57"/>
      <c r="AB58" s="57">
        <f t="shared" si="3"/>
        <v>0</v>
      </c>
    </row>
    <row r="59" spans="4:29">
      <c r="D59" s="86"/>
      <c r="E59" s="87"/>
      <c r="F59" s="87"/>
      <c r="G59" s="87"/>
      <c r="H59" s="87"/>
      <c r="I59" s="87"/>
      <c r="J59" s="87"/>
      <c r="K59" s="90"/>
      <c r="L59" s="90"/>
      <c r="M59" s="90"/>
      <c r="N59" s="90"/>
      <c r="O59" s="90"/>
      <c r="P59" s="90"/>
      <c r="Q59" s="90"/>
      <c r="R59" s="90"/>
      <c r="S59" s="90"/>
      <c r="T59" s="90"/>
      <c r="X59" s="55" t="s">
        <v>417</v>
      </c>
      <c r="Y59" s="79" t="s">
        <v>418</v>
      </c>
      <c r="Z59" s="63" t="str">
        <f xml:space="preserve"> _xll.EPMOlapMemberO("[ACCOUNT].[PARENTH1].[J19140101]","","J19140101 - 其中：计入负债的永续债","","001")</f>
        <v>J19140101 - 其中：计入负债的永续债</v>
      </c>
      <c r="AA59" s="57"/>
      <c r="AB59" s="57">
        <f t="shared" si="3"/>
        <v>0</v>
      </c>
    </row>
    <row r="60" spans="4:29">
      <c r="D60" s="86"/>
      <c r="E60" s="87"/>
      <c r="F60" s="87"/>
      <c r="G60" s="87"/>
      <c r="H60" s="87"/>
      <c r="I60" s="87"/>
      <c r="J60" s="87"/>
      <c r="K60" s="90"/>
      <c r="L60" s="90"/>
      <c r="M60" s="90"/>
      <c r="N60" s="90"/>
      <c r="O60" s="90"/>
      <c r="P60" s="90"/>
      <c r="Q60" s="90"/>
      <c r="R60" s="90"/>
      <c r="S60" s="90"/>
      <c r="T60" s="90"/>
      <c r="X60" s="55" t="s">
        <v>419</v>
      </c>
      <c r="Y60" s="79" t="s">
        <v>420</v>
      </c>
      <c r="Z60" s="63" t="str">
        <f xml:space="preserve"> _xll.EPMOlapMemberO("[ACCOUNT].[PARENTH1].[J191402]","","J191402 - （二）已发行优先股","","001")</f>
        <v>J191402 - （二）已发行优先股</v>
      </c>
      <c r="AA60" s="57"/>
      <c r="AB60" s="57">
        <f t="shared" si="3"/>
        <v>0</v>
      </c>
    </row>
    <row r="61" spans="4:29">
      <c r="D61" s="86"/>
      <c r="E61" s="87"/>
      <c r="F61" s="87"/>
      <c r="G61" s="87"/>
      <c r="H61" s="87"/>
      <c r="I61" s="87"/>
      <c r="J61" s="87"/>
      <c r="K61" s="90"/>
      <c r="L61" s="90"/>
      <c r="M61" s="90"/>
      <c r="N61" s="90"/>
      <c r="O61" s="90"/>
      <c r="P61" s="90"/>
      <c r="Q61" s="90"/>
      <c r="R61" s="90"/>
      <c r="S61" s="90"/>
      <c r="T61" s="90"/>
      <c r="X61" s="55" t="s">
        <v>421</v>
      </c>
      <c r="Y61" s="79" t="s">
        <v>422</v>
      </c>
      <c r="Z61" s="63" t="str">
        <f xml:space="preserve"> _xll.EPMOlapMemberO("[ACCOUNT].[PARENTH1].[J19140201]","","J19140201 - 其中：计入负债的优先股","","001")</f>
        <v>J19140201 - 其中：计入负债的优先股</v>
      </c>
      <c r="AA61" s="57"/>
      <c r="AB61" s="57">
        <f t="shared" si="3"/>
        <v>0</v>
      </c>
    </row>
    <row r="62" spans="4:29">
      <c r="D62" s="86"/>
      <c r="E62" s="87"/>
      <c r="F62" s="87"/>
      <c r="G62" s="87"/>
      <c r="H62" s="87"/>
      <c r="I62" s="87"/>
      <c r="J62" s="87"/>
      <c r="K62" s="90"/>
      <c r="L62" s="90"/>
      <c r="M62" s="90"/>
      <c r="N62" s="90"/>
      <c r="O62" s="90"/>
      <c r="P62" s="90"/>
      <c r="Q62" s="90"/>
      <c r="R62" s="90"/>
      <c r="S62" s="90"/>
      <c r="T62" s="90"/>
      <c r="X62" s="55" t="s">
        <v>423</v>
      </c>
      <c r="Y62" s="79" t="s">
        <v>424</v>
      </c>
      <c r="Z62" s="63" t="str">
        <f xml:space="preserve"> _xll.EPMOlapMemberO("[ACCOUNT].[PARENTH1].[J191403]","","J191403 - （三)计入未分配利润的永续债利息","","001")</f>
        <v>J191403 - （三)计入未分配利润的永续债利息</v>
      </c>
      <c r="AA62" s="57"/>
      <c r="AB62" s="57">
        <f t="shared" si="3"/>
        <v>0</v>
      </c>
    </row>
    <row r="63" spans="4:29">
      <c r="O63" s="65"/>
      <c r="P63" s="65"/>
      <c r="Q63" s="40"/>
      <c r="AB63" s="91"/>
    </row>
    <row r="64" spans="4:29">
      <c r="AB64" s="92" t="s">
        <v>425</v>
      </c>
      <c r="AC64" s="57">
        <f>AB63+AB62+AB61+AB60+AB59+AB58+AB57+AB54+AB53+AB52+AB51+AB50+AB49+AB48+AB44+AB40+AB39+AB38+AB37+AB36+AB35+AB28+AB27+AB26+AB25+AB24+AB23+AB20+AB19+AB18+AB17</f>
        <v>0</v>
      </c>
    </row>
  </sheetData>
  <mergeCells count="17">
    <mergeCell ref="B10:C10"/>
    <mergeCell ref="AA8:AA10"/>
    <mergeCell ref="AB8:AB10"/>
    <mergeCell ref="B9:C9"/>
    <mergeCell ref="K9:K10"/>
    <mergeCell ref="L9:L10"/>
    <mergeCell ref="M9:M10"/>
    <mergeCell ref="N9:N10"/>
    <mergeCell ref="R9:R10"/>
    <mergeCell ref="S9:S10"/>
    <mergeCell ref="T9:T10"/>
    <mergeCell ref="Y8:Y10"/>
    <mergeCell ref="K2:S2"/>
    <mergeCell ref="E8:E10"/>
    <mergeCell ref="J8:J10"/>
    <mergeCell ref="K8:T8"/>
    <mergeCell ref="X8:X10"/>
  </mergeCells>
  <phoneticPr fontId="7" type="noConversion"/>
  <pageMargins left="0.7" right="0.7" top="0.75" bottom="0.75" header="0.3" footer="0.3"/>
  <pageSetup paperSize="9" orientation="portrait" r:id="rId1"/>
  <customProperties>
    <customPr name="EpmWorksheetKeyString_GUID" r:id="rId2"/>
  </customProperties>
  <drawing r:id="rId3"/>
  <legacyDrawing r:id="rId4"/>
  <controls>
    <mc:AlternateContent xmlns:mc="http://schemas.openxmlformats.org/markup-compatibility/2006">
      <mc:Choice Requires="x14">
        <control shapeId="3082" r:id="rId5" name="AnalyzerDynReport002tb1">
          <controlPr defaultSize="0" autoLine="0" autoPict="0" r:id="rId6">
            <anchor moveWithCells="1" sizeWithCells="1">
              <from>
                <xdr:col>0</xdr:col>
                <xdr:colOff>0</xdr:colOff>
                <xdr:row>0</xdr:row>
                <xdr:rowOff>0</xdr:rowOff>
              </from>
              <to>
                <xdr:col>3</xdr:col>
                <xdr:colOff>793750</xdr:colOff>
                <xdr:row>0</xdr:row>
                <xdr:rowOff>0</xdr:rowOff>
              </to>
            </anchor>
          </controlPr>
        </control>
      </mc:Choice>
      <mc:Fallback>
        <control shapeId="3082" r:id="rId5" name="AnalyzerDynReport002tb1"/>
      </mc:Fallback>
    </mc:AlternateContent>
    <mc:AlternateContent xmlns:mc="http://schemas.openxmlformats.org/markup-compatibility/2006">
      <mc:Choice Requires="x14">
        <control shapeId="3081" r:id="rId7" name="ReportSubmitControl_3tb1">
          <controlPr defaultSize="0" autoLine="0" autoPict="0" r:id="rId8">
            <anchor moveWithCells="1" sizeWithCells="1">
              <from>
                <xdr:col>0</xdr:col>
                <xdr:colOff>0</xdr:colOff>
                <xdr:row>0</xdr:row>
                <xdr:rowOff>0</xdr:rowOff>
              </from>
              <to>
                <xdr:col>3</xdr:col>
                <xdr:colOff>793750</xdr:colOff>
                <xdr:row>0</xdr:row>
                <xdr:rowOff>0</xdr:rowOff>
              </to>
            </anchor>
          </controlPr>
        </control>
      </mc:Choice>
      <mc:Fallback>
        <control shapeId="3081" r:id="rId7" name="ReportSubmitControl_3tb1"/>
      </mc:Fallback>
    </mc:AlternateContent>
    <mc:AlternateContent xmlns:mc="http://schemas.openxmlformats.org/markup-compatibility/2006">
      <mc:Choice Requires="x14">
        <control shapeId="3080" r:id="rId9" name="ReportSubmitControl_2tb1">
          <controlPr defaultSize="0" autoLine="0" autoPict="0" r:id="rId10">
            <anchor moveWithCells="1" sizeWithCells="1">
              <from>
                <xdr:col>0</xdr:col>
                <xdr:colOff>0</xdr:colOff>
                <xdr:row>0</xdr:row>
                <xdr:rowOff>0</xdr:rowOff>
              </from>
              <to>
                <xdr:col>3</xdr:col>
                <xdr:colOff>793750</xdr:colOff>
                <xdr:row>0</xdr:row>
                <xdr:rowOff>0</xdr:rowOff>
              </to>
            </anchor>
          </controlPr>
        </control>
      </mc:Choice>
      <mc:Fallback>
        <control shapeId="3080" r:id="rId9" name="ReportSubmitControl_2tb1"/>
      </mc:Fallback>
    </mc:AlternateContent>
    <mc:AlternateContent xmlns:mc="http://schemas.openxmlformats.org/markup-compatibility/2006">
      <mc:Choice Requires="x14">
        <control shapeId="3079" r:id="rId11" name="ReportSubmitControl_1tb1">
          <controlPr defaultSize="0" autoLine="0" autoPict="0" r:id="rId12">
            <anchor moveWithCells="1" sizeWithCells="1">
              <from>
                <xdr:col>0</xdr:col>
                <xdr:colOff>0</xdr:colOff>
                <xdr:row>0</xdr:row>
                <xdr:rowOff>0</xdr:rowOff>
              </from>
              <to>
                <xdr:col>3</xdr:col>
                <xdr:colOff>793750</xdr:colOff>
                <xdr:row>0</xdr:row>
                <xdr:rowOff>0</xdr:rowOff>
              </to>
            </anchor>
          </controlPr>
        </control>
      </mc:Choice>
      <mc:Fallback>
        <control shapeId="3079" r:id="rId11" name="ReportSubmitControl_1tb1"/>
      </mc:Fallback>
    </mc:AlternateContent>
    <mc:AlternateContent xmlns:mc="http://schemas.openxmlformats.org/markup-compatibility/2006">
      <mc:Choice Requires="x14">
        <control shapeId="3078" r:id="rId13" name="AnalyzerDynReport001tb1">
          <controlPr defaultSize="0" autoLine="0" autoPict="0" r:id="rId14">
            <anchor moveWithCells="1" sizeWithCells="1">
              <from>
                <xdr:col>0</xdr:col>
                <xdr:colOff>0</xdr:colOff>
                <xdr:row>0</xdr:row>
                <xdr:rowOff>0</xdr:rowOff>
              </from>
              <to>
                <xdr:col>1</xdr:col>
                <xdr:colOff>0</xdr:colOff>
                <xdr:row>0</xdr:row>
                <xdr:rowOff>0</xdr:rowOff>
              </to>
            </anchor>
          </controlPr>
        </control>
      </mc:Choice>
      <mc:Fallback>
        <control shapeId="3078" r:id="rId13" name="AnalyzerDynReport001tb1"/>
      </mc:Fallback>
    </mc:AlternateContent>
    <mc:AlternateContent xmlns:mc="http://schemas.openxmlformats.org/markup-compatibility/2006">
      <mc:Choice Requires="x14">
        <control shapeId="3077" r:id="rId15" name="ReportSubmitManagerControltb1">
          <controlPr defaultSize="0" autoLine="0" autoPict="0" r:id="rId16">
            <anchor moveWithCells="1" sizeWithCells="1">
              <from>
                <xdr:col>0</xdr:col>
                <xdr:colOff>0</xdr:colOff>
                <xdr:row>0</xdr:row>
                <xdr:rowOff>0</xdr:rowOff>
              </from>
              <to>
                <xdr:col>1</xdr:col>
                <xdr:colOff>0</xdr:colOff>
                <xdr:row>0</xdr:row>
                <xdr:rowOff>0</xdr:rowOff>
              </to>
            </anchor>
          </controlPr>
        </control>
      </mc:Choice>
      <mc:Fallback>
        <control shapeId="3077" r:id="rId15" name="ReportSubmitManagerControltb1"/>
      </mc:Fallback>
    </mc:AlternateContent>
    <mc:AlternateContent xmlns:mc="http://schemas.openxmlformats.org/markup-compatibility/2006">
      <mc:Choice Requires="x14">
        <control shapeId="3076" r:id="rId17" name="AnalyzerDynReport000tb1">
          <controlPr defaultSize="0" autoLine="0" autoPict="0" r:id="rId18">
            <anchor moveWithCells="1" sizeWithCells="1">
              <from>
                <xdr:col>0</xdr:col>
                <xdr:colOff>0</xdr:colOff>
                <xdr:row>0</xdr:row>
                <xdr:rowOff>0</xdr:rowOff>
              </from>
              <to>
                <xdr:col>1</xdr:col>
                <xdr:colOff>0</xdr:colOff>
                <xdr:row>0</xdr:row>
                <xdr:rowOff>0</xdr:rowOff>
              </to>
            </anchor>
          </controlPr>
        </control>
      </mc:Choice>
      <mc:Fallback>
        <control shapeId="3076" r:id="rId17" name="AnalyzerDynReport000tb1"/>
      </mc:Fallback>
    </mc:AlternateContent>
    <mc:AlternateContent xmlns:mc="http://schemas.openxmlformats.org/markup-compatibility/2006">
      <mc:Choice Requires="x14">
        <control shapeId="3075" r:id="rId19" name="MultipleReportManagerInfotb1">
          <controlPr defaultSize="0" autoLine="0" autoPict="0" r:id="rId20">
            <anchor moveWithCells="1" sizeWithCells="1">
              <from>
                <xdr:col>0</xdr:col>
                <xdr:colOff>0</xdr:colOff>
                <xdr:row>0</xdr:row>
                <xdr:rowOff>0</xdr:rowOff>
              </from>
              <to>
                <xdr:col>1</xdr:col>
                <xdr:colOff>0</xdr:colOff>
                <xdr:row>0</xdr:row>
                <xdr:rowOff>0</xdr:rowOff>
              </to>
            </anchor>
          </controlPr>
        </control>
      </mc:Choice>
      <mc:Fallback>
        <control shapeId="3075" r:id="rId19" name="MultipleReportManagerInfotb1"/>
      </mc:Fallback>
    </mc:AlternateContent>
    <mc:AlternateContent xmlns:mc="http://schemas.openxmlformats.org/markup-compatibility/2006">
      <mc:Choice Requires="x14">
        <control shapeId="3074" r:id="rId21" name="ConnectionDescriptorsInfotb1">
          <controlPr defaultSize="0" autoLine="0" autoPict="0" r:id="rId22">
            <anchor moveWithCells="1" sizeWithCells="1">
              <from>
                <xdr:col>0</xdr:col>
                <xdr:colOff>0</xdr:colOff>
                <xdr:row>0</xdr:row>
                <xdr:rowOff>0</xdr:rowOff>
              </from>
              <to>
                <xdr:col>1</xdr:col>
                <xdr:colOff>0</xdr:colOff>
                <xdr:row>0</xdr:row>
                <xdr:rowOff>0</xdr:rowOff>
              </to>
            </anchor>
          </controlPr>
        </control>
      </mc:Choice>
      <mc:Fallback>
        <control shapeId="3074" r:id="rId21" name="ConnectionDescriptorsInfotb1"/>
      </mc:Fallback>
    </mc:AlternateContent>
    <mc:AlternateContent xmlns:mc="http://schemas.openxmlformats.org/markup-compatibility/2006">
      <mc:Choice Requires="x14">
        <control shapeId="3073" r:id="rId23" name="FPMExcelClientSheetOptionstb1">
          <controlPr defaultSize="0" autoLine="0" autoPict="0" r:id="rId24">
            <anchor moveWithCells="1" sizeWithCells="1">
              <from>
                <xdr:col>0</xdr:col>
                <xdr:colOff>0</xdr:colOff>
                <xdr:row>0</xdr:row>
                <xdr:rowOff>0</xdr:rowOff>
              </from>
              <to>
                <xdr:col>1</xdr:col>
                <xdr:colOff>0</xdr:colOff>
                <xdr:row>0</xdr:row>
                <xdr:rowOff>0</xdr:rowOff>
              </to>
            </anchor>
          </controlPr>
        </control>
      </mc:Choice>
      <mc:Fallback>
        <control shapeId="3073" r:id="rId23" name="FPMExcelClientSheetOptionstb1"/>
      </mc:Fallback>
    </mc:AlternateContent>
  </control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56B9-1A9F-4743-BBC4-960BBB8F936D}">
  <sheetPr codeName="Sheet56"/>
  <dimension ref="A1:E5"/>
  <sheetViews>
    <sheetView workbookViewId="0">
      <selection activeCell="C23" sqref="C23"/>
    </sheetView>
  </sheetViews>
  <sheetFormatPr defaultColWidth="8.33203125" defaultRowHeight="12.5"/>
  <cols>
    <col min="1" max="5" width="15.9140625" style="2" customWidth="1"/>
    <col min="6" max="16384" width="8.33203125" style="2"/>
  </cols>
  <sheetData>
    <row r="1" spans="1:5" ht="16.25" customHeight="1">
      <c r="A1" s="196" t="s">
        <v>0</v>
      </c>
      <c r="B1" s="196" t="s">
        <v>7</v>
      </c>
      <c r="C1" s="196" t="s">
        <v>2034</v>
      </c>
      <c r="D1" s="196" t="s">
        <v>2035</v>
      </c>
      <c r="E1" s="196" t="s">
        <v>1968</v>
      </c>
    </row>
    <row r="2" spans="1:5" ht="16.25" customHeight="1">
      <c r="A2" s="208" t="s">
        <v>2784</v>
      </c>
      <c r="B2" s="198" t="s">
        <v>2788</v>
      </c>
      <c r="C2" s="198" t="s">
        <v>2789</v>
      </c>
      <c r="D2" s="198" t="s">
        <v>2790</v>
      </c>
      <c r="E2" s="198" t="s">
        <v>2791</v>
      </c>
    </row>
    <row r="3" spans="1:5" ht="16.25" customHeight="1">
      <c r="A3" s="208" t="s">
        <v>2785</v>
      </c>
      <c r="B3" s="198" t="s">
        <v>2792</v>
      </c>
      <c r="C3" s="198" t="s">
        <v>2793</v>
      </c>
      <c r="D3" s="198" t="s">
        <v>2794</v>
      </c>
      <c r="E3" s="198" t="s">
        <v>2795</v>
      </c>
    </row>
    <row r="4" spans="1:5" ht="16.25" customHeight="1">
      <c r="A4" s="208" t="s">
        <v>1334</v>
      </c>
      <c r="B4" s="198" t="s">
        <v>2796</v>
      </c>
      <c r="C4" s="198" t="s">
        <v>2797</v>
      </c>
      <c r="D4" s="198" t="s">
        <v>2798</v>
      </c>
      <c r="E4" s="198" t="s">
        <v>2799</v>
      </c>
    </row>
    <row r="5" spans="1:5" ht="16.25" customHeight="1">
      <c r="A5" s="196" t="s">
        <v>430</v>
      </c>
      <c r="B5" s="198" t="s">
        <v>2800</v>
      </c>
      <c r="C5" s="198" t="s">
        <v>2801</v>
      </c>
      <c r="D5" s="198" t="s">
        <v>2802</v>
      </c>
      <c r="E5" s="198" t="s">
        <v>2803</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0E6B-4585-45CC-AFC5-71649E3CFE60}">
  <sheetPr codeName="Sheet48"/>
  <dimension ref="A3:F20"/>
  <sheetViews>
    <sheetView workbookViewId="0">
      <selection activeCell="I23" sqref="I23"/>
    </sheetView>
  </sheetViews>
  <sheetFormatPr defaultRowHeight="14"/>
  <cols>
    <col min="6" max="6" width="16.6640625" style="347" bestFit="1" customWidth="1"/>
  </cols>
  <sheetData>
    <row r="3" spans="1:6">
      <c r="A3" s="401"/>
      <c r="B3" s="429"/>
      <c r="C3" s="423"/>
      <c r="D3" s="423"/>
      <c r="E3" s="401"/>
    </row>
    <row r="4" spans="1:6" ht="22.5">
      <c r="A4" s="401"/>
      <c r="B4" s="579" t="s">
        <v>2780</v>
      </c>
      <c r="C4" s="580"/>
      <c r="D4" s="580"/>
      <c r="E4" s="401"/>
    </row>
    <row r="5" spans="1:6">
      <c r="A5" s="401"/>
      <c r="B5" s="433"/>
      <c r="C5" s="428" t="s">
        <v>2727</v>
      </c>
      <c r="D5" s="424"/>
      <c r="E5" s="401"/>
    </row>
    <row r="6" spans="1:6">
      <c r="A6" s="401"/>
      <c r="B6" s="433"/>
      <c r="C6" s="421" t="s">
        <v>2730</v>
      </c>
      <c r="D6" s="422"/>
      <c r="E6" s="401"/>
      <c r="F6" s="434"/>
    </row>
    <row r="7" spans="1:6">
      <c r="A7" s="401"/>
      <c r="B7" s="433"/>
      <c r="C7" s="421" t="s">
        <v>2781</v>
      </c>
      <c r="D7" s="422"/>
      <c r="E7" s="401"/>
      <c r="F7" s="434"/>
    </row>
    <row r="8" spans="1:6">
      <c r="A8" s="401"/>
      <c r="B8" s="433"/>
      <c r="C8" s="421" t="s">
        <v>2782</v>
      </c>
      <c r="D8" s="423"/>
      <c r="E8" s="401"/>
    </row>
    <row r="9" spans="1:6">
      <c r="A9" s="401"/>
      <c r="B9" s="430"/>
      <c r="C9" s="425"/>
      <c r="D9" s="423"/>
      <c r="E9" s="401"/>
    </row>
    <row r="10" spans="1:6">
      <c r="A10" s="419" t="s">
        <v>0</v>
      </c>
      <c r="B10" s="419" t="s">
        <v>7</v>
      </c>
      <c r="C10" s="419" t="s">
        <v>2034</v>
      </c>
      <c r="D10" s="419" t="s">
        <v>2035</v>
      </c>
      <c r="E10" s="419" t="s">
        <v>1968</v>
      </c>
      <c r="F10" s="189" t="s">
        <v>2783</v>
      </c>
    </row>
    <row r="11" spans="1:6">
      <c r="A11" s="420" t="s">
        <v>2784</v>
      </c>
      <c r="B11" s="418"/>
      <c r="C11" s="418"/>
      <c r="D11" s="418"/>
      <c r="E11" s="418"/>
      <c r="F11" s="189"/>
    </row>
    <row r="12" spans="1:6">
      <c r="A12" s="426"/>
      <c r="B12" s="418"/>
      <c r="C12" s="418"/>
      <c r="D12" s="418"/>
      <c r="E12" s="418"/>
      <c r="F12" s="189"/>
    </row>
    <row r="13" spans="1:6">
      <c r="A13" s="420" t="s">
        <v>2784</v>
      </c>
      <c r="B13" s="418">
        <v>0</v>
      </c>
      <c r="C13" s="418">
        <v>0</v>
      </c>
      <c r="D13" s="418">
        <v>0</v>
      </c>
      <c r="E13" s="418">
        <v>0</v>
      </c>
      <c r="F13" s="432">
        <v>0</v>
      </c>
    </row>
    <row r="14" spans="1:6">
      <c r="A14" s="426" t="s">
        <v>2785</v>
      </c>
      <c r="B14" s="418"/>
      <c r="C14" s="418"/>
      <c r="D14" s="418"/>
      <c r="E14" s="418"/>
      <c r="F14" s="432">
        <v>0</v>
      </c>
    </row>
    <row r="15" spans="1:6">
      <c r="A15" s="426" t="s">
        <v>1334</v>
      </c>
      <c r="B15" s="418"/>
      <c r="C15" s="418"/>
      <c r="D15" s="418"/>
      <c r="E15" s="418"/>
      <c r="F15" s="432">
        <v>0</v>
      </c>
    </row>
    <row r="16" spans="1:6">
      <c r="A16" s="427" t="s">
        <v>430</v>
      </c>
      <c r="B16" s="418"/>
      <c r="C16" s="418"/>
      <c r="D16" s="418"/>
      <c r="E16" s="418"/>
      <c r="F16" s="432">
        <v>0</v>
      </c>
    </row>
    <row r="17" spans="1:6">
      <c r="A17" s="401"/>
      <c r="B17" s="431"/>
      <c r="C17" s="401"/>
      <c r="D17" s="401"/>
      <c r="E17" s="401"/>
    </row>
    <row r="18" spans="1:6">
      <c r="A18" s="427" t="s">
        <v>2786</v>
      </c>
      <c r="B18" s="418">
        <v>0</v>
      </c>
      <c r="C18" s="418">
        <v>0</v>
      </c>
      <c r="D18" s="418">
        <v>0</v>
      </c>
      <c r="E18" s="418">
        <v>0</v>
      </c>
      <c r="F18" s="432">
        <v>0</v>
      </c>
    </row>
    <row r="19" spans="1:6">
      <c r="A19" s="427" t="s">
        <v>2787</v>
      </c>
      <c r="B19" s="432">
        <v>0</v>
      </c>
      <c r="C19" s="401"/>
      <c r="D19" s="401"/>
      <c r="E19" s="401"/>
    </row>
    <row r="20" spans="1:6">
      <c r="A20" s="401"/>
      <c r="B20" s="431"/>
      <c r="C20" s="401"/>
      <c r="D20" s="401"/>
      <c r="E20" s="401"/>
    </row>
  </sheetData>
  <mergeCells count="1">
    <mergeCell ref="B4:D4"/>
  </mergeCells>
  <phoneticPr fontId="7" type="noConversion"/>
  <pageMargins left="0.7" right="0.7" top="0.75" bottom="0.75" header="0.3" footer="0.3"/>
  <customProperties>
    <customPr name="EpmWorksheetKeyString_GUID"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22BE7-D3B8-4607-B72B-43389A8A409E}">
  <sheetPr codeName="Sheet57"/>
  <dimension ref="A1:F8"/>
  <sheetViews>
    <sheetView workbookViewId="0">
      <selection activeCell="G25" sqref="G25"/>
    </sheetView>
  </sheetViews>
  <sheetFormatPr defaultColWidth="8.33203125" defaultRowHeight="12.5"/>
  <cols>
    <col min="1" max="1" width="4.08203125" style="2" customWidth="1"/>
    <col min="2" max="6" width="15.9140625" style="2" customWidth="1"/>
    <col min="7" max="16384" width="8.33203125" style="2"/>
  </cols>
  <sheetData>
    <row r="1" spans="1:6" ht="16.25" customHeight="1">
      <c r="A1" s="196" t="s">
        <v>269</v>
      </c>
      <c r="B1" s="196" t="s">
        <v>785</v>
      </c>
      <c r="C1" s="196" t="s">
        <v>7</v>
      </c>
      <c r="D1" s="196" t="s">
        <v>8</v>
      </c>
      <c r="E1" s="196" t="s">
        <v>9</v>
      </c>
      <c r="F1" s="196" t="s">
        <v>6</v>
      </c>
    </row>
    <row r="2" spans="1:6" ht="16.25" customHeight="1">
      <c r="A2" s="197" t="s">
        <v>11</v>
      </c>
      <c r="B2" s="197" t="s">
        <v>10</v>
      </c>
      <c r="C2" s="197">
        <v>1</v>
      </c>
      <c r="D2" s="197">
        <v>2</v>
      </c>
      <c r="E2" s="197">
        <v>3</v>
      </c>
      <c r="F2" s="197">
        <v>4</v>
      </c>
    </row>
    <row r="3" spans="1:6" ht="16.25" customHeight="1">
      <c r="A3" s="197">
        <v>1</v>
      </c>
      <c r="B3" s="208" t="s">
        <v>2804</v>
      </c>
      <c r="C3" s="198" t="s">
        <v>2805</v>
      </c>
      <c r="D3" s="198" t="s">
        <v>2806</v>
      </c>
      <c r="E3" s="198" t="s">
        <v>2807</v>
      </c>
      <c r="F3" s="198" t="s">
        <v>2808</v>
      </c>
    </row>
    <row r="4" spans="1:6" ht="16.25" customHeight="1">
      <c r="A4" s="197">
        <v>2</v>
      </c>
      <c r="B4" s="208" t="s">
        <v>2809</v>
      </c>
      <c r="C4" s="198" t="s">
        <v>2810</v>
      </c>
      <c r="D4" s="198" t="s">
        <v>2811</v>
      </c>
      <c r="E4" s="198" t="s">
        <v>2812</v>
      </c>
      <c r="F4" s="198" t="s">
        <v>2813</v>
      </c>
    </row>
    <row r="5" spans="1:6" ht="16.25" customHeight="1">
      <c r="A5" s="197">
        <v>3</v>
      </c>
      <c r="B5" s="208" t="s">
        <v>2814</v>
      </c>
      <c r="C5" s="198" t="s">
        <v>2815</v>
      </c>
      <c r="D5" s="198" t="s">
        <v>2816</v>
      </c>
      <c r="E5" s="198" t="s">
        <v>2817</v>
      </c>
      <c r="F5" s="198" t="s">
        <v>2818</v>
      </c>
    </row>
    <row r="6" spans="1:6" ht="16.25" customHeight="1">
      <c r="A6" s="197">
        <v>4</v>
      </c>
      <c r="B6" s="208" t="s">
        <v>2819</v>
      </c>
      <c r="C6" s="198" t="s">
        <v>2820</v>
      </c>
      <c r="D6" s="198" t="s">
        <v>2821</v>
      </c>
      <c r="E6" s="198" t="s">
        <v>2822</v>
      </c>
      <c r="F6" s="198" t="s">
        <v>2823</v>
      </c>
    </row>
    <row r="7" spans="1:6" ht="16.25" customHeight="1">
      <c r="A7" s="197">
        <v>5</v>
      </c>
      <c r="B7" s="208" t="s">
        <v>1334</v>
      </c>
      <c r="C7" s="198" t="s">
        <v>2824</v>
      </c>
      <c r="D7" s="198" t="s">
        <v>2825</v>
      </c>
      <c r="E7" s="198" t="s">
        <v>2826</v>
      </c>
      <c r="F7" s="198" t="s">
        <v>2827</v>
      </c>
    </row>
    <row r="8" spans="1:6" ht="16.25" customHeight="1">
      <c r="A8" s="197">
        <v>6</v>
      </c>
      <c r="B8" s="208" t="s">
        <v>2828</v>
      </c>
      <c r="C8" s="198" t="s">
        <v>2829</v>
      </c>
      <c r="D8" s="198" t="s">
        <v>2830</v>
      </c>
      <c r="E8" s="198" t="s">
        <v>2831</v>
      </c>
      <c r="F8" s="198" t="s">
        <v>2832</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35D8-664A-431A-9329-C673A8A62021}">
  <sheetPr codeName="Sheet49"/>
  <dimension ref="A2:I36"/>
  <sheetViews>
    <sheetView workbookViewId="0">
      <selection activeCell="G1" sqref="G1:G1048576"/>
    </sheetView>
  </sheetViews>
  <sheetFormatPr defaultRowHeight="14"/>
  <cols>
    <col min="2" max="2" width="21.5" bestFit="1" customWidth="1"/>
    <col min="7" max="7" width="16.6640625" style="347" bestFit="1" customWidth="1"/>
  </cols>
  <sheetData>
    <row r="2" spans="1:9">
      <c r="A2" s="437"/>
      <c r="B2" s="437"/>
      <c r="C2" s="437"/>
      <c r="D2" s="437"/>
      <c r="E2" s="437"/>
      <c r="F2" s="437"/>
      <c r="H2" s="437"/>
      <c r="I2" s="437"/>
    </row>
    <row r="3" spans="1:9" ht="22.5">
      <c r="A3" s="437"/>
      <c r="B3" s="455"/>
      <c r="C3" s="455"/>
      <c r="D3" s="449" t="s">
        <v>2833</v>
      </c>
      <c r="E3" s="455"/>
      <c r="F3" s="455"/>
      <c r="H3" s="437"/>
      <c r="I3" s="437"/>
    </row>
    <row r="4" spans="1:9">
      <c r="A4" s="437"/>
      <c r="B4" s="437"/>
      <c r="C4" s="440" t="s">
        <v>1990</v>
      </c>
      <c r="D4" s="439" t="s">
        <v>2727</v>
      </c>
      <c r="E4" s="437"/>
      <c r="F4" s="437"/>
      <c r="H4" s="437"/>
      <c r="I4" s="437"/>
    </row>
    <row r="5" spans="1:9">
      <c r="A5" s="437"/>
      <c r="B5" s="437"/>
      <c r="C5" s="441" t="s">
        <v>1992</v>
      </c>
      <c r="D5" s="454" t="s">
        <v>2730</v>
      </c>
      <c r="E5" s="437"/>
      <c r="F5" s="437"/>
      <c r="H5" s="437"/>
      <c r="I5" s="437"/>
    </row>
    <row r="6" spans="1:9">
      <c r="A6" s="437"/>
      <c r="B6" s="437"/>
      <c r="C6" s="441" t="s">
        <v>1993</v>
      </c>
      <c r="D6" s="454" t="s">
        <v>2781</v>
      </c>
      <c r="E6" s="437"/>
      <c r="F6" s="437"/>
      <c r="H6" s="437"/>
      <c r="I6" s="437"/>
    </row>
    <row r="7" spans="1:9">
      <c r="A7" s="437"/>
      <c r="B7" s="437"/>
      <c r="C7" s="441" t="s">
        <v>1994</v>
      </c>
      <c r="D7" s="454" t="s">
        <v>2782</v>
      </c>
      <c r="E7" s="437"/>
      <c r="F7" s="437"/>
      <c r="H7" s="437"/>
      <c r="I7" s="437"/>
    </row>
    <row r="8" spans="1:9">
      <c r="A8" s="437"/>
      <c r="B8" s="437"/>
      <c r="C8" s="448"/>
      <c r="D8" s="437"/>
      <c r="E8" s="437"/>
      <c r="F8" s="437"/>
      <c r="H8" s="437"/>
      <c r="I8" s="437"/>
    </row>
    <row r="9" spans="1:9">
      <c r="A9" s="450" t="s">
        <v>1</v>
      </c>
      <c r="B9" s="447" t="s">
        <v>0</v>
      </c>
      <c r="C9" s="447" t="s">
        <v>7</v>
      </c>
      <c r="D9" s="445" t="s">
        <v>2834</v>
      </c>
      <c r="E9" s="446" t="s">
        <v>9</v>
      </c>
      <c r="F9" s="446" t="s">
        <v>6</v>
      </c>
      <c r="G9" s="436" t="s">
        <v>2835</v>
      </c>
      <c r="H9" s="437"/>
      <c r="I9" s="437"/>
    </row>
    <row r="10" spans="1:9">
      <c r="A10" s="443" t="s">
        <v>2023</v>
      </c>
      <c r="B10" s="444" t="s">
        <v>2836</v>
      </c>
      <c r="C10" s="451" t="s">
        <v>2727</v>
      </c>
      <c r="D10" s="451" t="s">
        <v>2727</v>
      </c>
      <c r="E10" s="451" t="s">
        <v>2727</v>
      </c>
      <c r="F10" s="451" t="s">
        <v>2727</v>
      </c>
      <c r="G10" s="435" t="s">
        <v>2727</v>
      </c>
      <c r="H10" s="437"/>
      <c r="I10" s="438"/>
    </row>
    <row r="11" spans="1:9">
      <c r="A11" s="442">
        <v>1</v>
      </c>
      <c r="B11" s="456" t="s">
        <v>2837</v>
      </c>
      <c r="C11" s="453"/>
      <c r="D11" s="453"/>
      <c r="E11" s="453"/>
      <c r="F11" s="453"/>
      <c r="G11" s="457">
        <v>0</v>
      </c>
      <c r="H11" s="437"/>
      <c r="I11" s="438"/>
    </row>
    <row r="12" spans="1:9">
      <c r="A12" s="442">
        <v>2</v>
      </c>
      <c r="B12" s="456" t="s">
        <v>2838</v>
      </c>
      <c r="C12" s="453"/>
      <c r="D12" s="453"/>
      <c r="E12" s="453"/>
      <c r="F12" s="453"/>
      <c r="G12" s="457">
        <v>0</v>
      </c>
      <c r="H12" s="437"/>
      <c r="I12" s="438"/>
    </row>
    <row r="13" spans="1:9">
      <c r="A13" s="442">
        <v>3</v>
      </c>
      <c r="B13" s="456" t="s">
        <v>2839</v>
      </c>
      <c r="C13" s="453"/>
      <c r="D13" s="453"/>
      <c r="E13" s="453"/>
      <c r="F13" s="453"/>
      <c r="G13" s="457">
        <v>0</v>
      </c>
      <c r="H13" s="437"/>
      <c r="I13" s="438"/>
    </row>
    <row r="14" spans="1:9">
      <c r="A14" s="442">
        <v>4</v>
      </c>
      <c r="B14" s="456" t="s">
        <v>2840</v>
      </c>
      <c r="C14" s="453"/>
      <c r="D14" s="453"/>
      <c r="E14" s="453"/>
      <c r="F14" s="453"/>
      <c r="G14" s="457">
        <v>0</v>
      </c>
      <c r="H14" s="437"/>
      <c r="I14" s="438"/>
    </row>
    <row r="15" spans="1:9">
      <c r="A15" s="442">
        <v>5</v>
      </c>
      <c r="B15" s="456" t="s">
        <v>2841</v>
      </c>
      <c r="C15" s="453"/>
      <c r="D15" s="453"/>
      <c r="E15" s="453"/>
      <c r="F15" s="453"/>
      <c r="G15" s="457">
        <v>0</v>
      </c>
      <c r="H15" s="437"/>
      <c r="I15" s="438"/>
    </row>
    <row r="16" spans="1:9">
      <c r="A16" s="442">
        <v>6</v>
      </c>
      <c r="B16" s="452" t="s">
        <v>2842</v>
      </c>
      <c r="C16" s="453"/>
      <c r="D16" s="453"/>
      <c r="E16" s="453"/>
      <c r="F16" s="453"/>
      <c r="G16" s="457">
        <v>0</v>
      </c>
      <c r="H16" s="437"/>
      <c r="I16" s="438"/>
    </row>
    <row r="17" spans="1:9">
      <c r="A17" s="437"/>
      <c r="B17" s="437"/>
      <c r="C17" s="437"/>
      <c r="D17" s="437"/>
      <c r="E17" s="437"/>
      <c r="F17" s="437"/>
      <c r="H17" s="437"/>
      <c r="I17" s="438"/>
    </row>
    <row r="18" spans="1:9">
      <c r="A18" s="437"/>
      <c r="B18" s="437"/>
      <c r="C18" s="437"/>
      <c r="D18" s="437"/>
      <c r="E18" s="437"/>
      <c r="F18" s="437"/>
      <c r="H18" s="437"/>
      <c r="I18" s="438"/>
    </row>
    <row r="19" spans="1:9">
      <c r="A19" s="442">
        <v>7</v>
      </c>
      <c r="B19" s="437"/>
      <c r="C19" s="453">
        <v>0</v>
      </c>
      <c r="D19" s="453">
        <v>0</v>
      </c>
      <c r="E19" s="453">
        <v>0</v>
      </c>
      <c r="F19" s="453">
        <v>0</v>
      </c>
      <c r="G19" s="457">
        <v>0</v>
      </c>
      <c r="H19" s="437"/>
      <c r="I19" s="438"/>
    </row>
    <row r="20" spans="1:9">
      <c r="A20" s="442">
        <v>8</v>
      </c>
      <c r="B20" s="437"/>
      <c r="C20" s="457">
        <v>0</v>
      </c>
      <c r="D20" s="437"/>
      <c r="E20" s="437"/>
      <c r="F20" s="437"/>
      <c r="H20" s="437"/>
      <c r="I20" s="438"/>
    </row>
    <row r="22" spans="1:9">
      <c r="A22" s="437"/>
      <c r="B22" s="437"/>
      <c r="C22" s="437"/>
      <c r="D22" s="437"/>
      <c r="E22" s="437"/>
      <c r="F22" s="437"/>
      <c r="H22" s="437"/>
      <c r="I22" s="437"/>
    </row>
    <row r="23" spans="1:9">
      <c r="A23" s="437"/>
      <c r="B23" s="437"/>
      <c r="C23" s="437"/>
      <c r="D23" s="437"/>
      <c r="E23" s="437"/>
      <c r="F23" s="437"/>
      <c r="H23" s="437"/>
      <c r="I23" s="437"/>
    </row>
    <row r="33" spans="2:3">
      <c r="B33" s="437"/>
      <c r="C33" s="437"/>
    </row>
    <row r="34" spans="2:3">
      <c r="B34" s="437"/>
      <c r="C34" s="437"/>
    </row>
    <row r="35" spans="2:3">
      <c r="B35" s="437"/>
      <c r="C35" s="437"/>
    </row>
    <row r="36" spans="2:3">
      <c r="B36" s="437"/>
      <c r="C36" s="437"/>
    </row>
  </sheetData>
  <phoneticPr fontId="7" type="noConversion"/>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602C-EB21-4A3B-A90F-A1D708CCFCF7}">
  <sheetPr codeName="Sheet33"/>
  <dimension ref="A1:M53"/>
  <sheetViews>
    <sheetView workbookViewId="0">
      <selection sqref="A1:A2"/>
    </sheetView>
  </sheetViews>
  <sheetFormatPr defaultColWidth="8.33203125" defaultRowHeight="12.5"/>
  <cols>
    <col min="1" max="1" width="4.08203125" style="2" customWidth="1"/>
    <col min="2" max="2" width="30.75" style="2" customWidth="1"/>
    <col min="3" max="13" width="15.9140625" style="2" customWidth="1"/>
    <col min="14" max="16384" width="8.33203125" style="2"/>
  </cols>
  <sheetData>
    <row r="1" spans="1:13" ht="16.25" customHeight="1">
      <c r="A1" s="521" t="s">
        <v>269</v>
      </c>
      <c r="B1" s="521" t="s">
        <v>0</v>
      </c>
      <c r="C1" s="521" t="s">
        <v>428</v>
      </c>
      <c r="D1" s="521" t="s">
        <v>1328</v>
      </c>
      <c r="E1" s="521" t="s">
        <v>1329</v>
      </c>
      <c r="F1" s="521" t="s">
        <v>1330</v>
      </c>
      <c r="G1" s="521" t="s">
        <v>1331</v>
      </c>
      <c r="H1" s="521" t="s">
        <v>1332</v>
      </c>
      <c r="I1" s="521" t="s">
        <v>1333</v>
      </c>
      <c r="J1" s="521" t="s">
        <v>1334</v>
      </c>
      <c r="K1" s="521" t="s">
        <v>1335</v>
      </c>
      <c r="L1" s="521" t="s">
        <v>1335</v>
      </c>
      <c r="M1" s="521" t="s">
        <v>1335</v>
      </c>
    </row>
    <row r="2" spans="1:13" ht="24.65" customHeight="1">
      <c r="A2" s="521" t="s">
        <v>269</v>
      </c>
      <c r="B2" s="521" t="s">
        <v>0</v>
      </c>
      <c r="C2" s="521" t="s">
        <v>428</v>
      </c>
      <c r="D2" s="521" t="s">
        <v>1328</v>
      </c>
      <c r="E2" s="521" t="s">
        <v>1329</v>
      </c>
      <c r="F2" s="521" t="s">
        <v>1330</v>
      </c>
      <c r="G2" s="521" t="s">
        <v>1331</v>
      </c>
      <c r="H2" s="521" t="s">
        <v>1332</v>
      </c>
      <c r="I2" s="521" t="s">
        <v>1333</v>
      </c>
      <c r="J2" s="521" t="s">
        <v>1334</v>
      </c>
      <c r="K2" s="1" t="s">
        <v>1336</v>
      </c>
      <c r="L2" s="1" t="s">
        <v>1337</v>
      </c>
      <c r="M2" s="1" t="s">
        <v>1338</v>
      </c>
    </row>
    <row r="3" spans="1:13" ht="16.25" customHeight="1">
      <c r="A3" s="4" t="s">
        <v>11</v>
      </c>
      <c r="B3" s="4" t="s">
        <v>10</v>
      </c>
      <c r="C3" s="4">
        <v>1</v>
      </c>
      <c r="D3" s="4">
        <v>2</v>
      </c>
      <c r="E3" s="4">
        <v>3</v>
      </c>
      <c r="F3" s="4">
        <v>4</v>
      </c>
      <c r="G3" s="4">
        <v>5</v>
      </c>
      <c r="H3" s="4">
        <v>6</v>
      </c>
      <c r="I3" s="4">
        <v>7</v>
      </c>
      <c r="J3" s="4">
        <v>8</v>
      </c>
      <c r="K3" s="4">
        <v>9</v>
      </c>
      <c r="L3" s="4">
        <v>10</v>
      </c>
      <c r="M3" s="4">
        <v>11</v>
      </c>
    </row>
    <row r="4" spans="1:13" ht="16.25" customHeight="1">
      <c r="A4" s="4">
        <v>1</v>
      </c>
      <c r="B4" s="5" t="s">
        <v>1339</v>
      </c>
      <c r="C4" s="6" t="s">
        <v>1340</v>
      </c>
      <c r="D4" s="6" t="s">
        <v>1341</v>
      </c>
      <c r="E4" s="6" t="s">
        <v>1342</v>
      </c>
      <c r="F4" s="6" t="s">
        <v>1343</v>
      </c>
      <c r="G4" s="6" t="s">
        <v>1344</v>
      </c>
      <c r="H4" s="6" t="s">
        <v>1345</v>
      </c>
      <c r="I4" s="6" t="s">
        <v>1346</v>
      </c>
      <c r="J4" s="6" t="s">
        <v>1347</v>
      </c>
      <c r="K4" s="6" t="s">
        <v>1348</v>
      </c>
      <c r="L4" s="6" t="s">
        <v>1349</v>
      </c>
      <c r="M4" s="6" t="s">
        <v>1350</v>
      </c>
    </row>
    <row r="5" spans="1:13" ht="16.25" customHeight="1">
      <c r="A5" s="4">
        <v>2</v>
      </c>
      <c r="B5" s="5" t="s">
        <v>1351</v>
      </c>
      <c r="C5" s="6" t="s">
        <v>1352</v>
      </c>
      <c r="D5" s="6" t="s">
        <v>1353</v>
      </c>
      <c r="E5" s="6" t="s">
        <v>1354</v>
      </c>
      <c r="F5" s="6" t="s">
        <v>1355</v>
      </c>
      <c r="G5" s="6" t="s">
        <v>1356</v>
      </c>
      <c r="H5" s="6" t="s">
        <v>1357</v>
      </c>
      <c r="I5" s="6" t="s">
        <v>1358</v>
      </c>
      <c r="J5" s="6" t="s">
        <v>1359</v>
      </c>
      <c r="K5" s="6" t="s">
        <v>1360</v>
      </c>
      <c r="L5" s="6" t="s">
        <v>1361</v>
      </c>
      <c r="M5" s="6" t="s">
        <v>1362</v>
      </c>
    </row>
    <row r="6" spans="1:13" ht="16.25" customHeight="1">
      <c r="A6" s="4">
        <v>3</v>
      </c>
      <c r="B6" s="5" t="s">
        <v>1363</v>
      </c>
      <c r="C6" s="6" t="s">
        <v>1364</v>
      </c>
      <c r="D6" s="6" t="s">
        <v>1365</v>
      </c>
      <c r="E6" s="6" t="s">
        <v>1366</v>
      </c>
      <c r="F6" s="6" t="s">
        <v>1367</v>
      </c>
      <c r="G6" s="6" t="s">
        <v>1368</v>
      </c>
      <c r="H6" s="6" t="s">
        <v>1369</v>
      </c>
      <c r="I6" s="6" t="s">
        <v>1370</v>
      </c>
      <c r="J6" s="6" t="s">
        <v>1371</v>
      </c>
      <c r="K6" s="6" t="s">
        <v>1372</v>
      </c>
      <c r="L6" s="6" t="s">
        <v>1373</v>
      </c>
      <c r="M6" s="6" t="s">
        <v>1374</v>
      </c>
    </row>
    <row r="7" spans="1:13" ht="16.25" customHeight="1">
      <c r="A7" s="4">
        <v>4</v>
      </c>
      <c r="B7" s="5" t="s">
        <v>1375</v>
      </c>
      <c r="C7" s="6" t="s">
        <v>1376</v>
      </c>
      <c r="D7" s="6" t="s">
        <v>1377</v>
      </c>
      <c r="E7" s="6" t="s">
        <v>1378</v>
      </c>
      <c r="F7" s="6" t="s">
        <v>1379</v>
      </c>
      <c r="G7" s="6" t="s">
        <v>1380</v>
      </c>
      <c r="H7" s="6" t="s">
        <v>1381</v>
      </c>
      <c r="I7" s="6" t="s">
        <v>1382</v>
      </c>
      <c r="J7" s="6" t="s">
        <v>1383</v>
      </c>
      <c r="K7" s="6" t="s">
        <v>1384</v>
      </c>
      <c r="L7" s="6" t="s">
        <v>1385</v>
      </c>
      <c r="M7" s="6" t="s">
        <v>1386</v>
      </c>
    </row>
    <row r="8" spans="1:13" ht="16.25" customHeight="1">
      <c r="A8" s="4">
        <v>5</v>
      </c>
      <c r="B8" s="5" t="s">
        <v>1387</v>
      </c>
      <c r="C8" s="6" t="s">
        <v>1388</v>
      </c>
      <c r="D8" s="6" t="s">
        <v>1389</v>
      </c>
      <c r="E8" s="6" t="s">
        <v>1390</v>
      </c>
      <c r="F8" s="6" t="s">
        <v>1391</v>
      </c>
      <c r="G8" s="6" t="s">
        <v>1392</v>
      </c>
      <c r="H8" s="6" t="s">
        <v>1393</v>
      </c>
      <c r="I8" s="6" t="s">
        <v>1394</v>
      </c>
      <c r="J8" s="6" t="s">
        <v>1395</v>
      </c>
      <c r="K8" s="6" t="s">
        <v>1396</v>
      </c>
      <c r="L8" s="6" t="s">
        <v>1397</v>
      </c>
      <c r="M8" s="6" t="s">
        <v>1398</v>
      </c>
    </row>
    <row r="9" spans="1:13" ht="16.25" customHeight="1">
      <c r="A9" s="4">
        <v>6</v>
      </c>
      <c r="B9" s="5" t="s">
        <v>1399</v>
      </c>
      <c r="C9" s="6" t="s">
        <v>1400</v>
      </c>
      <c r="D9" s="6" t="s">
        <v>1401</v>
      </c>
      <c r="E9" s="6" t="s">
        <v>1402</v>
      </c>
      <c r="F9" s="6" t="s">
        <v>1403</v>
      </c>
      <c r="G9" s="6" t="s">
        <v>1404</v>
      </c>
      <c r="H9" s="6" t="s">
        <v>1405</v>
      </c>
      <c r="I9" s="6" t="s">
        <v>1406</v>
      </c>
      <c r="J9" s="6" t="s">
        <v>1407</v>
      </c>
      <c r="K9" s="6" t="s">
        <v>1408</v>
      </c>
      <c r="L9" s="6" t="s">
        <v>1409</v>
      </c>
      <c r="M9" s="6" t="s">
        <v>1410</v>
      </c>
    </row>
    <row r="10" spans="1:13" ht="16.25" customHeight="1">
      <c r="A10" s="4">
        <v>7</v>
      </c>
      <c r="B10" s="5" t="s">
        <v>1411</v>
      </c>
      <c r="C10" s="6" t="s">
        <v>1412</v>
      </c>
      <c r="D10" s="6" t="s">
        <v>1413</v>
      </c>
      <c r="E10" s="6" t="s">
        <v>1414</v>
      </c>
      <c r="F10" s="6" t="s">
        <v>1415</v>
      </c>
      <c r="G10" s="6" t="s">
        <v>1416</v>
      </c>
      <c r="H10" s="6" t="s">
        <v>1417</v>
      </c>
      <c r="I10" s="6" t="s">
        <v>1418</v>
      </c>
      <c r="J10" s="6" t="s">
        <v>1419</v>
      </c>
      <c r="K10" s="6" t="s">
        <v>1420</v>
      </c>
      <c r="L10" s="6" t="s">
        <v>1421</v>
      </c>
      <c r="M10" s="6" t="s">
        <v>1422</v>
      </c>
    </row>
    <row r="11" spans="1:13" ht="16.25" customHeight="1">
      <c r="A11" s="4">
        <v>8</v>
      </c>
      <c r="B11" s="5" t="s">
        <v>1423</v>
      </c>
      <c r="C11" s="6" t="s">
        <v>1424</v>
      </c>
      <c r="D11" s="6" t="s">
        <v>1425</v>
      </c>
      <c r="E11" s="6" t="s">
        <v>1426</v>
      </c>
      <c r="F11" s="6" t="s">
        <v>1427</v>
      </c>
      <c r="G11" s="6" t="s">
        <v>1428</v>
      </c>
      <c r="H11" s="6" t="s">
        <v>1429</v>
      </c>
      <c r="I11" s="6" t="s">
        <v>1430</v>
      </c>
      <c r="J11" s="6" t="s">
        <v>1431</v>
      </c>
      <c r="K11" s="6" t="s">
        <v>1432</v>
      </c>
      <c r="L11" s="6" t="s">
        <v>1433</v>
      </c>
      <c r="M11" s="6" t="s">
        <v>1434</v>
      </c>
    </row>
    <row r="12" spans="1:13" ht="16.25" customHeight="1">
      <c r="A12" s="4">
        <v>9</v>
      </c>
      <c r="B12" s="5" t="s">
        <v>1435</v>
      </c>
      <c r="C12" s="6" t="s">
        <v>1436</v>
      </c>
      <c r="D12" s="6" t="s">
        <v>1437</v>
      </c>
      <c r="E12" s="6" t="s">
        <v>1438</v>
      </c>
      <c r="F12" s="6" t="s">
        <v>1439</v>
      </c>
      <c r="G12" s="6" t="s">
        <v>1440</v>
      </c>
      <c r="H12" s="6" t="s">
        <v>1441</v>
      </c>
      <c r="I12" s="6" t="s">
        <v>1442</v>
      </c>
      <c r="J12" s="6" t="s">
        <v>1443</v>
      </c>
      <c r="K12" s="6" t="s">
        <v>1444</v>
      </c>
      <c r="L12" s="6" t="s">
        <v>1445</v>
      </c>
      <c r="M12" s="6" t="s">
        <v>1446</v>
      </c>
    </row>
    <row r="13" spans="1:13" ht="16.25" customHeight="1">
      <c r="A13" s="4">
        <v>10</v>
      </c>
      <c r="B13" s="5" t="s">
        <v>1447</v>
      </c>
      <c r="C13" s="6" t="s">
        <v>1448</v>
      </c>
      <c r="D13" s="6" t="s">
        <v>1449</v>
      </c>
      <c r="E13" s="6" t="s">
        <v>1450</v>
      </c>
      <c r="F13" s="6" t="s">
        <v>1451</v>
      </c>
      <c r="G13" s="6" t="s">
        <v>1452</v>
      </c>
      <c r="H13" s="6" t="s">
        <v>1453</v>
      </c>
      <c r="I13" s="6" t="s">
        <v>1454</v>
      </c>
      <c r="J13" s="6" t="s">
        <v>1455</v>
      </c>
      <c r="K13" s="6" t="s">
        <v>1456</v>
      </c>
      <c r="L13" s="6" t="s">
        <v>1457</v>
      </c>
      <c r="M13" s="6" t="s">
        <v>1458</v>
      </c>
    </row>
    <row r="14" spans="1:13" ht="16.25" customHeight="1">
      <c r="A14" s="4">
        <v>11</v>
      </c>
      <c r="B14" s="5" t="s">
        <v>1459</v>
      </c>
      <c r="C14" s="6" t="s">
        <v>1460</v>
      </c>
      <c r="D14" s="6" t="s">
        <v>1461</v>
      </c>
      <c r="E14" s="6" t="s">
        <v>1462</v>
      </c>
      <c r="F14" s="6" t="s">
        <v>1463</v>
      </c>
      <c r="G14" s="6" t="s">
        <v>1464</v>
      </c>
      <c r="H14" s="6" t="s">
        <v>1465</v>
      </c>
      <c r="I14" s="6" t="s">
        <v>1466</v>
      </c>
      <c r="J14" s="6" t="s">
        <v>1467</v>
      </c>
      <c r="K14" s="6" t="s">
        <v>1468</v>
      </c>
      <c r="L14" s="6" t="s">
        <v>1469</v>
      </c>
      <c r="M14" s="6" t="s">
        <v>1470</v>
      </c>
    </row>
    <row r="15" spans="1:13" ht="16.25" customHeight="1">
      <c r="A15" s="4">
        <v>12</v>
      </c>
      <c r="B15" s="5" t="s">
        <v>1471</v>
      </c>
      <c r="C15" s="6" t="s">
        <v>1472</v>
      </c>
      <c r="D15" s="6" t="s">
        <v>1473</v>
      </c>
      <c r="E15" s="6" t="s">
        <v>1474</v>
      </c>
      <c r="F15" s="6" t="s">
        <v>1475</v>
      </c>
      <c r="G15" s="6" t="s">
        <v>1476</v>
      </c>
      <c r="H15" s="6" t="s">
        <v>1477</v>
      </c>
      <c r="I15" s="6" t="s">
        <v>1478</v>
      </c>
      <c r="J15" s="6" t="s">
        <v>1479</v>
      </c>
      <c r="K15" s="6" t="s">
        <v>1480</v>
      </c>
      <c r="L15" s="6" t="s">
        <v>1481</v>
      </c>
      <c r="M15" s="6" t="s">
        <v>1482</v>
      </c>
    </row>
    <row r="16" spans="1:13" ht="16.25" customHeight="1">
      <c r="A16" s="4">
        <v>13</v>
      </c>
      <c r="B16" s="5" t="s">
        <v>1483</v>
      </c>
      <c r="C16" s="6" t="s">
        <v>1484</v>
      </c>
      <c r="D16" s="6" t="s">
        <v>1485</v>
      </c>
      <c r="E16" s="6" t="s">
        <v>1486</v>
      </c>
      <c r="F16" s="6" t="s">
        <v>1487</v>
      </c>
      <c r="G16" s="6" t="s">
        <v>1488</v>
      </c>
      <c r="H16" s="6" t="s">
        <v>1489</v>
      </c>
      <c r="I16" s="6" t="s">
        <v>1490</v>
      </c>
      <c r="J16" s="6" t="s">
        <v>1491</v>
      </c>
      <c r="K16" s="6" t="s">
        <v>1492</v>
      </c>
      <c r="L16" s="6" t="s">
        <v>1493</v>
      </c>
      <c r="M16" s="6" t="s">
        <v>1494</v>
      </c>
    </row>
    <row r="17" spans="1:13" ht="16.25" customHeight="1">
      <c r="A17" s="4">
        <v>14</v>
      </c>
      <c r="B17" s="5" t="s">
        <v>1495</v>
      </c>
      <c r="C17" s="6" t="s">
        <v>1496</v>
      </c>
      <c r="D17" s="6" t="s">
        <v>1497</v>
      </c>
      <c r="E17" s="6" t="s">
        <v>1498</v>
      </c>
      <c r="F17" s="6" t="s">
        <v>1499</v>
      </c>
      <c r="G17" s="6" t="s">
        <v>1500</v>
      </c>
      <c r="H17" s="6" t="s">
        <v>1501</v>
      </c>
      <c r="I17" s="6" t="s">
        <v>1502</v>
      </c>
      <c r="J17" s="6" t="s">
        <v>1503</v>
      </c>
      <c r="K17" s="6" t="s">
        <v>1504</v>
      </c>
      <c r="L17" s="6" t="s">
        <v>1505</v>
      </c>
      <c r="M17" s="6" t="s">
        <v>1506</v>
      </c>
    </row>
    <row r="18" spans="1:13" ht="16.25" customHeight="1">
      <c r="A18" s="4">
        <v>15</v>
      </c>
      <c r="B18" s="5" t="s">
        <v>1507</v>
      </c>
      <c r="C18" s="6" t="s">
        <v>1508</v>
      </c>
      <c r="D18" s="6" t="s">
        <v>1509</v>
      </c>
      <c r="E18" s="6" t="s">
        <v>1510</v>
      </c>
      <c r="F18" s="6" t="s">
        <v>1511</v>
      </c>
      <c r="G18" s="6" t="s">
        <v>1512</v>
      </c>
      <c r="H18" s="6" t="s">
        <v>1513</v>
      </c>
      <c r="I18" s="6" t="s">
        <v>1514</v>
      </c>
      <c r="J18" s="6" t="s">
        <v>1515</v>
      </c>
      <c r="K18" s="6" t="s">
        <v>1516</v>
      </c>
      <c r="L18" s="6" t="s">
        <v>1517</v>
      </c>
      <c r="M18" s="6" t="s">
        <v>1518</v>
      </c>
    </row>
    <row r="19" spans="1:13" ht="16.25" customHeight="1">
      <c r="A19" s="4">
        <v>16</v>
      </c>
      <c r="B19" s="5" t="s">
        <v>1519</v>
      </c>
      <c r="C19" s="6" t="s">
        <v>1520</v>
      </c>
      <c r="D19" s="6" t="s">
        <v>1521</v>
      </c>
      <c r="E19" s="6" t="s">
        <v>1522</v>
      </c>
      <c r="F19" s="6" t="s">
        <v>1523</v>
      </c>
      <c r="G19" s="6" t="s">
        <v>1524</v>
      </c>
      <c r="H19" s="6" t="s">
        <v>1525</v>
      </c>
      <c r="I19" s="6" t="s">
        <v>1526</v>
      </c>
      <c r="J19" s="6" t="s">
        <v>1527</v>
      </c>
      <c r="K19" s="6" t="s">
        <v>1528</v>
      </c>
      <c r="L19" s="6" t="s">
        <v>1529</v>
      </c>
      <c r="M19" s="6" t="s">
        <v>1530</v>
      </c>
    </row>
    <row r="20" spans="1:13" ht="16.25" customHeight="1">
      <c r="A20" s="4">
        <v>17</v>
      </c>
      <c r="B20" s="5" t="s">
        <v>1447</v>
      </c>
      <c r="C20" s="6" t="s">
        <v>1531</v>
      </c>
      <c r="D20" s="6" t="s">
        <v>1532</v>
      </c>
      <c r="E20" s="6" t="s">
        <v>1533</v>
      </c>
      <c r="F20" s="6" t="s">
        <v>1534</v>
      </c>
      <c r="G20" s="6" t="s">
        <v>1535</v>
      </c>
      <c r="H20" s="6" t="s">
        <v>1536</v>
      </c>
      <c r="I20" s="6" t="s">
        <v>1537</v>
      </c>
      <c r="J20" s="6" t="s">
        <v>1538</v>
      </c>
      <c r="K20" s="6" t="s">
        <v>1539</v>
      </c>
      <c r="L20" s="6" t="s">
        <v>1540</v>
      </c>
      <c r="M20" s="6" t="s">
        <v>1541</v>
      </c>
    </row>
    <row r="21" spans="1:13" ht="16.25" customHeight="1">
      <c r="A21" s="4">
        <v>18</v>
      </c>
      <c r="B21" s="5" t="s">
        <v>1542</v>
      </c>
      <c r="C21" s="6" t="s">
        <v>1543</v>
      </c>
      <c r="D21" s="6" t="s">
        <v>1544</v>
      </c>
      <c r="E21" s="6" t="s">
        <v>1545</v>
      </c>
      <c r="F21" s="6" t="s">
        <v>1546</v>
      </c>
      <c r="G21" s="6" t="s">
        <v>1547</v>
      </c>
      <c r="H21" s="6" t="s">
        <v>1548</v>
      </c>
      <c r="I21" s="6" t="s">
        <v>1549</v>
      </c>
      <c r="J21" s="6" t="s">
        <v>1550</v>
      </c>
      <c r="K21" s="6" t="s">
        <v>1551</v>
      </c>
      <c r="L21" s="6" t="s">
        <v>1552</v>
      </c>
      <c r="M21" s="6" t="s">
        <v>1553</v>
      </c>
    </row>
    <row r="22" spans="1:13" ht="16.25" customHeight="1">
      <c r="A22" s="4">
        <v>19</v>
      </c>
      <c r="B22" s="5" t="s">
        <v>1554</v>
      </c>
      <c r="C22" s="6" t="s">
        <v>1555</v>
      </c>
      <c r="D22" s="6" t="s">
        <v>1556</v>
      </c>
      <c r="E22" s="6" t="s">
        <v>1557</v>
      </c>
      <c r="F22" s="6" t="s">
        <v>1558</v>
      </c>
      <c r="G22" s="6" t="s">
        <v>1559</v>
      </c>
      <c r="H22" s="6" t="s">
        <v>1560</v>
      </c>
      <c r="I22" s="6" t="s">
        <v>1561</v>
      </c>
      <c r="J22" s="6" t="s">
        <v>1562</v>
      </c>
      <c r="K22" s="6" t="s">
        <v>1563</v>
      </c>
      <c r="L22" s="6" t="s">
        <v>1564</v>
      </c>
      <c r="M22" s="6" t="s">
        <v>1565</v>
      </c>
    </row>
    <row r="23" spans="1:13" ht="16.25" customHeight="1">
      <c r="A23" s="4">
        <v>20</v>
      </c>
      <c r="B23" s="5" t="s">
        <v>1566</v>
      </c>
      <c r="C23" s="6" t="s">
        <v>1567</v>
      </c>
      <c r="D23" s="6" t="s">
        <v>1568</v>
      </c>
      <c r="E23" s="6" t="s">
        <v>1569</v>
      </c>
      <c r="F23" s="6" t="s">
        <v>1570</v>
      </c>
      <c r="G23" s="6" t="s">
        <v>1571</v>
      </c>
      <c r="H23" s="6" t="s">
        <v>1572</v>
      </c>
      <c r="I23" s="6" t="s">
        <v>1573</v>
      </c>
      <c r="J23" s="6" t="s">
        <v>1574</v>
      </c>
      <c r="K23" s="6" t="s">
        <v>1575</v>
      </c>
      <c r="L23" s="6" t="s">
        <v>1576</v>
      </c>
      <c r="M23" s="6" t="s">
        <v>1577</v>
      </c>
    </row>
    <row r="24" spans="1:13" ht="16.25" customHeight="1">
      <c r="A24" s="4">
        <v>21</v>
      </c>
      <c r="B24" s="5" t="s">
        <v>1578</v>
      </c>
      <c r="C24" s="6" t="s">
        <v>1579</v>
      </c>
      <c r="D24" s="6" t="s">
        <v>1580</v>
      </c>
      <c r="E24" s="6" t="s">
        <v>1581</v>
      </c>
      <c r="F24" s="6" t="s">
        <v>1582</v>
      </c>
      <c r="G24" s="6" t="s">
        <v>1583</v>
      </c>
      <c r="H24" s="6" t="s">
        <v>1584</v>
      </c>
      <c r="I24" s="6" t="s">
        <v>1585</v>
      </c>
      <c r="J24" s="6" t="s">
        <v>1586</v>
      </c>
      <c r="K24" s="6" t="s">
        <v>1587</v>
      </c>
      <c r="L24" s="6" t="s">
        <v>1588</v>
      </c>
      <c r="M24" s="6" t="s">
        <v>1589</v>
      </c>
    </row>
    <row r="25" spans="1:13" ht="16.25" customHeight="1">
      <c r="A25" s="4">
        <v>22</v>
      </c>
      <c r="B25" s="5" t="s">
        <v>1590</v>
      </c>
      <c r="C25" s="6" t="s">
        <v>1591</v>
      </c>
      <c r="D25" s="6" t="s">
        <v>1592</v>
      </c>
      <c r="E25" s="6" t="s">
        <v>1593</v>
      </c>
      <c r="F25" s="6" t="s">
        <v>1594</v>
      </c>
      <c r="G25" s="6" t="s">
        <v>1595</v>
      </c>
      <c r="H25" s="6" t="s">
        <v>1596</v>
      </c>
      <c r="I25" s="6" t="s">
        <v>1597</v>
      </c>
      <c r="J25" s="6" t="s">
        <v>1598</v>
      </c>
      <c r="K25" s="6" t="s">
        <v>1599</v>
      </c>
      <c r="L25" s="6" t="s">
        <v>1600</v>
      </c>
      <c r="M25" s="6" t="s">
        <v>1601</v>
      </c>
    </row>
    <row r="26" spans="1:13" ht="16.25" customHeight="1">
      <c r="A26" s="4">
        <v>23</v>
      </c>
      <c r="B26" s="5" t="s">
        <v>1602</v>
      </c>
      <c r="C26" s="6" t="s">
        <v>1603</v>
      </c>
      <c r="D26" s="6" t="s">
        <v>1604</v>
      </c>
      <c r="E26" s="6" t="s">
        <v>1605</v>
      </c>
      <c r="F26" s="6" t="s">
        <v>1606</v>
      </c>
      <c r="G26" s="6" t="s">
        <v>1607</v>
      </c>
      <c r="H26" s="6" t="s">
        <v>1608</v>
      </c>
      <c r="I26" s="6" t="s">
        <v>1609</v>
      </c>
      <c r="J26" s="6" t="s">
        <v>1610</v>
      </c>
      <c r="K26" s="6" t="s">
        <v>1611</v>
      </c>
      <c r="L26" s="6" t="s">
        <v>1612</v>
      </c>
      <c r="M26" s="6" t="s">
        <v>1613</v>
      </c>
    </row>
    <row r="27" spans="1:13" ht="16.25" customHeight="1">
      <c r="A27" s="4">
        <v>24</v>
      </c>
      <c r="B27" s="5" t="s">
        <v>1614</v>
      </c>
      <c r="C27" s="6" t="s">
        <v>1615</v>
      </c>
      <c r="D27" s="6" t="s">
        <v>1616</v>
      </c>
      <c r="E27" s="6" t="s">
        <v>1617</v>
      </c>
      <c r="F27" s="6" t="s">
        <v>1618</v>
      </c>
      <c r="G27" s="6" t="s">
        <v>1619</v>
      </c>
      <c r="H27" s="6" t="s">
        <v>1620</v>
      </c>
      <c r="I27" s="6" t="s">
        <v>1621</v>
      </c>
      <c r="J27" s="6" t="s">
        <v>1622</v>
      </c>
      <c r="K27" s="6" t="s">
        <v>1623</v>
      </c>
      <c r="L27" s="6" t="s">
        <v>1624</v>
      </c>
      <c r="M27" s="6" t="s">
        <v>1625</v>
      </c>
    </row>
    <row r="28" spans="1:13" ht="16.25" customHeight="1">
      <c r="A28" s="4">
        <v>25</v>
      </c>
      <c r="B28" s="5" t="s">
        <v>1626</v>
      </c>
      <c r="C28" s="6" t="s">
        <v>1627</v>
      </c>
      <c r="D28" s="6" t="s">
        <v>1628</v>
      </c>
      <c r="E28" s="6" t="s">
        <v>1629</v>
      </c>
      <c r="F28" s="6" t="s">
        <v>1630</v>
      </c>
      <c r="G28" s="6" t="s">
        <v>1631</v>
      </c>
      <c r="H28" s="6" t="s">
        <v>1632</v>
      </c>
      <c r="I28" s="6" t="s">
        <v>1633</v>
      </c>
      <c r="J28" s="6" t="s">
        <v>1634</v>
      </c>
      <c r="K28" s="6" t="s">
        <v>1635</v>
      </c>
      <c r="L28" s="6" t="s">
        <v>1636</v>
      </c>
      <c r="M28" s="6" t="s">
        <v>1637</v>
      </c>
    </row>
    <row r="29" spans="1:13" ht="16.25" customHeight="1">
      <c r="A29" s="4">
        <v>26</v>
      </c>
      <c r="B29" s="5" t="s">
        <v>1447</v>
      </c>
      <c r="C29" s="6" t="s">
        <v>1638</v>
      </c>
      <c r="D29" s="6" t="s">
        <v>1639</v>
      </c>
      <c r="E29" s="6" t="s">
        <v>1640</v>
      </c>
      <c r="F29" s="6" t="s">
        <v>1641</v>
      </c>
      <c r="G29" s="6" t="s">
        <v>1642</v>
      </c>
      <c r="H29" s="6" t="s">
        <v>1643</v>
      </c>
      <c r="I29" s="6" t="s">
        <v>1644</v>
      </c>
      <c r="J29" s="6" t="s">
        <v>1645</v>
      </c>
      <c r="K29" s="6" t="s">
        <v>1646</v>
      </c>
      <c r="L29" s="6" t="s">
        <v>1647</v>
      </c>
      <c r="M29" s="6" t="s">
        <v>1648</v>
      </c>
    </row>
    <row r="30" spans="1:13" ht="16.25" customHeight="1">
      <c r="A30" s="4">
        <v>27</v>
      </c>
      <c r="B30" s="5" t="s">
        <v>1649</v>
      </c>
      <c r="C30" s="6" t="s">
        <v>1650</v>
      </c>
      <c r="D30" s="6" t="s">
        <v>1651</v>
      </c>
      <c r="E30" s="6" t="s">
        <v>1652</v>
      </c>
      <c r="F30" s="6" t="s">
        <v>1653</v>
      </c>
      <c r="G30" s="6" t="s">
        <v>1654</v>
      </c>
      <c r="H30" s="6" t="s">
        <v>1655</v>
      </c>
      <c r="I30" s="6" t="s">
        <v>1656</v>
      </c>
      <c r="J30" s="6" t="s">
        <v>1657</v>
      </c>
      <c r="K30" s="6" t="s">
        <v>1658</v>
      </c>
      <c r="L30" s="6" t="s">
        <v>1659</v>
      </c>
      <c r="M30" s="6" t="s">
        <v>1660</v>
      </c>
    </row>
    <row r="31" spans="1:13" ht="16.25" customHeight="1">
      <c r="A31" s="4">
        <v>28</v>
      </c>
      <c r="B31" s="5" t="s">
        <v>1661</v>
      </c>
      <c r="C31" s="6" t="s">
        <v>1662</v>
      </c>
      <c r="D31" s="6" t="s">
        <v>1663</v>
      </c>
      <c r="E31" s="6" t="s">
        <v>1664</v>
      </c>
      <c r="F31" s="6" t="s">
        <v>1665</v>
      </c>
      <c r="G31" s="6" t="s">
        <v>1666</v>
      </c>
      <c r="H31" s="6" t="s">
        <v>1667</v>
      </c>
      <c r="I31" s="6" t="s">
        <v>1668</v>
      </c>
      <c r="J31" s="6" t="s">
        <v>1669</v>
      </c>
      <c r="K31" s="6" t="s">
        <v>1670</v>
      </c>
      <c r="L31" s="6" t="s">
        <v>1671</v>
      </c>
      <c r="M31" s="6" t="s">
        <v>1672</v>
      </c>
    </row>
    <row r="32" spans="1:13" ht="16.25" customHeight="1">
      <c r="A32" s="4">
        <v>29</v>
      </c>
      <c r="B32" s="5" t="s">
        <v>1673</v>
      </c>
      <c r="C32" s="6" t="s">
        <v>1674</v>
      </c>
      <c r="D32" s="6" t="s">
        <v>1675</v>
      </c>
      <c r="E32" s="6" t="s">
        <v>1676</v>
      </c>
      <c r="F32" s="6" t="s">
        <v>1677</v>
      </c>
      <c r="G32" s="6" t="s">
        <v>1678</v>
      </c>
      <c r="H32" s="6" t="s">
        <v>1679</v>
      </c>
      <c r="I32" s="6" t="s">
        <v>1680</v>
      </c>
      <c r="J32" s="6" t="s">
        <v>1681</v>
      </c>
      <c r="K32" s="6" t="s">
        <v>1682</v>
      </c>
      <c r="L32" s="6" t="s">
        <v>1683</v>
      </c>
      <c r="M32" s="6" t="s">
        <v>1684</v>
      </c>
    </row>
    <row r="33" spans="1:13" ht="16.25" customHeight="1">
      <c r="A33" s="4">
        <v>30</v>
      </c>
      <c r="B33" s="5" t="s">
        <v>1685</v>
      </c>
      <c r="C33" s="6" t="s">
        <v>1686</v>
      </c>
      <c r="D33" s="6" t="s">
        <v>1687</v>
      </c>
      <c r="E33" s="6" t="s">
        <v>1688</v>
      </c>
      <c r="F33" s="6" t="s">
        <v>1689</v>
      </c>
      <c r="G33" s="6" t="s">
        <v>1690</v>
      </c>
      <c r="H33" s="6" t="s">
        <v>1691</v>
      </c>
      <c r="I33" s="6" t="s">
        <v>1692</v>
      </c>
      <c r="J33" s="6" t="s">
        <v>1693</v>
      </c>
      <c r="K33" s="6" t="s">
        <v>1694</v>
      </c>
      <c r="L33" s="6" t="s">
        <v>1695</v>
      </c>
      <c r="M33" s="6" t="s">
        <v>1696</v>
      </c>
    </row>
    <row r="34" spans="1:13" ht="16.25" customHeight="1">
      <c r="A34" s="4">
        <v>31</v>
      </c>
      <c r="B34" s="5" t="s">
        <v>1697</v>
      </c>
      <c r="C34" s="6" t="s">
        <v>1698</v>
      </c>
      <c r="D34" s="6" t="s">
        <v>1699</v>
      </c>
      <c r="E34" s="6" t="s">
        <v>1700</v>
      </c>
      <c r="F34" s="6" t="s">
        <v>1701</v>
      </c>
      <c r="G34" s="6" t="s">
        <v>1702</v>
      </c>
      <c r="H34" s="6" t="s">
        <v>1703</v>
      </c>
      <c r="I34" s="6" t="s">
        <v>1704</v>
      </c>
      <c r="J34" s="6" t="s">
        <v>1705</v>
      </c>
      <c r="K34" s="6" t="s">
        <v>1706</v>
      </c>
      <c r="L34" s="6" t="s">
        <v>1707</v>
      </c>
      <c r="M34" s="6" t="s">
        <v>1708</v>
      </c>
    </row>
    <row r="35" spans="1:13" ht="16.25" customHeight="1">
      <c r="A35" s="4">
        <v>32</v>
      </c>
      <c r="B35" s="5" t="s">
        <v>1709</v>
      </c>
      <c r="C35" s="6" t="s">
        <v>1710</v>
      </c>
      <c r="D35" s="6" t="s">
        <v>1711</v>
      </c>
      <c r="E35" s="6" t="s">
        <v>1712</v>
      </c>
      <c r="F35" s="6" t="s">
        <v>1713</v>
      </c>
      <c r="G35" s="6" t="s">
        <v>1714</v>
      </c>
      <c r="H35" s="6" t="s">
        <v>1715</v>
      </c>
      <c r="I35" s="6" t="s">
        <v>1716</v>
      </c>
      <c r="J35" s="6" t="s">
        <v>1717</v>
      </c>
      <c r="K35" s="6" t="s">
        <v>1718</v>
      </c>
      <c r="L35" s="6" t="s">
        <v>1719</v>
      </c>
      <c r="M35" s="6" t="s">
        <v>1720</v>
      </c>
    </row>
    <row r="36" spans="1:13" ht="16.25" customHeight="1">
      <c r="A36" s="4">
        <v>33</v>
      </c>
      <c r="B36" s="5" t="s">
        <v>1447</v>
      </c>
      <c r="C36" s="6" t="s">
        <v>1721</v>
      </c>
      <c r="D36" s="6" t="s">
        <v>1722</v>
      </c>
      <c r="E36" s="6" t="s">
        <v>1723</v>
      </c>
      <c r="F36" s="6" t="s">
        <v>1724</v>
      </c>
      <c r="G36" s="6" t="s">
        <v>1725</v>
      </c>
      <c r="H36" s="6" t="s">
        <v>1726</v>
      </c>
      <c r="I36" s="6" t="s">
        <v>1727</v>
      </c>
      <c r="J36" s="6" t="s">
        <v>1728</v>
      </c>
      <c r="K36" s="6" t="s">
        <v>1729</v>
      </c>
      <c r="L36" s="6" t="s">
        <v>1730</v>
      </c>
      <c r="M36" s="6" t="s">
        <v>1731</v>
      </c>
    </row>
    <row r="37" spans="1:13" ht="16.25" customHeight="1">
      <c r="A37" s="4">
        <v>34</v>
      </c>
      <c r="B37" s="5" t="s">
        <v>1732</v>
      </c>
      <c r="C37" s="6" t="s">
        <v>1733</v>
      </c>
      <c r="D37" s="6" t="s">
        <v>1734</v>
      </c>
      <c r="E37" s="6" t="s">
        <v>1735</v>
      </c>
      <c r="F37" s="6" t="s">
        <v>1736</v>
      </c>
      <c r="G37" s="6" t="s">
        <v>1737</v>
      </c>
      <c r="H37" s="6" t="s">
        <v>1738</v>
      </c>
      <c r="I37" s="6" t="s">
        <v>1739</v>
      </c>
      <c r="J37" s="6" t="s">
        <v>1740</v>
      </c>
      <c r="K37" s="6" t="s">
        <v>1741</v>
      </c>
      <c r="L37" s="6" t="s">
        <v>1742</v>
      </c>
      <c r="M37" s="6" t="s">
        <v>1743</v>
      </c>
    </row>
    <row r="38" spans="1:13" ht="16.25" customHeight="1">
      <c r="A38" s="4">
        <v>35</v>
      </c>
      <c r="B38" s="5" t="s">
        <v>1744</v>
      </c>
      <c r="C38" s="6" t="s">
        <v>1745</v>
      </c>
      <c r="D38" s="6" t="s">
        <v>1746</v>
      </c>
      <c r="E38" s="6" t="s">
        <v>1747</v>
      </c>
      <c r="F38" s="6" t="s">
        <v>1748</v>
      </c>
      <c r="G38" s="6" t="s">
        <v>1749</v>
      </c>
      <c r="H38" s="6" t="s">
        <v>1750</v>
      </c>
      <c r="I38" s="6" t="s">
        <v>1751</v>
      </c>
      <c r="J38" s="6" t="s">
        <v>1752</v>
      </c>
      <c r="K38" s="6" t="s">
        <v>1753</v>
      </c>
      <c r="L38" s="6" t="s">
        <v>1754</v>
      </c>
      <c r="M38" s="6" t="s">
        <v>1755</v>
      </c>
    </row>
    <row r="39" spans="1:13" ht="16.25" customHeight="1">
      <c r="A39" s="4">
        <v>36</v>
      </c>
      <c r="B39" s="5" t="s">
        <v>1351</v>
      </c>
      <c r="C39" s="6" t="s">
        <v>1756</v>
      </c>
      <c r="D39" s="6" t="s">
        <v>1757</v>
      </c>
      <c r="E39" s="6" t="s">
        <v>1758</v>
      </c>
      <c r="F39" s="6" t="s">
        <v>1759</v>
      </c>
      <c r="G39" s="6" t="s">
        <v>1760</v>
      </c>
      <c r="H39" s="6" t="s">
        <v>1761</v>
      </c>
      <c r="I39" s="6" t="s">
        <v>1762</v>
      </c>
      <c r="J39" s="6" t="s">
        <v>1763</v>
      </c>
      <c r="K39" s="6" t="s">
        <v>1764</v>
      </c>
      <c r="L39" s="6" t="s">
        <v>1765</v>
      </c>
      <c r="M39" s="6" t="s">
        <v>1766</v>
      </c>
    </row>
    <row r="40" spans="1:13" ht="16.25" customHeight="1">
      <c r="A40" s="4">
        <v>37</v>
      </c>
      <c r="B40" s="5" t="s">
        <v>1363</v>
      </c>
      <c r="C40" s="6" t="s">
        <v>1767</v>
      </c>
      <c r="D40" s="6" t="s">
        <v>1768</v>
      </c>
      <c r="E40" s="6" t="s">
        <v>1769</v>
      </c>
      <c r="F40" s="6" t="s">
        <v>1770</v>
      </c>
      <c r="G40" s="6" t="s">
        <v>1771</v>
      </c>
      <c r="H40" s="6" t="s">
        <v>1772</v>
      </c>
      <c r="I40" s="6" t="s">
        <v>1773</v>
      </c>
      <c r="J40" s="6" t="s">
        <v>1774</v>
      </c>
      <c r="K40" s="6" t="s">
        <v>1775</v>
      </c>
      <c r="L40" s="6" t="s">
        <v>1776</v>
      </c>
      <c r="M40" s="6" t="s">
        <v>1777</v>
      </c>
    </row>
    <row r="41" spans="1:13" ht="16.25" customHeight="1">
      <c r="A41" s="4">
        <v>38</v>
      </c>
      <c r="B41" s="5" t="s">
        <v>1778</v>
      </c>
      <c r="C41" s="6" t="s">
        <v>1779</v>
      </c>
      <c r="D41" s="6" t="s">
        <v>1780</v>
      </c>
      <c r="E41" s="6" t="s">
        <v>1781</v>
      </c>
      <c r="F41" s="6" t="s">
        <v>1782</v>
      </c>
      <c r="G41" s="6" t="s">
        <v>1783</v>
      </c>
      <c r="H41" s="6" t="s">
        <v>1784</v>
      </c>
      <c r="I41" s="6" t="s">
        <v>1785</v>
      </c>
      <c r="J41" s="6" t="s">
        <v>1786</v>
      </c>
      <c r="K41" s="6" t="s">
        <v>1787</v>
      </c>
      <c r="L41" s="6" t="s">
        <v>1788</v>
      </c>
      <c r="M41" s="6" t="s">
        <v>1789</v>
      </c>
    </row>
    <row r="42" spans="1:13" ht="16.25" customHeight="1">
      <c r="A42" s="4">
        <v>39</v>
      </c>
      <c r="B42" s="5" t="s">
        <v>1790</v>
      </c>
      <c r="C42" s="6" t="s">
        <v>1791</v>
      </c>
      <c r="D42" s="6" t="s">
        <v>1792</v>
      </c>
      <c r="E42" s="6" t="s">
        <v>1793</v>
      </c>
      <c r="F42" s="6" t="s">
        <v>1794</v>
      </c>
      <c r="G42" s="6" t="s">
        <v>1795</v>
      </c>
      <c r="H42" s="6" t="s">
        <v>1796</v>
      </c>
      <c r="I42" s="6" t="s">
        <v>1797</v>
      </c>
      <c r="J42" s="6" t="s">
        <v>1798</v>
      </c>
      <c r="K42" s="6" t="s">
        <v>1799</v>
      </c>
      <c r="L42" s="6" t="s">
        <v>1800</v>
      </c>
      <c r="M42" s="6" t="s">
        <v>1801</v>
      </c>
    </row>
    <row r="43" spans="1:13" ht="16.25" customHeight="1">
      <c r="A43" s="4">
        <v>40</v>
      </c>
      <c r="B43" s="5" t="s">
        <v>1802</v>
      </c>
      <c r="C43" s="6" t="s">
        <v>1803</v>
      </c>
      <c r="D43" s="6" t="s">
        <v>1804</v>
      </c>
      <c r="E43" s="6" t="s">
        <v>1805</v>
      </c>
      <c r="F43" s="6" t="s">
        <v>1806</v>
      </c>
      <c r="G43" s="6" t="s">
        <v>1807</v>
      </c>
      <c r="H43" s="6" t="s">
        <v>1808</v>
      </c>
      <c r="I43" s="6" t="s">
        <v>1809</v>
      </c>
      <c r="J43" s="6" t="s">
        <v>1810</v>
      </c>
      <c r="K43" s="6" t="s">
        <v>1811</v>
      </c>
      <c r="L43" s="6" t="s">
        <v>1812</v>
      </c>
      <c r="M43" s="6" t="s">
        <v>1813</v>
      </c>
    </row>
    <row r="44" spans="1:13" ht="16.25" customHeight="1">
      <c r="A44" s="4">
        <v>41</v>
      </c>
      <c r="B44" s="5" t="s">
        <v>1447</v>
      </c>
      <c r="C44" s="6" t="s">
        <v>1814</v>
      </c>
      <c r="D44" s="6" t="s">
        <v>1815</v>
      </c>
      <c r="E44" s="6" t="s">
        <v>1816</v>
      </c>
      <c r="F44" s="6" t="s">
        <v>1817</v>
      </c>
      <c r="G44" s="6" t="s">
        <v>1818</v>
      </c>
      <c r="H44" s="6" t="s">
        <v>1819</v>
      </c>
      <c r="I44" s="6" t="s">
        <v>1820</v>
      </c>
      <c r="J44" s="6" t="s">
        <v>1821</v>
      </c>
      <c r="K44" s="6" t="s">
        <v>1822</v>
      </c>
      <c r="L44" s="6" t="s">
        <v>1823</v>
      </c>
      <c r="M44" s="6" t="s">
        <v>1824</v>
      </c>
    </row>
    <row r="45" spans="1:13" ht="16.25" customHeight="1">
      <c r="A45" s="4">
        <v>42</v>
      </c>
      <c r="B45" s="5" t="s">
        <v>1459</v>
      </c>
      <c r="C45" s="6" t="s">
        <v>1825</v>
      </c>
      <c r="D45" s="6" t="s">
        <v>1826</v>
      </c>
      <c r="E45" s="6" t="s">
        <v>1827</v>
      </c>
      <c r="F45" s="6" t="s">
        <v>1828</v>
      </c>
      <c r="G45" s="6" t="s">
        <v>1829</v>
      </c>
      <c r="H45" s="6" t="s">
        <v>1830</v>
      </c>
      <c r="I45" s="6" t="s">
        <v>1831</v>
      </c>
      <c r="J45" s="6" t="s">
        <v>1832</v>
      </c>
      <c r="K45" s="6" t="s">
        <v>1833</v>
      </c>
      <c r="L45" s="6" t="s">
        <v>1834</v>
      </c>
      <c r="M45" s="6" t="s">
        <v>1835</v>
      </c>
    </row>
    <row r="46" spans="1:13" ht="16.25" customHeight="1">
      <c r="A46" s="4">
        <v>43</v>
      </c>
      <c r="B46" s="5" t="s">
        <v>1836</v>
      </c>
      <c r="C46" s="6" t="s">
        <v>1837</v>
      </c>
      <c r="D46" s="6" t="s">
        <v>1838</v>
      </c>
      <c r="E46" s="6" t="s">
        <v>1839</v>
      </c>
      <c r="F46" s="6" t="s">
        <v>1840</v>
      </c>
      <c r="G46" s="6" t="s">
        <v>1841</v>
      </c>
      <c r="H46" s="6" t="s">
        <v>1842</v>
      </c>
      <c r="I46" s="6" t="s">
        <v>1843</v>
      </c>
      <c r="J46" s="6" t="s">
        <v>1844</v>
      </c>
      <c r="K46" s="6" t="s">
        <v>1845</v>
      </c>
      <c r="L46" s="6" t="s">
        <v>1846</v>
      </c>
      <c r="M46" s="6" t="s">
        <v>1847</v>
      </c>
    </row>
    <row r="47" spans="1:13" ht="16.25" customHeight="1">
      <c r="A47" s="4">
        <v>44</v>
      </c>
      <c r="B47" s="5" t="s">
        <v>1848</v>
      </c>
      <c r="C47" s="6" t="s">
        <v>1849</v>
      </c>
      <c r="D47" s="6" t="s">
        <v>1850</v>
      </c>
      <c r="E47" s="6" t="s">
        <v>1851</v>
      </c>
      <c r="F47" s="6" t="s">
        <v>1852</v>
      </c>
      <c r="G47" s="6" t="s">
        <v>1853</v>
      </c>
      <c r="H47" s="6" t="s">
        <v>1854</v>
      </c>
      <c r="I47" s="6" t="s">
        <v>1855</v>
      </c>
      <c r="J47" s="6" t="s">
        <v>1856</v>
      </c>
      <c r="K47" s="6" t="s">
        <v>1857</v>
      </c>
      <c r="L47" s="6" t="s">
        <v>1858</v>
      </c>
      <c r="M47" s="6" t="s">
        <v>1859</v>
      </c>
    </row>
    <row r="48" spans="1:13" ht="16.25" customHeight="1">
      <c r="A48" s="4">
        <v>45</v>
      </c>
      <c r="B48" s="5" t="s">
        <v>1802</v>
      </c>
      <c r="C48" s="6" t="s">
        <v>1860</v>
      </c>
      <c r="D48" s="6" t="s">
        <v>1861</v>
      </c>
      <c r="E48" s="6" t="s">
        <v>1862</v>
      </c>
      <c r="F48" s="6" t="s">
        <v>1863</v>
      </c>
      <c r="G48" s="6" t="s">
        <v>1864</v>
      </c>
      <c r="H48" s="6" t="s">
        <v>1865</v>
      </c>
      <c r="I48" s="6" t="s">
        <v>1866</v>
      </c>
      <c r="J48" s="6" t="s">
        <v>1867</v>
      </c>
      <c r="K48" s="6" t="s">
        <v>1868</v>
      </c>
      <c r="L48" s="6" t="s">
        <v>1869</v>
      </c>
      <c r="M48" s="6" t="s">
        <v>1870</v>
      </c>
    </row>
    <row r="49" spans="1:13" ht="16.25" customHeight="1">
      <c r="A49" s="4">
        <v>46</v>
      </c>
      <c r="B49" s="5" t="s">
        <v>1447</v>
      </c>
      <c r="C49" s="6" t="s">
        <v>1871</v>
      </c>
      <c r="D49" s="6" t="s">
        <v>1872</v>
      </c>
      <c r="E49" s="6" t="s">
        <v>1873</v>
      </c>
      <c r="F49" s="6" t="s">
        <v>1874</v>
      </c>
      <c r="G49" s="6" t="s">
        <v>1875</v>
      </c>
      <c r="H49" s="6" t="s">
        <v>1876</v>
      </c>
      <c r="I49" s="6" t="s">
        <v>1877</v>
      </c>
      <c r="J49" s="6" t="s">
        <v>1878</v>
      </c>
      <c r="K49" s="6" t="s">
        <v>1879</v>
      </c>
      <c r="L49" s="6" t="s">
        <v>1880</v>
      </c>
      <c r="M49" s="6" t="s">
        <v>1881</v>
      </c>
    </row>
    <row r="50" spans="1:13" ht="16.25" customHeight="1">
      <c r="A50" s="4">
        <v>47</v>
      </c>
      <c r="B50" s="5" t="s">
        <v>1882</v>
      </c>
      <c r="C50" s="6" t="s">
        <v>1883</v>
      </c>
      <c r="D50" s="6" t="s">
        <v>1884</v>
      </c>
      <c r="E50" s="6" t="s">
        <v>1885</v>
      </c>
      <c r="F50" s="6" t="s">
        <v>1886</v>
      </c>
      <c r="G50" s="6" t="s">
        <v>1887</v>
      </c>
      <c r="H50" s="6" t="s">
        <v>1888</v>
      </c>
      <c r="I50" s="6" t="s">
        <v>1889</v>
      </c>
      <c r="J50" s="6" t="s">
        <v>1890</v>
      </c>
      <c r="K50" s="6" t="s">
        <v>1891</v>
      </c>
      <c r="L50" s="6" t="s">
        <v>1892</v>
      </c>
      <c r="M50" s="6" t="s">
        <v>1893</v>
      </c>
    </row>
    <row r="51" spans="1:13" ht="16.25" customHeight="1">
      <c r="A51" s="4">
        <v>48</v>
      </c>
      <c r="B51" s="5" t="s">
        <v>1894</v>
      </c>
      <c r="C51" s="6" t="s">
        <v>1895</v>
      </c>
      <c r="D51" s="6" t="s">
        <v>1896</v>
      </c>
      <c r="E51" s="6" t="s">
        <v>1897</v>
      </c>
      <c r="F51" s="6" t="s">
        <v>1898</v>
      </c>
      <c r="G51" s="6" t="s">
        <v>1899</v>
      </c>
      <c r="H51" s="6" t="s">
        <v>1900</v>
      </c>
      <c r="I51" s="6" t="s">
        <v>1901</v>
      </c>
      <c r="J51" s="6" t="s">
        <v>1902</v>
      </c>
      <c r="K51" s="6" t="s">
        <v>1903</v>
      </c>
      <c r="L51" s="6" t="s">
        <v>1904</v>
      </c>
      <c r="M51" s="6" t="s">
        <v>1905</v>
      </c>
    </row>
    <row r="52" spans="1:13" ht="16.25" customHeight="1">
      <c r="A52" s="4">
        <v>49</v>
      </c>
      <c r="B52" s="5" t="s">
        <v>1906</v>
      </c>
      <c r="C52" s="6" t="s">
        <v>1907</v>
      </c>
      <c r="D52" s="6" t="s">
        <v>1908</v>
      </c>
      <c r="E52" s="6" t="s">
        <v>1909</v>
      </c>
      <c r="F52" s="6" t="s">
        <v>1910</v>
      </c>
      <c r="G52" s="6" t="s">
        <v>1911</v>
      </c>
      <c r="H52" s="6" t="s">
        <v>1912</v>
      </c>
      <c r="I52" s="6" t="s">
        <v>1913</v>
      </c>
      <c r="J52" s="6" t="s">
        <v>1914</v>
      </c>
      <c r="K52" s="6" t="s">
        <v>1915</v>
      </c>
      <c r="L52" s="6" t="s">
        <v>1916</v>
      </c>
      <c r="M52" s="6" t="s">
        <v>1917</v>
      </c>
    </row>
    <row r="53" spans="1:13" ht="16.25" customHeight="1">
      <c r="A53" s="4">
        <v>50</v>
      </c>
      <c r="B53" s="5" t="s">
        <v>1918</v>
      </c>
      <c r="C53" s="6" t="s">
        <v>1919</v>
      </c>
      <c r="D53" s="6" t="s">
        <v>1920</v>
      </c>
      <c r="E53" s="6" t="s">
        <v>1921</v>
      </c>
      <c r="F53" s="6" t="s">
        <v>1922</v>
      </c>
      <c r="G53" s="6" t="s">
        <v>1923</v>
      </c>
      <c r="H53" s="6" t="s">
        <v>1924</v>
      </c>
      <c r="I53" s="6" t="s">
        <v>1925</v>
      </c>
      <c r="J53" s="6" t="s">
        <v>1926</v>
      </c>
      <c r="K53" s="6" t="s">
        <v>1927</v>
      </c>
      <c r="L53" s="6" t="s">
        <v>1928</v>
      </c>
      <c r="M53" s="6" t="s">
        <v>1929</v>
      </c>
    </row>
  </sheetData>
  <mergeCells count="11">
    <mergeCell ref="F1:F2"/>
    <mergeCell ref="A1:A2"/>
    <mergeCell ref="B1:B2"/>
    <mergeCell ref="C1:C2"/>
    <mergeCell ref="D1:D2"/>
    <mergeCell ref="E1:E2"/>
    <mergeCell ref="G1:G2"/>
    <mergeCell ref="H1:H2"/>
    <mergeCell ref="I1:I2"/>
    <mergeCell ref="J1:J2"/>
    <mergeCell ref="K1:M1"/>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3C610-24A6-4962-87B4-7A39B7FF5126}">
  <sheetPr codeName="Sheet16"/>
  <dimension ref="A1:E79"/>
  <sheetViews>
    <sheetView workbookViewId="0">
      <selection activeCell="G74" sqref="G74"/>
    </sheetView>
  </sheetViews>
  <sheetFormatPr defaultColWidth="8.33203125" defaultRowHeight="12.5"/>
  <cols>
    <col min="1" max="1" width="4.08203125" style="2" customWidth="1"/>
    <col min="2" max="2" width="37.1640625" style="2" customWidth="1"/>
    <col min="3" max="5" width="15.9140625" style="2" customWidth="1"/>
    <col min="6" max="16384" width="8.33203125" style="2"/>
  </cols>
  <sheetData>
    <row r="1" spans="1:5" ht="16.25" customHeight="1">
      <c r="A1" s="3" t="s">
        <v>269</v>
      </c>
      <c r="B1" s="3" t="s">
        <v>426</v>
      </c>
      <c r="C1" s="3" t="s">
        <v>427</v>
      </c>
      <c r="D1" s="3" t="s">
        <v>428</v>
      </c>
      <c r="E1" s="3" t="s">
        <v>429</v>
      </c>
    </row>
    <row r="2" spans="1:5" ht="16.25" customHeight="1">
      <c r="A2" s="4" t="s">
        <v>11</v>
      </c>
      <c r="B2" s="4" t="s">
        <v>10</v>
      </c>
      <c r="C2" s="4">
        <v>1</v>
      </c>
      <c r="D2" s="4">
        <v>2</v>
      </c>
      <c r="E2" s="4">
        <v>3</v>
      </c>
    </row>
    <row r="3" spans="1:5" ht="16.25" customHeight="1">
      <c r="A3" s="4">
        <v>1</v>
      </c>
      <c r="B3" s="5" t="s">
        <v>430</v>
      </c>
      <c r="C3" s="6" t="s">
        <v>431</v>
      </c>
      <c r="D3" s="6" t="s">
        <v>432</v>
      </c>
      <c r="E3" s="6" t="s">
        <v>433</v>
      </c>
    </row>
    <row r="4" spans="1:5" ht="16.25" customHeight="1">
      <c r="A4" s="4">
        <v>2</v>
      </c>
      <c r="B4" s="5" t="s">
        <v>434</v>
      </c>
      <c r="C4" s="6" t="s">
        <v>435</v>
      </c>
      <c r="D4" s="6" t="s">
        <v>436</v>
      </c>
      <c r="E4" s="6" t="s">
        <v>437</v>
      </c>
    </row>
    <row r="5" spans="1:5" ht="16.25" customHeight="1">
      <c r="A5" s="4">
        <v>3</v>
      </c>
      <c r="B5" s="5" t="s">
        <v>438</v>
      </c>
      <c r="C5" s="6" t="s">
        <v>439</v>
      </c>
      <c r="D5" s="6" t="s">
        <v>440</v>
      </c>
      <c r="E5" s="6" t="s">
        <v>441</v>
      </c>
    </row>
    <row r="6" spans="1:5" ht="16.25" customHeight="1">
      <c r="A6" s="4">
        <v>4</v>
      </c>
      <c r="B6" s="5" t="s">
        <v>442</v>
      </c>
      <c r="C6" s="6" t="s">
        <v>443</v>
      </c>
      <c r="D6" s="6" t="s">
        <v>444</v>
      </c>
      <c r="E6" s="6" t="s">
        <v>445</v>
      </c>
    </row>
    <row r="7" spans="1:5" ht="16.25" customHeight="1">
      <c r="A7" s="4">
        <v>5</v>
      </c>
      <c r="B7" s="5" t="s">
        <v>446</v>
      </c>
      <c r="C7" s="6" t="s">
        <v>447</v>
      </c>
      <c r="D7" s="6" t="s">
        <v>448</v>
      </c>
      <c r="E7" s="6" t="s">
        <v>449</v>
      </c>
    </row>
    <row r="8" spans="1:5" ht="16.25" customHeight="1">
      <c r="A8" s="4">
        <v>6</v>
      </c>
      <c r="B8" s="5" t="s">
        <v>450</v>
      </c>
      <c r="C8" s="6" t="s">
        <v>451</v>
      </c>
      <c r="D8" s="6" t="s">
        <v>452</v>
      </c>
      <c r="E8" s="6" t="s">
        <v>453</v>
      </c>
    </row>
    <row r="9" spans="1:5" ht="16.25" customHeight="1">
      <c r="A9" s="4">
        <v>7</v>
      </c>
      <c r="B9" s="5" t="s">
        <v>454</v>
      </c>
      <c r="C9" s="6" t="s">
        <v>455</v>
      </c>
      <c r="D9" s="6" t="s">
        <v>456</v>
      </c>
      <c r="E9" s="6" t="s">
        <v>457</v>
      </c>
    </row>
    <row r="10" spans="1:5" ht="16.25" customHeight="1">
      <c r="A10" s="4">
        <v>8</v>
      </c>
      <c r="B10" s="5" t="s">
        <v>458</v>
      </c>
      <c r="C10" s="6" t="s">
        <v>459</v>
      </c>
      <c r="D10" s="6" t="s">
        <v>460</v>
      </c>
      <c r="E10" s="6" t="s">
        <v>461</v>
      </c>
    </row>
    <row r="11" spans="1:5" ht="16.25" customHeight="1">
      <c r="A11" s="4">
        <v>9</v>
      </c>
      <c r="B11" s="5" t="s">
        <v>462</v>
      </c>
      <c r="C11" s="6" t="s">
        <v>463</v>
      </c>
      <c r="D11" s="6" t="s">
        <v>464</v>
      </c>
      <c r="E11" s="6" t="s">
        <v>465</v>
      </c>
    </row>
    <row r="12" spans="1:5" ht="16.25" customHeight="1">
      <c r="A12" s="4">
        <v>10</v>
      </c>
      <c r="B12" s="5" t="s">
        <v>466</v>
      </c>
      <c r="C12" s="6" t="s">
        <v>467</v>
      </c>
      <c r="D12" s="6" t="s">
        <v>468</v>
      </c>
      <c r="E12" s="6" t="s">
        <v>469</v>
      </c>
    </row>
    <row r="13" spans="1:5" ht="16.25" customHeight="1">
      <c r="A13" s="4">
        <v>11</v>
      </c>
      <c r="B13" s="5" t="s">
        <v>470</v>
      </c>
      <c r="C13" s="6" t="s">
        <v>471</v>
      </c>
      <c r="D13" s="6" t="s">
        <v>472</v>
      </c>
      <c r="E13" s="6" t="s">
        <v>473</v>
      </c>
    </row>
    <row r="14" spans="1:5" ht="16.25" customHeight="1">
      <c r="A14" s="4">
        <v>12</v>
      </c>
      <c r="B14" s="5" t="s">
        <v>474</v>
      </c>
      <c r="C14" s="6" t="s">
        <v>475</v>
      </c>
      <c r="D14" s="6" t="s">
        <v>476</v>
      </c>
      <c r="E14" s="6" t="s">
        <v>477</v>
      </c>
    </row>
    <row r="15" spans="1:5" ht="16.25" customHeight="1">
      <c r="A15" s="4">
        <v>13</v>
      </c>
      <c r="B15" s="5" t="s">
        <v>478</v>
      </c>
      <c r="C15" s="6" t="s">
        <v>479</v>
      </c>
      <c r="D15" s="6" t="s">
        <v>480</v>
      </c>
      <c r="E15" s="6" t="s">
        <v>481</v>
      </c>
    </row>
    <row r="16" spans="1:5" ht="16.25" customHeight="1">
      <c r="A16" s="4">
        <v>14</v>
      </c>
      <c r="B16" s="5" t="s">
        <v>482</v>
      </c>
      <c r="C16" s="6" t="s">
        <v>483</v>
      </c>
      <c r="D16" s="6" t="s">
        <v>484</v>
      </c>
      <c r="E16" s="6" t="s">
        <v>485</v>
      </c>
    </row>
    <row r="17" spans="1:5" ht="16.25" customHeight="1">
      <c r="A17" s="4">
        <v>15</v>
      </c>
      <c r="B17" s="5" t="s">
        <v>486</v>
      </c>
      <c r="C17" s="6" t="s">
        <v>487</v>
      </c>
      <c r="D17" s="6" t="s">
        <v>488</v>
      </c>
      <c r="E17" s="6" t="s">
        <v>489</v>
      </c>
    </row>
    <row r="18" spans="1:5" ht="16.25" customHeight="1">
      <c r="A18" s="4">
        <v>16</v>
      </c>
      <c r="B18" s="5" t="s">
        <v>490</v>
      </c>
      <c r="C18" s="6" t="s">
        <v>491</v>
      </c>
      <c r="D18" s="6" t="s">
        <v>492</v>
      </c>
      <c r="E18" s="6" t="s">
        <v>493</v>
      </c>
    </row>
    <row r="19" spans="1:5" ht="16.25" customHeight="1">
      <c r="A19" s="4">
        <v>17</v>
      </c>
      <c r="B19" s="5" t="s">
        <v>494</v>
      </c>
      <c r="C19" s="6" t="s">
        <v>495</v>
      </c>
      <c r="D19" s="6" t="s">
        <v>496</v>
      </c>
      <c r="E19" s="6" t="s">
        <v>497</v>
      </c>
    </row>
    <row r="20" spans="1:5" ht="16.25" customHeight="1">
      <c r="A20" s="4">
        <v>18</v>
      </c>
      <c r="B20" s="5" t="s">
        <v>498</v>
      </c>
      <c r="C20" s="6" t="s">
        <v>499</v>
      </c>
      <c r="D20" s="6" t="s">
        <v>500</v>
      </c>
      <c r="E20" s="6" t="s">
        <v>501</v>
      </c>
    </row>
    <row r="21" spans="1:5" ht="16.25" customHeight="1">
      <c r="A21" s="4">
        <v>19</v>
      </c>
      <c r="B21" s="5" t="s">
        <v>502</v>
      </c>
      <c r="C21" s="6" t="s">
        <v>503</v>
      </c>
      <c r="D21" s="6" t="s">
        <v>504</v>
      </c>
      <c r="E21" s="6" t="s">
        <v>505</v>
      </c>
    </row>
    <row r="22" spans="1:5" ht="16.25" customHeight="1">
      <c r="A22" s="4">
        <v>20</v>
      </c>
      <c r="B22" s="5" t="s">
        <v>506</v>
      </c>
      <c r="C22" s="6" t="s">
        <v>507</v>
      </c>
      <c r="D22" s="6" t="s">
        <v>508</v>
      </c>
      <c r="E22" s="6" t="s">
        <v>509</v>
      </c>
    </row>
    <row r="23" spans="1:5" ht="16.25" customHeight="1">
      <c r="A23" s="4">
        <v>21</v>
      </c>
      <c r="B23" s="5" t="s">
        <v>510</v>
      </c>
      <c r="C23" s="6" t="s">
        <v>511</v>
      </c>
      <c r="D23" s="6" t="s">
        <v>512</v>
      </c>
      <c r="E23" s="6" t="s">
        <v>513</v>
      </c>
    </row>
    <row r="24" spans="1:5" ht="16.25" customHeight="1">
      <c r="A24" s="4">
        <v>22</v>
      </c>
      <c r="B24" s="5" t="s">
        <v>514</v>
      </c>
      <c r="C24" s="6" t="s">
        <v>515</v>
      </c>
      <c r="D24" s="6" t="s">
        <v>516</v>
      </c>
      <c r="E24" s="6" t="s">
        <v>517</v>
      </c>
    </row>
    <row r="25" spans="1:5" ht="16.25" customHeight="1">
      <c r="A25" s="4">
        <v>23</v>
      </c>
      <c r="B25" s="5" t="s">
        <v>518</v>
      </c>
      <c r="C25" s="6" t="s">
        <v>519</v>
      </c>
      <c r="D25" s="6" t="s">
        <v>520</v>
      </c>
      <c r="E25" s="6" t="s">
        <v>521</v>
      </c>
    </row>
    <row r="26" spans="1:5" ht="16.25" customHeight="1">
      <c r="A26" s="4">
        <v>24</v>
      </c>
      <c r="B26" s="5" t="s">
        <v>522</v>
      </c>
      <c r="C26" s="6" t="s">
        <v>523</v>
      </c>
      <c r="D26" s="6" t="s">
        <v>524</v>
      </c>
      <c r="E26" s="6" t="s">
        <v>525</v>
      </c>
    </row>
    <row r="27" spans="1:5" ht="16.25" customHeight="1">
      <c r="A27" s="4">
        <v>25</v>
      </c>
      <c r="B27" s="5" t="s">
        <v>526</v>
      </c>
      <c r="C27" s="6" t="s">
        <v>527</v>
      </c>
      <c r="D27" s="6" t="s">
        <v>528</v>
      </c>
      <c r="E27" s="6" t="s">
        <v>529</v>
      </c>
    </row>
    <row r="28" spans="1:5" ht="16.25" customHeight="1">
      <c r="A28" s="4">
        <v>26</v>
      </c>
      <c r="B28" s="5" t="s">
        <v>530</v>
      </c>
      <c r="C28" s="6" t="s">
        <v>531</v>
      </c>
      <c r="D28" s="6" t="s">
        <v>532</v>
      </c>
      <c r="E28" s="6" t="s">
        <v>533</v>
      </c>
    </row>
    <row r="29" spans="1:5" ht="16.25" customHeight="1">
      <c r="A29" s="4">
        <v>27</v>
      </c>
      <c r="B29" s="5" t="s">
        <v>534</v>
      </c>
      <c r="C29" s="6" t="s">
        <v>535</v>
      </c>
      <c r="D29" s="6" t="s">
        <v>536</v>
      </c>
      <c r="E29" s="6" t="s">
        <v>537</v>
      </c>
    </row>
    <row r="30" spans="1:5" ht="16.25" customHeight="1">
      <c r="A30" s="4">
        <v>28</v>
      </c>
      <c r="B30" s="5" t="s">
        <v>538</v>
      </c>
      <c r="C30" s="6" t="s">
        <v>539</v>
      </c>
      <c r="D30" s="6" t="s">
        <v>540</v>
      </c>
      <c r="E30" s="6" t="s">
        <v>541</v>
      </c>
    </row>
    <row r="31" spans="1:5" ht="16.25" customHeight="1">
      <c r="A31" s="4">
        <v>29</v>
      </c>
      <c r="B31" s="5" t="s">
        <v>542</v>
      </c>
      <c r="C31" s="6" t="s">
        <v>543</v>
      </c>
      <c r="D31" s="6" t="s">
        <v>544</v>
      </c>
      <c r="E31" s="6" t="s">
        <v>545</v>
      </c>
    </row>
    <row r="32" spans="1:5" ht="16.25" customHeight="1">
      <c r="A32" s="4">
        <v>30</v>
      </c>
      <c r="B32" s="5" t="s">
        <v>546</v>
      </c>
      <c r="C32" s="6" t="s">
        <v>547</v>
      </c>
      <c r="D32" s="6" t="s">
        <v>548</v>
      </c>
      <c r="E32" s="6" t="s">
        <v>549</v>
      </c>
    </row>
    <row r="33" spans="1:5" ht="16.25" customHeight="1">
      <c r="A33" s="4">
        <v>31</v>
      </c>
      <c r="B33" s="5" t="s">
        <v>550</v>
      </c>
      <c r="C33" s="6" t="s">
        <v>551</v>
      </c>
      <c r="D33" s="6" t="s">
        <v>552</v>
      </c>
      <c r="E33" s="6" t="s">
        <v>553</v>
      </c>
    </row>
    <row r="34" spans="1:5" ht="16.25" customHeight="1">
      <c r="A34" s="4">
        <v>32</v>
      </c>
      <c r="B34" s="5" t="s">
        <v>554</v>
      </c>
      <c r="C34" s="6" t="s">
        <v>555</v>
      </c>
      <c r="D34" s="6" t="s">
        <v>556</v>
      </c>
      <c r="E34" s="6" t="s">
        <v>557</v>
      </c>
    </row>
    <row r="35" spans="1:5" ht="16.25" customHeight="1">
      <c r="A35" s="4">
        <v>33</v>
      </c>
      <c r="B35" s="5" t="s">
        <v>558</v>
      </c>
      <c r="C35" s="6" t="s">
        <v>559</v>
      </c>
      <c r="D35" s="6" t="s">
        <v>560</v>
      </c>
      <c r="E35" s="6" t="s">
        <v>561</v>
      </c>
    </row>
    <row r="36" spans="1:5" ht="16.25" customHeight="1">
      <c r="A36" s="4">
        <v>34</v>
      </c>
      <c r="B36" s="5" t="s">
        <v>562</v>
      </c>
      <c r="C36" s="6" t="s">
        <v>563</v>
      </c>
      <c r="D36" s="6" t="s">
        <v>564</v>
      </c>
      <c r="E36" s="6" t="s">
        <v>565</v>
      </c>
    </row>
    <row r="37" spans="1:5" ht="16.25" customHeight="1">
      <c r="A37" s="4">
        <v>35</v>
      </c>
      <c r="B37" s="5" t="s">
        <v>566</v>
      </c>
      <c r="C37" s="6" t="s">
        <v>567</v>
      </c>
      <c r="D37" s="6" t="s">
        <v>568</v>
      </c>
      <c r="E37" s="6" t="s">
        <v>569</v>
      </c>
    </row>
    <row r="38" spans="1:5" ht="16.25" customHeight="1">
      <c r="A38" s="4">
        <v>36</v>
      </c>
      <c r="B38" s="5" t="s">
        <v>570</v>
      </c>
      <c r="C38" s="6" t="s">
        <v>571</v>
      </c>
      <c r="D38" s="6" t="s">
        <v>572</v>
      </c>
      <c r="E38" s="6" t="s">
        <v>573</v>
      </c>
    </row>
    <row r="39" spans="1:5" ht="16.25" customHeight="1">
      <c r="A39" s="4">
        <v>37</v>
      </c>
      <c r="B39" s="5" t="s">
        <v>574</v>
      </c>
      <c r="C39" s="6" t="s">
        <v>575</v>
      </c>
      <c r="D39" s="6" t="s">
        <v>576</v>
      </c>
      <c r="E39" s="6" t="s">
        <v>577</v>
      </c>
    </row>
    <row r="40" spans="1:5" ht="16.25" customHeight="1">
      <c r="A40" s="4">
        <v>38</v>
      </c>
      <c r="B40" s="5" t="s">
        <v>578</v>
      </c>
      <c r="C40" s="6" t="s">
        <v>579</v>
      </c>
      <c r="D40" s="6" t="s">
        <v>580</v>
      </c>
      <c r="E40" s="6" t="s">
        <v>581</v>
      </c>
    </row>
    <row r="41" spans="1:5" ht="16.25" customHeight="1">
      <c r="A41" s="4">
        <v>39</v>
      </c>
      <c r="B41" s="5" t="s">
        <v>582</v>
      </c>
      <c r="C41" s="6" t="s">
        <v>583</v>
      </c>
      <c r="D41" s="6" t="s">
        <v>584</v>
      </c>
      <c r="E41" s="6" t="s">
        <v>585</v>
      </c>
    </row>
    <row r="42" spans="1:5" ht="16.25" customHeight="1">
      <c r="A42" s="4">
        <v>40</v>
      </c>
      <c r="B42" s="5" t="s">
        <v>586</v>
      </c>
      <c r="C42" s="6" t="s">
        <v>587</v>
      </c>
      <c r="D42" s="6" t="s">
        <v>588</v>
      </c>
      <c r="E42" s="6" t="s">
        <v>589</v>
      </c>
    </row>
    <row r="43" spans="1:5" ht="16.25" customHeight="1">
      <c r="A43" s="4">
        <v>41</v>
      </c>
      <c r="B43" s="5" t="s">
        <v>590</v>
      </c>
      <c r="C43" s="6" t="s">
        <v>591</v>
      </c>
      <c r="D43" s="6" t="s">
        <v>592</v>
      </c>
      <c r="E43" s="6" t="s">
        <v>593</v>
      </c>
    </row>
    <row r="44" spans="1:5" ht="16.25" customHeight="1">
      <c r="A44" s="4">
        <v>42</v>
      </c>
      <c r="B44" s="5" t="s">
        <v>594</v>
      </c>
      <c r="C44" s="6" t="s">
        <v>595</v>
      </c>
      <c r="D44" s="6" t="s">
        <v>596</v>
      </c>
      <c r="E44" s="6" t="s">
        <v>597</v>
      </c>
    </row>
    <row r="45" spans="1:5" ht="16.25" customHeight="1">
      <c r="A45" s="4">
        <v>43</v>
      </c>
      <c r="B45" s="5" t="s">
        <v>598</v>
      </c>
      <c r="C45" s="6" t="s">
        <v>599</v>
      </c>
      <c r="D45" s="6" t="s">
        <v>600</v>
      </c>
      <c r="E45" s="6" t="s">
        <v>601</v>
      </c>
    </row>
    <row r="46" spans="1:5" ht="16.25" customHeight="1">
      <c r="A46" s="4">
        <v>44</v>
      </c>
      <c r="B46" s="5" t="s">
        <v>602</v>
      </c>
      <c r="C46" s="6" t="s">
        <v>603</v>
      </c>
      <c r="D46" s="6" t="s">
        <v>604</v>
      </c>
      <c r="E46" s="6" t="s">
        <v>605</v>
      </c>
    </row>
    <row r="47" spans="1:5" ht="16.25" customHeight="1">
      <c r="A47" s="4">
        <v>45</v>
      </c>
      <c r="B47" s="5" t="s">
        <v>606</v>
      </c>
      <c r="C47" s="6" t="s">
        <v>607</v>
      </c>
      <c r="D47" s="6" t="s">
        <v>608</v>
      </c>
      <c r="E47" s="6" t="s">
        <v>609</v>
      </c>
    </row>
    <row r="48" spans="1:5" ht="16.25" customHeight="1">
      <c r="A48" s="4">
        <v>46</v>
      </c>
      <c r="B48" s="5" t="s">
        <v>610</v>
      </c>
      <c r="C48" s="6" t="s">
        <v>611</v>
      </c>
      <c r="D48" s="6" t="s">
        <v>612</v>
      </c>
      <c r="E48" s="6" t="s">
        <v>613</v>
      </c>
    </row>
    <row r="49" spans="1:5" ht="16.25" customHeight="1">
      <c r="A49" s="4">
        <v>47</v>
      </c>
      <c r="B49" s="5" t="s">
        <v>614</v>
      </c>
      <c r="C49" s="6" t="s">
        <v>615</v>
      </c>
      <c r="D49" s="6" t="s">
        <v>616</v>
      </c>
      <c r="E49" s="6" t="s">
        <v>617</v>
      </c>
    </row>
    <row r="50" spans="1:5" ht="16.25" customHeight="1">
      <c r="A50" s="4">
        <v>48</v>
      </c>
      <c r="B50" s="5" t="s">
        <v>618</v>
      </c>
      <c r="C50" s="6" t="s">
        <v>619</v>
      </c>
      <c r="D50" s="6" t="s">
        <v>620</v>
      </c>
      <c r="E50" s="6" t="s">
        <v>621</v>
      </c>
    </row>
    <row r="51" spans="1:5" ht="16.25" customHeight="1">
      <c r="A51" s="4">
        <v>49</v>
      </c>
      <c r="B51" s="5" t="s">
        <v>622</v>
      </c>
      <c r="C51" s="6" t="s">
        <v>623</v>
      </c>
      <c r="D51" s="6" t="s">
        <v>624</v>
      </c>
      <c r="E51" s="6" t="s">
        <v>625</v>
      </c>
    </row>
    <row r="52" spans="1:5" ht="16.25" customHeight="1">
      <c r="A52" s="4">
        <v>50</v>
      </c>
      <c r="B52" s="5" t="s">
        <v>626</v>
      </c>
      <c r="C52" s="6" t="s">
        <v>627</v>
      </c>
      <c r="D52" s="6" t="s">
        <v>628</v>
      </c>
      <c r="E52" s="6" t="s">
        <v>629</v>
      </c>
    </row>
    <row r="53" spans="1:5" ht="16.25" customHeight="1">
      <c r="A53" s="4">
        <v>51</v>
      </c>
      <c r="B53" s="5" t="s">
        <v>630</v>
      </c>
      <c r="C53" s="6" t="s">
        <v>631</v>
      </c>
      <c r="D53" s="6" t="s">
        <v>632</v>
      </c>
      <c r="E53" s="6" t="s">
        <v>633</v>
      </c>
    </row>
    <row r="54" spans="1:5" ht="16.25" customHeight="1">
      <c r="A54" s="4">
        <v>52</v>
      </c>
      <c r="B54" s="5" t="s">
        <v>634</v>
      </c>
      <c r="C54" s="6" t="s">
        <v>635</v>
      </c>
      <c r="D54" s="6" t="s">
        <v>636</v>
      </c>
      <c r="E54" s="6" t="s">
        <v>637</v>
      </c>
    </row>
    <row r="55" spans="1:5" ht="16.25" customHeight="1">
      <c r="A55" s="4">
        <v>53</v>
      </c>
      <c r="B55" s="5" t="s">
        <v>638</v>
      </c>
      <c r="C55" s="6" t="s">
        <v>639</v>
      </c>
      <c r="D55" s="6" t="s">
        <v>640</v>
      </c>
      <c r="E55" s="6" t="s">
        <v>641</v>
      </c>
    </row>
    <row r="56" spans="1:5" ht="16.25" customHeight="1">
      <c r="A56" s="4">
        <v>54</v>
      </c>
      <c r="B56" s="5" t="s">
        <v>642</v>
      </c>
      <c r="C56" s="6" t="s">
        <v>643</v>
      </c>
      <c r="D56" s="6" t="s">
        <v>644</v>
      </c>
      <c r="E56" s="6" t="s">
        <v>645</v>
      </c>
    </row>
    <row r="57" spans="1:5" ht="16.25" customHeight="1">
      <c r="A57" s="4">
        <v>55</v>
      </c>
      <c r="B57" s="5" t="s">
        <v>646</v>
      </c>
      <c r="C57" s="6" t="s">
        <v>647</v>
      </c>
      <c r="D57" s="6" t="s">
        <v>648</v>
      </c>
      <c r="E57" s="6" t="s">
        <v>649</v>
      </c>
    </row>
    <row r="58" spans="1:5" ht="16.25" customHeight="1">
      <c r="A58" s="4">
        <v>56</v>
      </c>
      <c r="B58" s="5" t="s">
        <v>650</v>
      </c>
      <c r="C58" s="6" t="s">
        <v>651</v>
      </c>
      <c r="D58" s="6" t="s">
        <v>652</v>
      </c>
      <c r="E58" s="6" t="s">
        <v>653</v>
      </c>
    </row>
    <row r="59" spans="1:5" ht="16.25" customHeight="1">
      <c r="A59" s="4">
        <v>57</v>
      </c>
      <c r="B59" s="5" t="s">
        <v>654</v>
      </c>
      <c r="C59" s="6" t="s">
        <v>655</v>
      </c>
      <c r="D59" s="6" t="s">
        <v>656</v>
      </c>
      <c r="E59" s="6" t="s">
        <v>657</v>
      </c>
    </row>
    <row r="60" spans="1:5" ht="16.25" customHeight="1">
      <c r="A60" s="4">
        <v>58</v>
      </c>
      <c r="B60" s="5" t="s">
        <v>658</v>
      </c>
      <c r="C60" s="6" t="s">
        <v>659</v>
      </c>
      <c r="D60" s="6" t="s">
        <v>660</v>
      </c>
      <c r="E60" s="6" t="s">
        <v>661</v>
      </c>
    </row>
    <row r="61" spans="1:5" ht="16.25" customHeight="1">
      <c r="A61" s="4">
        <v>59</v>
      </c>
      <c r="B61" s="5" t="s">
        <v>662</v>
      </c>
      <c r="C61" s="6" t="s">
        <v>663</v>
      </c>
      <c r="D61" s="6" t="s">
        <v>664</v>
      </c>
      <c r="E61" s="6" t="s">
        <v>665</v>
      </c>
    </row>
    <row r="62" spans="1:5" ht="16.25" customHeight="1">
      <c r="A62" s="4">
        <v>60</v>
      </c>
      <c r="B62" s="5" t="s">
        <v>666</v>
      </c>
      <c r="C62" s="6" t="s">
        <v>667</v>
      </c>
      <c r="D62" s="6" t="s">
        <v>668</v>
      </c>
      <c r="E62" s="6" t="s">
        <v>669</v>
      </c>
    </row>
    <row r="63" spans="1:5" ht="16.25" customHeight="1">
      <c r="A63" s="4">
        <v>61</v>
      </c>
      <c r="B63" s="5" t="s">
        <v>670</v>
      </c>
      <c r="C63" s="6" t="s">
        <v>671</v>
      </c>
      <c r="D63" s="6" t="s">
        <v>672</v>
      </c>
      <c r="E63" s="6" t="s">
        <v>673</v>
      </c>
    </row>
    <row r="64" spans="1:5" ht="16.25" customHeight="1">
      <c r="A64" s="4">
        <v>62</v>
      </c>
      <c r="B64" s="5" t="s">
        <v>674</v>
      </c>
      <c r="C64" s="6" t="s">
        <v>675</v>
      </c>
      <c r="D64" s="6" t="s">
        <v>676</v>
      </c>
      <c r="E64" s="6" t="s">
        <v>677</v>
      </c>
    </row>
    <row r="65" spans="1:5" ht="16.25" customHeight="1">
      <c r="A65" s="4">
        <v>63</v>
      </c>
      <c r="B65" s="5" t="s">
        <v>678</v>
      </c>
      <c r="C65" s="6" t="s">
        <v>679</v>
      </c>
      <c r="D65" s="6" t="s">
        <v>680</v>
      </c>
      <c r="E65" s="6" t="s">
        <v>681</v>
      </c>
    </row>
    <row r="66" spans="1:5" ht="16.25" customHeight="1">
      <c r="A66" s="4">
        <v>64</v>
      </c>
      <c r="B66" s="5" t="s">
        <v>682</v>
      </c>
      <c r="C66" s="6" t="s">
        <v>683</v>
      </c>
      <c r="D66" s="6" t="s">
        <v>684</v>
      </c>
      <c r="E66" s="6" t="s">
        <v>685</v>
      </c>
    </row>
    <row r="67" spans="1:5" ht="16.25" customHeight="1">
      <c r="A67" s="4">
        <v>65</v>
      </c>
      <c r="B67" s="5" t="s">
        <v>686</v>
      </c>
      <c r="C67" s="6" t="s">
        <v>687</v>
      </c>
      <c r="D67" s="6" t="s">
        <v>688</v>
      </c>
      <c r="E67" s="6" t="s">
        <v>689</v>
      </c>
    </row>
    <row r="68" spans="1:5" ht="16.25" customHeight="1">
      <c r="A68" s="4">
        <v>66</v>
      </c>
      <c r="B68" s="5" t="s">
        <v>690</v>
      </c>
      <c r="C68" s="6" t="s">
        <v>691</v>
      </c>
      <c r="D68" s="6" t="s">
        <v>692</v>
      </c>
      <c r="E68" s="6" t="s">
        <v>693</v>
      </c>
    </row>
    <row r="69" spans="1:5" ht="16.25" customHeight="1">
      <c r="A69" s="4">
        <v>67</v>
      </c>
      <c r="B69" s="5" t="s">
        <v>694</v>
      </c>
      <c r="C69" s="6" t="s">
        <v>695</v>
      </c>
      <c r="D69" s="6" t="s">
        <v>696</v>
      </c>
      <c r="E69" s="6" t="s">
        <v>697</v>
      </c>
    </row>
    <row r="70" spans="1:5" ht="16.25" customHeight="1">
      <c r="A70" s="4">
        <v>68</v>
      </c>
      <c r="B70" s="5" t="s">
        <v>698</v>
      </c>
      <c r="C70" s="6" t="s">
        <v>699</v>
      </c>
      <c r="D70" s="6" t="s">
        <v>700</v>
      </c>
      <c r="E70" s="6" t="s">
        <v>701</v>
      </c>
    </row>
    <row r="71" spans="1:5" ht="16.25" customHeight="1">
      <c r="A71" s="4">
        <v>69</v>
      </c>
      <c r="B71" s="5" t="s">
        <v>702</v>
      </c>
      <c r="C71" s="6" t="s">
        <v>703</v>
      </c>
      <c r="D71" s="6" t="s">
        <v>704</v>
      </c>
      <c r="E71" s="6" t="s">
        <v>705</v>
      </c>
    </row>
    <row r="72" spans="1:5" ht="16.25" customHeight="1">
      <c r="A72" s="4">
        <v>70</v>
      </c>
      <c r="B72" s="5" t="s">
        <v>706</v>
      </c>
      <c r="C72" s="6" t="s">
        <v>707</v>
      </c>
      <c r="D72" s="6" t="s">
        <v>708</v>
      </c>
      <c r="E72" s="6" t="s">
        <v>709</v>
      </c>
    </row>
    <row r="73" spans="1:5" ht="16.25" customHeight="1">
      <c r="A73" s="4">
        <v>71</v>
      </c>
      <c r="B73" s="5" t="s">
        <v>710</v>
      </c>
      <c r="C73" s="6" t="s">
        <v>711</v>
      </c>
      <c r="D73" s="6" t="s">
        <v>712</v>
      </c>
      <c r="E73" s="6" t="s">
        <v>713</v>
      </c>
    </row>
    <row r="74" spans="1:5" ht="16.25" customHeight="1">
      <c r="A74" s="4">
        <v>72</v>
      </c>
      <c r="B74" s="5" t="s">
        <v>714</v>
      </c>
      <c r="C74" s="6" t="s">
        <v>715</v>
      </c>
      <c r="D74" s="6" t="s">
        <v>716</v>
      </c>
      <c r="E74" s="6" t="s">
        <v>717</v>
      </c>
    </row>
    <row r="75" spans="1:5" ht="16.25" customHeight="1">
      <c r="A75" s="4">
        <v>73</v>
      </c>
      <c r="B75" s="5" t="s">
        <v>718</v>
      </c>
      <c r="C75" s="6" t="s">
        <v>719</v>
      </c>
      <c r="D75" s="6" t="s">
        <v>720</v>
      </c>
      <c r="E75" s="6" t="s">
        <v>721</v>
      </c>
    </row>
    <row r="76" spans="1:5" ht="16.25" customHeight="1">
      <c r="A76" s="4">
        <v>74</v>
      </c>
      <c r="B76" s="5" t="s">
        <v>722</v>
      </c>
      <c r="C76" s="6" t="s">
        <v>723</v>
      </c>
      <c r="D76" s="6" t="s">
        <v>724</v>
      </c>
      <c r="E76" s="6" t="s">
        <v>725</v>
      </c>
    </row>
    <row r="77" spans="1:5" ht="16.25" customHeight="1">
      <c r="A77" s="4">
        <v>75</v>
      </c>
      <c r="B77" s="5" t="s">
        <v>726</v>
      </c>
      <c r="C77" s="6" t="s">
        <v>727</v>
      </c>
      <c r="D77" s="6" t="s">
        <v>728</v>
      </c>
      <c r="E77" s="6" t="s">
        <v>729</v>
      </c>
    </row>
    <row r="78" spans="1:5" ht="16.25" customHeight="1">
      <c r="A78" s="4">
        <v>76</v>
      </c>
      <c r="B78" s="5" t="s">
        <v>730</v>
      </c>
      <c r="C78" s="6" t="s">
        <v>731</v>
      </c>
      <c r="D78" s="6" t="s">
        <v>732</v>
      </c>
      <c r="E78" s="6" t="s">
        <v>733</v>
      </c>
    </row>
    <row r="79" spans="1:5" ht="16.25" customHeight="1">
      <c r="A79" s="4">
        <v>77</v>
      </c>
      <c r="B79" s="5" t="s">
        <v>734</v>
      </c>
      <c r="C79" s="6" t="s">
        <v>735</v>
      </c>
      <c r="D79" s="6" t="s">
        <v>736</v>
      </c>
      <c r="E79" s="6" t="s">
        <v>737</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F08A-D682-4465-AB19-502A96CF74C7}">
  <sheetPr codeName="Sheet17"/>
  <dimension ref="A2:E77"/>
  <sheetViews>
    <sheetView workbookViewId="0">
      <selection activeCell="G21" sqref="G21"/>
    </sheetView>
  </sheetViews>
  <sheetFormatPr defaultRowHeight="14"/>
  <cols>
    <col min="2" max="2" width="33" customWidth="1"/>
  </cols>
  <sheetData>
    <row r="2" spans="1:5" ht="23">
      <c r="A2" s="93" t="s">
        <v>1</v>
      </c>
      <c r="B2" s="93" t="s">
        <v>0</v>
      </c>
      <c r="C2" s="93" t="s">
        <v>427</v>
      </c>
      <c r="D2" s="93" t="s">
        <v>428</v>
      </c>
      <c r="E2" s="93" t="s">
        <v>429</v>
      </c>
    </row>
    <row r="3" spans="1:5" ht="12" customHeight="1">
      <c r="A3" s="11">
        <v>1</v>
      </c>
      <c r="B3" s="10" t="s">
        <v>430</v>
      </c>
      <c r="C3" s="12"/>
      <c r="D3" s="12"/>
      <c r="E3" s="12"/>
    </row>
    <row r="4" spans="1:5" ht="12" customHeight="1">
      <c r="A4" s="11">
        <v>2</v>
      </c>
      <c r="B4" s="10" t="s">
        <v>434</v>
      </c>
      <c r="C4" s="16"/>
      <c r="D4" s="16"/>
      <c r="E4" s="16"/>
    </row>
    <row r="5" spans="1:5" ht="12" customHeight="1">
      <c r="A5" s="11">
        <v>3</v>
      </c>
      <c r="B5" s="10" t="s">
        <v>738</v>
      </c>
      <c r="C5" s="16"/>
      <c r="D5" s="16"/>
      <c r="E5" s="16"/>
    </row>
    <row r="6" spans="1:5" ht="12" customHeight="1">
      <c r="A6" s="11">
        <v>4</v>
      </c>
      <c r="B6" s="10" t="s">
        <v>739</v>
      </c>
      <c r="C6" s="16"/>
      <c r="D6" s="16"/>
      <c r="E6" s="16"/>
    </row>
    <row r="7" spans="1:5" ht="12" customHeight="1">
      <c r="A7" s="11">
        <v>5</v>
      </c>
      <c r="B7" s="10" t="s">
        <v>740</v>
      </c>
      <c r="C7" s="16"/>
      <c r="D7" s="16"/>
      <c r="E7" s="16"/>
    </row>
    <row r="8" spans="1:5" ht="12" customHeight="1">
      <c r="A8" s="11">
        <v>6</v>
      </c>
      <c r="B8" s="10" t="s">
        <v>741</v>
      </c>
      <c r="C8" s="16"/>
      <c r="D8" s="16"/>
      <c r="E8" s="16"/>
    </row>
    <row r="9" spans="1:5" ht="12" customHeight="1">
      <c r="A9" s="11">
        <v>7</v>
      </c>
      <c r="B9" s="10" t="s">
        <v>742</v>
      </c>
      <c r="C9" s="16"/>
      <c r="D9" s="16"/>
      <c r="E9" s="16"/>
    </row>
    <row r="10" spans="1:5" ht="12" customHeight="1">
      <c r="A10" s="11">
        <v>8</v>
      </c>
      <c r="B10" s="10" t="s">
        <v>743</v>
      </c>
      <c r="C10" s="16"/>
      <c r="D10" s="16"/>
      <c r="E10" s="16"/>
    </row>
    <row r="11" spans="1:5" ht="12" customHeight="1">
      <c r="A11" s="11">
        <v>9</v>
      </c>
      <c r="B11" s="10" t="s">
        <v>744</v>
      </c>
      <c r="C11" s="16"/>
      <c r="D11" s="16"/>
      <c r="E11" s="16"/>
    </row>
    <row r="12" spans="1:5" ht="12" customHeight="1">
      <c r="A12" s="11">
        <v>10</v>
      </c>
      <c r="B12" s="10" t="s">
        <v>745</v>
      </c>
      <c r="C12" s="16"/>
      <c r="D12" s="16"/>
      <c r="E12" s="16"/>
    </row>
    <row r="13" spans="1:5" ht="12" customHeight="1">
      <c r="A13" s="11">
        <v>11</v>
      </c>
      <c r="B13" s="10" t="s">
        <v>746</v>
      </c>
      <c r="C13" s="16"/>
      <c r="D13" s="16"/>
      <c r="E13" s="16"/>
    </row>
    <row r="14" spans="1:5" ht="12" customHeight="1">
      <c r="A14" s="11">
        <v>12</v>
      </c>
      <c r="B14" s="10" t="s">
        <v>747</v>
      </c>
      <c r="C14" s="16"/>
      <c r="D14" s="16"/>
      <c r="E14" s="16"/>
    </row>
    <row r="15" spans="1:5" ht="12" customHeight="1">
      <c r="A15" s="11">
        <v>13</v>
      </c>
      <c r="B15" s="10" t="s">
        <v>748</v>
      </c>
      <c r="C15" s="16"/>
      <c r="D15" s="16"/>
      <c r="E15" s="16"/>
    </row>
    <row r="16" spans="1:5" ht="12" customHeight="1">
      <c r="A16" s="11">
        <v>14</v>
      </c>
      <c r="B16" s="10" t="s">
        <v>749</v>
      </c>
      <c r="C16" s="16"/>
      <c r="D16" s="16"/>
      <c r="E16" s="16"/>
    </row>
    <row r="17" spans="1:5" ht="12" customHeight="1">
      <c r="A17" s="11">
        <v>15</v>
      </c>
      <c r="B17" s="10" t="s">
        <v>750</v>
      </c>
      <c r="C17" s="16"/>
      <c r="D17" s="16"/>
      <c r="E17" s="16"/>
    </row>
    <row r="18" spans="1:5" ht="12" customHeight="1">
      <c r="A18" s="11">
        <v>16</v>
      </c>
      <c r="B18" s="10" t="s">
        <v>751</v>
      </c>
      <c r="C18" s="16"/>
      <c r="D18" s="16"/>
      <c r="E18" s="16"/>
    </row>
    <row r="19" spans="1:5" ht="12" customHeight="1">
      <c r="A19" s="11">
        <v>17</v>
      </c>
      <c r="B19" s="10" t="s">
        <v>752</v>
      </c>
      <c r="C19" s="16"/>
      <c r="D19" s="16"/>
      <c r="E19" s="16"/>
    </row>
    <row r="20" spans="1:5" ht="12" customHeight="1">
      <c r="A20" s="11">
        <v>18</v>
      </c>
      <c r="B20" s="10" t="s">
        <v>753</v>
      </c>
      <c r="C20" s="16"/>
      <c r="D20" s="16"/>
      <c r="E20" s="16"/>
    </row>
    <row r="21" spans="1:5" ht="12" customHeight="1">
      <c r="A21" s="11">
        <v>19</v>
      </c>
      <c r="B21" s="10" t="s">
        <v>754</v>
      </c>
      <c r="C21" s="16"/>
      <c r="D21" s="16"/>
      <c r="E21" s="16"/>
    </row>
    <row r="22" spans="1:5" ht="12" customHeight="1">
      <c r="A22" s="11">
        <v>20</v>
      </c>
      <c r="B22" s="10" t="s">
        <v>755</v>
      </c>
      <c r="C22" s="16"/>
      <c r="D22" s="16"/>
      <c r="E22" s="16"/>
    </row>
    <row r="23" spans="1:5" ht="12" customHeight="1">
      <c r="A23" s="11">
        <v>21</v>
      </c>
      <c r="B23" s="10" t="s">
        <v>756</v>
      </c>
      <c r="C23" s="16"/>
      <c r="D23" s="16"/>
      <c r="E23" s="16"/>
    </row>
    <row r="24" spans="1:5" ht="12" customHeight="1">
      <c r="A24" s="11">
        <v>22</v>
      </c>
      <c r="B24" s="10" t="s">
        <v>757</v>
      </c>
      <c r="C24" s="16"/>
      <c r="D24" s="16"/>
      <c r="E24" s="16"/>
    </row>
    <row r="25" spans="1:5" ht="12" customHeight="1">
      <c r="A25" s="11">
        <v>23</v>
      </c>
      <c r="B25" s="10" t="s">
        <v>518</v>
      </c>
      <c r="C25" s="16"/>
      <c r="D25" s="16"/>
      <c r="E25" s="16"/>
    </row>
    <row r="26" spans="1:5" ht="12" customHeight="1">
      <c r="A26" s="11">
        <v>24</v>
      </c>
      <c r="B26" s="10" t="s">
        <v>522</v>
      </c>
      <c r="C26" s="16"/>
      <c r="D26" s="16"/>
      <c r="E26" s="16"/>
    </row>
    <row r="27" spans="1:5" ht="12" customHeight="1">
      <c r="A27" s="11">
        <v>25</v>
      </c>
      <c r="B27" s="10" t="s">
        <v>526</v>
      </c>
      <c r="C27" s="16"/>
      <c r="D27" s="16"/>
      <c r="E27" s="16"/>
    </row>
    <row r="28" spans="1:5" ht="12" customHeight="1">
      <c r="A28" s="11">
        <v>26</v>
      </c>
      <c r="B28" s="10" t="s">
        <v>758</v>
      </c>
      <c r="C28" s="16"/>
      <c r="D28" s="16"/>
      <c r="E28" s="16"/>
    </row>
    <row r="29" spans="1:5" ht="12" customHeight="1">
      <c r="A29" s="11">
        <v>27</v>
      </c>
      <c r="B29" s="10" t="s">
        <v>759</v>
      </c>
      <c r="C29" s="18"/>
      <c r="D29" s="18"/>
      <c r="E29" s="18"/>
    </row>
    <row r="30" spans="1:5" ht="12" customHeight="1">
      <c r="A30" s="11">
        <v>28</v>
      </c>
      <c r="B30" s="10" t="s">
        <v>760</v>
      </c>
      <c r="C30" s="16"/>
      <c r="D30" s="16"/>
      <c r="E30" s="16"/>
    </row>
    <row r="31" spans="1:5" ht="12" customHeight="1">
      <c r="A31" s="11">
        <v>29</v>
      </c>
      <c r="B31" s="10" t="s">
        <v>761</v>
      </c>
      <c r="C31" s="16"/>
      <c r="D31" s="16"/>
      <c r="E31" s="16"/>
    </row>
    <row r="32" spans="1:5" ht="12" customHeight="1">
      <c r="A32" s="11">
        <v>30</v>
      </c>
      <c r="B32" s="10" t="s">
        <v>546</v>
      </c>
      <c r="C32" s="16"/>
      <c r="D32" s="16"/>
      <c r="E32" s="16"/>
    </row>
    <row r="33" spans="1:5" ht="12" customHeight="1">
      <c r="A33" s="11">
        <v>31</v>
      </c>
      <c r="B33" s="10" t="s">
        <v>550</v>
      </c>
      <c r="C33" s="16"/>
      <c r="D33" s="16"/>
      <c r="E33" s="16"/>
    </row>
    <row r="34" spans="1:5" ht="12" customHeight="1">
      <c r="A34" s="11">
        <v>32</v>
      </c>
      <c r="B34" s="10" t="s">
        <v>554</v>
      </c>
      <c r="C34" s="16"/>
      <c r="D34" s="16"/>
      <c r="E34" s="16"/>
    </row>
    <row r="35" spans="1:5" ht="12" customHeight="1">
      <c r="A35" s="11">
        <v>33</v>
      </c>
      <c r="B35" s="10" t="s">
        <v>558</v>
      </c>
      <c r="C35" s="16"/>
      <c r="D35" s="16"/>
      <c r="E35" s="16"/>
    </row>
    <row r="36" spans="1:5" ht="12" customHeight="1">
      <c r="A36" s="11">
        <v>34</v>
      </c>
      <c r="B36" s="10" t="s">
        <v>562</v>
      </c>
      <c r="C36" s="16"/>
      <c r="D36" s="16"/>
      <c r="E36" s="16"/>
    </row>
    <row r="37" spans="1:5" ht="12" customHeight="1">
      <c r="A37" s="11">
        <v>35</v>
      </c>
      <c r="B37" s="10" t="s">
        <v>566</v>
      </c>
      <c r="C37" s="16"/>
      <c r="D37" s="16"/>
      <c r="E37" s="16"/>
    </row>
    <row r="38" spans="1:5" ht="12" customHeight="1">
      <c r="A38" s="11">
        <v>36</v>
      </c>
      <c r="B38" s="10" t="s">
        <v>570</v>
      </c>
      <c r="C38" s="16"/>
      <c r="D38" s="16"/>
      <c r="E38" s="16"/>
    </row>
    <row r="39" spans="1:5" ht="12" customHeight="1">
      <c r="A39" s="11">
        <v>37</v>
      </c>
      <c r="B39" s="10" t="s">
        <v>762</v>
      </c>
      <c r="C39" s="16"/>
      <c r="D39" s="16"/>
      <c r="E39" s="16"/>
    </row>
    <row r="40" spans="1:5" ht="12" customHeight="1">
      <c r="A40" s="11">
        <v>38</v>
      </c>
      <c r="B40" s="10" t="s">
        <v>763</v>
      </c>
      <c r="C40" s="16"/>
      <c r="D40" s="16"/>
      <c r="E40" s="16"/>
    </row>
    <row r="41" spans="1:5" ht="12" customHeight="1">
      <c r="A41" s="11">
        <v>39</v>
      </c>
      <c r="B41" s="10" t="s">
        <v>764</v>
      </c>
      <c r="C41" s="16"/>
      <c r="D41" s="16"/>
      <c r="E41" s="16"/>
    </row>
    <row r="42" spans="1:5" ht="12" customHeight="1">
      <c r="A42" s="11">
        <v>40</v>
      </c>
      <c r="B42" s="10" t="s">
        <v>765</v>
      </c>
      <c r="C42" s="16"/>
      <c r="D42" s="16"/>
      <c r="E42" s="16"/>
    </row>
    <row r="43" spans="1:5" ht="12" customHeight="1">
      <c r="A43" s="11">
        <v>41</v>
      </c>
      <c r="B43" s="10" t="s">
        <v>766</v>
      </c>
      <c r="C43" s="16"/>
      <c r="D43" s="16"/>
      <c r="E43" s="16"/>
    </row>
    <row r="44" spans="1:5" ht="12" customHeight="1">
      <c r="A44" s="11">
        <v>42</v>
      </c>
      <c r="B44" s="10" t="s">
        <v>594</v>
      </c>
      <c r="C44" s="16"/>
      <c r="D44" s="16"/>
      <c r="E44" s="16"/>
    </row>
    <row r="45" spans="1:5" ht="12" customHeight="1">
      <c r="A45" s="11">
        <v>43</v>
      </c>
      <c r="B45" s="10" t="s">
        <v>598</v>
      </c>
      <c r="C45" s="16"/>
      <c r="D45" s="16"/>
      <c r="E45" s="16"/>
    </row>
    <row r="46" spans="1:5" ht="12" customHeight="1">
      <c r="A46" s="11">
        <v>44</v>
      </c>
      <c r="B46" s="10" t="s">
        <v>602</v>
      </c>
      <c r="C46" s="16"/>
      <c r="D46" s="16"/>
      <c r="E46" s="16"/>
    </row>
    <row r="47" spans="1:5" ht="12" customHeight="1">
      <c r="A47" s="11">
        <v>45</v>
      </c>
      <c r="B47" s="10" t="s">
        <v>606</v>
      </c>
      <c r="C47" s="16"/>
      <c r="D47" s="16"/>
      <c r="E47" s="16"/>
    </row>
    <row r="48" spans="1:5" ht="12" customHeight="1">
      <c r="A48" s="11">
        <v>46</v>
      </c>
      <c r="B48" s="10" t="s">
        <v>610</v>
      </c>
      <c r="C48" s="16"/>
      <c r="D48" s="16"/>
      <c r="E48" s="16"/>
    </row>
    <row r="49" spans="1:5" ht="12" customHeight="1">
      <c r="A49" s="11">
        <v>47</v>
      </c>
      <c r="B49" s="10" t="s">
        <v>614</v>
      </c>
      <c r="C49" s="16"/>
      <c r="D49" s="16"/>
      <c r="E49" s="16"/>
    </row>
    <row r="50" spans="1:5" ht="12" customHeight="1">
      <c r="A50" s="11">
        <v>48</v>
      </c>
      <c r="B50" s="10" t="s">
        <v>618</v>
      </c>
      <c r="C50" s="16"/>
      <c r="D50" s="16"/>
      <c r="E50" s="16"/>
    </row>
    <row r="51" spans="1:5" ht="12" customHeight="1">
      <c r="A51" s="11">
        <v>49</v>
      </c>
      <c r="B51" s="10" t="s">
        <v>622</v>
      </c>
      <c r="C51" s="16"/>
      <c r="D51" s="16"/>
      <c r="E51" s="16"/>
    </row>
    <row r="52" spans="1:5" ht="12" customHeight="1">
      <c r="A52" s="11">
        <v>50</v>
      </c>
      <c r="B52" s="10" t="s">
        <v>626</v>
      </c>
      <c r="C52" s="16"/>
      <c r="D52" s="16"/>
      <c r="E52" s="16"/>
    </row>
    <row r="53" spans="1:5" ht="12" customHeight="1">
      <c r="A53" s="11">
        <v>51</v>
      </c>
      <c r="B53" s="10" t="s">
        <v>630</v>
      </c>
      <c r="C53" s="16"/>
      <c r="D53" s="16"/>
      <c r="E53" s="16"/>
    </row>
    <row r="54" spans="1:5" ht="12" customHeight="1">
      <c r="A54" s="11">
        <v>52</v>
      </c>
      <c r="B54" s="10" t="s">
        <v>634</v>
      </c>
      <c r="C54" s="16"/>
      <c r="D54" s="16"/>
      <c r="E54" s="16"/>
    </row>
    <row r="55" spans="1:5" ht="12" customHeight="1">
      <c r="A55" s="11">
        <v>53</v>
      </c>
      <c r="B55" s="10" t="s">
        <v>638</v>
      </c>
      <c r="C55" s="16"/>
      <c r="D55" s="16"/>
      <c r="E55" s="16"/>
    </row>
    <row r="56" spans="1:5" ht="12" customHeight="1">
      <c r="A56" s="11">
        <v>54</v>
      </c>
      <c r="B56" s="10" t="s">
        <v>642</v>
      </c>
      <c r="C56" s="16"/>
      <c r="D56" s="16"/>
      <c r="E56" s="16"/>
    </row>
    <row r="57" spans="1:5" ht="12" customHeight="1">
      <c r="A57" s="11">
        <v>55</v>
      </c>
      <c r="B57" s="10" t="s">
        <v>646</v>
      </c>
      <c r="C57" s="16"/>
      <c r="D57" s="16"/>
      <c r="E57" s="16"/>
    </row>
    <row r="58" spans="1:5" ht="12" customHeight="1">
      <c r="A58" s="11">
        <v>56</v>
      </c>
      <c r="B58" s="10" t="s">
        <v>650</v>
      </c>
      <c r="C58" s="16"/>
      <c r="D58" s="16"/>
      <c r="E58" s="16"/>
    </row>
    <row r="59" spans="1:5" ht="12" customHeight="1">
      <c r="A59" s="11">
        <v>57</v>
      </c>
      <c r="B59" s="10" t="s">
        <v>654</v>
      </c>
      <c r="C59" s="16"/>
      <c r="D59" s="16"/>
      <c r="E59" s="16"/>
    </row>
    <row r="60" spans="1:5" ht="12" customHeight="1">
      <c r="A60" s="11">
        <v>58</v>
      </c>
      <c r="B60" s="10" t="s">
        <v>658</v>
      </c>
      <c r="C60" s="16"/>
      <c r="D60" s="16"/>
      <c r="E60" s="16"/>
    </row>
    <row r="61" spans="1:5" ht="12" customHeight="1">
      <c r="A61" s="11">
        <v>59</v>
      </c>
      <c r="B61" s="10" t="s">
        <v>662</v>
      </c>
      <c r="C61" s="16"/>
      <c r="D61" s="16"/>
      <c r="E61" s="16"/>
    </row>
    <row r="62" spans="1:5" ht="12" customHeight="1">
      <c r="A62" s="11">
        <v>60</v>
      </c>
      <c r="B62" s="10" t="s">
        <v>666</v>
      </c>
      <c r="C62" s="16"/>
      <c r="D62" s="16"/>
      <c r="E62" s="16"/>
    </row>
    <row r="63" spans="1:5" ht="12" customHeight="1">
      <c r="A63" s="11">
        <v>61</v>
      </c>
      <c r="B63" s="10" t="s">
        <v>670</v>
      </c>
      <c r="C63" s="16"/>
      <c r="D63" s="16"/>
      <c r="E63" s="16"/>
    </row>
    <row r="64" spans="1:5" ht="12" customHeight="1">
      <c r="A64" s="11">
        <v>62</v>
      </c>
      <c r="B64" s="10" t="s">
        <v>674</v>
      </c>
      <c r="C64" s="16"/>
      <c r="D64" s="16"/>
      <c r="E64" s="16"/>
    </row>
    <row r="65" spans="1:5" ht="12" customHeight="1">
      <c r="A65" s="11">
        <v>63</v>
      </c>
      <c r="B65" s="10" t="s">
        <v>678</v>
      </c>
      <c r="C65" s="16"/>
      <c r="D65" s="16"/>
      <c r="E65" s="16"/>
    </row>
    <row r="66" spans="1:5" ht="12" customHeight="1">
      <c r="A66" s="11">
        <v>64</v>
      </c>
      <c r="B66" s="10" t="s">
        <v>682</v>
      </c>
      <c r="C66" s="16"/>
      <c r="D66" s="16"/>
      <c r="E66" s="16"/>
    </row>
    <row r="67" spans="1:5" ht="12" customHeight="1">
      <c r="A67" s="11">
        <v>65</v>
      </c>
      <c r="B67" s="10" t="s">
        <v>686</v>
      </c>
      <c r="C67" s="16"/>
      <c r="D67" s="16"/>
      <c r="E67" s="16"/>
    </row>
    <row r="68" spans="1:5" ht="12" customHeight="1">
      <c r="A68" s="11">
        <v>66</v>
      </c>
      <c r="B68" s="10" t="s">
        <v>690</v>
      </c>
      <c r="C68" s="16"/>
      <c r="D68" s="16"/>
      <c r="E68" s="16"/>
    </row>
    <row r="69" spans="1:5" ht="12" customHeight="1">
      <c r="A69" s="11">
        <v>67</v>
      </c>
      <c r="B69" s="10" t="s">
        <v>694</v>
      </c>
      <c r="C69" s="16"/>
      <c r="D69" s="16"/>
      <c r="E69" s="16"/>
    </row>
    <row r="70" spans="1:5" ht="12" customHeight="1">
      <c r="A70" s="11">
        <v>68</v>
      </c>
      <c r="B70" s="10" t="s">
        <v>767</v>
      </c>
      <c r="C70" s="16"/>
      <c r="D70" s="16"/>
      <c r="E70" s="16"/>
    </row>
    <row r="71" spans="1:5" ht="12" customHeight="1">
      <c r="A71" s="11">
        <v>69</v>
      </c>
      <c r="B71" s="10" t="s">
        <v>768</v>
      </c>
      <c r="C71" s="16"/>
      <c r="D71" s="16"/>
      <c r="E71" s="16"/>
    </row>
    <row r="72" spans="1:5" ht="12" customHeight="1">
      <c r="A72" s="11">
        <v>70</v>
      </c>
      <c r="B72" s="10" t="s">
        <v>706</v>
      </c>
      <c r="C72" s="16"/>
      <c r="D72" s="16"/>
      <c r="E72" s="16"/>
    </row>
    <row r="73" spans="1:5" ht="12" customHeight="1">
      <c r="A73" s="11">
        <v>71</v>
      </c>
      <c r="B73" s="10" t="s">
        <v>710</v>
      </c>
      <c r="C73" s="16"/>
      <c r="D73" s="16"/>
      <c r="E73" s="16"/>
    </row>
    <row r="74" spans="1:5" ht="12" customHeight="1">
      <c r="A74" s="11">
        <v>72</v>
      </c>
      <c r="B74" s="10" t="s">
        <v>714</v>
      </c>
      <c r="C74" s="16"/>
      <c r="D74" s="16"/>
      <c r="E74" s="16"/>
    </row>
    <row r="75" spans="1:5" ht="12" customHeight="1">
      <c r="A75" s="11">
        <v>73</v>
      </c>
      <c r="B75" s="10" t="s">
        <v>718</v>
      </c>
      <c r="C75" s="16"/>
      <c r="D75" s="16"/>
      <c r="E75" s="16"/>
    </row>
    <row r="76" spans="1:5" ht="12" customHeight="1">
      <c r="A76" s="11">
        <v>74</v>
      </c>
      <c r="B76" s="10" t="s">
        <v>722</v>
      </c>
      <c r="C76" s="16"/>
      <c r="D76" s="16"/>
      <c r="E76" s="16"/>
    </row>
    <row r="77" spans="1:5" ht="12" customHeight="1">
      <c r="A77" s="11">
        <v>75</v>
      </c>
      <c r="B77" s="10" t="s">
        <v>726</v>
      </c>
      <c r="C77" s="16"/>
      <c r="D77" s="16"/>
      <c r="E77" s="16"/>
    </row>
  </sheetData>
  <phoneticPr fontId="7" type="noConversion"/>
  <pageMargins left="0.7" right="0.7" top="0.75" bottom="0.75" header="0.3" footer="0.3"/>
  <customProperties>
    <customPr name="EpmWorksheetKeyString_GUID" r:id="rId1"/>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7B0BB-4825-46AE-A366-918CD1A4239C}">
  <sheetPr codeName="Sheet18"/>
  <dimension ref="A1:F87"/>
  <sheetViews>
    <sheetView workbookViewId="0">
      <selection activeCell="G20" sqref="G20"/>
    </sheetView>
  </sheetViews>
  <sheetFormatPr defaultRowHeight="14"/>
  <cols>
    <col min="2" max="2" width="24" bestFit="1" customWidth="1"/>
    <col min="4" max="5" width="15.5" bestFit="1" customWidth="1"/>
  </cols>
  <sheetData>
    <row r="1" spans="1:6">
      <c r="A1" s="97" t="s">
        <v>1</v>
      </c>
      <c r="B1" s="97" t="s">
        <v>0</v>
      </c>
      <c r="C1" s="97" t="s">
        <v>427</v>
      </c>
      <c r="D1" s="97" t="s">
        <v>428</v>
      </c>
      <c r="E1" s="97" t="s">
        <v>429</v>
      </c>
      <c r="F1" s="94"/>
    </row>
    <row r="2" spans="1:6">
      <c r="A2" s="102">
        <v>1</v>
      </c>
      <c r="B2" s="101" t="s">
        <v>430</v>
      </c>
      <c r="C2" s="100"/>
      <c r="D2" s="100"/>
      <c r="E2" s="100"/>
      <c r="F2" s="94"/>
    </row>
    <row r="3" spans="1:6">
      <c r="A3" s="102">
        <v>2</v>
      </c>
      <c r="B3" s="101" t="s">
        <v>434</v>
      </c>
      <c r="C3" s="96"/>
      <c r="D3" s="96"/>
      <c r="E3" s="96"/>
      <c r="F3" s="94"/>
    </row>
    <row r="4" spans="1:6">
      <c r="A4" s="102">
        <v>3</v>
      </c>
      <c r="B4" s="101" t="s">
        <v>438</v>
      </c>
      <c r="C4" s="96"/>
      <c r="D4" s="96"/>
      <c r="E4" s="96"/>
      <c r="F4" s="94"/>
    </row>
    <row r="5" spans="1:6">
      <c r="A5" s="102">
        <v>4</v>
      </c>
      <c r="B5" s="101" t="s">
        <v>442</v>
      </c>
      <c r="C5" s="96"/>
      <c r="D5" s="96"/>
      <c r="E5" s="96"/>
      <c r="F5" s="94"/>
    </row>
    <row r="6" spans="1:6">
      <c r="A6" s="102">
        <v>5</v>
      </c>
      <c r="B6" s="101" t="s">
        <v>769</v>
      </c>
      <c r="C6" s="96"/>
      <c r="D6" s="96"/>
      <c r="E6" s="96"/>
      <c r="F6" s="94"/>
    </row>
    <row r="7" spans="1:6">
      <c r="A7" s="102">
        <v>6</v>
      </c>
      <c r="B7" s="101" t="s">
        <v>450</v>
      </c>
      <c r="C7" s="96"/>
      <c r="D7" s="96"/>
      <c r="E7" s="96"/>
    </row>
    <row r="8" spans="1:6">
      <c r="A8" s="102">
        <v>7</v>
      </c>
      <c r="B8" s="101" t="s">
        <v>770</v>
      </c>
      <c r="C8" s="96"/>
      <c r="D8" s="96"/>
      <c r="E8" s="96"/>
    </row>
    <row r="9" spans="1:6">
      <c r="A9" s="102">
        <v>8</v>
      </c>
      <c r="B9" s="101" t="s">
        <v>771</v>
      </c>
      <c r="C9" s="96"/>
      <c r="D9" s="96"/>
      <c r="E9" s="96"/>
    </row>
    <row r="10" spans="1:6">
      <c r="A10" s="102">
        <v>9</v>
      </c>
      <c r="B10" s="101" t="s">
        <v>462</v>
      </c>
      <c r="C10" s="96"/>
      <c r="D10" s="96"/>
      <c r="E10" s="96"/>
    </row>
    <row r="11" spans="1:6">
      <c r="A11" s="102">
        <v>10</v>
      </c>
      <c r="B11" s="101" t="s">
        <v>466</v>
      </c>
      <c r="C11" s="96"/>
      <c r="D11" s="96"/>
      <c r="E11" s="96"/>
    </row>
    <row r="12" spans="1:6">
      <c r="A12" s="102">
        <v>11</v>
      </c>
      <c r="B12" s="101" t="s">
        <v>470</v>
      </c>
      <c r="C12" s="96"/>
      <c r="D12" s="96"/>
      <c r="E12" s="96"/>
    </row>
    <row r="13" spans="1:6">
      <c r="A13" s="102">
        <v>12</v>
      </c>
      <c r="B13" s="101" t="s">
        <v>474</v>
      </c>
      <c r="C13" s="96"/>
      <c r="D13" s="96"/>
      <c r="E13" s="96"/>
    </row>
    <row r="14" spans="1:6">
      <c r="A14" s="102">
        <v>13</v>
      </c>
      <c r="B14" s="101" t="s">
        <v>478</v>
      </c>
      <c r="C14" s="96"/>
      <c r="D14" s="96"/>
      <c r="E14" s="96"/>
    </row>
    <row r="15" spans="1:6">
      <c r="A15" s="102">
        <v>14</v>
      </c>
      <c r="B15" s="101" t="s">
        <v>482</v>
      </c>
      <c r="C15" s="96"/>
      <c r="D15" s="96"/>
      <c r="E15" s="96"/>
    </row>
    <row r="16" spans="1:6">
      <c r="A16" s="102">
        <v>15</v>
      </c>
      <c r="B16" s="101" t="s">
        <v>486</v>
      </c>
      <c r="C16" s="96"/>
      <c r="D16" s="96"/>
      <c r="E16" s="96"/>
    </row>
    <row r="17" spans="1:5">
      <c r="A17" s="102">
        <v>16</v>
      </c>
      <c r="B17" s="101" t="s">
        <v>490</v>
      </c>
      <c r="C17" s="96"/>
      <c r="D17" s="96"/>
      <c r="E17" s="96"/>
    </row>
    <row r="18" spans="1:5">
      <c r="A18" s="102">
        <v>17</v>
      </c>
      <c r="B18" s="101" t="s">
        <v>494</v>
      </c>
      <c r="C18" s="96"/>
      <c r="D18" s="96"/>
      <c r="E18" s="96"/>
    </row>
    <row r="19" spans="1:5">
      <c r="A19" s="102">
        <v>18</v>
      </c>
      <c r="B19" s="101" t="s">
        <v>498</v>
      </c>
      <c r="C19" s="96"/>
      <c r="D19" s="96"/>
      <c r="E19" s="96"/>
    </row>
    <row r="20" spans="1:5">
      <c r="A20" s="102">
        <v>19</v>
      </c>
      <c r="B20" s="101" t="s">
        <v>502</v>
      </c>
      <c r="C20" s="96"/>
      <c r="D20" s="96"/>
      <c r="E20" s="96"/>
    </row>
    <row r="21" spans="1:5">
      <c r="A21" s="102">
        <v>20</v>
      </c>
      <c r="B21" s="101" t="s">
        <v>506</v>
      </c>
      <c r="C21" s="96"/>
      <c r="D21" s="96"/>
      <c r="E21" s="96"/>
    </row>
    <row r="22" spans="1:5">
      <c r="A22" s="102">
        <v>21</v>
      </c>
      <c r="B22" s="101" t="s">
        <v>772</v>
      </c>
      <c r="C22" s="96"/>
      <c r="D22" s="96"/>
      <c r="E22" s="96"/>
    </row>
    <row r="23" spans="1:5">
      <c r="A23" s="102">
        <v>22</v>
      </c>
      <c r="B23" s="101" t="s">
        <v>514</v>
      </c>
      <c r="C23" s="96"/>
      <c r="D23" s="96"/>
      <c r="E23" s="96"/>
    </row>
    <row r="24" spans="1:5">
      <c r="A24" s="102">
        <v>23</v>
      </c>
      <c r="B24" s="101" t="s">
        <v>518</v>
      </c>
      <c r="C24" s="96"/>
      <c r="D24" s="96"/>
      <c r="E24" s="96"/>
    </row>
    <row r="25" spans="1:5">
      <c r="A25" s="102">
        <v>24</v>
      </c>
      <c r="B25" s="104" t="s">
        <v>522</v>
      </c>
      <c r="C25" s="96"/>
      <c r="D25" s="96"/>
      <c r="E25" s="96"/>
    </row>
    <row r="26" spans="1:5">
      <c r="A26" s="102">
        <v>25</v>
      </c>
      <c r="B26" s="101" t="s">
        <v>526</v>
      </c>
      <c r="C26" s="96"/>
      <c r="D26" s="96"/>
      <c r="E26" s="96"/>
    </row>
    <row r="27" spans="1:5">
      <c r="A27" s="102">
        <v>26</v>
      </c>
      <c r="B27" s="101" t="s">
        <v>530</v>
      </c>
      <c r="C27" s="96"/>
      <c r="D27" s="96"/>
      <c r="E27" s="96"/>
    </row>
    <row r="28" spans="1:5">
      <c r="A28" s="102">
        <v>27</v>
      </c>
      <c r="B28" s="101" t="s">
        <v>773</v>
      </c>
      <c r="C28" s="96"/>
      <c r="D28" s="96"/>
      <c r="E28" s="96"/>
    </row>
    <row r="29" spans="1:5">
      <c r="A29" s="102">
        <v>28</v>
      </c>
      <c r="B29" s="101" t="s">
        <v>774</v>
      </c>
      <c r="C29" s="96"/>
      <c r="D29" s="96"/>
      <c r="E29" s="96"/>
    </row>
    <row r="30" spans="1:5">
      <c r="A30" s="102">
        <v>29</v>
      </c>
      <c r="B30" s="101" t="s">
        <v>775</v>
      </c>
      <c r="C30" s="96"/>
      <c r="D30" s="96"/>
      <c r="E30" s="96"/>
    </row>
    <row r="31" spans="1:5">
      <c r="A31" s="102">
        <v>30</v>
      </c>
      <c r="B31" s="101" t="s">
        <v>546</v>
      </c>
      <c r="C31" s="96"/>
      <c r="D31" s="96"/>
      <c r="E31" s="96"/>
    </row>
    <row r="32" spans="1:5">
      <c r="A32" s="102">
        <v>31</v>
      </c>
      <c r="B32" s="101" t="s">
        <v>550</v>
      </c>
      <c r="C32" s="96"/>
      <c r="D32" s="96"/>
      <c r="E32" s="96"/>
    </row>
    <row r="33" spans="1:5">
      <c r="A33" s="102">
        <v>32</v>
      </c>
      <c r="B33" s="101" t="s">
        <v>554</v>
      </c>
      <c r="C33" s="96"/>
      <c r="D33" s="96"/>
      <c r="E33" s="96"/>
    </row>
    <row r="34" spans="1:5">
      <c r="A34" s="102">
        <v>33</v>
      </c>
      <c r="B34" s="101" t="s">
        <v>558</v>
      </c>
      <c r="C34" s="96"/>
      <c r="D34" s="96"/>
      <c r="E34" s="96"/>
    </row>
    <row r="35" spans="1:5">
      <c r="A35" s="102">
        <v>34</v>
      </c>
      <c r="B35" s="101" t="s">
        <v>562</v>
      </c>
      <c r="C35" s="96"/>
      <c r="D35" s="96"/>
      <c r="E35" s="96"/>
    </row>
    <row r="36" spans="1:5">
      <c r="A36" s="102">
        <v>35</v>
      </c>
      <c r="B36" s="101" t="s">
        <v>566</v>
      </c>
      <c r="C36" s="96"/>
      <c r="D36" s="96"/>
      <c r="E36" s="96"/>
    </row>
    <row r="37" spans="1:5">
      <c r="A37" s="102">
        <v>36</v>
      </c>
      <c r="B37" s="101" t="s">
        <v>570</v>
      </c>
      <c r="C37" s="96"/>
      <c r="D37" s="96"/>
      <c r="E37" s="96"/>
    </row>
    <row r="38" spans="1:5">
      <c r="A38" s="102">
        <v>37</v>
      </c>
      <c r="B38" s="101" t="s">
        <v>574</v>
      </c>
      <c r="C38" s="96"/>
      <c r="D38" s="96"/>
      <c r="E38" s="96"/>
    </row>
    <row r="39" spans="1:5">
      <c r="A39" s="102">
        <v>38</v>
      </c>
      <c r="B39" s="101" t="s">
        <v>578</v>
      </c>
      <c r="C39" s="96"/>
      <c r="D39" s="96"/>
      <c r="E39" s="96"/>
    </row>
    <row r="40" spans="1:5">
      <c r="A40" s="102">
        <v>39</v>
      </c>
      <c r="B40" s="101" t="s">
        <v>582</v>
      </c>
      <c r="C40" s="96"/>
      <c r="D40" s="96"/>
      <c r="E40" s="96"/>
    </row>
    <row r="41" spans="1:5">
      <c r="A41" s="102">
        <v>40</v>
      </c>
      <c r="B41" s="101" t="s">
        <v>586</v>
      </c>
      <c r="C41" s="96"/>
      <c r="D41" s="96"/>
      <c r="E41" s="96"/>
    </row>
    <row r="42" spans="1:5">
      <c r="A42" s="102">
        <v>41</v>
      </c>
      <c r="B42" s="101" t="s">
        <v>590</v>
      </c>
      <c r="C42" s="96"/>
      <c r="D42" s="96"/>
      <c r="E42" s="96"/>
    </row>
    <row r="43" spans="1:5">
      <c r="A43" s="102">
        <v>42</v>
      </c>
      <c r="B43" s="101" t="s">
        <v>594</v>
      </c>
      <c r="C43" s="96"/>
      <c r="D43" s="96"/>
      <c r="E43" s="96"/>
    </row>
    <row r="44" spans="1:5">
      <c r="A44" s="102">
        <v>43</v>
      </c>
      <c r="B44" s="101" t="s">
        <v>598</v>
      </c>
      <c r="C44" s="96"/>
      <c r="D44" s="96"/>
      <c r="E44" s="96"/>
    </row>
    <row r="45" spans="1:5">
      <c r="A45" s="102">
        <v>44</v>
      </c>
      <c r="B45" s="101" t="s">
        <v>602</v>
      </c>
      <c r="C45" s="96"/>
      <c r="D45" s="96"/>
      <c r="E45" s="96"/>
    </row>
    <row r="46" spans="1:5">
      <c r="A46" s="102">
        <v>45</v>
      </c>
      <c r="B46" s="101" t="s">
        <v>606</v>
      </c>
      <c r="C46" s="96"/>
      <c r="D46" s="96"/>
      <c r="E46" s="96"/>
    </row>
    <row r="47" spans="1:5">
      <c r="A47" s="102">
        <v>46</v>
      </c>
      <c r="B47" s="101" t="s">
        <v>610</v>
      </c>
      <c r="C47" s="96"/>
      <c r="D47" s="96"/>
      <c r="E47" s="96"/>
    </row>
    <row r="48" spans="1:5">
      <c r="A48" s="102">
        <v>47</v>
      </c>
      <c r="B48" s="101" t="s">
        <v>614</v>
      </c>
      <c r="C48" s="96"/>
      <c r="D48" s="96"/>
      <c r="E48" s="96"/>
    </row>
    <row r="49" spans="1:5">
      <c r="A49" s="102">
        <v>48</v>
      </c>
      <c r="B49" s="101" t="s">
        <v>618</v>
      </c>
      <c r="C49" s="96"/>
      <c r="D49" s="96"/>
      <c r="E49" s="96"/>
    </row>
    <row r="50" spans="1:5">
      <c r="A50" s="102">
        <v>49</v>
      </c>
      <c r="B50" s="101" t="s">
        <v>622</v>
      </c>
      <c r="C50" s="96"/>
      <c r="D50" s="96"/>
      <c r="E50" s="96"/>
    </row>
    <row r="51" spans="1:5">
      <c r="A51" s="102">
        <v>50</v>
      </c>
      <c r="B51" s="101" t="s">
        <v>626</v>
      </c>
      <c r="C51" s="96"/>
      <c r="D51" s="96"/>
      <c r="E51" s="96"/>
    </row>
    <row r="52" spans="1:5">
      <c r="A52" s="102">
        <v>51</v>
      </c>
      <c r="B52" s="101" t="s">
        <v>630</v>
      </c>
      <c r="C52" s="96"/>
      <c r="D52" s="96"/>
      <c r="E52" s="96"/>
    </row>
    <row r="53" spans="1:5">
      <c r="A53" s="102">
        <v>52</v>
      </c>
      <c r="B53" s="101" t="s">
        <v>634</v>
      </c>
      <c r="C53" s="96"/>
      <c r="D53" s="96"/>
      <c r="E53" s="96"/>
    </row>
    <row r="54" spans="1:5">
      <c r="A54" s="102">
        <v>53</v>
      </c>
      <c r="B54" s="101" t="s">
        <v>638</v>
      </c>
      <c r="C54" s="96"/>
      <c r="D54" s="96"/>
      <c r="E54" s="96"/>
    </row>
    <row r="55" spans="1:5">
      <c r="A55" s="102">
        <v>54</v>
      </c>
      <c r="B55" s="101" t="s">
        <v>642</v>
      </c>
      <c r="C55" s="96"/>
      <c r="D55" s="96"/>
      <c r="E55" s="96"/>
    </row>
    <row r="56" spans="1:5">
      <c r="A56" s="102">
        <v>55</v>
      </c>
      <c r="B56" s="101" t="s">
        <v>646</v>
      </c>
      <c r="C56" s="96"/>
      <c r="D56" s="96"/>
      <c r="E56" s="96"/>
    </row>
    <row r="57" spans="1:5">
      <c r="A57" s="102">
        <v>56</v>
      </c>
      <c r="B57" s="101" t="s">
        <v>650</v>
      </c>
      <c r="C57" s="96"/>
      <c r="D57" s="96"/>
      <c r="E57" s="96"/>
    </row>
    <row r="58" spans="1:5">
      <c r="A58" s="102">
        <v>57</v>
      </c>
      <c r="B58" s="101" t="s">
        <v>654</v>
      </c>
      <c r="C58" s="96"/>
      <c r="D58" s="96"/>
      <c r="E58" s="96"/>
    </row>
    <row r="59" spans="1:5">
      <c r="A59" s="102">
        <v>58</v>
      </c>
      <c r="B59" s="101" t="s">
        <v>658</v>
      </c>
      <c r="C59" s="96"/>
      <c r="D59" s="96"/>
      <c r="E59" s="96"/>
    </row>
    <row r="60" spans="1:5">
      <c r="A60" s="102">
        <v>59</v>
      </c>
      <c r="B60" s="101" t="s">
        <v>662</v>
      </c>
      <c r="C60" s="96"/>
      <c r="D60" s="96"/>
      <c r="E60" s="96"/>
    </row>
    <row r="61" spans="1:5">
      <c r="A61" s="102">
        <v>60</v>
      </c>
      <c r="B61" s="101" t="s">
        <v>666</v>
      </c>
      <c r="C61" s="96"/>
      <c r="D61" s="96"/>
      <c r="E61" s="96"/>
    </row>
    <row r="62" spans="1:5">
      <c r="A62" s="102">
        <v>61</v>
      </c>
      <c r="B62" s="101" t="s">
        <v>670</v>
      </c>
      <c r="C62" s="96"/>
      <c r="D62" s="96"/>
      <c r="E62" s="96"/>
    </row>
    <row r="63" spans="1:5">
      <c r="A63" s="102">
        <v>62</v>
      </c>
      <c r="B63" s="101" t="s">
        <v>674</v>
      </c>
      <c r="C63" s="96"/>
      <c r="D63" s="96"/>
      <c r="E63" s="96"/>
    </row>
    <row r="64" spans="1:5">
      <c r="A64" s="102">
        <v>63</v>
      </c>
      <c r="B64" s="101" t="s">
        <v>678</v>
      </c>
      <c r="C64" s="96"/>
      <c r="D64" s="96"/>
      <c r="E64" s="96"/>
    </row>
    <row r="65" spans="1:5">
      <c r="A65" s="102">
        <v>64</v>
      </c>
      <c r="B65" s="101" t="s">
        <v>682</v>
      </c>
      <c r="C65" s="96"/>
      <c r="D65" s="96"/>
      <c r="E65" s="96"/>
    </row>
    <row r="66" spans="1:5">
      <c r="A66" s="102">
        <v>65</v>
      </c>
      <c r="B66" s="101" t="s">
        <v>686</v>
      </c>
      <c r="C66" s="96"/>
      <c r="D66" s="96"/>
      <c r="E66" s="96"/>
    </row>
    <row r="67" spans="1:5">
      <c r="A67" s="102">
        <v>66</v>
      </c>
      <c r="B67" s="101" t="s">
        <v>690</v>
      </c>
      <c r="C67" s="96"/>
      <c r="D67" s="96"/>
      <c r="E67" s="96"/>
    </row>
    <row r="68" spans="1:5">
      <c r="A68" s="102">
        <v>67</v>
      </c>
      <c r="B68" s="101" t="s">
        <v>694</v>
      </c>
      <c r="C68" s="96"/>
      <c r="D68" s="96"/>
      <c r="E68" s="96"/>
    </row>
    <row r="69" spans="1:5">
      <c r="A69" s="102">
        <v>68</v>
      </c>
      <c r="B69" s="101" t="s">
        <v>698</v>
      </c>
      <c r="C69" s="96"/>
      <c r="D69" s="96"/>
      <c r="E69" s="96"/>
    </row>
    <row r="70" spans="1:5">
      <c r="A70" s="102">
        <v>69</v>
      </c>
      <c r="B70" s="101" t="s">
        <v>776</v>
      </c>
      <c r="C70" s="96"/>
      <c r="D70" s="96"/>
      <c r="E70" s="96"/>
    </row>
    <row r="71" spans="1:5">
      <c r="A71" s="102">
        <v>70</v>
      </c>
      <c r="B71" s="101" t="s">
        <v>706</v>
      </c>
      <c r="C71" s="96">
        <v>0</v>
      </c>
      <c r="D71" s="96">
        <v>0</v>
      </c>
      <c r="E71" s="96">
        <v>0</v>
      </c>
    </row>
    <row r="72" spans="1:5">
      <c r="A72" s="102"/>
      <c r="B72" s="101"/>
      <c r="C72" s="96"/>
      <c r="D72" s="96"/>
      <c r="E72" s="96"/>
    </row>
    <row r="73" spans="1:5">
      <c r="A73" s="102"/>
      <c r="B73" s="101"/>
      <c r="C73" s="96"/>
      <c r="D73" s="96"/>
      <c r="E73" s="96"/>
    </row>
    <row r="74" spans="1:5">
      <c r="A74" s="102">
        <v>71</v>
      </c>
      <c r="B74" s="101" t="s">
        <v>710</v>
      </c>
      <c r="C74" s="96"/>
      <c r="D74" s="96"/>
      <c r="E74" s="96"/>
    </row>
    <row r="75" spans="1:5">
      <c r="A75" s="102">
        <v>72</v>
      </c>
      <c r="B75" s="101" t="s">
        <v>714</v>
      </c>
      <c r="C75" s="96"/>
      <c r="D75" s="96"/>
      <c r="E75" s="96"/>
    </row>
    <row r="76" spans="1:5">
      <c r="A76" s="102">
        <v>73</v>
      </c>
      <c r="B76" s="101" t="s">
        <v>718</v>
      </c>
      <c r="C76" s="96"/>
      <c r="D76" s="96"/>
      <c r="E76" s="96"/>
    </row>
    <row r="77" spans="1:5">
      <c r="A77" s="102">
        <v>74</v>
      </c>
      <c r="B77" s="101" t="s">
        <v>722</v>
      </c>
      <c r="C77" s="96"/>
      <c r="D77" s="96"/>
      <c r="E77" s="96"/>
    </row>
    <row r="78" spans="1:5">
      <c r="A78" s="102">
        <v>75</v>
      </c>
      <c r="B78" s="101" t="s">
        <v>726</v>
      </c>
      <c r="C78" s="96"/>
      <c r="D78" s="96"/>
      <c r="E78" s="96"/>
    </row>
    <row r="79" spans="1:5">
      <c r="A79" s="94"/>
      <c r="B79" s="94"/>
      <c r="C79" s="94"/>
      <c r="D79" s="113"/>
      <c r="E79" s="113"/>
    </row>
    <row r="80" spans="1:5">
      <c r="A80" s="94"/>
      <c r="B80" s="114" t="s">
        <v>777</v>
      </c>
      <c r="C80" s="96">
        <v>0</v>
      </c>
      <c r="D80" s="96">
        <v>0</v>
      </c>
      <c r="E80" s="96">
        <v>0</v>
      </c>
    </row>
    <row r="81" spans="1:5">
      <c r="A81" s="94"/>
      <c r="B81" s="114" t="s">
        <v>778</v>
      </c>
      <c r="C81" s="96">
        <v>0</v>
      </c>
      <c r="D81" s="96">
        <v>0</v>
      </c>
      <c r="E81" s="96">
        <v>0</v>
      </c>
    </row>
    <row r="82" spans="1:5">
      <c r="A82" s="94"/>
      <c r="B82" s="114" t="s">
        <v>779</v>
      </c>
      <c r="C82" s="96">
        <v>0</v>
      </c>
      <c r="D82" s="96">
        <v>0</v>
      </c>
      <c r="E82" s="96">
        <v>0</v>
      </c>
    </row>
    <row r="83" spans="1:5">
      <c r="A83" s="94"/>
      <c r="B83" s="114" t="s">
        <v>780</v>
      </c>
      <c r="C83" s="96">
        <v>0</v>
      </c>
      <c r="D83" s="96">
        <v>0</v>
      </c>
      <c r="E83" s="96">
        <v>0</v>
      </c>
    </row>
    <row r="84" spans="1:5">
      <c r="A84" s="94"/>
      <c r="B84" s="114" t="s">
        <v>781</v>
      </c>
      <c r="C84" s="96">
        <v>0</v>
      </c>
      <c r="D84" s="96">
        <v>0</v>
      </c>
      <c r="E84" s="96">
        <v>0</v>
      </c>
    </row>
    <row r="85" spans="1:5">
      <c r="A85" s="94"/>
      <c r="B85" s="114" t="s">
        <v>782</v>
      </c>
      <c r="C85" s="96">
        <v>0</v>
      </c>
      <c r="D85" s="96">
        <v>0</v>
      </c>
      <c r="E85" s="96">
        <v>0</v>
      </c>
    </row>
    <row r="86" spans="1:5">
      <c r="A86" s="94"/>
      <c r="B86" s="114" t="s">
        <v>783</v>
      </c>
      <c r="C86" s="96">
        <v>0</v>
      </c>
      <c r="D86" s="96">
        <v>0</v>
      </c>
      <c r="E86" s="96">
        <v>0</v>
      </c>
    </row>
    <row r="87" spans="1:5">
      <c r="B87" s="115" t="s">
        <v>784</v>
      </c>
      <c r="C87" s="116">
        <v>0</v>
      </c>
    </row>
  </sheetData>
  <phoneticPr fontId="7" type="noConversion"/>
  <pageMargins left="0.7" right="0.7" top="0.75" bottom="0.75" header="0.3" footer="0.3"/>
  <customProperties>
    <customPr name="EpmWorksheetKeyString_GUID"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04F8-25EF-4443-B7B5-00441CBB2690}">
  <sheetPr codeName="Sheet19"/>
  <dimension ref="A1:C6"/>
  <sheetViews>
    <sheetView workbookViewId="0">
      <selection activeCell="B23" sqref="B23"/>
    </sheetView>
  </sheetViews>
  <sheetFormatPr defaultColWidth="8.33203125" defaultRowHeight="12.5"/>
  <cols>
    <col min="1" max="1" width="29.4140625" style="2" customWidth="1"/>
    <col min="2" max="3" width="15.9140625" style="2" customWidth="1"/>
    <col min="4" max="16384" width="8.33203125" style="2"/>
  </cols>
  <sheetData>
    <row r="1" spans="1:3" ht="16.25" customHeight="1">
      <c r="A1" s="4" t="s">
        <v>785</v>
      </c>
      <c r="B1" s="4" t="s">
        <v>786</v>
      </c>
      <c r="C1" s="4" t="s">
        <v>787</v>
      </c>
    </row>
    <row r="2" spans="1:3" ht="16.25" customHeight="1">
      <c r="A2" s="5" t="s">
        <v>788</v>
      </c>
      <c r="B2" s="6" t="s">
        <v>789</v>
      </c>
      <c r="C2" s="6" t="s">
        <v>790</v>
      </c>
    </row>
    <row r="3" spans="1:3" ht="16.25" customHeight="1">
      <c r="A3" s="5" t="s">
        <v>791</v>
      </c>
      <c r="B3" s="6" t="s">
        <v>792</v>
      </c>
      <c r="C3" s="6" t="s">
        <v>793</v>
      </c>
    </row>
    <row r="4" spans="1:3" ht="16.25" customHeight="1">
      <c r="A4" s="5" t="s">
        <v>794</v>
      </c>
      <c r="B4" s="6" t="s">
        <v>795</v>
      </c>
      <c r="C4" s="6" t="s">
        <v>796</v>
      </c>
    </row>
    <row r="5" spans="1:3" ht="16.25" customHeight="1">
      <c r="A5" s="5" t="s">
        <v>797</v>
      </c>
      <c r="B5" s="6" t="s">
        <v>798</v>
      </c>
      <c r="C5" s="6" t="s">
        <v>799</v>
      </c>
    </row>
    <row r="6" spans="1:3" ht="16.25" customHeight="1">
      <c r="A6" s="5" t="s">
        <v>800</v>
      </c>
      <c r="B6" s="6" t="s">
        <v>801</v>
      </c>
      <c r="C6" s="6" t="s">
        <v>802</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D8DC-DBFA-410C-B121-52A4F2F47F2C}">
  <sheetPr codeName="Sheet1"/>
  <dimension ref="A1:I14"/>
  <sheetViews>
    <sheetView showGridLines="0" workbookViewId="0">
      <selection activeCell="K8" sqref="K8"/>
    </sheetView>
  </sheetViews>
  <sheetFormatPr defaultRowHeight="14"/>
  <cols>
    <col min="1" max="1" width="1.58203125" style="120" customWidth="1"/>
    <col min="2" max="2" width="30.83203125" style="121" hidden="1" customWidth="1"/>
    <col min="3" max="3" width="33" style="121" hidden="1" customWidth="1"/>
    <col min="4" max="4" width="28.5" style="121" customWidth="1"/>
    <col min="5" max="5" width="22.58203125" style="120" hidden="1" customWidth="1"/>
    <col min="6" max="8" width="18.83203125" style="120" customWidth="1"/>
    <col min="9" max="9" width="18.08203125" style="120" bestFit="1" customWidth="1"/>
    <col min="10" max="16384" width="8.6640625" style="120"/>
  </cols>
  <sheetData>
    <row r="1" spans="1:9" s="256" customFormat="1">
      <c r="B1" s="257"/>
      <c r="C1" s="257"/>
      <c r="D1" s="257"/>
      <c r="F1" s="258"/>
      <c r="G1" s="259"/>
    </row>
    <row r="2" spans="1:9" s="257" customFormat="1" ht="16.5">
      <c r="A2" s="260"/>
      <c r="B2" s="261"/>
      <c r="C2" s="261"/>
      <c r="E2" s="262"/>
      <c r="F2" s="260"/>
      <c r="G2" s="263"/>
      <c r="H2" s="260"/>
    </row>
    <row r="3" spans="1:9">
      <c r="B3" s="122"/>
      <c r="C3" s="122"/>
      <c r="D3" s="123" t="s">
        <v>305</v>
      </c>
      <c r="E3" s="123" t="s">
        <v>305</v>
      </c>
      <c r="F3" s="123" t="s">
        <v>805</v>
      </c>
      <c r="G3" s="252" t="s">
        <v>806</v>
      </c>
      <c r="H3" s="123" t="s">
        <v>807</v>
      </c>
    </row>
    <row r="4" spans="1:9">
      <c r="B4" s="121" t="s">
        <v>325</v>
      </c>
      <c r="C4" s="121" t="str">
        <f>_xll.EPMContextMember(,"SCOPE",,FALSE)</f>
        <v>#Error，无当前连接。</v>
      </c>
      <c r="F4" s="124" t="str">
        <f xml:space="preserve"> _xll.EPMOlapMemberO("[TIME].[PARENTH1].[2020.07]","","2020.07 - 2020年7月","","000")</f>
        <v>2020.07 - 2020年7月</v>
      </c>
      <c r="G4" s="253" t="str">
        <f xml:space="preserve"> _xll.EPMOlapMemberO("[TIME].[PARENTH1].[2020.07]","","2020.07 - 2020年7月","","000")</f>
        <v>2020.07 - 2020年7月</v>
      </c>
      <c r="H4" s="124" t="str">
        <f xml:space="preserve"> _xll.EPMOlapMemberO("[TIME].[PARENTH1].[2019.07]","","2019.07 - 2019年7月","","000")</f>
        <v>2019.07 - 2019年7月</v>
      </c>
    </row>
    <row r="5" spans="1:9">
      <c r="B5" s="121" t="s">
        <v>330</v>
      </c>
      <c r="F5" s="124" t="str">
        <f xml:space="preserve"> _xll.EPMOlapMemberO("[MEASURES].[].[PERIODIC]","","PERIODIC - Periodic","","000")</f>
        <v>PERIODIC - Periodic</v>
      </c>
      <c r="G5" s="253" t="str">
        <f xml:space="preserve"> _xll.EPMOlapMemberO("[MEASURES].[].[YTD]","","YTD - Year To Date","","000")</f>
        <v>YTD - Year To Date</v>
      </c>
      <c r="H5" s="124" t="str">
        <f xml:space="preserve"> _xll.EPMOlapMemberO("[MEASURES].[].[YTD]","","YTD - Year To Date","","000")</f>
        <v>YTD - Year To Date</v>
      </c>
    </row>
    <row r="6" spans="1:9">
      <c r="B6" s="121" t="s">
        <v>333</v>
      </c>
      <c r="D6" s="125" t="s">
        <v>808</v>
      </c>
      <c r="E6" s="125" t="str">
        <f xml:space="preserve"> _xll.EPMOlapMemberO("[ACCOUNT].[PARENTH1].[550701T]","","550701T - 公允价值变动损益－交易性金融资产","","000")</f>
        <v>550701T - 公允价值变动损益－交易性金融资产</v>
      </c>
      <c r="F6" s="126"/>
      <c r="G6" s="254"/>
      <c r="H6" s="126"/>
    </row>
    <row r="7" spans="1:9">
      <c r="B7" s="127" t="str">
        <f>B4&amp;";"&amp;B5&amp;";"&amp;B6</f>
        <v>ID=LC_GRP;ID=LC_STD;ID=LC_ADT</v>
      </c>
      <c r="D7" s="125" t="s">
        <v>809</v>
      </c>
      <c r="E7" s="125" t="str">
        <f xml:space="preserve"> _xll.EPMOlapMemberO("[ACCOUNT].[PARENTH1].[5507040000]","","5507040000 - 公允价值变动损益－交易性金融负债","","000")</f>
        <v>5507040000 - 公允价值变动损益－交易性金融负债</v>
      </c>
      <c r="F7" s="126"/>
      <c r="G7" s="254"/>
      <c r="H7" s="126"/>
    </row>
    <row r="8" spans="1:9">
      <c r="B8" s="121" t="s">
        <v>334</v>
      </c>
      <c r="C8" s="121" t="s">
        <v>810</v>
      </c>
      <c r="D8" s="125" t="s">
        <v>811</v>
      </c>
      <c r="E8" s="125" t="str">
        <f xml:space="preserve"> _xll.EPMOlapMemberO("[ACCOUNT].[PARENTH1].[5507060000]","","5507060000 - 公允价值变动损益－投资性房地产","","000")</f>
        <v>5507060000 - 公允价值变动损益－投资性房地产</v>
      </c>
      <c r="F8" s="126"/>
      <c r="G8" s="254"/>
      <c r="H8" s="126"/>
    </row>
    <row r="9" spans="1:9">
      <c r="B9" s="121" t="s">
        <v>340</v>
      </c>
      <c r="D9" s="125" t="s">
        <v>812</v>
      </c>
      <c r="E9" s="125" t="str">
        <f xml:space="preserve"> _xll.EPMOlapMemberO("[ACCOUNT].[PARENTH1].[550702T]","","550702T - 公允价值变动损益－其他","","000")</f>
        <v>550702T - 公允价值变动损益－其他</v>
      </c>
      <c r="F9" s="126"/>
      <c r="G9" s="254"/>
      <c r="H9" s="126"/>
      <c r="I9" s="264" t="s">
        <v>2157</v>
      </c>
    </row>
    <row r="10" spans="1:9">
      <c r="B10" s="121" t="s">
        <v>344</v>
      </c>
      <c r="D10" s="128" t="s">
        <v>813</v>
      </c>
      <c r="E10" s="128" t="str">
        <f xml:space="preserve"> _xll.EPMOlapMemberO("[ACCOUNT].[PARENTH1].[5507T]","","5507T - 公允价值变动损益","","000")</f>
        <v>5507T - 公允价值变动损益</v>
      </c>
      <c r="F10" s="129"/>
      <c r="G10" s="254"/>
      <c r="H10" s="129"/>
      <c r="I10" s="265" t="s">
        <v>2158</v>
      </c>
    </row>
    <row r="11" spans="1:9">
      <c r="B11" s="121" t="s">
        <v>348</v>
      </c>
      <c r="G11" s="251"/>
    </row>
    <row r="12" spans="1:9">
      <c r="B12" s="121" t="s">
        <v>352</v>
      </c>
      <c r="D12" s="130" t="s">
        <v>814</v>
      </c>
      <c r="F12" s="131">
        <f>F10-SUM(F6+F7+F8+F9)</f>
        <v>0</v>
      </c>
      <c r="G12" s="255">
        <f t="shared" ref="G12:H12" si="0">G10-SUM(G6+G7+G8+G9)</f>
        <v>0</v>
      </c>
      <c r="H12" s="131">
        <f t="shared" si="0"/>
        <v>0</v>
      </c>
    </row>
    <row r="13" spans="1:9">
      <c r="B13" s="121" t="str">
        <f>B8&amp;";"&amp;B9&amp;";"&amp;B10&amp;";"&amp;B11&amp;";"&amp;B12</f>
        <v>ID=L_CON;ID=P_CON;ID=G_CON;ID=R_L_CON_DFL;ID=R_P_CON_DFL</v>
      </c>
      <c r="D13" s="132" t="s">
        <v>815</v>
      </c>
      <c r="E13" s="133"/>
      <c r="F13" s="134">
        <f>SUM(F12:H12)</f>
        <v>0</v>
      </c>
    </row>
    <row r="14" spans="1:9">
      <c r="B14" s="121" t="str">
        <f>IF(C4="S_NONE",B7,B13)</f>
        <v>ID=L_CON;ID=P_CON;ID=G_CON;ID=R_L_CON_DFL;ID=R_P_CON_DFL</v>
      </c>
      <c r="C14" s="135" t="str">
        <f>IF(C4&lt;&gt;"S_NONE",C8,"")</f>
        <v>ID=ALL_ENTITY</v>
      </c>
    </row>
  </sheetData>
  <phoneticPr fontId="7" type="noConversion"/>
  <pageMargins left="0.7" right="0.7" top="0.75" bottom="0.75" header="0.3" footer="0.3"/>
  <pageSetup paperSize="9" orientation="portrait" r:id="rId1"/>
  <customProperties>
    <customPr name="EpmWorksheetKeyString_GUID" r:id="rId2"/>
  </customProperties>
  <drawing r:id="rId3"/>
  <legacyDrawing r:id="rId4"/>
  <controls>
    <mc:AlternateContent xmlns:mc="http://schemas.openxmlformats.org/markup-compatibility/2006">
      <mc:Choice Requires="x14">
        <control shapeId="9220" r:id="rId5" name="AnalyzerDynReport000tb1">
          <controlPr defaultSize="0" autoLine="0" autoPict="0" r:id="rId6">
            <anchor moveWithCells="1" sizeWithCells="1">
              <from>
                <xdr:col>0</xdr:col>
                <xdr:colOff>0</xdr:colOff>
                <xdr:row>0</xdr:row>
                <xdr:rowOff>0</xdr:rowOff>
              </from>
              <to>
                <xdr:col>4</xdr:col>
                <xdr:colOff>0</xdr:colOff>
                <xdr:row>0</xdr:row>
                <xdr:rowOff>0</xdr:rowOff>
              </to>
            </anchor>
          </controlPr>
        </control>
      </mc:Choice>
      <mc:Fallback>
        <control shapeId="9220" r:id="rId5" name="AnalyzerDynReport000tb1"/>
      </mc:Fallback>
    </mc:AlternateContent>
    <mc:AlternateContent xmlns:mc="http://schemas.openxmlformats.org/markup-compatibility/2006">
      <mc:Choice Requires="x14">
        <control shapeId="9219" r:id="rId7" name="MultipleReportManagerInfotb1">
          <controlPr defaultSize="0" autoLine="0" autoPict="0" r:id="rId8">
            <anchor moveWithCells="1" sizeWithCells="1">
              <from>
                <xdr:col>0</xdr:col>
                <xdr:colOff>0</xdr:colOff>
                <xdr:row>0</xdr:row>
                <xdr:rowOff>0</xdr:rowOff>
              </from>
              <to>
                <xdr:col>4</xdr:col>
                <xdr:colOff>0</xdr:colOff>
                <xdr:row>0</xdr:row>
                <xdr:rowOff>0</xdr:rowOff>
              </to>
            </anchor>
          </controlPr>
        </control>
      </mc:Choice>
      <mc:Fallback>
        <control shapeId="9219" r:id="rId7" name="MultipleReportManagerInfotb1"/>
      </mc:Fallback>
    </mc:AlternateContent>
    <mc:AlternateContent xmlns:mc="http://schemas.openxmlformats.org/markup-compatibility/2006">
      <mc:Choice Requires="x14">
        <control shapeId="9218" r:id="rId9" name="ConnectionDescriptorsInfotb1">
          <controlPr defaultSize="0" autoLine="0" autoPict="0" r:id="rId10">
            <anchor moveWithCells="1" sizeWithCells="1">
              <from>
                <xdr:col>0</xdr:col>
                <xdr:colOff>0</xdr:colOff>
                <xdr:row>0</xdr:row>
                <xdr:rowOff>0</xdr:rowOff>
              </from>
              <to>
                <xdr:col>4</xdr:col>
                <xdr:colOff>0</xdr:colOff>
                <xdr:row>0</xdr:row>
                <xdr:rowOff>0</xdr:rowOff>
              </to>
            </anchor>
          </controlPr>
        </control>
      </mc:Choice>
      <mc:Fallback>
        <control shapeId="9218" r:id="rId9" name="ConnectionDescriptorsInfotb1"/>
      </mc:Fallback>
    </mc:AlternateContent>
    <mc:AlternateContent xmlns:mc="http://schemas.openxmlformats.org/markup-compatibility/2006">
      <mc:Choice Requires="x14">
        <control shapeId="9217" r:id="rId11" name="FPMExcelClientSheetOptionstb1">
          <controlPr defaultSize="0" autoLine="0" autoPict="0" r:id="rId12">
            <anchor moveWithCells="1" sizeWithCells="1">
              <from>
                <xdr:col>0</xdr:col>
                <xdr:colOff>0</xdr:colOff>
                <xdr:row>0</xdr:row>
                <xdr:rowOff>0</xdr:rowOff>
              </from>
              <to>
                <xdr:col>4</xdr:col>
                <xdr:colOff>0</xdr:colOff>
                <xdr:row>0</xdr:row>
                <xdr:rowOff>0</xdr:rowOff>
              </to>
            </anchor>
          </controlPr>
        </control>
      </mc:Choice>
      <mc:Fallback>
        <control shapeId="9217" r:id="rId11" name="FPMExcelClientSheetOptionstb1"/>
      </mc:Fallback>
    </mc:AlternateContent>
  </control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27E78-5C73-4C41-B518-DF186827C0EC}">
  <sheetPr codeName="Sheet20"/>
  <dimension ref="A1:H4"/>
  <sheetViews>
    <sheetView workbookViewId="0">
      <selection activeCell="B4" sqref="B4"/>
    </sheetView>
  </sheetViews>
  <sheetFormatPr defaultColWidth="8.33203125" defaultRowHeight="12.5"/>
  <cols>
    <col min="1" max="1" width="4.08203125" style="2" customWidth="1"/>
    <col min="2" max="2" width="24.75" style="2" customWidth="1"/>
    <col min="3" max="7" width="15.9140625" style="2" customWidth="1"/>
    <col min="8" max="8" width="24.75" style="2" customWidth="1"/>
    <col min="9" max="16384" width="8.33203125" style="2"/>
  </cols>
  <sheetData>
    <row r="1" spans="1:8" ht="16.25" customHeight="1">
      <c r="A1" s="196" t="s">
        <v>269</v>
      </c>
      <c r="B1" s="196" t="s">
        <v>2191</v>
      </c>
      <c r="C1" s="196" t="s">
        <v>2192</v>
      </c>
      <c r="D1" s="196" t="s">
        <v>2193</v>
      </c>
      <c r="E1" s="196" t="s">
        <v>2194</v>
      </c>
      <c r="F1" s="196" t="s">
        <v>2195</v>
      </c>
      <c r="G1" s="196" t="s">
        <v>2196</v>
      </c>
      <c r="H1" s="196" t="s">
        <v>2197</v>
      </c>
    </row>
    <row r="2" spans="1:8" ht="16.25" customHeight="1">
      <c r="A2" s="197" t="s">
        <v>11</v>
      </c>
      <c r="B2" s="197" t="s">
        <v>10</v>
      </c>
      <c r="C2" s="197">
        <v>1</v>
      </c>
      <c r="D2" s="197">
        <v>2</v>
      </c>
      <c r="E2" s="197">
        <v>3</v>
      </c>
      <c r="F2" s="197">
        <v>4</v>
      </c>
      <c r="G2" s="197">
        <v>5</v>
      </c>
      <c r="H2" s="197">
        <v>6</v>
      </c>
    </row>
    <row r="3" spans="1:8" ht="16.25" customHeight="1">
      <c r="A3" s="197" t="s">
        <v>11</v>
      </c>
      <c r="B3" s="196" t="s">
        <v>430</v>
      </c>
      <c r="C3" s="198" t="s">
        <v>2198</v>
      </c>
      <c r="D3" s="198" t="s">
        <v>2199</v>
      </c>
      <c r="E3" s="198" t="s">
        <v>2200</v>
      </c>
      <c r="F3" s="198" t="s">
        <v>2201</v>
      </c>
      <c r="G3" s="198" t="s">
        <v>2202</v>
      </c>
      <c r="H3" s="198" t="s">
        <v>2203</v>
      </c>
    </row>
    <row r="4" spans="1:8" ht="16.25" customHeight="1">
      <c r="A4" s="197"/>
      <c r="B4" s="198" t="s">
        <v>2204</v>
      </c>
      <c r="C4" s="198" t="s">
        <v>2205</v>
      </c>
      <c r="D4" s="198" t="s">
        <v>2206</v>
      </c>
      <c r="E4" s="198" t="s">
        <v>2207</v>
      </c>
      <c r="F4" s="198" t="s">
        <v>2208</v>
      </c>
      <c r="G4" s="198" t="s">
        <v>2209</v>
      </c>
      <c r="H4" s="198" t="s">
        <v>2210</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2F34-B9E1-45FE-BD2A-3626DD613861}">
  <sheetPr codeName="Sheet21"/>
  <dimension ref="A1:I59"/>
  <sheetViews>
    <sheetView workbookViewId="0">
      <selection activeCell="K7" sqref="K7"/>
    </sheetView>
  </sheetViews>
  <sheetFormatPr defaultRowHeight="14"/>
  <cols>
    <col min="2" max="2" width="14.83203125" bestFit="1" customWidth="1"/>
  </cols>
  <sheetData>
    <row r="1" spans="1:9" ht="22.5">
      <c r="A1" s="266"/>
      <c r="B1" s="580" t="s">
        <v>2211</v>
      </c>
      <c r="C1" s="580"/>
      <c r="D1" s="580"/>
      <c r="E1" s="580"/>
      <c r="F1" s="580"/>
      <c r="G1" s="580"/>
      <c r="H1" s="304"/>
      <c r="I1" s="266"/>
    </row>
    <row r="2" spans="1:9">
      <c r="A2" s="266"/>
      <c r="B2" s="293" t="s">
        <v>1990</v>
      </c>
      <c r="C2" s="291" t="s">
        <v>1991</v>
      </c>
      <c r="D2" s="266"/>
      <c r="E2" s="266"/>
      <c r="F2" s="266"/>
      <c r="G2" s="266"/>
      <c r="H2" s="266"/>
      <c r="I2" s="266"/>
    </row>
    <row r="3" spans="1:9">
      <c r="A3" s="266"/>
      <c r="B3" s="294" t="s">
        <v>1993</v>
      </c>
      <c r="C3" s="292" t="s">
        <v>1991</v>
      </c>
      <c r="D3" s="266"/>
      <c r="E3" s="266"/>
      <c r="F3" s="266"/>
      <c r="G3" s="298"/>
      <c r="H3" s="266"/>
      <c r="I3" s="266"/>
    </row>
    <row r="4" spans="1:9">
      <c r="A4" s="266"/>
      <c r="B4" s="305" t="s">
        <v>2212</v>
      </c>
      <c r="C4" s="292" t="s">
        <v>1991</v>
      </c>
      <c r="D4" s="266"/>
      <c r="E4" s="266"/>
      <c r="F4" s="266"/>
      <c r="G4" s="298"/>
      <c r="H4" s="266"/>
      <c r="I4" s="266"/>
    </row>
    <row r="5" spans="1:9">
      <c r="A5" s="266"/>
      <c r="B5" s="307" t="s">
        <v>1995</v>
      </c>
      <c r="C5" s="292" t="s">
        <v>1991</v>
      </c>
      <c r="D5" s="266"/>
      <c r="E5" s="266"/>
      <c r="F5" s="266"/>
      <c r="G5" s="298"/>
      <c r="H5" s="266"/>
      <c r="I5" s="266"/>
    </row>
    <row r="6" spans="1:9" ht="16.5">
      <c r="A6" s="289"/>
      <c r="B6" s="289"/>
      <c r="C6" s="266"/>
      <c r="D6" s="266"/>
      <c r="E6" s="266"/>
      <c r="F6" s="266"/>
      <c r="G6" s="266"/>
      <c r="H6" s="266"/>
      <c r="I6" s="266"/>
    </row>
    <row r="7" spans="1:9">
      <c r="A7" s="296" t="s">
        <v>269</v>
      </c>
      <c r="B7" s="300" t="s">
        <v>0</v>
      </c>
      <c r="C7" s="306" t="s">
        <v>2192</v>
      </c>
      <c r="D7" s="306" t="s">
        <v>2193</v>
      </c>
      <c r="E7" s="306" t="s">
        <v>2194</v>
      </c>
      <c r="F7" s="306" t="s">
        <v>2195</v>
      </c>
      <c r="G7" s="306" t="s">
        <v>2196</v>
      </c>
      <c r="H7" s="306" t="s">
        <v>2213</v>
      </c>
      <c r="I7" s="266"/>
    </row>
    <row r="8" spans="1:9">
      <c r="A8" s="297"/>
      <c r="B8" s="296"/>
      <c r="C8" s="296" t="s">
        <v>2214</v>
      </c>
      <c r="D8" s="296" t="s">
        <v>2215</v>
      </c>
      <c r="E8" s="296" t="s">
        <v>2216</v>
      </c>
      <c r="F8" s="296" t="s">
        <v>2217</v>
      </c>
      <c r="G8" s="296" t="s">
        <v>2218</v>
      </c>
      <c r="H8" s="296" t="s">
        <v>2219</v>
      </c>
      <c r="I8" s="303"/>
    </row>
    <row r="9" spans="1:9">
      <c r="A9" s="295">
        <v>1</v>
      </c>
      <c r="B9" s="299" t="s">
        <v>430</v>
      </c>
      <c r="C9" s="299" t="s">
        <v>1948</v>
      </c>
      <c r="D9" s="299" t="s">
        <v>1948</v>
      </c>
      <c r="E9" s="299" t="s">
        <v>1948</v>
      </c>
      <c r="F9" s="299" t="s">
        <v>1948</v>
      </c>
      <c r="G9" s="299" t="s">
        <v>1948</v>
      </c>
      <c r="H9" s="299" t="s">
        <v>1948</v>
      </c>
      <c r="I9" s="301"/>
    </row>
    <row r="10" spans="1:9">
      <c r="A10" s="295">
        <v>2</v>
      </c>
      <c r="B10" s="302" t="s">
        <v>2220</v>
      </c>
      <c r="C10" s="290"/>
      <c r="D10" s="290"/>
      <c r="E10" s="290"/>
      <c r="F10" s="290"/>
      <c r="G10" s="290"/>
      <c r="H10" s="290"/>
      <c r="I10" s="288"/>
    </row>
    <row r="11" spans="1:9">
      <c r="A11" s="295">
        <v>3</v>
      </c>
      <c r="B11" s="302" t="s">
        <v>2221</v>
      </c>
      <c r="C11" s="290"/>
      <c r="D11" s="290"/>
      <c r="E11" s="290"/>
      <c r="F11" s="290"/>
      <c r="G11" s="290"/>
      <c r="H11" s="290"/>
      <c r="I11" s="288"/>
    </row>
    <row r="12" spans="1:9">
      <c r="A12" s="295">
        <v>4</v>
      </c>
      <c r="B12" s="302" t="s">
        <v>2222</v>
      </c>
      <c r="C12" s="290"/>
      <c r="D12" s="290"/>
      <c r="E12" s="290"/>
      <c r="F12" s="290"/>
      <c r="G12" s="290"/>
      <c r="H12" s="290"/>
      <c r="I12" s="288"/>
    </row>
    <row r="13" spans="1:9">
      <c r="A13" s="295">
        <v>5</v>
      </c>
      <c r="B13" s="302" t="s">
        <v>2223</v>
      </c>
      <c r="C13" s="290"/>
      <c r="D13" s="290"/>
      <c r="E13" s="290"/>
      <c r="F13" s="290"/>
      <c r="G13" s="290"/>
      <c r="H13" s="290"/>
      <c r="I13" s="266"/>
    </row>
    <row r="14" spans="1:9">
      <c r="A14" s="295">
        <v>6</v>
      </c>
      <c r="B14" s="302" t="s">
        <v>2224</v>
      </c>
      <c r="C14" s="290"/>
      <c r="D14" s="290"/>
      <c r="E14" s="290"/>
      <c r="F14" s="290"/>
      <c r="G14" s="290"/>
      <c r="H14" s="290"/>
      <c r="I14" s="266"/>
    </row>
    <row r="15" spans="1:9">
      <c r="A15" s="295">
        <v>7</v>
      </c>
      <c r="B15" s="302" t="s">
        <v>2225</v>
      </c>
      <c r="C15" s="290"/>
      <c r="D15" s="290"/>
      <c r="E15" s="290"/>
      <c r="F15" s="290"/>
      <c r="G15" s="290"/>
      <c r="H15" s="290"/>
      <c r="I15" s="266"/>
    </row>
    <row r="16" spans="1:9">
      <c r="A16" s="295">
        <v>8</v>
      </c>
      <c r="B16" s="302" t="s">
        <v>2226</v>
      </c>
      <c r="C16" s="290"/>
      <c r="D16" s="290"/>
      <c r="E16" s="290"/>
      <c r="F16" s="290"/>
      <c r="G16" s="290"/>
      <c r="H16" s="290"/>
    </row>
    <row r="17" spans="1:8">
      <c r="A17" s="295">
        <v>9</v>
      </c>
      <c r="B17" s="302" t="s">
        <v>2227</v>
      </c>
      <c r="C17" s="290"/>
      <c r="D17" s="290"/>
      <c r="E17" s="290"/>
      <c r="F17" s="290"/>
      <c r="G17" s="290"/>
      <c r="H17" s="290"/>
    </row>
    <row r="18" spans="1:8">
      <c r="A18" s="295">
        <v>10</v>
      </c>
      <c r="B18" s="302" t="s">
        <v>2228</v>
      </c>
      <c r="C18" s="290"/>
      <c r="D18" s="290"/>
      <c r="E18" s="290"/>
      <c r="F18" s="290"/>
      <c r="G18" s="290"/>
      <c r="H18" s="290"/>
    </row>
    <row r="19" spans="1:8">
      <c r="A19" s="295">
        <v>11</v>
      </c>
      <c r="B19" s="302" t="s">
        <v>2229</v>
      </c>
      <c r="C19" s="290"/>
      <c r="D19" s="290"/>
      <c r="E19" s="290"/>
      <c r="F19" s="290"/>
      <c r="G19" s="290"/>
      <c r="H19" s="290"/>
    </row>
    <row r="20" spans="1:8">
      <c r="A20" s="295">
        <v>12</v>
      </c>
      <c r="B20" s="302" t="s">
        <v>2230</v>
      </c>
      <c r="C20" s="290"/>
      <c r="D20" s="290"/>
      <c r="E20" s="290"/>
      <c r="F20" s="290"/>
      <c r="G20" s="290"/>
      <c r="H20" s="290"/>
    </row>
    <row r="21" spans="1:8">
      <c r="A21" s="295">
        <v>13</v>
      </c>
      <c r="B21" s="302" t="s">
        <v>2231</v>
      </c>
      <c r="C21" s="290"/>
      <c r="D21" s="290"/>
      <c r="E21" s="290"/>
      <c r="F21" s="290"/>
      <c r="G21" s="290"/>
      <c r="H21" s="290"/>
    </row>
    <row r="22" spans="1:8">
      <c r="A22" s="295">
        <v>14</v>
      </c>
      <c r="B22" s="302" t="s">
        <v>2232</v>
      </c>
      <c r="C22" s="290"/>
      <c r="D22" s="290"/>
      <c r="E22" s="290"/>
      <c r="F22" s="290"/>
      <c r="G22" s="290"/>
      <c r="H22" s="290"/>
    </row>
    <row r="23" spans="1:8">
      <c r="A23" s="295">
        <v>15</v>
      </c>
      <c r="B23" s="302" t="s">
        <v>2233</v>
      </c>
      <c r="C23" s="290"/>
      <c r="D23" s="290"/>
      <c r="E23" s="290"/>
      <c r="F23" s="290"/>
      <c r="G23" s="290"/>
      <c r="H23" s="290"/>
    </row>
    <row r="24" spans="1:8">
      <c r="A24" s="295">
        <v>16</v>
      </c>
      <c r="B24" s="302" t="s">
        <v>2234</v>
      </c>
      <c r="C24" s="290"/>
      <c r="D24" s="290"/>
      <c r="E24" s="290"/>
      <c r="F24" s="290"/>
      <c r="G24" s="290"/>
      <c r="H24" s="290"/>
    </row>
    <row r="25" spans="1:8">
      <c r="A25" s="295">
        <v>17</v>
      </c>
      <c r="B25" s="302" t="s">
        <v>2235</v>
      </c>
      <c r="C25" s="290"/>
      <c r="D25" s="290"/>
      <c r="E25" s="290"/>
      <c r="F25" s="290"/>
      <c r="G25" s="290"/>
      <c r="H25" s="290"/>
    </row>
    <row r="26" spans="1:8">
      <c r="A26" s="295">
        <v>18</v>
      </c>
      <c r="B26" s="302" t="s">
        <v>2236</v>
      </c>
      <c r="C26" s="290"/>
      <c r="D26" s="290"/>
      <c r="E26" s="290"/>
      <c r="F26" s="290"/>
      <c r="G26" s="290"/>
      <c r="H26" s="290"/>
    </row>
    <row r="27" spans="1:8">
      <c r="A27" s="295">
        <v>19</v>
      </c>
      <c r="B27" s="302" t="s">
        <v>2237</v>
      </c>
      <c r="C27" s="290"/>
      <c r="D27" s="290"/>
      <c r="E27" s="290"/>
      <c r="F27" s="290"/>
      <c r="G27" s="290"/>
      <c r="H27" s="290"/>
    </row>
    <row r="28" spans="1:8">
      <c r="A28" s="295">
        <v>20</v>
      </c>
      <c r="B28" s="302" t="s">
        <v>2238</v>
      </c>
      <c r="C28" s="290"/>
      <c r="D28" s="290"/>
      <c r="E28" s="290"/>
      <c r="F28" s="290"/>
      <c r="G28" s="290"/>
      <c r="H28" s="290"/>
    </row>
    <row r="29" spans="1:8">
      <c r="A29" s="295">
        <v>21</v>
      </c>
      <c r="B29" s="302" t="s">
        <v>2239</v>
      </c>
      <c r="C29" s="290"/>
      <c r="D29" s="290"/>
      <c r="E29" s="290"/>
      <c r="F29" s="290"/>
      <c r="G29" s="290"/>
      <c r="H29" s="290"/>
    </row>
    <row r="30" spans="1:8">
      <c r="A30" s="295">
        <v>22</v>
      </c>
      <c r="B30" s="302" t="s">
        <v>2240</v>
      </c>
      <c r="C30" s="290"/>
      <c r="D30" s="290"/>
      <c r="E30" s="290"/>
      <c r="F30" s="290"/>
      <c r="G30" s="290"/>
      <c r="H30" s="290"/>
    </row>
    <row r="31" spans="1:8">
      <c r="A31" s="295">
        <v>23</v>
      </c>
      <c r="B31" s="302" t="s">
        <v>2241</v>
      </c>
      <c r="C31" s="290"/>
      <c r="D31" s="290"/>
      <c r="E31" s="290"/>
      <c r="F31" s="290"/>
      <c r="G31" s="290"/>
      <c r="H31" s="290"/>
    </row>
    <row r="32" spans="1:8">
      <c r="A32" s="295">
        <v>24</v>
      </c>
      <c r="B32" s="302" t="s">
        <v>2242</v>
      </c>
      <c r="C32" s="290"/>
      <c r="D32" s="290"/>
      <c r="E32" s="290"/>
      <c r="F32" s="290"/>
      <c r="G32" s="290"/>
      <c r="H32" s="290"/>
    </row>
    <row r="33" spans="1:8">
      <c r="A33" s="295">
        <v>25</v>
      </c>
      <c r="B33" s="302" t="s">
        <v>2243</v>
      </c>
      <c r="C33" s="290"/>
      <c r="D33" s="290"/>
      <c r="E33" s="290"/>
      <c r="F33" s="290"/>
      <c r="G33" s="290"/>
      <c r="H33" s="290"/>
    </row>
    <row r="34" spans="1:8">
      <c r="A34" s="295">
        <v>26</v>
      </c>
      <c r="B34" s="302" t="s">
        <v>2244</v>
      </c>
      <c r="C34" s="290"/>
      <c r="D34" s="290"/>
      <c r="E34" s="290"/>
      <c r="F34" s="290"/>
      <c r="G34" s="290"/>
      <c r="H34" s="290"/>
    </row>
    <row r="35" spans="1:8">
      <c r="A35" s="295">
        <v>27</v>
      </c>
      <c r="B35" s="302" t="s">
        <v>2245</v>
      </c>
      <c r="C35" s="290"/>
      <c r="D35" s="290"/>
      <c r="E35" s="290"/>
      <c r="F35" s="290"/>
      <c r="G35" s="290"/>
      <c r="H35" s="290"/>
    </row>
    <row r="36" spans="1:8">
      <c r="A36" s="295">
        <v>28</v>
      </c>
      <c r="B36" s="302" t="s">
        <v>2246</v>
      </c>
      <c r="C36" s="290"/>
      <c r="D36" s="290"/>
      <c r="E36" s="290"/>
      <c r="F36" s="290"/>
      <c r="G36" s="290"/>
      <c r="H36" s="290"/>
    </row>
    <row r="37" spans="1:8">
      <c r="A37" s="295">
        <v>29</v>
      </c>
      <c r="B37" s="302" t="s">
        <v>2247</v>
      </c>
      <c r="C37" s="290"/>
      <c r="D37" s="290"/>
      <c r="E37" s="290"/>
      <c r="F37" s="290"/>
      <c r="G37" s="290"/>
      <c r="H37" s="290"/>
    </row>
    <row r="38" spans="1:8">
      <c r="A38" s="295">
        <v>30</v>
      </c>
      <c r="B38" s="302" t="s">
        <v>2248</v>
      </c>
      <c r="C38" s="290"/>
      <c r="D38" s="290"/>
      <c r="E38" s="290"/>
      <c r="F38" s="290"/>
      <c r="G38" s="290"/>
      <c r="H38" s="290"/>
    </row>
    <row r="39" spans="1:8">
      <c r="A39" s="295">
        <v>31</v>
      </c>
      <c r="B39" s="302" t="s">
        <v>2249</v>
      </c>
      <c r="C39" s="290"/>
      <c r="D39" s="290"/>
      <c r="E39" s="290"/>
      <c r="F39" s="290"/>
      <c r="G39" s="290"/>
      <c r="H39" s="290"/>
    </row>
    <row r="40" spans="1:8">
      <c r="A40" s="295">
        <v>32</v>
      </c>
      <c r="B40" s="302" t="s">
        <v>2250</v>
      </c>
      <c r="C40" s="290"/>
      <c r="D40" s="290"/>
      <c r="E40" s="290"/>
      <c r="F40" s="290"/>
      <c r="G40" s="290"/>
      <c r="H40" s="290"/>
    </row>
    <row r="41" spans="1:8">
      <c r="A41" s="295">
        <v>33</v>
      </c>
      <c r="B41" s="302" t="s">
        <v>2251</v>
      </c>
      <c r="C41" s="290"/>
      <c r="D41" s="290"/>
      <c r="E41" s="290"/>
      <c r="F41" s="290"/>
      <c r="G41" s="290"/>
      <c r="H41" s="290"/>
    </row>
    <row r="42" spans="1:8">
      <c r="A42" s="295">
        <v>34</v>
      </c>
      <c r="B42" s="302" t="s">
        <v>2252</v>
      </c>
      <c r="C42" s="290"/>
      <c r="D42" s="290"/>
      <c r="E42" s="290"/>
      <c r="F42" s="290"/>
      <c r="G42" s="290"/>
      <c r="H42" s="290"/>
    </row>
    <row r="43" spans="1:8">
      <c r="A43" s="295">
        <v>35</v>
      </c>
      <c r="B43" s="302" t="s">
        <v>2253</v>
      </c>
      <c r="C43" s="290"/>
      <c r="D43" s="290"/>
      <c r="E43" s="290"/>
      <c r="F43" s="290"/>
      <c r="G43" s="290"/>
      <c r="H43" s="290"/>
    </row>
    <row r="44" spans="1:8">
      <c r="A44" s="295">
        <v>36</v>
      </c>
      <c r="B44" s="302" t="s">
        <v>2254</v>
      </c>
      <c r="C44" s="290"/>
      <c r="D44" s="290"/>
      <c r="E44" s="290"/>
      <c r="F44" s="290"/>
      <c r="G44" s="290"/>
      <c r="H44" s="290"/>
    </row>
    <row r="45" spans="1:8">
      <c r="A45" s="295">
        <v>37</v>
      </c>
      <c r="B45" s="302" t="s">
        <v>2255</v>
      </c>
      <c r="C45" s="290"/>
      <c r="D45" s="290"/>
      <c r="E45" s="290"/>
      <c r="F45" s="290"/>
      <c r="G45" s="290"/>
      <c r="H45" s="290"/>
    </row>
    <row r="46" spans="1:8">
      <c r="A46" s="295">
        <v>38</v>
      </c>
      <c r="B46" s="302" t="s">
        <v>2256</v>
      </c>
      <c r="C46" s="290"/>
      <c r="D46" s="290"/>
      <c r="E46" s="290"/>
      <c r="F46" s="290"/>
      <c r="G46" s="290"/>
      <c r="H46" s="290"/>
    </row>
    <row r="47" spans="1:8">
      <c r="A47" s="295">
        <v>39</v>
      </c>
      <c r="B47" s="302" t="s">
        <v>2257</v>
      </c>
      <c r="C47" s="290"/>
      <c r="D47" s="290"/>
      <c r="E47" s="290"/>
      <c r="F47" s="290"/>
      <c r="G47" s="290"/>
      <c r="H47" s="290"/>
    </row>
    <row r="48" spans="1:8">
      <c r="A48" s="295">
        <v>40</v>
      </c>
      <c r="B48" s="302" t="s">
        <v>2258</v>
      </c>
      <c r="C48" s="290"/>
      <c r="D48" s="290"/>
      <c r="E48" s="290"/>
      <c r="F48" s="290"/>
      <c r="G48" s="290"/>
      <c r="H48" s="290"/>
    </row>
    <row r="49" spans="1:8">
      <c r="A49" s="295">
        <v>41</v>
      </c>
      <c r="B49" s="302" t="s">
        <v>2259</v>
      </c>
      <c r="C49" s="290"/>
      <c r="D49" s="290"/>
      <c r="E49" s="290"/>
      <c r="F49" s="290"/>
      <c r="G49" s="290"/>
      <c r="H49" s="290"/>
    </row>
    <row r="50" spans="1:8">
      <c r="A50" s="295">
        <v>42</v>
      </c>
      <c r="B50" s="302" t="s">
        <v>2260</v>
      </c>
      <c r="C50" s="290"/>
      <c r="D50" s="290"/>
      <c r="E50" s="290"/>
      <c r="F50" s="290"/>
      <c r="G50" s="290"/>
      <c r="H50" s="290"/>
    </row>
    <row r="51" spans="1:8">
      <c r="A51" s="295">
        <v>43</v>
      </c>
      <c r="B51" s="302" t="s">
        <v>2261</v>
      </c>
      <c r="C51" s="290"/>
      <c r="D51" s="290"/>
      <c r="E51" s="290"/>
      <c r="F51" s="290"/>
      <c r="G51" s="290"/>
      <c r="H51" s="290"/>
    </row>
    <row r="52" spans="1:8">
      <c r="A52" s="295">
        <v>44</v>
      </c>
      <c r="B52" s="302" t="s">
        <v>2262</v>
      </c>
      <c r="C52" s="290"/>
      <c r="D52" s="290"/>
      <c r="E52" s="290"/>
      <c r="F52" s="290"/>
      <c r="G52" s="290"/>
      <c r="H52" s="290"/>
    </row>
    <row r="53" spans="1:8">
      <c r="A53" s="295">
        <v>45</v>
      </c>
      <c r="B53" s="302" t="s">
        <v>2263</v>
      </c>
      <c r="C53" s="290"/>
      <c r="D53" s="290"/>
      <c r="E53" s="290"/>
      <c r="F53" s="290"/>
      <c r="G53" s="290"/>
      <c r="H53" s="290"/>
    </row>
    <row r="54" spans="1:8">
      <c r="A54" s="295">
        <v>46</v>
      </c>
      <c r="B54" s="302" t="s">
        <v>2264</v>
      </c>
      <c r="C54" s="290"/>
      <c r="D54" s="290"/>
      <c r="E54" s="290"/>
      <c r="F54" s="290"/>
      <c r="G54" s="290"/>
      <c r="H54" s="290"/>
    </row>
    <row r="55" spans="1:8">
      <c r="A55" s="295">
        <v>47</v>
      </c>
      <c r="B55" s="302" t="s">
        <v>2265</v>
      </c>
      <c r="C55" s="290"/>
      <c r="D55" s="290"/>
      <c r="E55" s="290"/>
      <c r="F55" s="290"/>
      <c r="G55" s="290"/>
      <c r="H55" s="290"/>
    </row>
    <row r="56" spans="1:8">
      <c r="A56" s="295">
        <v>48</v>
      </c>
      <c r="B56" s="302" t="s">
        <v>2266</v>
      </c>
      <c r="C56" s="290"/>
      <c r="D56" s="290"/>
      <c r="E56" s="290"/>
      <c r="F56" s="290"/>
      <c r="G56" s="290"/>
      <c r="H56" s="290"/>
    </row>
    <row r="57" spans="1:8">
      <c r="A57" s="295">
        <v>49</v>
      </c>
      <c r="B57" s="302" t="s">
        <v>2267</v>
      </c>
      <c r="C57" s="290"/>
      <c r="D57" s="290"/>
      <c r="E57" s="290"/>
      <c r="F57" s="290"/>
      <c r="G57" s="290"/>
      <c r="H57" s="290"/>
    </row>
    <row r="58" spans="1:8">
      <c r="A58" s="295">
        <v>50</v>
      </c>
      <c r="B58" s="302" t="s">
        <v>2268</v>
      </c>
      <c r="C58" s="290"/>
      <c r="D58" s="290"/>
      <c r="E58" s="290"/>
      <c r="F58" s="290"/>
      <c r="G58" s="290"/>
      <c r="H58" s="290"/>
    </row>
    <row r="59" spans="1:8">
      <c r="A59" s="295">
        <v>51</v>
      </c>
      <c r="B59" s="302" t="s">
        <v>2269</v>
      </c>
      <c r="C59" s="290"/>
      <c r="D59" s="290"/>
      <c r="E59" s="290"/>
      <c r="F59" s="290"/>
      <c r="G59" s="290"/>
      <c r="H59" s="290"/>
    </row>
  </sheetData>
  <mergeCells count="1">
    <mergeCell ref="B1:G1"/>
  </mergeCells>
  <phoneticPr fontId="7" type="noConversion"/>
  <pageMargins left="0.7" right="0.7" top="0.75" bottom="0.75" header="0.3" footer="0.3"/>
  <customProperties>
    <customPr name="EpmWorksheetKeyString_GU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E247-9690-4F6E-A390-E54034BF5287}">
  <sheetPr codeName="Sheet22"/>
  <dimension ref="A1:F4"/>
  <sheetViews>
    <sheetView workbookViewId="0">
      <selection activeCell="E25" sqref="E25"/>
    </sheetView>
  </sheetViews>
  <sheetFormatPr defaultColWidth="8.33203125" defaultRowHeight="12.5"/>
  <cols>
    <col min="1" max="1" width="4.08203125" style="2" customWidth="1"/>
    <col min="2" max="2" width="24.75" style="2" customWidth="1"/>
    <col min="3" max="5" width="15.9140625" style="2" customWidth="1"/>
    <col min="6" max="6" width="24.75" style="2" customWidth="1"/>
    <col min="7" max="16384" width="8.33203125" style="2"/>
  </cols>
  <sheetData>
    <row r="1" spans="1:6" ht="16.25" customHeight="1">
      <c r="A1" s="196" t="s">
        <v>269</v>
      </c>
      <c r="B1" s="196" t="s">
        <v>2270</v>
      </c>
      <c r="C1" s="196" t="s">
        <v>2271</v>
      </c>
      <c r="D1" s="196" t="s">
        <v>2272</v>
      </c>
      <c r="E1" s="196" t="s">
        <v>2273</v>
      </c>
      <c r="F1" s="196" t="s">
        <v>2197</v>
      </c>
    </row>
    <row r="2" spans="1:6" ht="16.25" customHeight="1">
      <c r="A2" s="197" t="s">
        <v>11</v>
      </c>
      <c r="B2" s="197" t="s">
        <v>10</v>
      </c>
      <c r="C2" s="197">
        <v>1</v>
      </c>
      <c r="D2" s="197">
        <v>2</v>
      </c>
      <c r="E2" s="197">
        <v>3</v>
      </c>
      <c r="F2" s="197">
        <v>4</v>
      </c>
    </row>
    <row r="3" spans="1:6" ht="16.25" customHeight="1">
      <c r="A3" s="197" t="s">
        <v>11</v>
      </c>
      <c r="B3" s="196" t="s">
        <v>430</v>
      </c>
      <c r="C3" s="198" t="s">
        <v>2274</v>
      </c>
      <c r="D3" s="198" t="s">
        <v>2275</v>
      </c>
      <c r="E3" s="198" t="s">
        <v>2276</v>
      </c>
      <c r="F3" s="198" t="s">
        <v>2277</v>
      </c>
    </row>
    <row r="4" spans="1:6" ht="16.25" customHeight="1">
      <c r="A4" s="197"/>
      <c r="B4" s="198" t="s">
        <v>2278</v>
      </c>
      <c r="C4" s="198" t="s">
        <v>2279</v>
      </c>
      <c r="D4" s="198" t="s">
        <v>2280</v>
      </c>
      <c r="E4" s="198" t="s">
        <v>2281</v>
      </c>
      <c r="F4" s="198" t="s">
        <v>2282</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89C6B-ACEC-49B5-8C56-36098782273B}">
  <sheetPr codeName="Sheet23"/>
  <dimension ref="A2:I60"/>
  <sheetViews>
    <sheetView workbookViewId="0">
      <selection activeCell="F12" sqref="F12"/>
    </sheetView>
  </sheetViews>
  <sheetFormatPr defaultRowHeight="14"/>
  <cols>
    <col min="2" max="2" width="13.75" bestFit="1" customWidth="1"/>
    <col min="3" max="3" width="41.6640625" bestFit="1" customWidth="1"/>
    <col min="4" max="4" width="31.33203125" bestFit="1" customWidth="1"/>
  </cols>
  <sheetData>
    <row r="2" spans="1:9" ht="22.5">
      <c r="A2" s="309"/>
      <c r="B2" s="309"/>
      <c r="C2" s="309"/>
      <c r="D2" s="309"/>
      <c r="E2" s="309"/>
      <c r="F2" s="322" t="s">
        <v>2283</v>
      </c>
      <c r="G2" s="309"/>
      <c r="H2" s="309"/>
      <c r="I2" s="309"/>
    </row>
    <row r="3" spans="1:9">
      <c r="A3" s="309"/>
      <c r="B3" s="309"/>
      <c r="C3" s="309"/>
      <c r="D3" s="309"/>
      <c r="E3" s="315" t="s">
        <v>1990</v>
      </c>
      <c r="F3" s="313" t="s">
        <v>1991</v>
      </c>
      <c r="G3" s="309"/>
      <c r="H3" s="309"/>
      <c r="I3" s="309"/>
    </row>
    <row r="4" spans="1:9">
      <c r="A4" s="309"/>
      <c r="B4" s="309"/>
      <c r="C4" s="309"/>
      <c r="D4" s="309"/>
      <c r="E4" s="325" t="s">
        <v>2284</v>
      </c>
      <c r="F4" s="314" t="s">
        <v>1991</v>
      </c>
      <c r="G4" s="309"/>
      <c r="H4" s="309"/>
      <c r="I4" s="309"/>
    </row>
    <row r="5" spans="1:9">
      <c r="A5" s="309"/>
      <c r="B5" s="309"/>
      <c r="C5" s="309"/>
      <c r="D5" s="309"/>
      <c r="E5" s="323" t="s">
        <v>2212</v>
      </c>
      <c r="F5" s="314" t="s">
        <v>1991</v>
      </c>
      <c r="G5" s="309"/>
      <c r="H5" s="309"/>
      <c r="I5" s="309"/>
    </row>
    <row r="6" spans="1:9" ht="16.5">
      <c r="A6" s="311"/>
      <c r="B6" s="311"/>
      <c r="C6" s="311"/>
      <c r="D6" s="311"/>
      <c r="E6" s="329" t="s">
        <v>1995</v>
      </c>
      <c r="F6" s="314" t="s">
        <v>1991</v>
      </c>
      <c r="G6" s="309"/>
      <c r="H6" s="309"/>
      <c r="I6" s="309"/>
    </row>
    <row r="7" spans="1:9" ht="16.5">
      <c r="A7" s="311"/>
      <c r="B7" s="311"/>
      <c r="C7" s="311"/>
      <c r="D7" s="311"/>
      <c r="E7" s="329"/>
      <c r="F7" s="326"/>
      <c r="G7" s="309"/>
      <c r="H7" s="309"/>
      <c r="I7" s="309"/>
    </row>
    <row r="8" spans="1:9">
      <c r="A8" s="318" t="s">
        <v>269</v>
      </c>
      <c r="B8" s="324" t="s">
        <v>2285</v>
      </c>
      <c r="C8" s="324" t="s">
        <v>2286</v>
      </c>
      <c r="D8" s="324" t="s">
        <v>2286</v>
      </c>
      <c r="E8" s="324" t="s">
        <v>2271</v>
      </c>
      <c r="F8" s="324" t="s">
        <v>2272</v>
      </c>
      <c r="G8" s="324" t="s">
        <v>2287</v>
      </c>
      <c r="H8" s="324" t="s">
        <v>2197</v>
      </c>
      <c r="I8" s="309"/>
    </row>
    <row r="9" spans="1:9">
      <c r="A9" s="319"/>
      <c r="B9" s="316"/>
      <c r="C9" s="318"/>
      <c r="D9" s="318"/>
      <c r="E9" s="318" t="s">
        <v>2288</v>
      </c>
      <c r="F9" s="318" t="s">
        <v>2289</v>
      </c>
      <c r="G9" s="318" t="s">
        <v>2290</v>
      </c>
      <c r="H9" s="318" t="s">
        <v>2291</v>
      </c>
      <c r="I9" s="321"/>
    </row>
    <row r="10" spans="1:9">
      <c r="A10" s="317">
        <v>1</v>
      </c>
      <c r="B10" s="316" t="s">
        <v>2025</v>
      </c>
      <c r="C10" s="316" t="s">
        <v>2292</v>
      </c>
      <c r="D10" s="328" t="s">
        <v>430</v>
      </c>
      <c r="E10" s="312"/>
      <c r="F10" s="312"/>
      <c r="G10" s="312"/>
      <c r="H10" s="312"/>
      <c r="I10" s="320"/>
    </row>
    <row r="11" spans="1:9">
      <c r="A11" s="317">
        <v>2</v>
      </c>
      <c r="B11" s="316" t="s">
        <v>2025</v>
      </c>
      <c r="C11" s="327" t="s">
        <v>2293</v>
      </c>
      <c r="D11" s="328" t="s">
        <v>2294</v>
      </c>
      <c r="E11" s="312"/>
      <c r="F11" s="312"/>
      <c r="G11" s="312"/>
      <c r="H11" s="312"/>
      <c r="I11" s="310"/>
    </row>
    <row r="12" spans="1:9">
      <c r="A12" s="317">
        <v>3</v>
      </c>
      <c r="B12" s="316" t="s">
        <v>2025</v>
      </c>
      <c r="C12" s="327" t="s">
        <v>2295</v>
      </c>
      <c r="D12" s="328" t="s">
        <v>2296</v>
      </c>
      <c r="E12" s="312"/>
      <c r="F12" s="312"/>
      <c r="G12" s="312"/>
      <c r="H12" s="312"/>
      <c r="I12" s="310"/>
    </row>
    <row r="13" spans="1:9">
      <c r="A13" s="317">
        <v>4</v>
      </c>
      <c r="B13" s="316" t="s">
        <v>2025</v>
      </c>
      <c r="C13" s="327" t="s">
        <v>2297</v>
      </c>
      <c r="D13" s="328" t="s">
        <v>2298</v>
      </c>
      <c r="E13" s="312"/>
      <c r="F13" s="312"/>
      <c r="G13" s="312"/>
      <c r="H13" s="312"/>
      <c r="I13" s="310"/>
    </row>
    <row r="14" spans="1:9">
      <c r="A14" s="317">
        <v>5</v>
      </c>
      <c r="B14" s="316" t="s">
        <v>2025</v>
      </c>
      <c r="C14" s="327" t="s">
        <v>2299</v>
      </c>
      <c r="D14" s="328" t="s">
        <v>2300</v>
      </c>
      <c r="E14" s="312"/>
      <c r="F14" s="312"/>
      <c r="G14" s="312"/>
      <c r="H14" s="312"/>
      <c r="I14" s="309"/>
    </row>
    <row r="15" spans="1:9">
      <c r="A15" s="317">
        <v>6</v>
      </c>
      <c r="B15" s="316" t="s">
        <v>2025</v>
      </c>
      <c r="C15" s="327" t="s">
        <v>2301</v>
      </c>
      <c r="D15" s="328" t="s">
        <v>2302</v>
      </c>
      <c r="E15" s="312"/>
      <c r="F15" s="312"/>
      <c r="G15" s="312"/>
      <c r="H15" s="312"/>
      <c r="I15" s="309"/>
    </row>
    <row r="16" spans="1:9">
      <c r="A16" s="317">
        <v>7</v>
      </c>
      <c r="B16" s="316" t="s">
        <v>2025</v>
      </c>
      <c r="C16" s="327" t="s">
        <v>2303</v>
      </c>
      <c r="D16" s="328" t="s">
        <v>2304</v>
      </c>
      <c r="E16" s="312"/>
      <c r="F16" s="312"/>
      <c r="G16" s="312"/>
      <c r="H16" s="312"/>
      <c r="I16" s="309"/>
    </row>
    <row r="17" spans="1:8">
      <c r="A17" s="317">
        <v>8</v>
      </c>
      <c r="B17" s="316" t="s">
        <v>2025</v>
      </c>
      <c r="C17" s="327" t="s">
        <v>2305</v>
      </c>
      <c r="D17" s="328" t="s">
        <v>2306</v>
      </c>
      <c r="E17" s="312"/>
      <c r="F17" s="312"/>
      <c r="G17" s="312"/>
      <c r="H17" s="312"/>
    </row>
    <row r="18" spans="1:8">
      <c r="A18" s="317">
        <v>9</v>
      </c>
      <c r="B18" s="316" t="s">
        <v>2025</v>
      </c>
      <c r="C18" s="327" t="s">
        <v>2307</v>
      </c>
      <c r="D18" s="328" t="s">
        <v>2308</v>
      </c>
      <c r="E18" s="312"/>
      <c r="F18" s="312"/>
      <c r="G18" s="312"/>
      <c r="H18" s="312"/>
    </row>
    <row r="19" spans="1:8">
      <c r="A19" s="317">
        <v>10</v>
      </c>
      <c r="B19" s="316" t="s">
        <v>2025</v>
      </c>
      <c r="C19" s="327" t="s">
        <v>2309</v>
      </c>
      <c r="D19" s="328" t="s">
        <v>2310</v>
      </c>
      <c r="E19" s="312"/>
      <c r="F19" s="312"/>
      <c r="G19" s="312"/>
      <c r="H19" s="312"/>
    </row>
    <row r="20" spans="1:8">
      <c r="A20" s="317">
        <v>11</v>
      </c>
      <c r="B20" s="316" t="s">
        <v>2025</v>
      </c>
      <c r="C20" s="327" t="s">
        <v>2311</v>
      </c>
      <c r="D20" s="328" t="s">
        <v>2312</v>
      </c>
      <c r="E20" s="312"/>
      <c r="F20" s="312"/>
      <c r="G20" s="312"/>
      <c r="H20" s="312"/>
    </row>
    <row r="21" spans="1:8">
      <c r="A21" s="317">
        <v>12</v>
      </c>
      <c r="B21" s="316" t="s">
        <v>2025</v>
      </c>
      <c r="C21" s="327" t="s">
        <v>2313</v>
      </c>
      <c r="D21" s="328" t="s">
        <v>2314</v>
      </c>
      <c r="E21" s="312"/>
      <c r="F21" s="312"/>
      <c r="G21" s="312"/>
      <c r="H21" s="312"/>
    </row>
    <row r="22" spans="1:8">
      <c r="A22" s="317">
        <v>13</v>
      </c>
      <c r="B22" s="316" t="s">
        <v>2025</v>
      </c>
      <c r="C22" s="327" t="s">
        <v>2315</v>
      </c>
      <c r="D22" s="328" t="s">
        <v>2316</v>
      </c>
      <c r="E22" s="312"/>
      <c r="F22" s="312"/>
      <c r="G22" s="312"/>
      <c r="H22" s="312"/>
    </row>
    <row r="23" spans="1:8">
      <c r="A23" s="317">
        <v>14</v>
      </c>
      <c r="B23" s="316" t="s">
        <v>2025</v>
      </c>
      <c r="C23" s="327" t="s">
        <v>2317</v>
      </c>
      <c r="D23" s="328" t="s">
        <v>2318</v>
      </c>
      <c r="E23" s="312"/>
      <c r="F23" s="312"/>
      <c r="G23" s="312"/>
      <c r="H23" s="312"/>
    </row>
    <row r="24" spans="1:8">
      <c r="A24" s="317">
        <v>15</v>
      </c>
      <c r="B24" s="316" t="s">
        <v>2025</v>
      </c>
      <c r="C24" s="327" t="s">
        <v>2319</v>
      </c>
      <c r="D24" s="328" t="s">
        <v>2320</v>
      </c>
      <c r="E24" s="312"/>
      <c r="F24" s="312"/>
      <c r="G24" s="312"/>
      <c r="H24" s="312"/>
    </row>
    <row r="25" spans="1:8">
      <c r="A25" s="317">
        <v>16</v>
      </c>
      <c r="B25" s="316" t="s">
        <v>2025</v>
      </c>
      <c r="C25" s="327" t="s">
        <v>2321</v>
      </c>
      <c r="D25" s="328" t="s">
        <v>2322</v>
      </c>
      <c r="E25" s="312"/>
      <c r="F25" s="312"/>
      <c r="G25" s="312"/>
      <c r="H25" s="312"/>
    </row>
    <row r="26" spans="1:8">
      <c r="A26" s="317">
        <v>17</v>
      </c>
      <c r="B26" s="316" t="s">
        <v>2025</v>
      </c>
      <c r="C26" s="327" t="s">
        <v>2323</v>
      </c>
      <c r="D26" s="328" t="s">
        <v>2324</v>
      </c>
      <c r="E26" s="312"/>
      <c r="F26" s="312"/>
      <c r="G26" s="312"/>
      <c r="H26" s="312"/>
    </row>
    <row r="27" spans="1:8">
      <c r="A27" s="317">
        <v>18</v>
      </c>
      <c r="B27" s="316" t="s">
        <v>2025</v>
      </c>
      <c r="C27" s="327" t="s">
        <v>2325</v>
      </c>
      <c r="D27" s="328" t="s">
        <v>2326</v>
      </c>
      <c r="E27" s="312"/>
      <c r="F27" s="312"/>
      <c r="G27" s="312"/>
      <c r="H27" s="312"/>
    </row>
    <row r="28" spans="1:8">
      <c r="A28" s="317">
        <v>19</v>
      </c>
      <c r="B28" s="316" t="s">
        <v>2025</v>
      </c>
      <c r="C28" s="327" t="s">
        <v>2327</v>
      </c>
      <c r="D28" s="328" t="s">
        <v>2328</v>
      </c>
      <c r="E28" s="312"/>
      <c r="F28" s="312"/>
      <c r="G28" s="312"/>
      <c r="H28" s="312"/>
    </row>
    <row r="29" spans="1:8">
      <c r="A29" s="317">
        <v>20</v>
      </c>
      <c r="B29" s="316" t="s">
        <v>2025</v>
      </c>
      <c r="C29" s="327" t="s">
        <v>2329</v>
      </c>
      <c r="D29" s="328" t="s">
        <v>2330</v>
      </c>
      <c r="E29" s="312"/>
      <c r="F29" s="312"/>
      <c r="G29" s="312"/>
      <c r="H29" s="312"/>
    </row>
    <row r="30" spans="1:8">
      <c r="A30" s="317">
        <v>21</v>
      </c>
      <c r="B30" s="316" t="s">
        <v>2025</v>
      </c>
      <c r="C30" s="327" t="s">
        <v>2331</v>
      </c>
      <c r="D30" s="328" t="s">
        <v>2332</v>
      </c>
      <c r="E30" s="312"/>
      <c r="F30" s="312"/>
      <c r="G30" s="312"/>
      <c r="H30" s="312"/>
    </row>
    <row r="31" spans="1:8">
      <c r="A31" s="317">
        <v>22</v>
      </c>
      <c r="B31" s="316" t="s">
        <v>2025</v>
      </c>
      <c r="C31" s="327" t="s">
        <v>2333</v>
      </c>
      <c r="D31" s="328" t="s">
        <v>2334</v>
      </c>
      <c r="E31" s="312"/>
      <c r="F31" s="312"/>
      <c r="G31" s="312"/>
      <c r="H31" s="312"/>
    </row>
    <row r="32" spans="1:8">
      <c r="A32" s="317">
        <v>23</v>
      </c>
      <c r="B32" s="316" t="s">
        <v>2025</v>
      </c>
      <c r="C32" s="327" t="s">
        <v>2335</v>
      </c>
      <c r="D32" s="328" t="s">
        <v>2336</v>
      </c>
      <c r="E32" s="312"/>
      <c r="F32" s="312"/>
      <c r="G32" s="312"/>
      <c r="H32" s="312"/>
    </row>
    <row r="33" spans="1:8">
      <c r="A33" s="317">
        <v>24</v>
      </c>
      <c r="B33" s="316" t="s">
        <v>2025</v>
      </c>
      <c r="C33" s="327" t="s">
        <v>2337</v>
      </c>
      <c r="D33" s="328" t="s">
        <v>2338</v>
      </c>
      <c r="E33" s="312"/>
      <c r="F33" s="312"/>
      <c r="G33" s="312"/>
      <c r="H33" s="312"/>
    </row>
    <row r="34" spans="1:8">
      <c r="A34" s="317">
        <v>25</v>
      </c>
      <c r="B34" s="316" t="s">
        <v>2025</v>
      </c>
      <c r="C34" s="327" t="s">
        <v>2339</v>
      </c>
      <c r="D34" s="328" t="s">
        <v>2340</v>
      </c>
      <c r="E34" s="312"/>
      <c r="F34" s="312"/>
      <c r="G34" s="312"/>
      <c r="H34" s="312"/>
    </row>
    <row r="35" spans="1:8">
      <c r="A35" s="317">
        <v>26</v>
      </c>
      <c r="B35" s="316" t="s">
        <v>2025</v>
      </c>
      <c r="C35" s="327" t="s">
        <v>2341</v>
      </c>
      <c r="D35" s="328" t="s">
        <v>2342</v>
      </c>
      <c r="E35" s="312"/>
      <c r="F35" s="312"/>
      <c r="G35" s="312"/>
      <c r="H35" s="312"/>
    </row>
    <row r="36" spans="1:8">
      <c r="A36" s="317">
        <v>27</v>
      </c>
      <c r="B36" s="316" t="s">
        <v>2025</v>
      </c>
      <c r="C36" s="327" t="s">
        <v>2343</v>
      </c>
      <c r="D36" s="328" t="s">
        <v>2344</v>
      </c>
      <c r="E36" s="312"/>
      <c r="F36" s="312"/>
      <c r="G36" s="312"/>
      <c r="H36" s="312"/>
    </row>
    <row r="37" spans="1:8">
      <c r="A37" s="317">
        <v>28</v>
      </c>
      <c r="B37" s="316" t="s">
        <v>2025</v>
      </c>
      <c r="C37" s="327" t="s">
        <v>2345</v>
      </c>
      <c r="D37" s="328" t="s">
        <v>2346</v>
      </c>
      <c r="E37" s="312"/>
      <c r="F37" s="312"/>
      <c r="G37" s="312"/>
      <c r="H37" s="312"/>
    </row>
    <row r="38" spans="1:8">
      <c r="A38" s="317">
        <v>29</v>
      </c>
      <c r="B38" s="316" t="s">
        <v>2025</v>
      </c>
      <c r="C38" s="327" t="s">
        <v>2347</v>
      </c>
      <c r="D38" s="328" t="s">
        <v>2348</v>
      </c>
      <c r="E38" s="312"/>
      <c r="F38" s="312"/>
      <c r="G38" s="312"/>
      <c r="H38" s="312"/>
    </row>
    <row r="39" spans="1:8">
      <c r="A39" s="317">
        <v>30</v>
      </c>
      <c r="B39" s="316" t="s">
        <v>2025</v>
      </c>
      <c r="C39" s="327" t="s">
        <v>2349</v>
      </c>
      <c r="D39" s="328" t="s">
        <v>2350</v>
      </c>
      <c r="E39" s="312"/>
      <c r="F39" s="312"/>
      <c r="G39" s="312"/>
      <c r="H39" s="312"/>
    </row>
    <row r="40" spans="1:8">
      <c r="A40" s="317">
        <v>31</v>
      </c>
      <c r="B40" s="316" t="s">
        <v>2025</v>
      </c>
      <c r="C40" s="327" t="s">
        <v>2351</v>
      </c>
      <c r="D40" s="328" t="s">
        <v>2352</v>
      </c>
      <c r="E40" s="312"/>
      <c r="F40" s="312"/>
      <c r="G40" s="312"/>
      <c r="H40" s="312"/>
    </row>
    <row r="41" spans="1:8">
      <c r="A41" s="317">
        <v>32</v>
      </c>
      <c r="B41" s="316" t="s">
        <v>2025</v>
      </c>
      <c r="C41" s="327" t="s">
        <v>2353</v>
      </c>
      <c r="D41" s="328" t="s">
        <v>2354</v>
      </c>
      <c r="E41" s="312"/>
      <c r="F41" s="312"/>
      <c r="G41" s="312"/>
      <c r="H41" s="312"/>
    </row>
    <row r="42" spans="1:8">
      <c r="A42" s="317">
        <v>33</v>
      </c>
      <c r="B42" s="316" t="s">
        <v>2025</v>
      </c>
      <c r="C42" s="327" t="s">
        <v>2355</v>
      </c>
      <c r="D42" s="328" t="s">
        <v>2356</v>
      </c>
      <c r="E42" s="312"/>
      <c r="F42" s="312"/>
      <c r="G42" s="312"/>
      <c r="H42" s="312"/>
    </row>
    <row r="43" spans="1:8">
      <c r="A43" s="317">
        <v>34</v>
      </c>
      <c r="B43" s="316" t="s">
        <v>2025</v>
      </c>
      <c r="C43" s="327" t="s">
        <v>2357</v>
      </c>
      <c r="D43" s="328" t="s">
        <v>2358</v>
      </c>
      <c r="E43" s="312"/>
      <c r="F43" s="312"/>
      <c r="G43" s="312"/>
      <c r="H43" s="312"/>
    </row>
    <row r="44" spans="1:8">
      <c r="A44" s="317">
        <v>35</v>
      </c>
      <c r="B44" s="316" t="s">
        <v>2025</v>
      </c>
      <c r="C44" s="327" t="s">
        <v>2359</v>
      </c>
      <c r="D44" s="328" t="s">
        <v>2360</v>
      </c>
      <c r="E44" s="312"/>
      <c r="F44" s="312"/>
      <c r="G44" s="312"/>
      <c r="H44" s="312"/>
    </row>
    <row r="45" spans="1:8">
      <c r="A45" s="317">
        <v>36</v>
      </c>
      <c r="B45" s="316" t="s">
        <v>2025</v>
      </c>
      <c r="C45" s="327" t="s">
        <v>2361</v>
      </c>
      <c r="D45" s="328" t="s">
        <v>2362</v>
      </c>
      <c r="E45" s="312"/>
      <c r="F45" s="312"/>
      <c r="G45" s="312"/>
      <c r="H45" s="312"/>
    </row>
    <row r="46" spans="1:8">
      <c r="A46" s="317">
        <v>37</v>
      </c>
      <c r="B46" s="316" t="s">
        <v>2025</v>
      </c>
      <c r="C46" s="327" t="s">
        <v>2363</v>
      </c>
      <c r="D46" s="328" t="s">
        <v>2364</v>
      </c>
      <c r="E46" s="312"/>
      <c r="F46" s="312"/>
      <c r="G46" s="312"/>
      <c r="H46" s="312"/>
    </row>
    <row r="47" spans="1:8">
      <c r="A47" s="317">
        <v>38</v>
      </c>
      <c r="B47" s="316" t="s">
        <v>2025</v>
      </c>
      <c r="C47" s="327" t="s">
        <v>2365</v>
      </c>
      <c r="D47" s="328" t="s">
        <v>2366</v>
      </c>
      <c r="E47" s="312"/>
      <c r="F47" s="312"/>
      <c r="G47" s="312"/>
      <c r="H47" s="312"/>
    </row>
    <row r="48" spans="1:8">
      <c r="A48" s="317">
        <v>39</v>
      </c>
      <c r="B48" s="316" t="s">
        <v>2025</v>
      </c>
      <c r="C48" s="327" t="s">
        <v>2367</v>
      </c>
      <c r="D48" s="328" t="s">
        <v>2368</v>
      </c>
      <c r="E48" s="312"/>
      <c r="F48" s="312"/>
      <c r="G48" s="312"/>
      <c r="H48" s="312"/>
    </row>
    <row r="49" spans="1:8">
      <c r="A49" s="317">
        <v>40</v>
      </c>
      <c r="B49" s="316" t="s">
        <v>2025</v>
      </c>
      <c r="C49" s="327" t="s">
        <v>2369</v>
      </c>
      <c r="D49" s="328" t="s">
        <v>2370</v>
      </c>
      <c r="E49" s="312"/>
      <c r="F49" s="312"/>
      <c r="G49" s="312"/>
      <c r="H49" s="312"/>
    </row>
    <row r="50" spans="1:8">
      <c r="A50" s="317">
        <v>41</v>
      </c>
      <c r="B50" s="316" t="s">
        <v>2025</v>
      </c>
      <c r="C50" s="327" t="s">
        <v>2371</v>
      </c>
      <c r="D50" s="328" t="s">
        <v>2372</v>
      </c>
      <c r="E50" s="312"/>
      <c r="F50" s="312"/>
      <c r="G50" s="312"/>
      <c r="H50" s="312"/>
    </row>
    <row r="51" spans="1:8">
      <c r="A51" s="317">
        <v>42</v>
      </c>
      <c r="B51" s="316" t="s">
        <v>2025</v>
      </c>
      <c r="C51" s="327" t="s">
        <v>2373</v>
      </c>
      <c r="D51" s="328" t="s">
        <v>2374</v>
      </c>
      <c r="E51" s="312"/>
      <c r="F51" s="312"/>
      <c r="G51" s="312"/>
      <c r="H51" s="312"/>
    </row>
    <row r="52" spans="1:8">
      <c r="A52" s="317">
        <v>43</v>
      </c>
      <c r="B52" s="316" t="s">
        <v>2025</v>
      </c>
      <c r="C52" s="327" t="s">
        <v>2375</v>
      </c>
      <c r="D52" s="328" t="s">
        <v>2376</v>
      </c>
      <c r="E52" s="312"/>
      <c r="F52" s="312"/>
      <c r="G52" s="312"/>
      <c r="H52" s="312"/>
    </row>
    <row r="53" spans="1:8">
      <c r="A53" s="317">
        <v>44</v>
      </c>
      <c r="B53" s="316" t="s">
        <v>2025</v>
      </c>
      <c r="C53" s="327" t="s">
        <v>2377</v>
      </c>
      <c r="D53" s="328" t="s">
        <v>2378</v>
      </c>
      <c r="E53" s="312"/>
      <c r="F53" s="312"/>
      <c r="G53" s="312"/>
      <c r="H53" s="312"/>
    </row>
    <row r="54" spans="1:8">
      <c r="A54" s="317">
        <v>45</v>
      </c>
      <c r="B54" s="316" t="s">
        <v>2025</v>
      </c>
      <c r="C54" s="327" t="s">
        <v>2379</v>
      </c>
      <c r="D54" s="328" t="s">
        <v>2380</v>
      </c>
      <c r="E54" s="312"/>
      <c r="F54" s="312"/>
      <c r="G54" s="312"/>
      <c r="H54" s="312"/>
    </row>
    <row r="55" spans="1:8">
      <c r="A55" s="317">
        <v>46</v>
      </c>
      <c r="B55" s="316" t="s">
        <v>2025</v>
      </c>
      <c r="C55" s="327" t="s">
        <v>2381</v>
      </c>
      <c r="D55" s="328" t="s">
        <v>2382</v>
      </c>
      <c r="E55" s="312"/>
      <c r="F55" s="312"/>
      <c r="G55" s="312"/>
      <c r="H55" s="312"/>
    </row>
    <row r="56" spans="1:8">
      <c r="A56" s="317">
        <v>47</v>
      </c>
      <c r="B56" s="316" t="s">
        <v>2025</v>
      </c>
      <c r="C56" s="327" t="s">
        <v>2383</v>
      </c>
      <c r="D56" s="328" t="s">
        <v>2384</v>
      </c>
      <c r="E56" s="312"/>
      <c r="F56" s="312"/>
      <c r="G56" s="312"/>
      <c r="H56" s="312"/>
    </row>
    <row r="57" spans="1:8">
      <c r="A57" s="317">
        <v>48</v>
      </c>
      <c r="B57" s="316" t="s">
        <v>2025</v>
      </c>
      <c r="C57" s="327" t="s">
        <v>2385</v>
      </c>
      <c r="D57" s="328" t="s">
        <v>2386</v>
      </c>
      <c r="E57" s="312"/>
      <c r="F57" s="312"/>
      <c r="G57" s="312"/>
      <c r="H57" s="312"/>
    </row>
    <row r="58" spans="1:8">
      <c r="A58" s="317">
        <v>49</v>
      </c>
      <c r="B58" s="316" t="s">
        <v>2025</v>
      </c>
      <c r="C58" s="327" t="s">
        <v>2387</v>
      </c>
      <c r="D58" s="328" t="s">
        <v>2388</v>
      </c>
      <c r="E58" s="312"/>
      <c r="F58" s="312"/>
      <c r="G58" s="312"/>
      <c r="H58" s="312"/>
    </row>
    <row r="59" spans="1:8">
      <c r="A59" s="317">
        <v>50</v>
      </c>
      <c r="B59" s="316" t="s">
        <v>2025</v>
      </c>
      <c r="C59" s="327" t="s">
        <v>2389</v>
      </c>
      <c r="D59" s="328" t="s">
        <v>2390</v>
      </c>
      <c r="E59" s="312"/>
      <c r="F59" s="312"/>
      <c r="G59" s="312"/>
      <c r="H59" s="312"/>
    </row>
    <row r="60" spans="1:8">
      <c r="A60" s="317">
        <v>51</v>
      </c>
      <c r="B60" s="316" t="s">
        <v>2025</v>
      </c>
      <c r="C60" s="327" t="s">
        <v>2391</v>
      </c>
      <c r="D60" s="328" t="s">
        <v>2392</v>
      </c>
      <c r="E60" s="312"/>
      <c r="F60" s="312"/>
      <c r="G60" s="312"/>
      <c r="H60" s="312"/>
    </row>
  </sheetData>
  <phoneticPr fontId="7" type="noConversion"/>
  <pageMargins left="0.7" right="0.7" top="0.75" bottom="0.75" header="0.3" footer="0.3"/>
  <customProperties>
    <customPr name="EpmWorksheetKeyString_GU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A3DA-AF6E-45AF-821F-CC6C4D1F59C4}">
  <sheetPr codeName="Sheet24"/>
  <dimension ref="A1:G4"/>
  <sheetViews>
    <sheetView workbookViewId="0">
      <selection activeCell="G12" sqref="G12"/>
    </sheetView>
  </sheetViews>
  <sheetFormatPr defaultColWidth="8.33203125" defaultRowHeight="12.5"/>
  <cols>
    <col min="1" max="1" width="4.08203125" style="2" customWidth="1"/>
    <col min="2" max="2" width="24.75" style="2" customWidth="1"/>
    <col min="3" max="7" width="15.9140625" style="2" customWidth="1"/>
    <col min="8" max="16384" width="8.33203125" style="2"/>
  </cols>
  <sheetData>
    <row r="1" spans="1:7" ht="24.65" customHeight="1">
      <c r="A1" s="207" t="s">
        <v>269</v>
      </c>
      <c r="B1" s="207" t="s">
        <v>2393</v>
      </c>
      <c r="C1" s="207" t="s">
        <v>2394</v>
      </c>
      <c r="D1" s="207" t="s">
        <v>2395</v>
      </c>
      <c r="E1" s="207" t="s">
        <v>2396</v>
      </c>
      <c r="F1" s="207" t="s">
        <v>2397</v>
      </c>
      <c r="G1" s="207" t="s">
        <v>2398</v>
      </c>
    </row>
    <row r="2" spans="1:7" ht="16.25" customHeight="1">
      <c r="A2" s="197" t="s">
        <v>11</v>
      </c>
      <c r="B2" s="197" t="s">
        <v>10</v>
      </c>
      <c r="C2" s="197">
        <v>1</v>
      </c>
      <c r="D2" s="197">
        <v>2</v>
      </c>
      <c r="E2" s="197">
        <v>3</v>
      </c>
      <c r="F2" s="197">
        <v>4</v>
      </c>
      <c r="G2" s="197">
        <v>5</v>
      </c>
    </row>
    <row r="3" spans="1:7" ht="16.25" customHeight="1">
      <c r="A3" s="197" t="s">
        <v>11</v>
      </c>
      <c r="B3" s="196" t="s">
        <v>430</v>
      </c>
      <c r="C3" s="198" t="s">
        <v>2399</v>
      </c>
      <c r="D3" s="198" t="s">
        <v>2400</v>
      </c>
      <c r="E3" s="198" t="s">
        <v>2401</v>
      </c>
      <c r="F3" s="198" t="s">
        <v>2402</v>
      </c>
      <c r="G3" s="198" t="s">
        <v>2403</v>
      </c>
    </row>
    <row r="4" spans="1:7" ht="16.25" customHeight="1">
      <c r="A4" s="197"/>
      <c r="B4" s="198" t="s">
        <v>2404</v>
      </c>
      <c r="C4" s="198" t="s">
        <v>2405</v>
      </c>
      <c r="D4" s="198" t="s">
        <v>2406</v>
      </c>
      <c r="E4" s="198" t="s">
        <v>2407</v>
      </c>
      <c r="F4" s="198" t="s">
        <v>2408</v>
      </c>
      <c r="G4" s="198" t="s">
        <v>2409</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0BAEF-CAA5-4024-8C36-4FBC9C818E13}">
  <sheetPr codeName="Sheet34"/>
  <dimension ref="A1:N62"/>
  <sheetViews>
    <sheetView workbookViewId="0">
      <selection sqref="A1:A2"/>
    </sheetView>
  </sheetViews>
  <sheetFormatPr defaultRowHeight="14"/>
  <cols>
    <col min="1" max="1" width="4.1640625" bestFit="1" customWidth="1"/>
    <col min="2" max="2" width="27.1640625" bestFit="1" customWidth="1"/>
    <col min="3" max="3" width="16.25" bestFit="1" customWidth="1"/>
    <col min="7" max="7" width="21.75" customWidth="1"/>
    <col min="11" max="11" width="29.08203125" bestFit="1" customWidth="1"/>
    <col min="12" max="12" width="25.83203125" bestFit="1" customWidth="1"/>
    <col min="13" max="13" width="8.6640625" style="143"/>
  </cols>
  <sheetData>
    <row r="1" spans="1:14">
      <c r="A1" s="522" t="s">
        <v>269</v>
      </c>
      <c r="B1" s="522" t="s">
        <v>0</v>
      </c>
      <c r="C1" s="522" t="s">
        <v>428</v>
      </c>
      <c r="D1" s="522" t="s">
        <v>1328</v>
      </c>
      <c r="E1" s="522" t="s">
        <v>1329</v>
      </c>
      <c r="F1" s="522" t="s">
        <v>1330</v>
      </c>
      <c r="G1" s="522" t="s">
        <v>1331</v>
      </c>
      <c r="H1" s="522" t="s">
        <v>1332</v>
      </c>
      <c r="I1" s="522" t="s">
        <v>1333</v>
      </c>
      <c r="J1" s="522" t="s">
        <v>1334</v>
      </c>
      <c r="K1" s="524" t="s">
        <v>1335</v>
      </c>
      <c r="L1" s="525"/>
      <c r="M1" s="525"/>
      <c r="N1" s="526"/>
    </row>
    <row r="2" spans="1:14">
      <c r="A2" s="523"/>
      <c r="B2" s="523"/>
      <c r="C2" s="523"/>
      <c r="D2" s="523"/>
      <c r="E2" s="523"/>
      <c r="F2" s="523"/>
      <c r="G2" s="523"/>
      <c r="H2" s="523"/>
      <c r="I2" s="523"/>
      <c r="J2" s="523"/>
      <c r="K2" s="176" t="s">
        <v>1336</v>
      </c>
      <c r="L2" s="176" t="s">
        <v>1337</v>
      </c>
      <c r="M2" s="189" t="s">
        <v>1930</v>
      </c>
      <c r="N2" s="176" t="s">
        <v>1338</v>
      </c>
    </row>
    <row r="3" spans="1:14">
      <c r="A3" s="179">
        <v>1</v>
      </c>
      <c r="B3" s="177" t="s">
        <v>1339</v>
      </c>
      <c r="C3" s="174"/>
      <c r="D3" s="174"/>
      <c r="E3" s="174"/>
      <c r="F3" s="174"/>
      <c r="G3" s="174"/>
      <c r="H3" s="174"/>
      <c r="I3" s="174"/>
      <c r="J3" s="174"/>
      <c r="K3" s="182"/>
      <c r="L3" s="182"/>
      <c r="M3" s="190"/>
      <c r="N3" s="174"/>
    </row>
    <row r="4" spans="1:14">
      <c r="A4" s="179">
        <v>2</v>
      </c>
      <c r="B4" s="177" t="s">
        <v>1351</v>
      </c>
      <c r="C4" s="174"/>
      <c r="D4" s="174"/>
      <c r="E4" s="174"/>
      <c r="F4" s="174"/>
      <c r="G4" s="174"/>
      <c r="H4" s="174"/>
      <c r="I4" s="174"/>
      <c r="J4" s="174"/>
      <c r="K4" s="182"/>
      <c r="L4" s="182"/>
      <c r="M4" s="190"/>
      <c r="N4" s="174"/>
    </row>
    <row r="5" spans="1:14">
      <c r="A5" s="179">
        <v>3</v>
      </c>
      <c r="B5" s="177" t="s">
        <v>1945</v>
      </c>
      <c r="C5" s="174"/>
      <c r="D5" s="174"/>
      <c r="E5" s="174"/>
      <c r="F5" s="174"/>
      <c r="G5" s="174"/>
      <c r="H5" s="174"/>
      <c r="I5" s="174"/>
      <c r="J5" s="174"/>
      <c r="K5" s="182"/>
      <c r="L5" s="182"/>
      <c r="M5" s="190"/>
      <c r="N5" s="174"/>
    </row>
    <row r="6" spans="1:14">
      <c r="A6" s="179">
        <v>4</v>
      </c>
      <c r="B6" s="177" t="s">
        <v>1375</v>
      </c>
      <c r="C6" s="174"/>
      <c r="D6" s="174"/>
      <c r="E6" s="174"/>
      <c r="F6" s="174"/>
      <c r="G6" s="174"/>
      <c r="H6" s="174"/>
      <c r="I6" s="174"/>
      <c r="J6" s="174"/>
      <c r="K6" s="182"/>
      <c r="L6" s="182"/>
      <c r="M6" s="190"/>
      <c r="N6" s="174"/>
    </row>
    <row r="7" spans="1:14">
      <c r="A7" s="179">
        <v>5</v>
      </c>
      <c r="B7" s="177" t="s">
        <v>1387</v>
      </c>
      <c r="C7" s="174"/>
      <c r="D7" s="174"/>
      <c r="E7" s="174"/>
      <c r="F7" s="174"/>
      <c r="G7" s="174"/>
      <c r="H7" s="174"/>
      <c r="I7" s="174"/>
      <c r="J7" s="174"/>
      <c r="K7" s="182"/>
      <c r="L7" s="182"/>
      <c r="M7" s="190"/>
      <c r="N7" s="174"/>
    </row>
    <row r="8" spans="1:14">
      <c r="A8" s="179">
        <v>6</v>
      </c>
      <c r="B8" s="177" t="s">
        <v>1399</v>
      </c>
      <c r="C8" s="174"/>
      <c r="D8" s="174"/>
      <c r="E8" s="174"/>
      <c r="F8" s="174"/>
      <c r="G8" s="174"/>
      <c r="H8" s="174"/>
      <c r="I8" s="174"/>
      <c r="J8" s="174"/>
      <c r="K8" s="182"/>
      <c r="L8" s="182"/>
      <c r="M8" s="190"/>
      <c r="N8" s="174"/>
    </row>
    <row r="9" spans="1:14">
      <c r="A9" s="179">
        <v>7</v>
      </c>
      <c r="B9" s="177" t="s">
        <v>1411</v>
      </c>
      <c r="C9" s="174"/>
      <c r="D9" s="174"/>
      <c r="E9" s="174"/>
      <c r="F9" s="174"/>
      <c r="G9" s="174"/>
      <c r="H9" s="174"/>
      <c r="I9" s="174"/>
      <c r="J9" s="174"/>
      <c r="K9" s="182"/>
      <c r="L9" s="182"/>
      <c r="M9" s="190"/>
      <c r="N9" s="174"/>
    </row>
    <row r="10" spans="1:14">
      <c r="A10" s="179">
        <v>8</v>
      </c>
      <c r="B10" s="177" t="s">
        <v>1423</v>
      </c>
      <c r="C10" s="174"/>
      <c r="D10" s="174"/>
      <c r="E10" s="174"/>
      <c r="F10" s="174"/>
      <c r="G10" s="174"/>
      <c r="H10" s="174"/>
      <c r="I10" s="174"/>
      <c r="J10" s="174"/>
      <c r="K10" s="182"/>
      <c r="L10" s="182"/>
      <c r="M10" s="190"/>
      <c r="N10" s="174"/>
    </row>
    <row r="11" spans="1:14">
      <c r="A11" s="179">
        <v>9</v>
      </c>
      <c r="B11" s="177" t="s">
        <v>1435</v>
      </c>
      <c r="C11" s="174">
        <v>0</v>
      </c>
      <c r="D11" s="174">
        <v>0</v>
      </c>
      <c r="E11" s="174">
        <v>0</v>
      </c>
      <c r="F11" s="174">
        <v>0</v>
      </c>
      <c r="G11" s="174">
        <v>0</v>
      </c>
      <c r="H11" s="174">
        <v>0</v>
      </c>
      <c r="I11" s="174">
        <v>0</v>
      </c>
      <c r="J11" s="174">
        <v>0</v>
      </c>
      <c r="K11" s="182">
        <v>0</v>
      </c>
      <c r="L11" s="182">
        <v>0</v>
      </c>
      <c r="M11" s="190">
        <v>0</v>
      </c>
      <c r="N11" s="174">
        <v>0</v>
      </c>
    </row>
    <row r="12" spans="1:14">
      <c r="A12" s="179">
        <v>10</v>
      </c>
      <c r="B12" s="177" t="s">
        <v>1946</v>
      </c>
      <c r="C12" s="174"/>
      <c r="D12" s="174"/>
      <c r="E12" s="174"/>
      <c r="F12" s="174"/>
      <c r="G12" s="174"/>
      <c r="H12" s="174"/>
      <c r="I12" s="174"/>
      <c r="J12" s="174"/>
      <c r="K12" s="182"/>
      <c r="L12" s="182"/>
      <c r="M12" s="190"/>
      <c r="N12" s="174"/>
    </row>
    <row r="13" spans="1:14">
      <c r="A13" s="179">
        <v>11</v>
      </c>
      <c r="B13" s="177" t="s">
        <v>1947</v>
      </c>
      <c r="C13" s="174"/>
      <c r="D13" s="174"/>
      <c r="E13" s="174"/>
      <c r="F13" s="174"/>
      <c r="G13" s="174"/>
      <c r="H13" s="174"/>
      <c r="I13" s="174"/>
      <c r="J13" s="174"/>
      <c r="K13" s="182"/>
      <c r="L13" s="182"/>
      <c r="M13" s="190"/>
      <c r="N13" s="174"/>
    </row>
    <row r="14" spans="1:14">
      <c r="A14" s="179">
        <v>12</v>
      </c>
      <c r="B14" s="177" t="s">
        <v>1471</v>
      </c>
      <c r="C14" s="174"/>
      <c r="D14" s="174"/>
      <c r="E14" s="174"/>
      <c r="F14" s="174"/>
      <c r="G14" s="174"/>
      <c r="H14" s="174"/>
      <c r="I14" s="174"/>
      <c r="J14" s="174"/>
      <c r="K14" s="182"/>
      <c r="L14" s="182"/>
      <c r="M14" s="190"/>
      <c r="N14" s="174"/>
    </row>
    <row r="15" spans="1:14">
      <c r="A15" s="179">
        <v>13</v>
      </c>
      <c r="B15" s="177" t="s">
        <v>1483</v>
      </c>
      <c r="C15" s="174"/>
      <c r="D15" s="174"/>
      <c r="E15" s="174"/>
      <c r="F15" s="174"/>
      <c r="G15" s="174"/>
      <c r="H15" s="174"/>
      <c r="I15" s="174"/>
      <c r="J15" s="174"/>
      <c r="K15" s="182"/>
      <c r="L15" s="182"/>
      <c r="M15" s="190"/>
      <c r="N15" s="174"/>
    </row>
    <row r="16" spans="1:14">
      <c r="A16" s="179">
        <v>14</v>
      </c>
      <c r="B16" s="177" t="s">
        <v>1495</v>
      </c>
      <c r="C16" s="174"/>
      <c r="D16" s="174"/>
      <c r="E16" s="174"/>
      <c r="F16" s="174"/>
      <c r="G16" s="174"/>
      <c r="H16" s="174"/>
      <c r="I16" s="174"/>
      <c r="J16" s="174"/>
      <c r="K16" s="182"/>
      <c r="L16" s="182"/>
      <c r="M16" s="190"/>
      <c r="N16" s="174"/>
    </row>
    <row r="17" spans="1:14">
      <c r="A17" s="179">
        <v>15</v>
      </c>
      <c r="B17" s="177" t="s">
        <v>1507</v>
      </c>
      <c r="C17" s="174"/>
      <c r="D17" s="174"/>
      <c r="E17" s="174"/>
      <c r="F17" s="174"/>
      <c r="G17" s="174"/>
      <c r="H17" s="174"/>
      <c r="I17" s="174"/>
      <c r="J17" s="174"/>
      <c r="K17" s="182"/>
      <c r="L17" s="182"/>
      <c r="M17" s="190"/>
      <c r="N17" s="174"/>
    </row>
    <row r="18" spans="1:14">
      <c r="A18" s="179">
        <v>16</v>
      </c>
      <c r="B18" s="177" t="s">
        <v>1519</v>
      </c>
      <c r="C18" s="174">
        <v>0</v>
      </c>
      <c r="D18" s="174">
        <v>0</v>
      </c>
      <c r="E18" s="174">
        <v>0</v>
      </c>
      <c r="F18" s="174">
        <v>0</v>
      </c>
      <c r="G18" s="174">
        <v>0</v>
      </c>
      <c r="H18" s="174">
        <v>0</v>
      </c>
      <c r="I18" s="174">
        <v>0</v>
      </c>
      <c r="J18" s="174">
        <v>0</v>
      </c>
      <c r="K18" s="182">
        <v>0</v>
      </c>
      <c r="L18" s="182">
        <v>0</v>
      </c>
      <c r="M18" s="190">
        <v>0</v>
      </c>
      <c r="N18" s="174">
        <v>0</v>
      </c>
    </row>
    <row r="19" spans="1:14">
      <c r="A19" s="179">
        <v>17</v>
      </c>
      <c r="B19" s="177" t="s">
        <v>1946</v>
      </c>
      <c r="C19" s="174"/>
      <c r="D19" s="174"/>
      <c r="E19" s="174"/>
      <c r="F19" s="174"/>
      <c r="G19" s="174"/>
      <c r="H19" s="174"/>
      <c r="I19" s="174"/>
      <c r="J19" s="174"/>
      <c r="K19" s="182"/>
      <c r="L19" s="182"/>
      <c r="M19" s="190"/>
      <c r="N19" s="174"/>
    </row>
    <row r="20" spans="1:14">
      <c r="A20" s="179">
        <v>18</v>
      </c>
      <c r="B20" s="177" t="s">
        <v>1542</v>
      </c>
      <c r="C20" s="174"/>
      <c r="D20" s="174"/>
      <c r="E20" s="174"/>
      <c r="F20" s="174"/>
      <c r="G20" s="174"/>
      <c r="H20" s="174"/>
      <c r="I20" s="174"/>
      <c r="J20" s="174"/>
      <c r="K20" s="182"/>
      <c r="L20" s="182"/>
      <c r="M20" s="190"/>
      <c r="N20" s="174"/>
    </row>
    <row r="21" spans="1:14" ht="17" customHeight="1">
      <c r="A21" s="172"/>
      <c r="B21" s="172"/>
      <c r="C21" s="178"/>
      <c r="D21" s="174"/>
      <c r="E21" s="174"/>
      <c r="F21" s="174"/>
      <c r="G21" s="174"/>
      <c r="H21" s="174"/>
      <c r="I21" s="174"/>
      <c r="J21" s="174"/>
      <c r="K21" s="174" t="s">
        <v>1943</v>
      </c>
      <c r="L21" s="174"/>
      <c r="M21" s="190"/>
      <c r="N21" s="174"/>
    </row>
    <row r="22" spans="1:14">
      <c r="A22" s="179">
        <v>19</v>
      </c>
      <c r="B22" s="177" t="s">
        <v>1554</v>
      </c>
      <c r="C22" s="174"/>
      <c r="D22" s="174"/>
      <c r="E22" s="174"/>
      <c r="F22" s="174"/>
      <c r="G22" s="174"/>
      <c r="H22" s="174"/>
      <c r="I22" s="174"/>
      <c r="J22" s="174"/>
      <c r="K22" s="182"/>
      <c r="L22" s="182"/>
      <c r="M22" s="190"/>
      <c r="N22" s="174"/>
    </row>
    <row r="23" spans="1:14">
      <c r="A23" s="179">
        <v>20</v>
      </c>
      <c r="B23" s="177" t="s">
        <v>1566</v>
      </c>
      <c r="C23" s="174"/>
      <c r="D23" s="174"/>
      <c r="E23" s="174"/>
      <c r="F23" s="174"/>
      <c r="G23" s="174"/>
      <c r="H23" s="174"/>
      <c r="I23" s="174"/>
      <c r="J23" s="174"/>
      <c r="K23" s="182"/>
      <c r="L23" s="182"/>
      <c r="M23" s="190"/>
      <c r="N23" s="174"/>
    </row>
    <row r="24" spans="1:14">
      <c r="A24" s="179">
        <v>21</v>
      </c>
      <c r="B24" s="177" t="s">
        <v>1949</v>
      </c>
      <c r="C24" s="174"/>
      <c r="D24" s="174"/>
      <c r="E24" s="174"/>
      <c r="F24" s="174"/>
      <c r="G24" s="174"/>
      <c r="H24" s="174"/>
      <c r="I24" s="174"/>
      <c r="J24" s="174"/>
      <c r="K24" s="182"/>
      <c r="L24" s="182"/>
      <c r="M24" s="190"/>
      <c r="N24" s="174"/>
    </row>
    <row r="25" spans="1:14">
      <c r="A25" s="179">
        <v>22</v>
      </c>
      <c r="B25" s="177" t="s">
        <v>1590</v>
      </c>
      <c r="C25" s="174"/>
      <c r="D25" s="174"/>
      <c r="E25" s="174"/>
      <c r="F25" s="174"/>
      <c r="G25" s="174"/>
      <c r="H25" s="174"/>
      <c r="I25" s="174"/>
      <c r="J25" s="174"/>
      <c r="K25" s="182"/>
      <c r="L25" s="182"/>
      <c r="M25" s="190"/>
      <c r="N25" s="174"/>
    </row>
    <row r="26" spans="1:14">
      <c r="A26" s="179">
        <v>23</v>
      </c>
      <c r="B26" s="177" t="s">
        <v>1602</v>
      </c>
      <c r="C26" s="174"/>
      <c r="D26" s="174"/>
      <c r="E26" s="174"/>
      <c r="F26" s="174"/>
      <c r="G26" s="174"/>
      <c r="H26" s="174"/>
      <c r="I26" s="174"/>
      <c r="J26" s="174"/>
      <c r="K26" s="182"/>
      <c r="L26" s="182"/>
      <c r="M26" s="190"/>
      <c r="N26" s="174"/>
    </row>
    <row r="27" spans="1:14">
      <c r="A27" s="179">
        <v>24</v>
      </c>
      <c r="B27" s="177" t="s">
        <v>1614</v>
      </c>
      <c r="C27" s="174"/>
      <c r="D27" s="174"/>
      <c r="E27" s="174"/>
      <c r="F27" s="174"/>
      <c r="G27" s="174"/>
      <c r="H27" s="174"/>
      <c r="I27" s="174"/>
      <c r="J27" s="174"/>
      <c r="K27" s="182"/>
      <c r="L27" s="182"/>
      <c r="M27" s="190"/>
      <c r="N27" s="174"/>
    </row>
    <row r="28" spans="1:14">
      <c r="A28" s="179">
        <v>25</v>
      </c>
      <c r="B28" s="177" t="s">
        <v>1626</v>
      </c>
      <c r="C28" s="174">
        <v>0</v>
      </c>
      <c r="D28" s="174">
        <v>0</v>
      </c>
      <c r="E28" s="174">
        <v>0</v>
      </c>
      <c r="F28" s="174">
        <v>0</v>
      </c>
      <c r="G28" s="174">
        <v>0</v>
      </c>
      <c r="H28" s="174">
        <v>0</v>
      </c>
      <c r="I28" s="174"/>
      <c r="J28" s="174">
        <v>0</v>
      </c>
      <c r="K28" s="182">
        <v>0</v>
      </c>
      <c r="L28" s="182">
        <v>0</v>
      </c>
      <c r="M28" s="190">
        <v>0</v>
      </c>
      <c r="N28" s="174">
        <v>0</v>
      </c>
    </row>
    <row r="29" spans="1:14">
      <c r="A29" s="179">
        <v>26</v>
      </c>
      <c r="B29" s="177" t="s">
        <v>1946</v>
      </c>
      <c r="C29" s="174"/>
      <c r="D29" s="174"/>
      <c r="E29" s="174"/>
      <c r="F29" s="174"/>
      <c r="G29" s="174"/>
      <c r="H29" s="174"/>
      <c r="I29" s="174"/>
      <c r="J29" s="174"/>
      <c r="K29" s="182"/>
      <c r="L29" s="182"/>
      <c r="M29" s="190"/>
      <c r="N29" s="174"/>
    </row>
    <row r="30" spans="1:14">
      <c r="A30" s="179">
        <v>27</v>
      </c>
      <c r="B30" s="177" t="s">
        <v>1950</v>
      </c>
      <c r="C30" s="174"/>
      <c r="D30" s="174"/>
      <c r="E30" s="174"/>
      <c r="F30" s="174"/>
      <c r="G30" s="174"/>
      <c r="H30" s="174"/>
      <c r="I30" s="174"/>
      <c r="J30" s="174"/>
      <c r="K30" s="182"/>
      <c r="L30" s="182"/>
      <c r="M30" s="190"/>
      <c r="N30" s="174"/>
    </row>
    <row r="31" spans="1:14">
      <c r="A31" s="179">
        <v>28</v>
      </c>
      <c r="B31" s="177" t="s">
        <v>1661</v>
      </c>
      <c r="C31" s="174"/>
      <c r="D31" s="174"/>
      <c r="E31" s="174"/>
      <c r="F31" s="174"/>
      <c r="G31" s="174"/>
      <c r="H31" s="174"/>
      <c r="I31" s="174"/>
      <c r="J31" s="174"/>
      <c r="K31" s="182"/>
      <c r="L31" s="182"/>
      <c r="M31" s="190"/>
      <c r="N31" s="174"/>
    </row>
    <row r="32" spans="1:14">
      <c r="A32" s="179">
        <v>29</v>
      </c>
      <c r="B32" s="177" t="s">
        <v>1673</v>
      </c>
      <c r="C32" s="174"/>
      <c r="D32" s="174"/>
      <c r="E32" s="174"/>
      <c r="F32" s="174"/>
      <c r="G32" s="174"/>
      <c r="H32" s="174"/>
      <c r="I32" s="174"/>
      <c r="J32" s="174"/>
      <c r="K32" s="182"/>
      <c r="L32" s="182"/>
      <c r="M32" s="190"/>
      <c r="N32" s="174"/>
    </row>
    <row r="33" spans="1:14">
      <c r="A33" s="179">
        <v>30</v>
      </c>
      <c r="B33" s="177" t="s">
        <v>1685</v>
      </c>
      <c r="C33" s="174"/>
      <c r="D33" s="174"/>
      <c r="E33" s="174"/>
      <c r="F33" s="174"/>
      <c r="G33" s="174"/>
      <c r="H33" s="174"/>
      <c r="I33" s="174"/>
      <c r="J33" s="174"/>
      <c r="K33" s="182"/>
      <c r="L33" s="182"/>
      <c r="M33" s="190"/>
      <c r="N33" s="174"/>
    </row>
    <row r="34" spans="1:14">
      <c r="A34" s="179">
        <v>31</v>
      </c>
      <c r="B34" s="177" t="s">
        <v>1697</v>
      </c>
      <c r="C34" s="174"/>
      <c r="D34" s="174"/>
      <c r="E34" s="174"/>
      <c r="F34" s="174"/>
      <c r="G34" s="174"/>
      <c r="H34" s="174"/>
      <c r="I34" s="174"/>
      <c r="J34" s="174"/>
      <c r="K34" s="182"/>
      <c r="L34" s="182"/>
      <c r="M34" s="190"/>
      <c r="N34" s="174"/>
    </row>
    <row r="35" spans="1:14">
      <c r="A35" s="179">
        <v>32</v>
      </c>
      <c r="B35" s="177" t="s">
        <v>1709</v>
      </c>
      <c r="C35" s="174">
        <v>0</v>
      </c>
      <c r="D35" s="174">
        <v>0</v>
      </c>
      <c r="E35" s="174">
        <v>0</v>
      </c>
      <c r="F35" s="174">
        <v>0</v>
      </c>
      <c r="G35" s="174">
        <v>0</v>
      </c>
      <c r="H35" s="174">
        <v>0</v>
      </c>
      <c r="I35" s="174"/>
      <c r="J35" s="174">
        <v>0</v>
      </c>
      <c r="K35" s="182">
        <v>0</v>
      </c>
      <c r="L35" s="182">
        <v>0</v>
      </c>
      <c r="M35" s="190">
        <v>0</v>
      </c>
      <c r="N35" s="174">
        <v>0</v>
      </c>
    </row>
    <row r="36" spans="1:14">
      <c r="A36" s="179">
        <v>33</v>
      </c>
      <c r="B36" s="177" t="s">
        <v>1946</v>
      </c>
      <c r="C36" s="174"/>
      <c r="D36" s="174"/>
      <c r="E36" s="174"/>
      <c r="F36" s="174"/>
      <c r="G36" s="174"/>
      <c r="H36" s="174"/>
      <c r="I36" s="174"/>
      <c r="J36" s="174"/>
      <c r="K36" s="182"/>
      <c r="L36" s="182"/>
      <c r="M36" s="190"/>
      <c r="N36" s="174"/>
    </row>
    <row r="37" spans="1:14">
      <c r="A37" s="179">
        <v>34</v>
      </c>
      <c r="B37" s="177" t="s">
        <v>1732</v>
      </c>
      <c r="C37" s="174"/>
      <c r="D37" s="174"/>
      <c r="E37" s="174"/>
      <c r="F37" s="174"/>
      <c r="G37" s="174"/>
      <c r="H37" s="174"/>
      <c r="I37" s="174"/>
      <c r="J37" s="174"/>
      <c r="K37" s="182"/>
      <c r="L37" s="182"/>
      <c r="M37" s="190"/>
      <c r="N37" s="174"/>
    </row>
    <row r="38" spans="1:14">
      <c r="A38" s="183"/>
      <c r="B38" s="184"/>
      <c r="C38" s="174"/>
      <c r="D38" s="174"/>
      <c r="E38" s="174"/>
      <c r="F38" s="174"/>
      <c r="G38" s="174"/>
      <c r="H38" s="174"/>
      <c r="I38" s="174"/>
      <c r="J38" s="174"/>
      <c r="K38" s="185"/>
      <c r="L38" s="185"/>
      <c r="M38" s="191"/>
      <c r="N38" s="178"/>
    </row>
    <row r="39" spans="1:14">
      <c r="A39" s="172"/>
      <c r="B39" s="172"/>
      <c r="C39" s="174"/>
      <c r="D39" s="174"/>
      <c r="E39" s="174"/>
      <c r="F39" s="174"/>
      <c r="G39" s="174"/>
      <c r="H39" s="174"/>
      <c r="I39" s="174"/>
      <c r="J39" s="174"/>
      <c r="K39" s="172" t="s">
        <v>1943</v>
      </c>
      <c r="L39" s="172"/>
      <c r="M39" s="192"/>
      <c r="N39" s="172"/>
    </row>
    <row r="40" spans="1:14">
      <c r="A40" s="172"/>
      <c r="B40" s="172"/>
      <c r="C40" s="176" t="s">
        <v>1944</v>
      </c>
      <c r="D40" s="176"/>
      <c r="E40" s="176"/>
      <c r="F40" s="176"/>
      <c r="G40" s="176"/>
      <c r="H40" s="176"/>
      <c r="I40" s="176"/>
      <c r="J40" s="176"/>
      <c r="K40" s="176" t="s">
        <v>1943</v>
      </c>
      <c r="L40" s="176"/>
      <c r="M40" s="189" t="s">
        <v>1944</v>
      </c>
      <c r="N40" s="176"/>
    </row>
    <row r="41" spans="1:14">
      <c r="A41" s="172"/>
      <c r="B41" s="172"/>
      <c r="C41" s="176" t="s">
        <v>1951</v>
      </c>
      <c r="D41" s="176" t="s">
        <v>1952</v>
      </c>
      <c r="E41" s="176" t="s">
        <v>1953</v>
      </c>
      <c r="F41" s="176" t="s">
        <v>1954</v>
      </c>
      <c r="G41" s="176" t="s">
        <v>1955</v>
      </c>
      <c r="H41" s="176" t="s">
        <v>1956</v>
      </c>
      <c r="I41" s="176" t="s">
        <v>1948</v>
      </c>
      <c r="J41" s="176" t="s">
        <v>1957</v>
      </c>
      <c r="K41" s="176" t="s">
        <v>1958</v>
      </c>
      <c r="L41" s="176" t="s">
        <v>1959</v>
      </c>
      <c r="M41" s="189" t="s">
        <v>1960</v>
      </c>
      <c r="N41" s="176" t="s">
        <v>1961</v>
      </c>
    </row>
    <row r="42" spans="1:14">
      <c r="A42" s="179">
        <v>35</v>
      </c>
      <c r="B42" s="177" t="s">
        <v>1744</v>
      </c>
      <c r="C42" s="174"/>
      <c r="D42" s="174"/>
      <c r="E42" s="174"/>
      <c r="F42" s="174"/>
      <c r="G42" s="174"/>
      <c r="H42" s="174"/>
      <c r="I42" s="174"/>
      <c r="J42" s="174"/>
      <c r="K42" s="182"/>
      <c r="L42" s="182"/>
      <c r="M42" s="190"/>
      <c r="N42" s="174"/>
    </row>
    <row r="43" spans="1:14">
      <c r="A43" s="179">
        <v>36</v>
      </c>
      <c r="B43" s="177" t="s">
        <v>1351</v>
      </c>
      <c r="C43" s="174"/>
      <c r="D43" s="174"/>
      <c r="E43" s="174"/>
      <c r="F43" s="174"/>
      <c r="G43" s="174"/>
      <c r="H43" s="174"/>
      <c r="I43" s="174"/>
      <c r="J43" s="174"/>
      <c r="K43" s="182"/>
      <c r="L43" s="182"/>
      <c r="M43" s="190"/>
      <c r="N43" s="174"/>
    </row>
    <row r="44" spans="1:14">
      <c r="A44" s="179">
        <v>37</v>
      </c>
      <c r="B44" s="177" t="s">
        <v>1945</v>
      </c>
      <c r="C44" s="174"/>
      <c r="D44" s="174"/>
      <c r="E44" s="174"/>
      <c r="F44" s="174"/>
      <c r="G44" s="174"/>
      <c r="H44" s="174"/>
      <c r="I44" s="174"/>
      <c r="J44" s="174"/>
      <c r="K44" s="182"/>
      <c r="L44" s="182"/>
      <c r="M44" s="190"/>
      <c r="N44" s="174"/>
    </row>
    <row r="45" spans="1:14">
      <c r="A45" s="179">
        <v>38</v>
      </c>
      <c r="B45" s="177" t="s">
        <v>1778</v>
      </c>
      <c r="C45" s="174"/>
      <c r="D45" s="174"/>
      <c r="E45" s="174"/>
      <c r="F45" s="174"/>
      <c r="G45" s="174"/>
      <c r="H45" s="174"/>
      <c r="I45" s="174"/>
      <c r="J45" s="174"/>
      <c r="K45" s="182"/>
      <c r="L45" s="182"/>
      <c r="M45" s="190"/>
      <c r="N45" s="174"/>
    </row>
    <row r="46" spans="1:14">
      <c r="A46" s="179">
        <v>39</v>
      </c>
      <c r="B46" s="177" t="s">
        <v>1790</v>
      </c>
      <c r="C46" s="174"/>
      <c r="D46" s="174"/>
      <c r="E46" s="174"/>
      <c r="F46" s="174"/>
      <c r="G46" s="174"/>
      <c r="H46" s="174"/>
      <c r="I46" s="174"/>
      <c r="J46" s="174"/>
      <c r="K46" s="182"/>
      <c r="L46" s="182"/>
      <c r="M46" s="190"/>
      <c r="N46" s="174"/>
    </row>
    <row r="47" spans="1:14">
      <c r="A47" s="179">
        <v>40</v>
      </c>
      <c r="B47" s="177" t="s">
        <v>1802</v>
      </c>
      <c r="C47" s="174">
        <v>0</v>
      </c>
      <c r="D47" s="174">
        <v>0</v>
      </c>
      <c r="E47" s="174">
        <v>0</v>
      </c>
      <c r="F47" s="174">
        <v>0</v>
      </c>
      <c r="G47" s="174">
        <v>0</v>
      </c>
      <c r="H47" s="174">
        <v>0</v>
      </c>
      <c r="I47" s="174"/>
      <c r="J47" s="174">
        <v>0</v>
      </c>
      <c r="K47" s="182">
        <v>0</v>
      </c>
      <c r="L47" s="182">
        <v>0</v>
      </c>
      <c r="M47" s="190">
        <v>0</v>
      </c>
      <c r="N47" s="174">
        <v>0</v>
      </c>
    </row>
    <row r="48" spans="1:14">
      <c r="A48" s="179">
        <v>41</v>
      </c>
      <c r="B48" s="177" t="s">
        <v>1946</v>
      </c>
      <c r="C48" s="174"/>
      <c r="D48" s="174"/>
      <c r="E48" s="174"/>
      <c r="F48" s="174"/>
      <c r="G48" s="174"/>
      <c r="H48" s="174"/>
      <c r="I48" s="174"/>
      <c r="J48" s="174"/>
      <c r="K48" s="182"/>
      <c r="L48" s="182"/>
      <c r="M48" s="190"/>
      <c r="N48" s="174"/>
    </row>
    <row r="49" spans="1:14">
      <c r="A49" s="179">
        <v>42</v>
      </c>
      <c r="B49" s="177" t="s">
        <v>1947</v>
      </c>
      <c r="C49" s="174"/>
      <c r="D49" s="174"/>
      <c r="E49" s="174"/>
      <c r="F49" s="174"/>
      <c r="G49" s="174"/>
      <c r="H49" s="174"/>
      <c r="I49" s="174"/>
      <c r="J49" s="174"/>
      <c r="K49" s="182"/>
      <c r="L49" s="182"/>
      <c r="M49" s="190"/>
      <c r="N49" s="174"/>
    </row>
    <row r="50" spans="1:14">
      <c r="A50" s="179">
        <v>43</v>
      </c>
      <c r="B50" s="177" t="s">
        <v>1836</v>
      </c>
      <c r="C50" s="174"/>
      <c r="D50" s="174"/>
      <c r="E50" s="174"/>
      <c r="F50" s="174"/>
      <c r="G50" s="174"/>
      <c r="H50" s="174"/>
      <c r="I50" s="174"/>
      <c r="J50" s="174"/>
      <c r="K50" s="182"/>
      <c r="L50" s="182"/>
      <c r="M50" s="190"/>
      <c r="N50" s="174"/>
    </row>
    <row r="51" spans="1:14">
      <c r="A51" s="179">
        <v>44</v>
      </c>
      <c r="B51" s="177" t="s">
        <v>1848</v>
      </c>
      <c r="C51" s="174"/>
      <c r="D51" s="174"/>
      <c r="E51" s="174"/>
      <c r="F51" s="174"/>
      <c r="G51" s="174"/>
      <c r="H51" s="174"/>
      <c r="I51" s="174"/>
      <c r="J51" s="174"/>
      <c r="K51" s="182"/>
      <c r="L51" s="182"/>
      <c r="M51" s="190"/>
      <c r="N51" s="174"/>
    </row>
    <row r="52" spans="1:14">
      <c r="A52" s="179">
        <v>45</v>
      </c>
      <c r="B52" s="177" t="s">
        <v>1802</v>
      </c>
      <c r="C52" s="174">
        <v>0</v>
      </c>
      <c r="D52" s="174">
        <v>0</v>
      </c>
      <c r="E52" s="174">
        <v>0</v>
      </c>
      <c r="F52" s="174">
        <v>0</v>
      </c>
      <c r="G52" s="174">
        <v>0</v>
      </c>
      <c r="H52" s="174">
        <v>0</v>
      </c>
      <c r="I52" s="174"/>
      <c r="J52" s="174">
        <v>0</v>
      </c>
      <c r="K52" s="182">
        <v>0</v>
      </c>
      <c r="L52" s="182">
        <v>0</v>
      </c>
      <c r="M52" s="190">
        <v>0</v>
      </c>
      <c r="N52" s="174">
        <v>0</v>
      </c>
    </row>
    <row r="53" spans="1:14">
      <c r="A53" s="179">
        <v>46</v>
      </c>
      <c r="B53" s="177" t="s">
        <v>1946</v>
      </c>
      <c r="C53" s="174"/>
      <c r="D53" s="174"/>
      <c r="E53" s="174"/>
      <c r="F53" s="174"/>
      <c r="G53" s="174"/>
      <c r="H53" s="174"/>
      <c r="I53" s="174"/>
      <c r="J53" s="174"/>
      <c r="K53" s="182"/>
      <c r="L53" s="182"/>
      <c r="M53" s="190"/>
      <c r="N53" s="174"/>
    </row>
    <row r="54" spans="1:14">
      <c r="A54" s="179">
        <v>47</v>
      </c>
      <c r="B54" s="177" t="s">
        <v>1882</v>
      </c>
      <c r="C54" s="174"/>
      <c r="D54" s="174"/>
      <c r="E54" s="174"/>
      <c r="F54" s="174"/>
      <c r="G54" s="174"/>
      <c r="H54" s="174"/>
      <c r="I54" s="174"/>
      <c r="J54" s="174"/>
      <c r="K54" s="182"/>
      <c r="L54" s="182"/>
      <c r="M54" s="190"/>
      <c r="N54" s="174"/>
    </row>
    <row r="55" spans="1:14">
      <c r="A55" s="179">
        <v>48</v>
      </c>
      <c r="B55" s="181" t="s">
        <v>1894</v>
      </c>
      <c r="C55" s="180"/>
      <c r="D55" s="180"/>
      <c r="E55" s="180"/>
      <c r="F55" s="180"/>
      <c r="G55" s="180"/>
      <c r="H55" s="180"/>
      <c r="I55" s="180"/>
      <c r="J55" s="180"/>
      <c r="K55" s="180"/>
      <c r="L55" s="180"/>
      <c r="M55" s="193"/>
      <c r="N55" s="180"/>
    </row>
    <row r="56" spans="1:14">
      <c r="A56" s="179">
        <v>49</v>
      </c>
      <c r="B56" s="177" t="s">
        <v>1906</v>
      </c>
      <c r="C56" s="175">
        <v>0</v>
      </c>
      <c r="D56" s="175">
        <v>0</v>
      </c>
      <c r="E56" s="175">
        <v>0</v>
      </c>
      <c r="F56" s="175">
        <v>0</v>
      </c>
      <c r="G56" s="175">
        <v>0</v>
      </c>
      <c r="H56" s="175">
        <v>0</v>
      </c>
      <c r="I56" s="175">
        <v>0</v>
      </c>
      <c r="J56" s="175">
        <v>0</v>
      </c>
      <c r="K56" s="175">
        <v>0</v>
      </c>
      <c r="L56" s="175">
        <v>0</v>
      </c>
      <c r="M56" s="190">
        <v>0</v>
      </c>
      <c r="N56" s="175">
        <v>0</v>
      </c>
    </row>
    <row r="57" spans="1:14">
      <c r="A57" s="179">
        <v>50</v>
      </c>
      <c r="B57" s="177" t="s">
        <v>1918</v>
      </c>
      <c r="C57" s="175">
        <v>0</v>
      </c>
      <c r="D57" s="175">
        <v>0</v>
      </c>
      <c r="E57" s="175">
        <v>0</v>
      </c>
      <c r="F57" s="175">
        <v>0</v>
      </c>
      <c r="G57" s="175">
        <v>0</v>
      </c>
      <c r="H57" s="175">
        <v>0</v>
      </c>
      <c r="I57" s="175">
        <v>0</v>
      </c>
      <c r="J57" s="175">
        <v>0</v>
      </c>
      <c r="K57" s="175">
        <v>0</v>
      </c>
      <c r="L57" s="175">
        <v>0</v>
      </c>
      <c r="M57" s="190">
        <v>0</v>
      </c>
      <c r="N57" s="175">
        <v>0</v>
      </c>
    </row>
    <row r="58" spans="1:14">
      <c r="A58" s="172"/>
      <c r="B58" s="172"/>
      <c r="C58" s="173"/>
      <c r="D58" s="173"/>
      <c r="E58" s="173"/>
      <c r="F58" s="173"/>
      <c r="G58" s="173"/>
      <c r="H58" s="173"/>
      <c r="I58" s="173"/>
      <c r="J58" s="173"/>
      <c r="K58" s="173"/>
      <c r="L58" s="173"/>
      <c r="M58" s="194"/>
      <c r="N58" s="173"/>
    </row>
    <row r="59" spans="1:14">
      <c r="A59" s="173"/>
      <c r="B59" s="172"/>
      <c r="C59" s="172"/>
      <c r="D59" s="173"/>
      <c r="E59" s="173"/>
      <c r="F59" s="173"/>
      <c r="G59" s="173"/>
      <c r="H59" s="173"/>
      <c r="I59" s="173"/>
      <c r="J59" s="173"/>
      <c r="K59" s="173"/>
      <c r="L59" s="173"/>
      <c r="M59" s="194"/>
      <c r="N59" s="173"/>
    </row>
    <row r="60" spans="1:14">
      <c r="A60" s="173"/>
      <c r="B60" s="186" t="s">
        <v>1962</v>
      </c>
      <c r="C60" s="188">
        <v>0</v>
      </c>
      <c r="D60" s="188">
        <v>0</v>
      </c>
      <c r="E60" s="188">
        <v>0</v>
      </c>
      <c r="F60" s="188">
        <v>0</v>
      </c>
      <c r="G60" s="188">
        <v>0</v>
      </c>
      <c r="H60" s="188">
        <v>0</v>
      </c>
      <c r="I60" s="188">
        <v>0</v>
      </c>
      <c r="J60" s="188">
        <v>0</v>
      </c>
      <c r="K60" s="188">
        <v>0</v>
      </c>
      <c r="L60" s="188">
        <v>0</v>
      </c>
      <c r="M60" s="195">
        <v>0</v>
      </c>
      <c r="N60" s="188">
        <v>0</v>
      </c>
    </row>
    <row r="61" spans="1:14">
      <c r="A61" s="173"/>
      <c r="B61" s="187" t="s">
        <v>1963</v>
      </c>
      <c r="C61" s="188">
        <v>0</v>
      </c>
      <c r="D61" s="188">
        <v>0</v>
      </c>
      <c r="E61" s="188">
        <v>0</v>
      </c>
      <c r="F61" s="188">
        <v>0</v>
      </c>
      <c r="G61" s="188">
        <v>0</v>
      </c>
      <c r="H61" s="188">
        <v>0</v>
      </c>
      <c r="I61" s="188">
        <v>0</v>
      </c>
      <c r="J61" s="188">
        <v>0</v>
      </c>
      <c r="K61" s="188">
        <v>0</v>
      </c>
      <c r="L61" s="188">
        <v>0</v>
      </c>
      <c r="M61" s="195">
        <v>0</v>
      </c>
      <c r="N61" s="188">
        <v>0</v>
      </c>
    </row>
    <row r="62" spans="1:14">
      <c r="A62" s="173"/>
      <c r="B62" s="187" t="s">
        <v>1964</v>
      </c>
      <c r="C62" s="188">
        <v>0</v>
      </c>
      <c r="D62" s="188">
        <v>0</v>
      </c>
      <c r="E62" s="188">
        <v>0</v>
      </c>
      <c r="F62" s="188">
        <v>0</v>
      </c>
      <c r="G62" s="188">
        <v>0</v>
      </c>
      <c r="H62" s="188">
        <v>0</v>
      </c>
      <c r="I62" s="188">
        <v>0</v>
      </c>
      <c r="J62" s="188">
        <v>0</v>
      </c>
      <c r="K62" s="188">
        <v>0</v>
      </c>
      <c r="L62" s="188">
        <v>0</v>
      </c>
      <c r="M62" s="195">
        <v>0</v>
      </c>
      <c r="N62" s="188">
        <v>0</v>
      </c>
    </row>
  </sheetData>
  <mergeCells count="11">
    <mergeCell ref="K1:N1"/>
    <mergeCell ref="J1:J2"/>
    <mergeCell ref="H1:H2"/>
    <mergeCell ref="G1:G2"/>
    <mergeCell ref="B1:B2"/>
    <mergeCell ref="I1:I2"/>
    <mergeCell ref="A1:A2"/>
    <mergeCell ref="F1:F2"/>
    <mergeCell ref="E1:E2"/>
    <mergeCell ref="D1:D2"/>
    <mergeCell ref="C1:C2"/>
  </mergeCells>
  <phoneticPr fontId="7" type="noConversion"/>
  <pageMargins left="0.7" right="0.7" top="0.75" bottom="0.75" header="0.3" footer="0.3"/>
  <customProperties>
    <customPr name="EpmWorksheetKeyString_GUID" r:id="rId1"/>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8498-A230-42BE-A30D-72B1FC8E478A}">
  <sheetPr codeName="Sheet25"/>
  <dimension ref="A4:AD65"/>
  <sheetViews>
    <sheetView workbookViewId="0">
      <selection activeCell="B1" sqref="B1:B1048576"/>
    </sheetView>
  </sheetViews>
  <sheetFormatPr defaultRowHeight="14"/>
  <cols>
    <col min="2" max="2" width="13.75" style="347" bestFit="1" customWidth="1"/>
    <col min="3" max="3" width="18.4140625" bestFit="1" customWidth="1"/>
    <col min="4" max="4" width="16.25" style="347" bestFit="1" customWidth="1"/>
  </cols>
  <sheetData>
    <row r="4" spans="1:30" ht="22.5">
      <c r="A4" s="330"/>
      <c r="C4" s="580" t="s">
        <v>2410</v>
      </c>
      <c r="D4" s="580"/>
      <c r="E4" s="580"/>
      <c r="F4" s="580"/>
      <c r="G4" s="580"/>
      <c r="H4" s="330"/>
      <c r="I4" s="330"/>
      <c r="J4" s="330"/>
      <c r="K4" s="330"/>
      <c r="L4" s="330"/>
      <c r="M4" s="330"/>
      <c r="N4" s="330"/>
      <c r="O4" s="330"/>
      <c r="P4" s="330"/>
      <c r="Q4" s="330"/>
      <c r="R4" s="330"/>
      <c r="S4" s="330"/>
      <c r="T4" s="330"/>
      <c r="U4" s="330"/>
      <c r="V4" s="330"/>
      <c r="W4" s="330"/>
      <c r="X4" s="330"/>
      <c r="Y4" s="330"/>
      <c r="Z4" s="330"/>
      <c r="AA4" s="330"/>
      <c r="AB4" s="330"/>
      <c r="AC4" s="330"/>
      <c r="AD4" s="330"/>
    </row>
    <row r="5" spans="1:30">
      <c r="A5" s="330"/>
      <c r="C5" s="334" t="s">
        <v>1990</v>
      </c>
      <c r="D5" s="308" t="s">
        <v>1991</v>
      </c>
      <c r="E5" s="330"/>
      <c r="F5" s="330"/>
      <c r="G5" s="330"/>
      <c r="H5" s="330"/>
      <c r="I5" s="330"/>
      <c r="J5" s="330"/>
      <c r="K5" s="330"/>
      <c r="L5" s="330"/>
      <c r="M5" s="330"/>
      <c r="N5" s="330"/>
      <c r="O5" s="330"/>
      <c r="P5" s="330"/>
      <c r="Q5" s="330"/>
      <c r="R5" s="330"/>
      <c r="S5" s="330"/>
      <c r="T5" s="330"/>
      <c r="U5" s="330"/>
      <c r="V5" s="330"/>
      <c r="W5" s="330"/>
      <c r="X5" s="330"/>
      <c r="Y5" s="330"/>
      <c r="Z5" s="330"/>
      <c r="AA5" s="330"/>
      <c r="AB5" s="330"/>
      <c r="AC5" s="330"/>
      <c r="AD5" s="330"/>
    </row>
    <row r="6" spans="1:30">
      <c r="A6" s="330"/>
      <c r="C6" s="335" t="s">
        <v>1993</v>
      </c>
      <c r="D6" s="349" t="s">
        <v>1991</v>
      </c>
      <c r="E6" s="330"/>
      <c r="F6" s="330"/>
      <c r="G6" s="330"/>
      <c r="H6" s="330"/>
      <c r="I6" s="330"/>
      <c r="J6" s="330"/>
      <c r="K6" s="330"/>
      <c r="L6" s="330"/>
      <c r="M6" s="330"/>
      <c r="N6" s="330"/>
      <c r="O6" s="330"/>
      <c r="P6" s="330"/>
      <c r="Q6" s="330"/>
      <c r="R6" s="330"/>
      <c r="S6" s="330"/>
      <c r="T6" s="330"/>
      <c r="U6" s="330"/>
      <c r="V6" s="330"/>
      <c r="W6" s="330"/>
      <c r="X6" s="330"/>
      <c r="Y6" s="330"/>
      <c r="Z6" s="330"/>
      <c r="AA6" s="330"/>
      <c r="AB6" s="330"/>
      <c r="AC6" s="330"/>
      <c r="AD6" s="330"/>
    </row>
    <row r="7" spans="1:30">
      <c r="A7" s="330"/>
      <c r="C7" s="346" t="s">
        <v>2411</v>
      </c>
      <c r="D7" s="349" t="s">
        <v>1991</v>
      </c>
      <c r="E7" s="330"/>
      <c r="F7" s="330"/>
      <c r="G7" s="330"/>
      <c r="H7" s="330"/>
      <c r="I7" s="330"/>
      <c r="J7" s="330"/>
      <c r="K7" s="330"/>
      <c r="L7" s="330"/>
      <c r="M7" s="330"/>
      <c r="N7" s="330"/>
      <c r="O7" s="330"/>
      <c r="P7" s="330"/>
      <c r="Q7" s="330"/>
      <c r="R7" s="330"/>
      <c r="S7" s="330"/>
      <c r="T7" s="330"/>
      <c r="U7" s="330"/>
      <c r="V7" s="330"/>
      <c r="W7" s="330"/>
      <c r="X7" s="330"/>
      <c r="Y7" s="330"/>
      <c r="Z7" s="330"/>
      <c r="AA7" s="330"/>
      <c r="AB7" s="330"/>
      <c r="AC7" s="330"/>
      <c r="AD7" s="330"/>
    </row>
    <row r="8" spans="1:30">
      <c r="A8" s="330"/>
      <c r="C8" s="340" t="s">
        <v>2212</v>
      </c>
      <c r="D8" s="349" t="s">
        <v>1991</v>
      </c>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row>
    <row r="9" spans="1:30">
      <c r="A9" s="330"/>
      <c r="C9" s="345" t="s">
        <v>1995</v>
      </c>
      <c r="D9" s="349" t="s">
        <v>1991</v>
      </c>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row>
    <row r="10" spans="1:30" ht="16.5">
      <c r="A10" s="332"/>
      <c r="B10" s="350"/>
      <c r="C10" s="332"/>
      <c r="D10" s="350"/>
      <c r="E10" s="332"/>
      <c r="F10" s="332"/>
      <c r="G10" s="330"/>
      <c r="H10" s="330"/>
      <c r="I10" s="330"/>
      <c r="J10" s="330"/>
      <c r="K10" s="330"/>
      <c r="L10" s="330"/>
      <c r="M10" s="330"/>
      <c r="N10" s="330"/>
      <c r="O10" s="330"/>
      <c r="P10" s="330"/>
      <c r="Q10" s="330"/>
      <c r="R10" s="330"/>
      <c r="S10" s="330"/>
      <c r="T10" s="330"/>
      <c r="U10" s="330"/>
      <c r="V10" s="330"/>
      <c r="W10" s="330"/>
      <c r="X10" s="330"/>
      <c r="Y10" s="330"/>
      <c r="Z10" s="330"/>
      <c r="AA10" s="330"/>
      <c r="AB10" s="330"/>
      <c r="AC10" s="330"/>
      <c r="AD10" s="330"/>
    </row>
    <row r="11" spans="1:30">
      <c r="A11" s="337" t="s">
        <v>269</v>
      </c>
      <c r="B11" s="353" t="s">
        <v>2412</v>
      </c>
      <c r="C11" s="344"/>
      <c r="D11" s="351" t="s">
        <v>2393</v>
      </c>
      <c r="E11" s="341" t="s">
        <v>2394</v>
      </c>
      <c r="F11" s="341" t="s">
        <v>2395</v>
      </c>
      <c r="G11" s="341" t="s">
        <v>2396</v>
      </c>
      <c r="H11" s="341" t="s">
        <v>2397</v>
      </c>
      <c r="I11" s="341" t="s">
        <v>2398</v>
      </c>
      <c r="J11" s="330"/>
      <c r="K11" s="330"/>
      <c r="L11" s="330"/>
      <c r="M11" s="330"/>
      <c r="N11" s="330"/>
      <c r="O11" s="330"/>
      <c r="P11" s="330"/>
      <c r="Q11" s="330"/>
      <c r="R11" s="330"/>
      <c r="S11" s="330"/>
      <c r="T11" s="330"/>
      <c r="U11" s="330"/>
      <c r="V11" s="330"/>
      <c r="W11" s="330"/>
      <c r="X11" s="330"/>
      <c r="Y11" s="330"/>
      <c r="Z11" s="330"/>
      <c r="AA11" s="330"/>
      <c r="AB11" s="330"/>
      <c r="AC11" s="330"/>
      <c r="AD11" s="330"/>
    </row>
    <row r="12" spans="1:30">
      <c r="A12" s="336">
        <v>1</v>
      </c>
      <c r="B12" s="354" t="s">
        <v>2025</v>
      </c>
      <c r="C12" s="343" t="s">
        <v>430</v>
      </c>
      <c r="D12" s="352"/>
      <c r="E12" s="333"/>
      <c r="F12" s="333"/>
      <c r="G12" s="333"/>
      <c r="H12" s="333"/>
      <c r="I12" s="333"/>
      <c r="J12" s="339"/>
      <c r="K12" s="339"/>
      <c r="L12" s="339"/>
      <c r="M12" s="339"/>
      <c r="N12" s="339"/>
      <c r="O12" s="339"/>
      <c r="P12" s="339"/>
      <c r="Q12" s="339"/>
      <c r="R12" s="339"/>
      <c r="S12" s="331"/>
      <c r="T12" s="331"/>
      <c r="U12" s="331"/>
      <c r="V12" s="331"/>
      <c r="W12" s="331"/>
      <c r="X12" s="331"/>
      <c r="Y12" s="331"/>
      <c r="Z12" s="331"/>
      <c r="AA12" s="331"/>
      <c r="AB12" s="331"/>
      <c r="AC12" s="331"/>
      <c r="AD12" s="331"/>
    </row>
    <row r="13" spans="1:30">
      <c r="A13" s="336">
        <v>2</v>
      </c>
      <c r="B13" s="354" t="s">
        <v>2025</v>
      </c>
      <c r="C13" s="342" t="s">
        <v>2413</v>
      </c>
      <c r="D13" s="352"/>
      <c r="E13" s="333"/>
      <c r="F13" s="333"/>
      <c r="G13" s="333"/>
      <c r="H13" s="333"/>
      <c r="I13" s="333"/>
      <c r="J13" s="331"/>
      <c r="K13" s="331"/>
      <c r="L13" s="331"/>
      <c r="M13" s="331"/>
      <c r="N13" s="331"/>
      <c r="O13" s="331"/>
      <c r="P13" s="331"/>
      <c r="Q13" s="331"/>
      <c r="R13" s="331"/>
      <c r="S13" s="331"/>
      <c r="T13" s="331"/>
      <c r="U13" s="331"/>
      <c r="V13" s="331"/>
      <c r="W13" s="331"/>
      <c r="X13" s="331"/>
      <c r="Y13" s="331"/>
      <c r="Z13" s="331"/>
      <c r="AA13" s="331"/>
      <c r="AB13" s="331"/>
      <c r="AC13" s="331"/>
      <c r="AD13" s="331"/>
    </row>
    <row r="14" spans="1:30">
      <c r="A14" s="336">
        <v>3</v>
      </c>
      <c r="B14" s="354" t="s">
        <v>2025</v>
      </c>
      <c r="C14" s="342" t="s">
        <v>2414</v>
      </c>
      <c r="D14" s="352"/>
      <c r="E14" s="333"/>
      <c r="F14" s="333"/>
      <c r="G14" s="333"/>
      <c r="H14" s="333"/>
      <c r="I14" s="333"/>
      <c r="J14" s="331"/>
      <c r="K14" s="331"/>
      <c r="L14" s="331"/>
      <c r="M14" s="331"/>
      <c r="N14" s="331"/>
      <c r="O14" s="331"/>
      <c r="P14" s="331"/>
      <c r="Q14" s="331"/>
      <c r="R14" s="331"/>
      <c r="S14" s="331"/>
      <c r="T14" s="331"/>
      <c r="U14" s="331"/>
      <c r="V14" s="331"/>
      <c r="W14" s="331"/>
      <c r="X14" s="331"/>
      <c r="Y14" s="331"/>
      <c r="Z14" s="331"/>
      <c r="AA14" s="331"/>
      <c r="AB14" s="338"/>
      <c r="AC14" s="338"/>
      <c r="AD14" s="338"/>
    </row>
    <row r="15" spans="1:30">
      <c r="A15" s="336">
        <v>4</v>
      </c>
      <c r="B15" s="354" t="s">
        <v>2025</v>
      </c>
      <c r="C15" s="342" t="s">
        <v>2415</v>
      </c>
      <c r="D15" s="352"/>
      <c r="E15" s="333"/>
      <c r="F15" s="333"/>
      <c r="G15" s="333"/>
      <c r="H15" s="333"/>
      <c r="I15" s="333"/>
      <c r="J15" s="331"/>
      <c r="K15" s="331"/>
      <c r="L15" s="331"/>
      <c r="M15" s="331"/>
      <c r="N15" s="331"/>
      <c r="O15" s="331"/>
      <c r="P15" s="331"/>
      <c r="Q15" s="331"/>
      <c r="R15" s="331"/>
      <c r="S15" s="331"/>
      <c r="T15" s="331"/>
      <c r="U15" s="331"/>
      <c r="V15" s="331"/>
      <c r="W15" s="331"/>
      <c r="X15" s="331"/>
      <c r="Y15" s="331"/>
      <c r="Z15" s="331"/>
      <c r="AA15" s="331"/>
      <c r="AB15" s="331"/>
      <c r="AC15" s="331"/>
      <c r="AD15" s="331"/>
    </row>
    <row r="16" spans="1:30">
      <c r="A16" s="336">
        <v>5</v>
      </c>
      <c r="B16" s="354" t="s">
        <v>2025</v>
      </c>
      <c r="C16" s="342" t="s">
        <v>2416</v>
      </c>
      <c r="D16" s="352"/>
      <c r="E16" s="333"/>
      <c r="F16" s="333"/>
      <c r="G16" s="333"/>
      <c r="H16" s="333"/>
      <c r="I16" s="333"/>
      <c r="J16" s="330"/>
      <c r="K16" s="330"/>
      <c r="L16" s="330"/>
      <c r="M16" s="330"/>
      <c r="N16" s="330"/>
      <c r="O16" s="330"/>
      <c r="P16" s="330"/>
      <c r="Q16" s="330"/>
      <c r="R16" s="330"/>
      <c r="S16" s="330"/>
      <c r="T16" s="330"/>
      <c r="U16" s="330"/>
      <c r="V16" s="330"/>
      <c r="W16" s="330"/>
      <c r="X16" s="330"/>
      <c r="Y16" s="330"/>
      <c r="Z16" s="330"/>
      <c r="AA16" s="330"/>
      <c r="AB16" s="330"/>
      <c r="AC16" s="330"/>
      <c r="AD16" s="330"/>
    </row>
    <row r="17" spans="1:30">
      <c r="A17" s="336">
        <v>6</v>
      </c>
      <c r="B17" s="354" t="s">
        <v>2025</v>
      </c>
      <c r="C17" s="342" t="s">
        <v>2417</v>
      </c>
      <c r="D17" s="352"/>
      <c r="E17" s="333"/>
      <c r="F17" s="333"/>
      <c r="G17" s="333"/>
      <c r="H17" s="333"/>
      <c r="I17" s="333"/>
      <c r="J17" s="330"/>
      <c r="K17" s="330"/>
      <c r="L17" s="330"/>
      <c r="M17" s="330"/>
      <c r="N17" s="330"/>
      <c r="O17" s="330"/>
      <c r="P17" s="330"/>
      <c r="Q17" s="330"/>
      <c r="R17" s="330"/>
      <c r="S17" s="330"/>
      <c r="T17" s="330"/>
      <c r="U17" s="330"/>
      <c r="V17" s="330"/>
      <c r="W17" s="330"/>
      <c r="X17" s="330"/>
      <c r="Y17" s="330"/>
      <c r="Z17" s="330"/>
      <c r="AA17" s="330"/>
      <c r="AB17" s="330"/>
      <c r="AC17" s="330"/>
      <c r="AD17" s="330"/>
    </row>
    <row r="18" spans="1:30">
      <c r="A18" s="336">
        <v>7</v>
      </c>
      <c r="B18" s="354" t="s">
        <v>2025</v>
      </c>
      <c r="C18" s="342" t="s">
        <v>2418</v>
      </c>
      <c r="D18" s="352"/>
      <c r="E18" s="333"/>
      <c r="F18" s="333"/>
      <c r="G18" s="333"/>
      <c r="H18" s="333"/>
      <c r="I18" s="333"/>
    </row>
    <row r="19" spans="1:30">
      <c r="A19" s="336">
        <v>8</v>
      </c>
      <c r="B19" s="354" t="s">
        <v>2025</v>
      </c>
      <c r="C19" s="342" t="s">
        <v>2419</v>
      </c>
      <c r="D19" s="352"/>
      <c r="E19" s="333"/>
      <c r="F19" s="333"/>
      <c r="G19" s="333"/>
      <c r="H19" s="333"/>
      <c r="I19" s="333"/>
    </row>
    <row r="20" spans="1:30">
      <c r="A20" s="336">
        <v>9</v>
      </c>
      <c r="B20" s="354" t="s">
        <v>2025</v>
      </c>
      <c r="C20" s="342" t="s">
        <v>2420</v>
      </c>
      <c r="D20" s="352"/>
      <c r="E20" s="333"/>
      <c r="F20" s="333"/>
      <c r="G20" s="333"/>
      <c r="H20" s="333"/>
      <c r="I20" s="333"/>
    </row>
    <row r="21" spans="1:30">
      <c r="A21" s="336">
        <v>10</v>
      </c>
      <c r="B21" s="354" t="s">
        <v>2025</v>
      </c>
      <c r="C21" s="342" t="s">
        <v>2421</v>
      </c>
      <c r="D21" s="352"/>
      <c r="E21" s="333"/>
      <c r="F21" s="333"/>
      <c r="G21" s="333"/>
      <c r="H21" s="333"/>
      <c r="I21" s="333"/>
    </row>
    <row r="22" spans="1:30">
      <c r="A22" s="336">
        <v>11</v>
      </c>
      <c r="B22" s="354" t="s">
        <v>2025</v>
      </c>
      <c r="C22" s="342" t="s">
        <v>2422</v>
      </c>
      <c r="D22" s="352"/>
      <c r="E22" s="333"/>
      <c r="F22" s="333"/>
      <c r="G22" s="333"/>
      <c r="H22" s="333"/>
      <c r="I22" s="333"/>
    </row>
    <row r="23" spans="1:30">
      <c r="A23" s="336">
        <v>12</v>
      </c>
      <c r="B23" s="354" t="s">
        <v>2025</v>
      </c>
      <c r="C23" s="342" t="s">
        <v>2423</v>
      </c>
      <c r="D23" s="352"/>
      <c r="E23" s="333"/>
      <c r="F23" s="333"/>
      <c r="G23" s="333"/>
      <c r="H23" s="333"/>
      <c r="I23" s="333"/>
    </row>
    <row r="24" spans="1:30">
      <c r="A24" s="336">
        <v>13</v>
      </c>
      <c r="B24" s="354" t="s">
        <v>2025</v>
      </c>
      <c r="C24" s="342" t="s">
        <v>2424</v>
      </c>
      <c r="D24" s="352"/>
      <c r="E24" s="333"/>
      <c r="F24" s="333"/>
      <c r="G24" s="333"/>
      <c r="H24" s="333"/>
      <c r="I24" s="333"/>
    </row>
    <row r="25" spans="1:30">
      <c r="A25" s="336">
        <v>14</v>
      </c>
      <c r="B25" s="354" t="s">
        <v>2025</v>
      </c>
      <c r="C25" s="342" t="s">
        <v>2425</v>
      </c>
      <c r="D25" s="352"/>
      <c r="E25" s="333"/>
      <c r="F25" s="333"/>
      <c r="G25" s="333"/>
      <c r="H25" s="333"/>
      <c r="I25" s="333"/>
    </row>
    <row r="26" spans="1:30">
      <c r="A26" s="336">
        <v>15</v>
      </c>
      <c r="B26" s="354" t="s">
        <v>2025</v>
      </c>
      <c r="C26" s="342" t="s">
        <v>2426</v>
      </c>
      <c r="D26" s="352"/>
      <c r="E26" s="333"/>
      <c r="F26" s="333"/>
      <c r="G26" s="333"/>
      <c r="H26" s="333"/>
      <c r="I26" s="333"/>
    </row>
    <row r="27" spans="1:30">
      <c r="A27" s="336">
        <v>16</v>
      </c>
      <c r="B27" s="354" t="s">
        <v>2025</v>
      </c>
      <c r="C27" s="342" t="s">
        <v>2427</v>
      </c>
      <c r="D27" s="352"/>
      <c r="E27" s="333"/>
      <c r="F27" s="333"/>
      <c r="G27" s="333"/>
      <c r="H27" s="333"/>
      <c r="I27" s="333"/>
    </row>
    <row r="28" spans="1:30">
      <c r="A28" s="336">
        <v>17</v>
      </c>
      <c r="B28" s="354" t="s">
        <v>2025</v>
      </c>
      <c r="C28" s="342" t="s">
        <v>2428</v>
      </c>
      <c r="D28" s="352"/>
      <c r="E28" s="333"/>
      <c r="F28" s="333"/>
      <c r="G28" s="333"/>
      <c r="H28" s="333"/>
      <c r="I28" s="333"/>
    </row>
    <row r="29" spans="1:30">
      <c r="A29" s="336">
        <v>18</v>
      </c>
      <c r="B29" s="354" t="s">
        <v>2025</v>
      </c>
      <c r="C29" s="342" t="s">
        <v>2429</v>
      </c>
      <c r="D29" s="352"/>
      <c r="E29" s="333"/>
      <c r="F29" s="333"/>
      <c r="G29" s="333"/>
      <c r="H29" s="333"/>
      <c r="I29" s="333"/>
    </row>
    <row r="30" spans="1:30">
      <c r="A30" s="336">
        <v>19</v>
      </c>
      <c r="B30" s="354" t="s">
        <v>2025</v>
      </c>
      <c r="C30" s="342" t="s">
        <v>2430</v>
      </c>
      <c r="D30" s="352"/>
      <c r="E30" s="333"/>
      <c r="F30" s="333"/>
      <c r="G30" s="333"/>
      <c r="H30" s="333"/>
      <c r="I30" s="333"/>
    </row>
    <row r="31" spans="1:30">
      <c r="A31" s="336">
        <v>20</v>
      </c>
      <c r="B31" s="354" t="s">
        <v>2025</v>
      </c>
      <c r="C31" s="342" t="s">
        <v>2431</v>
      </c>
      <c r="D31" s="352"/>
      <c r="E31" s="333"/>
      <c r="F31" s="333"/>
      <c r="G31" s="333"/>
      <c r="H31" s="333"/>
      <c r="I31" s="333"/>
    </row>
    <row r="32" spans="1:30">
      <c r="A32" s="336">
        <v>21</v>
      </c>
      <c r="B32" s="354" t="s">
        <v>2025</v>
      </c>
      <c r="C32" s="342" t="s">
        <v>2432</v>
      </c>
      <c r="D32" s="352"/>
      <c r="E32" s="333"/>
      <c r="F32" s="333"/>
      <c r="G32" s="333"/>
      <c r="H32" s="333"/>
      <c r="I32" s="333"/>
    </row>
    <row r="33" spans="1:9">
      <c r="A33" s="336">
        <v>22</v>
      </c>
      <c r="B33" s="354" t="s">
        <v>2025</v>
      </c>
      <c r="C33" s="342" t="s">
        <v>2433</v>
      </c>
      <c r="D33" s="352"/>
      <c r="E33" s="333"/>
      <c r="F33" s="333"/>
      <c r="G33" s="333"/>
      <c r="H33" s="333"/>
      <c r="I33" s="333"/>
    </row>
    <row r="34" spans="1:9">
      <c r="A34" s="336">
        <v>23</v>
      </c>
      <c r="B34" s="354" t="s">
        <v>2025</v>
      </c>
      <c r="C34" s="342" t="s">
        <v>2434</v>
      </c>
      <c r="D34" s="352"/>
      <c r="E34" s="333"/>
      <c r="F34" s="333"/>
      <c r="G34" s="333"/>
      <c r="H34" s="333"/>
      <c r="I34" s="333"/>
    </row>
    <row r="35" spans="1:9">
      <c r="A35" s="336">
        <v>24</v>
      </c>
      <c r="B35" s="354" t="s">
        <v>2025</v>
      </c>
      <c r="C35" s="342" t="s">
        <v>2435</v>
      </c>
      <c r="D35" s="352"/>
      <c r="E35" s="333"/>
      <c r="F35" s="333"/>
      <c r="G35" s="333"/>
      <c r="H35" s="333"/>
      <c r="I35" s="333"/>
    </row>
    <row r="36" spans="1:9">
      <c r="A36" s="336">
        <v>25</v>
      </c>
      <c r="B36" s="354" t="s">
        <v>2025</v>
      </c>
      <c r="C36" s="342" t="s">
        <v>2436</v>
      </c>
      <c r="D36" s="352"/>
      <c r="E36" s="333"/>
      <c r="F36" s="333"/>
      <c r="G36" s="333"/>
      <c r="H36" s="333"/>
      <c r="I36" s="333"/>
    </row>
    <row r="37" spans="1:9">
      <c r="A37" s="336">
        <v>26</v>
      </c>
      <c r="B37" s="354" t="s">
        <v>2025</v>
      </c>
      <c r="C37" s="342" t="s">
        <v>2437</v>
      </c>
      <c r="D37" s="352"/>
      <c r="E37" s="333"/>
      <c r="F37" s="333"/>
      <c r="G37" s="333"/>
      <c r="H37" s="333"/>
      <c r="I37" s="333"/>
    </row>
    <row r="38" spans="1:9">
      <c r="A38" s="336">
        <v>27</v>
      </c>
      <c r="B38" s="354" t="s">
        <v>2025</v>
      </c>
      <c r="C38" s="342" t="s">
        <v>2438</v>
      </c>
      <c r="D38" s="352"/>
      <c r="E38" s="333"/>
      <c r="F38" s="333"/>
      <c r="G38" s="333"/>
      <c r="H38" s="333"/>
      <c r="I38" s="333"/>
    </row>
    <row r="39" spans="1:9">
      <c r="A39" s="336">
        <v>28</v>
      </c>
      <c r="B39" s="354" t="s">
        <v>2025</v>
      </c>
      <c r="C39" s="342" t="s">
        <v>2439</v>
      </c>
      <c r="D39" s="352"/>
      <c r="E39" s="333"/>
      <c r="F39" s="333"/>
      <c r="G39" s="333"/>
      <c r="H39" s="333"/>
      <c r="I39" s="333"/>
    </row>
    <row r="40" spans="1:9">
      <c r="A40" s="336">
        <v>29</v>
      </c>
      <c r="B40" s="354" t="s">
        <v>2025</v>
      </c>
      <c r="C40" s="342" t="s">
        <v>2440</v>
      </c>
      <c r="D40" s="352"/>
      <c r="E40" s="333"/>
      <c r="F40" s="333"/>
      <c r="G40" s="333"/>
      <c r="H40" s="333"/>
      <c r="I40" s="333"/>
    </row>
    <row r="41" spans="1:9">
      <c r="A41" s="336">
        <v>30</v>
      </c>
      <c r="B41" s="354" t="s">
        <v>2025</v>
      </c>
      <c r="C41" s="342" t="s">
        <v>2441</v>
      </c>
      <c r="D41" s="352"/>
      <c r="E41" s="333"/>
      <c r="F41" s="333"/>
      <c r="G41" s="333"/>
      <c r="H41" s="333"/>
      <c r="I41" s="333"/>
    </row>
    <row r="42" spans="1:9">
      <c r="A42" s="336">
        <v>31</v>
      </c>
      <c r="B42" s="354" t="s">
        <v>2025</v>
      </c>
      <c r="C42" s="342" t="s">
        <v>2442</v>
      </c>
      <c r="D42" s="352"/>
      <c r="E42" s="333"/>
      <c r="F42" s="333"/>
      <c r="G42" s="333"/>
      <c r="H42" s="333"/>
      <c r="I42" s="333"/>
    </row>
    <row r="43" spans="1:9">
      <c r="A43" s="336">
        <v>32</v>
      </c>
      <c r="B43" s="354" t="s">
        <v>2025</v>
      </c>
      <c r="C43" s="342" t="s">
        <v>2443</v>
      </c>
      <c r="D43" s="352"/>
      <c r="E43" s="333"/>
      <c r="F43" s="333"/>
      <c r="G43" s="333"/>
      <c r="H43" s="333"/>
      <c r="I43" s="333"/>
    </row>
    <row r="44" spans="1:9">
      <c r="A44" s="336">
        <v>33</v>
      </c>
      <c r="B44" s="354" t="s">
        <v>2025</v>
      </c>
      <c r="C44" s="342" t="s">
        <v>2444</v>
      </c>
      <c r="D44" s="352"/>
      <c r="E44" s="333"/>
      <c r="F44" s="333"/>
      <c r="G44" s="333"/>
      <c r="H44" s="333"/>
      <c r="I44" s="333"/>
    </row>
    <row r="45" spans="1:9">
      <c r="A45" s="336">
        <v>34</v>
      </c>
      <c r="B45" s="354" t="s">
        <v>2025</v>
      </c>
      <c r="C45" s="342" t="s">
        <v>2445</v>
      </c>
      <c r="D45" s="352"/>
      <c r="E45" s="333"/>
      <c r="F45" s="333"/>
      <c r="G45" s="333"/>
      <c r="H45" s="333"/>
      <c r="I45" s="333"/>
    </row>
    <row r="46" spans="1:9">
      <c r="A46" s="336">
        <v>35</v>
      </c>
      <c r="B46" s="354" t="s">
        <v>2025</v>
      </c>
      <c r="C46" s="342" t="s">
        <v>2446</v>
      </c>
      <c r="D46" s="352"/>
      <c r="E46" s="333"/>
      <c r="F46" s="333"/>
      <c r="G46" s="333"/>
      <c r="H46" s="333"/>
      <c r="I46" s="333"/>
    </row>
    <row r="47" spans="1:9">
      <c r="A47" s="336">
        <v>36</v>
      </c>
      <c r="B47" s="354" t="s">
        <v>2025</v>
      </c>
      <c r="C47" s="342" t="s">
        <v>2447</v>
      </c>
      <c r="D47" s="352"/>
      <c r="E47" s="333"/>
      <c r="F47" s="333"/>
      <c r="G47" s="333"/>
      <c r="H47" s="333"/>
      <c r="I47" s="333"/>
    </row>
    <row r="48" spans="1:9">
      <c r="A48" s="336">
        <v>37</v>
      </c>
      <c r="B48" s="354" t="s">
        <v>2025</v>
      </c>
      <c r="C48" s="342" t="s">
        <v>2448</v>
      </c>
      <c r="D48" s="352"/>
      <c r="E48" s="333"/>
      <c r="F48" s="333"/>
      <c r="G48" s="333"/>
      <c r="H48" s="333"/>
      <c r="I48" s="333"/>
    </row>
    <row r="49" spans="1:9">
      <c r="A49" s="336">
        <v>38</v>
      </c>
      <c r="B49" s="354" t="s">
        <v>2025</v>
      </c>
      <c r="C49" s="342" t="s">
        <v>2449</v>
      </c>
      <c r="D49" s="352"/>
      <c r="E49" s="333"/>
      <c r="F49" s="333"/>
      <c r="G49" s="333"/>
      <c r="H49" s="333"/>
      <c r="I49" s="333"/>
    </row>
    <row r="50" spans="1:9">
      <c r="A50" s="336">
        <v>39</v>
      </c>
      <c r="B50" s="354" t="s">
        <v>2025</v>
      </c>
      <c r="C50" s="342" t="s">
        <v>2450</v>
      </c>
      <c r="D50" s="352"/>
      <c r="E50" s="333"/>
      <c r="F50" s="333"/>
      <c r="G50" s="333"/>
      <c r="H50" s="333"/>
      <c r="I50" s="333"/>
    </row>
    <row r="51" spans="1:9">
      <c r="A51" s="336">
        <v>40</v>
      </c>
      <c r="B51" s="354" t="s">
        <v>2025</v>
      </c>
      <c r="C51" s="342" t="s">
        <v>2451</v>
      </c>
      <c r="D51" s="352"/>
      <c r="E51" s="333"/>
      <c r="F51" s="333"/>
      <c r="G51" s="333"/>
      <c r="H51" s="333"/>
      <c r="I51" s="333"/>
    </row>
    <row r="52" spans="1:9">
      <c r="A52" s="336">
        <v>41</v>
      </c>
      <c r="B52" s="354" t="s">
        <v>2025</v>
      </c>
      <c r="C52" s="342" t="s">
        <v>2452</v>
      </c>
      <c r="D52" s="352"/>
      <c r="E52" s="333"/>
      <c r="F52" s="333"/>
      <c r="G52" s="333"/>
      <c r="H52" s="333"/>
      <c r="I52" s="333"/>
    </row>
    <row r="53" spans="1:9">
      <c r="A53" s="336">
        <v>42</v>
      </c>
      <c r="B53" s="354" t="s">
        <v>2025</v>
      </c>
      <c r="C53" s="342" t="s">
        <v>2453</v>
      </c>
      <c r="D53" s="352"/>
      <c r="E53" s="333"/>
      <c r="F53" s="333"/>
      <c r="G53" s="333"/>
      <c r="H53" s="333"/>
      <c r="I53" s="333"/>
    </row>
    <row r="54" spans="1:9">
      <c r="A54" s="336">
        <v>43</v>
      </c>
      <c r="B54" s="354" t="s">
        <v>2025</v>
      </c>
      <c r="C54" s="342" t="s">
        <v>2454</v>
      </c>
      <c r="D54" s="352"/>
      <c r="E54" s="333"/>
      <c r="F54" s="333"/>
      <c r="G54" s="333"/>
      <c r="H54" s="333"/>
      <c r="I54" s="333"/>
    </row>
    <row r="55" spans="1:9">
      <c r="A55" s="336">
        <v>44</v>
      </c>
      <c r="B55" s="354" t="s">
        <v>2025</v>
      </c>
      <c r="C55" s="342" t="s">
        <v>2455</v>
      </c>
      <c r="D55" s="352"/>
      <c r="E55" s="333"/>
      <c r="F55" s="333"/>
      <c r="G55" s="333"/>
      <c r="H55" s="333"/>
      <c r="I55" s="333"/>
    </row>
    <row r="56" spans="1:9">
      <c r="A56" s="336">
        <v>45</v>
      </c>
      <c r="B56" s="354" t="s">
        <v>2025</v>
      </c>
      <c r="C56" s="342" t="s">
        <v>2456</v>
      </c>
      <c r="D56" s="352"/>
      <c r="E56" s="333"/>
      <c r="F56" s="333"/>
      <c r="G56" s="333"/>
      <c r="H56" s="333"/>
      <c r="I56" s="333"/>
    </row>
    <row r="57" spans="1:9">
      <c r="A57" s="336">
        <v>46</v>
      </c>
      <c r="B57" s="354" t="s">
        <v>2025</v>
      </c>
      <c r="C57" s="342" t="s">
        <v>2457</v>
      </c>
      <c r="D57" s="352"/>
      <c r="E57" s="333"/>
      <c r="F57" s="333"/>
      <c r="G57" s="333"/>
      <c r="H57" s="333"/>
      <c r="I57" s="333"/>
    </row>
    <row r="58" spans="1:9">
      <c r="A58" s="336">
        <v>47</v>
      </c>
      <c r="B58" s="354" t="s">
        <v>2025</v>
      </c>
      <c r="C58" s="342" t="s">
        <v>2458</v>
      </c>
      <c r="D58" s="352"/>
      <c r="E58" s="333"/>
      <c r="F58" s="333"/>
      <c r="G58" s="333"/>
      <c r="H58" s="333"/>
      <c r="I58" s="333"/>
    </row>
    <row r="59" spans="1:9">
      <c r="A59" s="336">
        <v>48</v>
      </c>
      <c r="B59" s="354" t="s">
        <v>2025</v>
      </c>
      <c r="C59" s="342" t="s">
        <v>2459</v>
      </c>
      <c r="D59" s="352"/>
      <c r="E59" s="333"/>
      <c r="F59" s="333"/>
      <c r="G59" s="333"/>
      <c r="H59" s="333"/>
      <c r="I59" s="333"/>
    </row>
    <row r="60" spans="1:9">
      <c r="A60" s="336">
        <v>49</v>
      </c>
      <c r="B60" s="354" t="s">
        <v>2025</v>
      </c>
      <c r="C60" s="342" t="s">
        <v>2460</v>
      </c>
      <c r="D60" s="352"/>
      <c r="E60" s="333"/>
      <c r="F60" s="333"/>
      <c r="G60" s="333"/>
      <c r="H60" s="333"/>
      <c r="I60" s="333"/>
    </row>
    <row r="61" spans="1:9">
      <c r="A61" s="336">
        <v>50</v>
      </c>
      <c r="B61" s="354" t="s">
        <v>2025</v>
      </c>
      <c r="C61" s="342" t="s">
        <v>2461</v>
      </c>
      <c r="D61" s="352"/>
      <c r="E61" s="333"/>
      <c r="F61" s="333"/>
      <c r="G61" s="333"/>
      <c r="H61" s="333"/>
      <c r="I61" s="333"/>
    </row>
    <row r="62" spans="1:9">
      <c r="A62" s="336">
        <v>51</v>
      </c>
      <c r="B62" s="354" t="s">
        <v>2025</v>
      </c>
      <c r="C62" s="336" t="s">
        <v>2462</v>
      </c>
      <c r="D62" s="352"/>
      <c r="E62" s="333"/>
      <c r="F62" s="333"/>
      <c r="G62" s="333"/>
      <c r="H62" s="333"/>
      <c r="I62" s="333"/>
    </row>
    <row r="64" spans="1:9">
      <c r="A64" s="330"/>
      <c r="C64" s="330"/>
      <c r="E64" s="330"/>
      <c r="F64" s="330"/>
      <c r="G64" s="347" t="s">
        <v>777</v>
      </c>
      <c r="H64" s="347">
        <v>0</v>
      </c>
      <c r="I64" s="347">
        <v>0</v>
      </c>
    </row>
    <row r="65" spans="1:9">
      <c r="A65" s="330"/>
      <c r="C65" s="330"/>
      <c r="E65" s="330"/>
      <c r="F65" s="330"/>
      <c r="G65" s="348" t="s">
        <v>784</v>
      </c>
      <c r="H65" s="331">
        <v>0</v>
      </c>
      <c r="I65" s="330"/>
    </row>
  </sheetData>
  <mergeCells count="1">
    <mergeCell ref="C4:G4"/>
  </mergeCells>
  <phoneticPr fontId="7" type="noConversion"/>
  <pageMargins left="0.7" right="0.7" top="0.75" bottom="0.75" header="0.3" footer="0.3"/>
  <customProperties>
    <customPr name="EpmWorksheetKeyString_GUID" r:id="rId1"/>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B23C-9BD4-4339-912D-CA433C03B101}">
  <sheetPr codeName="Sheet26"/>
  <dimension ref="A1:H58"/>
  <sheetViews>
    <sheetView topLeftCell="A36" workbookViewId="0">
      <selection activeCell="C4" sqref="C4:H58"/>
    </sheetView>
  </sheetViews>
  <sheetFormatPr defaultColWidth="8.33203125" defaultRowHeight="12.5"/>
  <cols>
    <col min="1" max="1" width="4.08203125" style="2" customWidth="1"/>
    <col min="2" max="2" width="23.33203125" style="2" customWidth="1"/>
    <col min="3" max="8" width="15.9140625" style="2" customWidth="1"/>
    <col min="9" max="16384" width="8.33203125" style="2"/>
  </cols>
  <sheetData>
    <row r="1" spans="1:8" ht="16.25" customHeight="1">
      <c r="A1" s="3" t="s">
        <v>269</v>
      </c>
      <c r="B1" s="564" t="s">
        <v>0</v>
      </c>
      <c r="C1" s="564" t="s">
        <v>816</v>
      </c>
      <c r="D1" s="564" t="s">
        <v>816</v>
      </c>
      <c r="E1" s="564" t="s">
        <v>816</v>
      </c>
      <c r="F1" s="564" t="s">
        <v>817</v>
      </c>
      <c r="G1" s="564" t="s">
        <v>817</v>
      </c>
      <c r="H1" s="564" t="s">
        <v>817</v>
      </c>
    </row>
    <row r="2" spans="1:8" ht="16.25" customHeight="1">
      <c r="A2" s="3"/>
      <c r="B2" s="564" t="s">
        <v>0</v>
      </c>
      <c r="C2" s="3" t="s">
        <v>818</v>
      </c>
      <c r="D2" s="3" t="s">
        <v>819</v>
      </c>
      <c r="E2" s="3" t="s">
        <v>820</v>
      </c>
      <c r="F2" s="3" t="s">
        <v>818</v>
      </c>
      <c r="G2" s="3" t="s">
        <v>819</v>
      </c>
      <c r="H2" s="3" t="s">
        <v>820</v>
      </c>
    </row>
    <row r="3" spans="1:8" ht="16.25" customHeight="1">
      <c r="A3" s="4" t="s">
        <v>11</v>
      </c>
      <c r="B3" s="4" t="s">
        <v>10</v>
      </c>
      <c r="C3" s="4">
        <v>1</v>
      </c>
      <c r="D3" s="4">
        <v>2</v>
      </c>
      <c r="E3" s="4">
        <v>3</v>
      </c>
      <c r="F3" s="4">
        <v>4</v>
      </c>
      <c r="G3" s="4">
        <v>5</v>
      </c>
      <c r="H3" s="4">
        <v>6</v>
      </c>
    </row>
    <row r="4" spans="1:8" ht="16.25" customHeight="1">
      <c r="A4" s="4">
        <v>1</v>
      </c>
      <c r="B4" s="5" t="s">
        <v>821</v>
      </c>
      <c r="C4" s="6" t="s">
        <v>822</v>
      </c>
      <c r="D4" s="6" t="s">
        <v>823</v>
      </c>
      <c r="E4" s="6" t="s">
        <v>824</v>
      </c>
      <c r="F4" s="6" t="s">
        <v>825</v>
      </c>
      <c r="G4" s="6" t="s">
        <v>826</v>
      </c>
      <c r="H4" s="6" t="s">
        <v>827</v>
      </c>
    </row>
    <row r="5" spans="1:8" ht="16.25" customHeight="1">
      <c r="A5" s="4">
        <v>2</v>
      </c>
      <c r="B5" s="5" t="s">
        <v>828</v>
      </c>
      <c r="C5" s="6" t="s">
        <v>829</v>
      </c>
      <c r="D5" s="6" t="s">
        <v>830</v>
      </c>
      <c r="E5" s="6" t="s">
        <v>831</v>
      </c>
      <c r="F5" s="6" t="s">
        <v>832</v>
      </c>
      <c r="G5" s="6" t="s">
        <v>833</v>
      </c>
      <c r="H5" s="6" t="s">
        <v>834</v>
      </c>
    </row>
    <row r="6" spans="1:8" ht="16.25" customHeight="1">
      <c r="A6" s="4">
        <v>3</v>
      </c>
      <c r="B6" s="5" t="s">
        <v>835</v>
      </c>
      <c r="C6" s="6" t="s">
        <v>836</v>
      </c>
      <c r="D6" s="6" t="s">
        <v>837</v>
      </c>
      <c r="E6" s="6" t="s">
        <v>838</v>
      </c>
      <c r="F6" s="6" t="s">
        <v>839</v>
      </c>
      <c r="G6" s="6" t="s">
        <v>840</v>
      </c>
      <c r="H6" s="6" t="s">
        <v>841</v>
      </c>
    </row>
    <row r="7" spans="1:8" ht="16.25" customHeight="1">
      <c r="A7" s="4">
        <v>4</v>
      </c>
      <c r="B7" s="5" t="s">
        <v>842</v>
      </c>
      <c r="C7" s="6" t="s">
        <v>843</v>
      </c>
      <c r="D7" s="6" t="s">
        <v>844</v>
      </c>
      <c r="E7" s="6" t="s">
        <v>845</v>
      </c>
      <c r="F7" s="6" t="s">
        <v>846</v>
      </c>
      <c r="G7" s="6" t="s">
        <v>847</v>
      </c>
      <c r="H7" s="6" t="s">
        <v>848</v>
      </c>
    </row>
    <row r="8" spans="1:8" ht="16.25" customHeight="1">
      <c r="A8" s="4">
        <v>5</v>
      </c>
      <c r="B8" s="5" t="s">
        <v>849</v>
      </c>
      <c r="C8" s="6" t="s">
        <v>850</v>
      </c>
      <c r="D8" s="6" t="s">
        <v>851</v>
      </c>
      <c r="E8" s="6" t="s">
        <v>852</v>
      </c>
      <c r="F8" s="6" t="s">
        <v>853</v>
      </c>
      <c r="G8" s="6" t="s">
        <v>854</v>
      </c>
      <c r="H8" s="6" t="s">
        <v>855</v>
      </c>
    </row>
    <row r="9" spans="1:8" ht="16.25" customHeight="1">
      <c r="A9" s="4">
        <v>6</v>
      </c>
      <c r="B9" s="5" t="s">
        <v>856</v>
      </c>
      <c r="C9" s="6" t="s">
        <v>857</v>
      </c>
      <c r="D9" s="6" t="s">
        <v>858</v>
      </c>
      <c r="E9" s="6" t="s">
        <v>859</v>
      </c>
      <c r="F9" s="6" t="s">
        <v>860</v>
      </c>
      <c r="G9" s="6" t="s">
        <v>861</v>
      </c>
      <c r="H9" s="6" t="s">
        <v>862</v>
      </c>
    </row>
    <row r="10" spans="1:8" ht="16.25" customHeight="1">
      <c r="A10" s="4">
        <v>8</v>
      </c>
      <c r="B10" s="5" t="s">
        <v>863</v>
      </c>
      <c r="C10" s="6" t="s">
        <v>864</v>
      </c>
      <c r="D10" s="6" t="s">
        <v>865</v>
      </c>
      <c r="E10" s="6" t="s">
        <v>866</v>
      </c>
      <c r="F10" s="6" t="s">
        <v>867</v>
      </c>
      <c r="G10" s="6" t="s">
        <v>868</v>
      </c>
      <c r="H10" s="6" t="s">
        <v>869</v>
      </c>
    </row>
    <row r="11" spans="1:8" ht="16.25" customHeight="1">
      <c r="A11" s="4">
        <v>9</v>
      </c>
      <c r="B11" s="5" t="s">
        <v>828</v>
      </c>
      <c r="C11" s="6" t="s">
        <v>870</v>
      </c>
      <c r="D11" s="6" t="s">
        <v>871</v>
      </c>
      <c r="E11" s="6" t="s">
        <v>872</v>
      </c>
      <c r="F11" s="6" t="s">
        <v>873</v>
      </c>
      <c r="G11" s="6" t="s">
        <v>874</v>
      </c>
      <c r="H11" s="6" t="s">
        <v>875</v>
      </c>
    </row>
    <row r="12" spans="1:8" ht="16.25" customHeight="1">
      <c r="A12" s="4">
        <v>10</v>
      </c>
      <c r="B12" s="5" t="s">
        <v>835</v>
      </c>
      <c r="C12" s="6" t="s">
        <v>876</v>
      </c>
      <c r="D12" s="6" t="s">
        <v>877</v>
      </c>
      <c r="E12" s="6" t="s">
        <v>878</v>
      </c>
      <c r="F12" s="6" t="s">
        <v>879</v>
      </c>
      <c r="G12" s="6" t="s">
        <v>880</v>
      </c>
      <c r="H12" s="6" t="s">
        <v>881</v>
      </c>
    </row>
    <row r="13" spans="1:8" ht="16.25" customHeight="1">
      <c r="A13" s="4">
        <v>11</v>
      </c>
      <c r="B13" s="5" t="s">
        <v>842</v>
      </c>
      <c r="C13" s="6" t="s">
        <v>882</v>
      </c>
      <c r="D13" s="6" t="s">
        <v>883</v>
      </c>
      <c r="E13" s="6" t="s">
        <v>884</v>
      </c>
      <c r="F13" s="6" t="s">
        <v>885</v>
      </c>
      <c r="G13" s="6" t="s">
        <v>886</v>
      </c>
      <c r="H13" s="6" t="s">
        <v>887</v>
      </c>
    </row>
    <row r="14" spans="1:8" ht="16.25" customHeight="1">
      <c r="A14" s="4">
        <v>12</v>
      </c>
      <c r="B14" s="5" t="s">
        <v>849</v>
      </c>
      <c r="C14" s="6" t="s">
        <v>888</v>
      </c>
      <c r="D14" s="6" t="s">
        <v>889</v>
      </c>
      <c r="E14" s="6" t="s">
        <v>890</v>
      </c>
      <c r="F14" s="6" t="s">
        <v>891</v>
      </c>
      <c r="G14" s="6" t="s">
        <v>892</v>
      </c>
      <c r="H14" s="6" t="s">
        <v>893</v>
      </c>
    </row>
    <row r="15" spans="1:8" ht="16.25" customHeight="1">
      <c r="A15" s="4">
        <v>13</v>
      </c>
      <c r="B15" s="5" t="s">
        <v>856</v>
      </c>
      <c r="C15" s="6" t="s">
        <v>894</v>
      </c>
      <c r="D15" s="6" t="s">
        <v>895</v>
      </c>
      <c r="E15" s="6" t="s">
        <v>896</v>
      </c>
      <c r="F15" s="6" t="s">
        <v>897</v>
      </c>
      <c r="G15" s="6" t="s">
        <v>898</v>
      </c>
      <c r="H15" s="6" t="s">
        <v>899</v>
      </c>
    </row>
    <row r="16" spans="1:8" ht="16.25" customHeight="1">
      <c r="A16" s="4">
        <v>15</v>
      </c>
      <c r="B16" s="5" t="s">
        <v>900</v>
      </c>
      <c r="C16" s="6" t="s">
        <v>901</v>
      </c>
      <c r="D16" s="6" t="s">
        <v>902</v>
      </c>
      <c r="E16" s="6" t="s">
        <v>903</v>
      </c>
      <c r="F16" s="6" t="s">
        <v>904</v>
      </c>
      <c r="G16" s="6" t="s">
        <v>905</v>
      </c>
      <c r="H16" s="6" t="s">
        <v>906</v>
      </c>
    </row>
    <row r="17" spans="1:8" ht="16.25" customHeight="1">
      <c r="A17" s="4">
        <v>16</v>
      </c>
      <c r="B17" s="5" t="s">
        <v>828</v>
      </c>
      <c r="C17" s="6" t="s">
        <v>907</v>
      </c>
      <c r="D17" s="6" t="s">
        <v>908</v>
      </c>
      <c r="E17" s="6" t="s">
        <v>909</v>
      </c>
      <c r="F17" s="6" t="s">
        <v>910</v>
      </c>
      <c r="G17" s="6" t="s">
        <v>911</v>
      </c>
      <c r="H17" s="6" t="s">
        <v>912</v>
      </c>
    </row>
    <row r="18" spans="1:8" ht="16.25" customHeight="1">
      <c r="A18" s="4">
        <v>17</v>
      </c>
      <c r="B18" s="5" t="s">
        <v>835</v>
      </c>
      <c r="C18" s="6" t="s">
        <v>913</v>
      </c>
      <c r="D18" s="6" t="s">
        <v>914</v>
      </c>
      <c r="E18" s="6" t="s">
        <v>915</v>
      </c>
      <c r="F18" s="6" t="s">
        <v>916</v>
      </c>
      <c r="G18" s="6" t="s">
        <v>917</v>
      </c>
      <c r="H18" s="6" t="s">
        <v>918</v>
      </c>
    </row>
    <row r="19" spans="1:8" ht="16.25" customHeight="1">
      <c r="A19" s="4">
        <v>18</v>
      </c>
      <c r="B19" s="5" t="s">
        <v>842</v>
      </c>
      <c r="C19" s="6" t="s">
        <v>919</v>
      </c>
      <c r="D19" s="6" t="s">
        <v>920</v>
      </c>
      <c r="E19" s="6" t="s">
        <v>921</v>
      </c>
      <c r="F19" s="6" t="s">
        <v>922</v>
      </c>
      <c r="G19" s="6" t="s">
        <v>923</v>
      </c>
      <c r="H19" s="6" t="s">
        <v>924</v>
      </c>
    </row>
    <row r="20" spans="1:8" ht="16.25" customHeight="1">
      <c r="A20" s="4">
        <v>19</v>
      </c>
      <c r="B20" s="5" t="s">
        <v>849</v>
      </c>
      <c r="C20" s="6" t="s">
        <v>925</v>
      </c>
      <c r="D20" s="6" t="s">
        <v>926</v>
      </c>
      <c r="E20" s="6" t="s">
        <v>927</v>
      </c>
      <c r="F20" s="6" t="s">
        <v>928</v>
      </c>
      <c r="G20" s="6" t="s">
        <v>929</v>
      </c>
      <c r="H20" s="6" t="s">
        <v>930</v>
      </c>
    </row>
    <row r="21" spans="1:8" ht="16.25" customHeight="1">
      <c r="A21" s="4">
        <v>20</v>
      </c>
      <c r="B21" s="5" t="s">
        <v>856</v>
      </c>
      <c r="C21" s="6" t="s">
        <v>931</v>
      </c>
      <c r="D21" s="6" t="s">
        <v>932</v>
      </c>
      <c r="E21" s="6" t="s">
        <v>933</v>
      </c>
      <c r="F21" s="6" t="s">
        <v>934</v>
      </c>
      <c r="G21" s="6" t="s">
        <v>935</v>
      </c>
      <c r="H21" s="6" t="s">
        <v>936</v>
      </c>
    </row>
    <row r="22" spans="1:8" ht="16.25" customHeight="1">
      <c r="A22" s="4">
        <v>22</v>
      </c>
      <c r="B22" s="5" t="s">
        <v>937</v>
      </c>
      <c r="C22" s="6" t="s">
        <v>938</v>
      </c>
      <c r="D22" s="6" t="s">
        <v>939</v>
      </c>
      <c r="E22" s="6" t="s">
        <v>940</v>
      </c>
      <c r="F22" s="6" t="s">
        <v>941</v>
      </c>
      <c r="G22" s="6" t="s">
        <v>942</v>
      </c>
      <c r="H22" s="6" t="s">
        <v>943</v>
      </c>
    </row>
    <row r="23" spans="1:8" ht="16.25" customHeight="1">
      <c r="A23" s="4">
        <v>23</v>
      </c>
      <c r="B23" s="5" t="s">
        <v>828</v>
      </c>
      <c r="C23" s="6" t="s">
        <v>944</v>
      </c>
      <c r="D23" s="6" t="s">
        <v>945</v>
      </c>
      <c r="E23" s="6" t="s">
        <v>946</v>
      </c>
      <c r="F23" s="6" t="s">
        <v>947</v>
      </c>
      <c r="G23" s="6" t="s">
        <v>948</v>
      </c>
      <c r="H23" s="6" t="s">
        <v>949</v>
      </c>
    </row>
    <row r="24" spans="1:8" ht="16.25" customHeight="1">
      <c r="A24" s="4">
        <v>24</v>
      </c>
      <c r="B24" s="5" t="s">
        <v>835</v>
      </c>
      <c r="C24" s="6" t="s">
        <v>950</v>
      </c>
      <c r="D24" s="6" t="s">
        <v>951</v>
      </c>
      <c r="E24" s="6" t="s">
        <v>952</v>
      </c>
      <c r="F24" s="6" t="s">
        <v>953</v>
      </c>
      <c r="G24" s="6" t="s">
        <v>954</v>
      </c>
      <c r="H24" s="6" t="s">
        <v>955</v>
      </c>
    </row>
    <row r="25" spans="1:8" ht="16.25" customHeight="1">
      <c r="A25" s="4">
        <v>25</v>
      </c>
      <c r="B25" s="5" t="s">
        <v>842</v>
      </c>
      <c r="C25" s="6" t="s">
        <v>956</v>
      </c>
      <c r="D25" s="6" t="s">
        <v>957</v>
      </c>
      <c r="E25" s="6" t="s">
        <v>958</v>
      </c>
      <c r="F25" s="6" t="s">
        <v>959</v>
      </c>
      <c r="G25" s="6" t="s">
        <v>960</v>
      </c>
      <c r="H25" s="6" t="s">
        <v>961</v>
      </c>
    </row>
    <row r="26" spans="1:8" ht="16.25" customHeight="1">
      <c r="A26" s="4">
        <v>26</v>
      </c>
      <c r="B26" s="5" t="s">
        <v>849</v>
      </c>
      <c r="C26" s="6" t="s">
        <v>962</v>
      </c>
      <c r="D26" s="6" t="s">
        <v>963</v>
      </c>
      <c r="E26" s="6" t="s">
        <v>964</v>
      </c>
      <c r="F26" s="6" t="s">
        <v>965</v>
      </c>
      <c r="G26" s="6" t="s">
        <v>966</v>
      </c>
      <c r="H26" s="6" t="s">
        <v>967</v>
      </c>
    </row>
    <row r="27" spans="1:8" ht="16.25" customHeight="1">
      <c r="A27" s="4">
        <v>27</v>
      </c>
      <c r="B27" s="5" t="s">
        <v>856</v>
      </c>
      <c r="C27" s="6" t="s">
        <v>968</v>
      </c>
      <c r="D27" s="6" t="s">
        <v>969</v>
      </c>
      <c r="E27" s="6" t="s">
        <v>970</v>
      </c>
      <c r="F27" s="6" t="s">
        <v>971</v>
      </c>
      <c r="G27" s="6" t="s">
        <v>972</v>
      </c>
      <c r="H27" s="6" t="s">
        <v>973</v>
      </c>
    </row>
    <row r="28" spans="1:8" ht="16.25" customHeight="1">
      <c r="A28" s="4">
        <v>29</v>
      </c>
      <c r="B28" s="5" t="s">
        <v>974</v>
      </c>
      <c r="C28" s="6" t="s">
        <v>975</v>
      </c>
      <c r="D28" s="6" t="s">
        <v>976</v>
      </c>
      <c r="E28" s="6" t="s">
        <v>977</v>
      </c>
      <c r="F28" s="6" t="s">
        <v>978</v>
      </c>
      <c r="G28" s="6" t="s">
        <v>979</v>
      </c>
      <c r="H28" s="6" t="s">
        <v>980</v>
      </c>
    </row>
    <row r="29" spans="1:8" ht="16.25" customHeight="1">
      <c r="A29" s="4">
        <v>30</v>
      </c>
      <c r="B29" s="5" t="s">
        <v>828</v>
      </c>
      <c r="C29" s="6" t="s">
        <v>981</v>
      </c>
      <c r="D29" s="6" t="s">
        <v>982</v>
      </c>
      <c r="E29" s="6" t="s">
        <v>983</v>
      </c>
      <c r="F29" s="6" t="s">
        <v>984</v>
      </c>
      <c r="G29" s="6" t="s">
        <v>985</v>
      </c>
      <c r="H29" s="6" t="s">
        <v>986</v>
      </c>
    </row>
    <row r="30" spans="1:8" ht="16.25" customHeight="1">
      <c r="A30" s="4">
        <v>31</v>
      </c>
      <c r="B30" s="5" t="s">
        <v>835</v>
      </c>
      <c r="C30" s="6" t="s">
        <v>987</v>
      </c>
      <c r="D30" s="6" t="s">
        <v>988</v>
      </c>
      <c r="E30" s="6" t="s">
        <v>989</v>
      </c>
      <c r="F30" s="6" t="s">
        <v>990</v>
      </c>
      <c r="G30" s="6" t="s">
        <v>991</v>
      </c>
      <c r="H30" s="6" t="s">
        <v>992</v>
      </c>
    </row>
    <row r="31" spans="1:8" ht="16.25" customHeight="1">
      <c r="A31" s="4">
        <v>32</v>
      </c>
      <c r="B31" s="5" t="s">
        <v>842</v>
      </c>
      <c r="C31" s="6" t="s">
        <v>993</v>
      </c>
      <c r="D31" s="6" t="s">
        <v>994</v>
      </c>
      <c r="E31" s="6" t="s">
        <v>995</v>
      </c>
      <c r="F31" s="6" t="s">
        <v>996</v>
      </c>
      <c r="G31" s="6" t="s">
        <v>997</v>
      </c>
      <c r="H31" s="6" t="s">
        <v>998</v>
      </c>
    </row>
    <row r="32" spans="1:8" ht="16.25" customHeight="1">
      <c r="A32" s="4">
        <v>33</v>
      </c>
      <c r="B32" s="5" t="s">
        <v>849</v>
      </c>
      <c r="C32" s="6" t="s">
        <v>999</v>
      </c>
      <c r="D32" s="6" t="s">
        <v>1000</v>
      </c>
      <c r="E32" s="6" t="s">
        <v>1001</v>
      </c>
      <c r="F32" s="6" t="s">
        <v>1002</v>
      </c>
      <c r="G32" s="6" t="s">
        <v>1003</v>
      </c>
      <c r="H32" s="6" t="s">
        <v>1004</v>
      </c>
    </row>
    <row r="33" spans="1:8" ht="16.25" customHeight="1">
      <c r="A33" s="4">
        <v>34</v>
      </c>
      <c r="B33" s="5" t="s">
        <v>856</v>
      </c>
      <c r="C33" s="6" t="s">
        <v>1005</v>
      </c>
      <c r="D33" s="6" t="s">
        <v>1006</v>
      </c>
      <c r="E33" s="6" t="s">
        <v>1007</v>
      </c>
      <c r="F33" s="6" t="s">
        <v>1008</v>
      </c>
      <c r="G33" s="6" t="s">
        <v>1009</v>
      </c>
      <c r="H33" s="6" t="s">
        <v>1010</v>
      </c>
    </row>
    <row r="34" spans="1:8" ht="16.25" customHeight="1">
      <c r="A34" s="4">
        <v>36</v>
      </c>
      <c r="B34" s="5" t="s">
        <v>1011</v>
      </c>
      <c r="C34" s="6" t="s">
        <v>1012</v>
      </c>
      <c r="D34" s="6" t="s">
        <v>1013</v>
      </c>
      <c r="E34" s="6" t="s">
        <v>1014</v>
      </c>
      <c r="F34" s="6" t="s">
        <v>1015</v>
      </c>
      <c r="G34" s="6" t="s">
        <v>1016</v>
      </c>
      <c r="H34" s="6" t="s">
        <v>1017</v>
      </c>
    </row>
    <row r="35" spans="1:8" ht="16.25" customHeight="1">
      <c r="A35" s="4">
        <v>37</v>
      </c>
      <c r="B35" s="5" t="s">
        <v>828</v>
      </c>
      <c r="C35" s="6" t="s">
        <v>1018</v>
      </c>
      <c r="D35" s="6" t="s">
        <v>1019</v>
      </c>
      <c r="E35" s="6" t="s">
        <v>1020</v>
      </c>
      <c r="F35" s="6" t="s">
        <v>1021</v>
      </c>
      <c r="G35" s="6" t="s">
        <v>1022</v>
      </c>
      <c r="H35" s="6" t="s">
        <v>1023</v>
      </c>
    </row>
    <row r="36" spans="1:8" ht="16.25" customHeight="1">
      <c r="A36" s="4">
        <v>38</v>
      </c>
      <c r="B36" s="5" t="s">
        <v>835</v>
      </c>
      <c r="C36" s="6" t="s">
        <v>1024</v>
      </c>
      <c r="D36" s="6" t="s">
        <v>1025</v>
      </c>
      <c r="E36" s="6" t="s">
        <v>1026</v>
      </c>
      <c r="F36" s="6" t="s">
        <v>1027</v>
      </c>
      <c r="G36" s="6" t="s">
        <v>1028</v>
      </c>
      <c r="H36" s="6" t="s">
        <v>1029</v>
      </c>
    </row>
    <row r="37" spans="1:8" ht="16.25" customHeight="1">
      <c r="A37" s="4">
        <v>39</v>
      </c>
      <c r="B37" s="5" t="s">
        <v>842</v>
      </c>
      <c r="C37" s="6" t="s">
        <v>1030</v>
      </c>
      <c r="D37" s="6" t="s">
        <v>1031</v>
      </c>
      <c r="E37" s="6" t="s">
        <v>1032</v>
      </c>
      <c r="F37" s="6" t="s">
        <v>1033</v>
      </c>
      <c r="G37" s="6" t="s">
        <v>1034</v>
      </c>
      <c r="H37" s="6" t="s">
        <v>1035</v>
      </c>
    </row>
    <row r="38" spans="1:8" ht="16.25" customHeight="1">
      <c r="A38" s="4">
        <v>40</v>
      </c>
      <c r="B38" s="5" t="s">
        <v>849</v>
      </c>
      <c r="C38" s="6" t="s">
        <v>1036</v>
      </c>
      <c r="D38" s="6" t="s">
        <v>1037</v>
      </c>
      <c r="E38" s="6" t="s">
        <v>1038</v>
      </c>
      <c r="F38" s="6" t="s">
        <v>1039</v>
      </c>
      <c r="G38" s="6" t="s">
        <v>1040</v>
      </c>
      <c r="H38" s="6" t="s">
        <v>1041</v>
      </c>
    </row>
    <row r="39" spans="1:8" ht="16.25" customHeight="1">
      <c r="A39" s="4">
        <v>41</v>
      </c>
      <c r="B39" s="5" t="s">
        <v>856</v>
      </c>
      <c r="C39" s="6" t="s">
        <v>1042</v>
      </c>
      <c r="D39" s="6" t="s">
        <v>1043</v>
      </c>
      <c r="E39" s="6" t="s">
        <v>1044</v>
      </c>
      <c r="F39" s="6" t="s">
        <v>1045</v>
      </c>
      <c r="G39" s="6" t="s">
        <v>1046</v>
      </c>
      <c r="H39" s="6" t="s">
        <v>1047</v>
      </c>
    </row>
    <row r="40" spans="1:8" ht="16.25" customHeight="1">
      <c r="A40" s="4">
        <v>43</v>
      </c>
      <c r="B40" s="5" t="s">
        <v>1048</v>
      </c>
      <c r="C40" s="6" t="s">
        <v>1049</v>
      </c>
      <c r="D40" s="6" t="s">
        <v>1050</v>
      </c>
      <c r="E40" s="6" t="s">
        <v>1051</v>
      </c>
      <c r="F40" s="6" t="s">
        <v>1052</v>
      </c>
      <c r="G40" s="6" t="s">
        <v>1053</v>
      </c>
      <c r="H40" s="6" t="s">
        <v>1054</v>
      </c>
    </row>
    <row r="41" spans="1:8" ht="16.25" customHeight="1">
      <c r="A41" s="4">
        <v>44</v>
      </c>
      <c r="B41" s="5" t="s">
        <v>828</v>
      </c>
      <c r="C41" s="6" t="s">
        <v>1055</v>
      </c>
      <c r="D41" s="6" t="s">
        <v>1056</v>
      </c>
      <c r="E41" s="6" t="s">
        <v>1057</v>
      </c>
      <c r="F41" s="6" t="s">
        <v>1058</v>
      </c>
      <c r="G41" s="6" t="s">
        <v>1059</v>
      </c>
      <c r="H41" s="6" t="s">
        <v>1060</v>
      </c>
    </row>
    <row r="42" spans="1:8" ht="16.25" customHeight="1">
      <c r="A42" s="4">
        <v>45</v>
      </c>
      <c r="B42" s="5" t="s">
        <v>835</v>
      </c>
      <c r="C42" s="6" t="s">
        <v>1061</v>
      </c>
      <c r="D42" s="6" t="s">
        <v>1062</v>
      </c>
      <c r="E42" s="6" t="s">
        <v>1063</v>
      </c>
      <c r="F42" s="6" t="s">
        <v>1064</v>
      </c>
      <c r="G42" s="6" t="s">
        <v>1065</v>
      </c>
      <c r="H42" s="6" t="s">
        <v>1066</v>
      </c>
    </row>
    <row r="43" spans="1:8" ht="16.25" customHeight="1">
      <c r="A43" s="4">
        <v>46</v>
      </c>
      <c r="B43" s="5" t="s">
        <v>842</v>
      </c>
      <c r="C43" s="6" t="s">
        <v>1067</v>
      </c>
      <c r="D43" s="6" t="s">
        <v>1068</v>
      </c>
      <c r="E43" s="6" t="s">
        <v>1069</v>
      </c>
      <c r="F43" s="6" t="s">
        <v>1070</v>
      </c>
      <c r="G43" s="6" t="s">
        <v>1071</v>
      </c>
      <c r="H43" s="6" t="s">
        <v>1072</v>
      </c>
    </row>
    <row r="44" spans="1:8" ht="16.25" customHeight="1">
      <c r="A44" s="4">
        <v>47</v>
      </c>
      <c r="B44" s="5" t="s">
        <v>849</v>
      </c>
      <c r="C44" s="6" t="s">
        <v>1073</v>
      </c>
      <c r="D44" s="6" t="s">
        <v>1074</v>
      </c>
      <c r="E44" s="6" t="s">
        <v>1075</v>
      </c>
      <c r="F44" s="6" t="s">
        <v>1076</v>
      </c>
      <c r="G44" s="6" t="s">
        <v>1077</v>
      </c>
      <c r="H44" s="6" t="s">
        <v>1078</v>
      </c>
    </row>
    <row r="45" spans="1:8" ht="16.25" customHeight="1">
      <c r="A45" s="4">
        <v>48</v>
      </c>
      <c r="B45" s="5" t="s">
        <v>856</v>
      </c>
      <c r="C45" s="6" t="s">
        <v>1079</v>
      </c>
      <c r="D45" s="6" t="s">
        <v>1080</v>
      </c>
      <c r="E45" s="6" t="s">
        <v>1081</v>
      </c>
      <c r="F45" s="6" t="s">
        <v>1082</v>
      </c>
      <c r="G45" s="6" t="s">
        <v>1083</v>
      </c>
      <c r="H45" s="6" t="s">
        <v>1084</v>
      </c>
    </row>
    <row r="46" spans="1:8" ht="16.25" customHeight="1">
      <c r="A46" s="4">
        <v>50</v>
      </c>
      <c r="B46" s="5" t="s">
        <v>1085</v>
      </c>
      <c r="C46" s="6" t="s">
        <v>1086</v>
      </c>
      <c r="D46" s="6" t="s">
        <v>1087</v>
      </c>
      <c r="E46" s="6" t="s">
        <v>1088</v>
      </c>
      <c r="F46" s="6" t="s">
        <v>1089</v>
      </c>
      <c r="G46" s="6" t="s">
        <v>1090</v>
      </c>
      <c r="H46" s="6" t="s">
        <v>1091</v>
      </c>
    </row>
    <row r="47" spans="1:8" ht="16.25" customHeight="1">
      <c r="A47" s="4">
        <v>51</v>
      </c>
      <c r="B47" s="5" t="s">
        <v>828</v>
      </c>
      <c r="C47" s="6" t="s">
        <v>1092</v>
      </c>
      <c r="D47" s="6" t="s">
        <v>1093</v>
      </c>
      <c r="E47" s="6" t="s">
        <v>1094</v>
      </c>
      <c r="F47" s="6" t="s">
        <v>1095</v>
      </c>
      <c r="G47" s="6" t="s">
        <v>1096</v>
      </c>
      <c r="H47" s="6" t="s">
        <v>1097</v>
      </c>
    </row>
    <row r="48" spans="1:8" ht="16.25" customHeight="1">
      <c r="A48" s="4">
        <v>52</v>
      </c>
      <c r="B48" s="5" t="s">
        <v>835</v>
      </c>
      <c r="C48" s="6" t="s">
        <v>1098</v>
      </c>
      <c r="D48" s="6" t="s">
        <v>1099</v>
      </c>
      <c r="E48" s="6" t="s">
        <v>1100</v>
      </c>
      <c r="F48" s="6" t="s">
        <v>1101</v>
      </c>
      <c r="G48" s="6" t="s">
        <v>1102</v>
      </c>
      <c r="H48" s="6" t="s">
        <v>1103</v>
      </c>
    </row>
    <row r="49" spans="1:8" ht="16.25" customHeight="1">
      <c r="A49" s="4">
        <v>53</v>
      </c>
      <c r="B49" s="5" t="s">
        <v>842</v>
      </c>
      <c r="C49" s="6" t="s">
        <v>1104</v>
      </c>
      <c r="D49" s="6" t="s">
        <v>1105</v>
      </c>
      <c r="E49" s="6" t="s">
        <v>1106</v>
      </c>
      <c r="F49" s="6" t="s">
        <v>1107</v>
      </c>
      <c r="G49" s="6" t="s">
        <v>1108</v>
      </c>
      <c r="H49" s="6" t="s">
        <v>1109</v>
      </c>
    </row>
    <row r="50" spans="1:8" ht="16.25" customHeight="1">
      <c r="A50" s="4">
        <v>54</v>
      </c>
      <c r="B50" s="5" t="s">
        <v>849</v>
      </c>
      <c r="C50" s="6" t="s">
        <v>1110</v>
      </c>
      <c r="D50" s="6" t="s">
        <v>1111</v>
      </c>
      <c r="E50" s="6" t="s">
        <v>1112</v>
      </c>
      <c r="F50" s="6" t="s">
        <v>1113</v>
      </c>
      <c r="G50" s="6" t="s">
        <v>1114</v>
      </c>
      <c r="H50" s="6" t="s">
        <v>1115</v>
      </c>
    </row>
    <row r="51" spans="1:8" ht="16.25" customHeight="1">
      <c r="A51" s="4">
        <v>55</v>
      </c>
      <c r="B51" s="5" t="s">
        <v>856</v>
      </c>
      <c r="C51" s="6" t="s">
        <v>1116</v>
      </c>
      <c r="D51" s="6" t="s">
        <v>1117</v>
      </c>
      <c r="E51" s="6" t="s">
        <v>1118</v>
      </c>
      <c r="F51" s="6" t="s">
        <v>1119</v>
      </c>
      <c r="G51" s="6" t="s">
        <v>1120</v>
      </c>
      <c r="H51" s="6" t="s">
        <v>1121</v>
      </c>
    </row>
    <row r="52" spans="1:8" ht="16.25" customHeight="1">
      <c r="A52" s="4">
        <v>57</v>
      </c>
      <c r="B52" s="5" t="s">
        <v>1122</v>
      </c>
      <c r="C52" s="6" t="s">
        <v>1123</v>
      </c>
      <c r="D52" s="6" t="s">
        <v>1124</v>
      </c>
      <c r="E52" s="6" t="s">
        <v>1125</v>
      </c>
      <c r="F52" s="6" t="s">
        <v>1126</v>
      </c>
      <c r="G52" s="6" t="s">
        <v>1127</v>
      </c>
      <c r="H52" s="6" t="s">
        <v>1128</v>
      </c>
    </row>
    <row r="53" spans="1:8" ht="16.25" customHeight="1">
      <c r="A53" s="4">
        <v>58</v>
      </c>
      <c r="B53" s="5" t="s">
        <v>828</v>
      </c>
      <c r="C53" s="6" t="s">
        <v>1129</v>
      </c>
      <c r="D53" s="6" t="s">
        <v>1130</v>
      </c>
      <c r="E53" s="6" t="s">
        <v>1131</v>
      </c>
      <c r="F53" s="6" t="s">
        <v>1132</v>
      </c>
      <c r="G53" s="6" t="s">
        <v>1133</v>
      </c>
      <c r="H53" s="6" t="s">
        <v>1134</v>
      </c>
    </row>
    <row r="54" spans="1:8" ht="16.25" customHeight="1">
      <c r="A54" s="4">
        <v>59</v>
      </c>
      <c r="B54" s="5" t="s">
        <v>835</v>
      </c>
      <c r="C54" s="6" t="s">
        <v>1135</v>
      </c>
      <c r="D54" s="6" t="s">
        <v>1136</v>
      </c>
      <c r="E54" s="6" t="s">
        <v>1137</v>
      </c>
      <c r="F54" s="6" t="s">
        <v>1138</v>
      </c>
      <c r="G54" s="6" t="s">
        <v>1139</v>
      </c>
      <c r="H54" s="6" t="s">
        <v>1140</v>
      </c>
    </row>
    <row r="55" spans="1:8" ht="16.25" customHeight="1">
      <c r="A55" s="4">
        <v>60</v>
      </c>
      <c r="B55" s="5" t="s">
        <v>842</v>
      </c>
      <c r="C55" s="6" t="s">
        <v>1141</v>
      </c>
      <c r="D55" s="6" t="s">
        <v>1142</v>
      </c>
      <c r="E55" s="6" t="s">
        <v>1143</v>
      </c>
      <c r="F55" s="6" t="s">
        <v>1144</v>
      </c>
      <c r="G55" s="6" t="s">
        <v>1145</v>
      </c>
      <c r="H55" s="6" t="s">
        <v>1146</v>
      </c>
    </row>
    <row r="56" spans="1:8" ht="16.25" customHeight="1">
      <c r="A56" s="4">
        <v>61</v>
      </c>
      <c r="B56" s="5" t="s">
        <v>849</v>
      </c>
      <c r="C56" s="6" t="s">
        <v>1147</v>
      </c>
      <c r="D56" s="6" t="s">
        <v>1148</v>
      </c>
      <c r="E56" s="6" t="s">
        <v>1149</v>
      </c>
      <c r="F56" s="6" t="s">
        <v>1150</v>
      </c>
      <c r="G56" s="6" t="s">
        <v>1151</v>
      </c>
      <c r="H56" s="6" t="s">
        <v>1152</v>
      </c>
    </row>
    <row r="57" spans="1:8" ht="16.25" customHeight="1">
      <c r="A57" s="4">
        <v>62</v>
      </c>
      <c r="B57" s="5" t="s">
        <v>856</v>
      </c>
      <c r="C57" s="6" t="s">
        <v>1153</v>
      </c>
      <c r="D57" s="6" t="s">
        <v>1154</v>
      </c>
      <c r="E57" s="6" t="s">
        <v>1155</v>
      </c>
      <c r="F57" s="6" t="s">
        <v>1156</v>
      </c>
      <c r="G57" s="6" t="s">
        <v>1157</v>
      </c>
      <c r="H57" s="6" t="s">
        <v>1158</v>
      </c>
    </row>
    <row r="58" spans="1:8" ht="16.25" customHeight="1">
      <c r="A58" s="4">
        <v>64</v>
      </c>
      <c r="B58" s="5" t="s">
        <v>1159</v>
      </c>
      <c r="C58" s="6" t="s">
        <v>1160</v>
      </c>
      <c r="D58" s="6" t="s">
        <v>1161</v>
      </c>
      <c r="E58" s="6" t="s">
        <v>1162</v>
      </c>
      <c r="F58" s="6" t="s">
        <v>1163</v>
      </c>
      <c r="G58" s="6" t="s">
        <v>1164</v>
      </c>
      <c r="H58" s="6" t="s">
        <v>1165</v>
      </c>
    </row>
  </sheetData>
  <mergeCells count="3">
    <mergeCell ref="B1:B2"/>
    <mergeCell ref="C1:E1"/>
    <mergeCell ref="F1:H1"/>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70DF-BD30-4D8C-A544-9D6EB09307D8}">
  <sheetPr codeName="Sheet27"/>
  <dimension ref="A4:I67"/>
  <sheetViews>
    <sheetView workbookViewId="0">
      <selection activeCell="L64" sqref="L64"/>
    </sheetView>
  </sheetViews>
  <sheetFormatPr defaultRowHeight="14"/>
  <cols>
    <col min="2" max="2" width="18.4140625" customWidth="1"/>
    <col min="3" max="3" width="26.08203125" customWidth="1"/>
  </cols>
  <sheetData>
    <row r="4" spans="2:9">
      <c r="B4" s="581" t="s">
        <v>0</v>
      </c>
      <c r="C4" s="581"/>
      <c r="D4" s="582" t="s">
        <v>816</v>
      </c>
      <c r="E4" s="582"/>
      <c r="F4" s="582"/>
      <c r="G4" s="582" t="s">
        <v>817</v>
      </c>
      <c r="H4" s="582"/>
      <c r="I4" s="582"/>
    </row>
    <row r="5" spans="2:9">
      <c r="B5" s="581"/>
      <c r="C5" s="581"/>
      <c r="D5" s="136" t="s">
        <v>818</v>
      </c>
      <c r="E5" s="136" t="s">
        <v>1166</v>
      </c>
      <c r="F5" s="136" t="s">
        <v>820</v>
      </c>
      <c r="G5" s="136" t="s">
        <v>818</v>
      </c>
      <c r="H5" s="136" t="s">
        <v>1167</v>
      </c>
      <c r="I5" s="136" t="s">
        <v>820</v>
      </c>
    </row>
    <row r="6" spans="2:9">
      <c r="B6" s="137" t="s">
        <v>10</v>
      </c>
      <c r="C6" s="137"/>
      <c r="D6" s="138">
        <v>1</v>
      </c>
      <c r="E6" s="138">
        <v>2</v>
      </c>
      <c r="F6" s="138">
        <v>3</v>
      </c>
      <c r="G6" s="138">
        <v>4</v>
      </c>
      <c r="H6" s="138">
        <v>5</v>
      </c>
      <c r="I6" s="138">
        <v>6</v>
      </c>
    </row>
    <row r="7" spans="2:9">
      <c r="B7" s="139" t="s">
        <v>430</v>
      </c>
      <c r="C7" s="140"/>
      <c r="D7" s="12"/>
      <c r="E7" s="12"/>
      <c r="F7" s="12">
        <v>0</v>
      </c>
      <c r="G7" s="12">
        <v>0</v>
      </c>
      <c r="H7" s="12"/>
      <c r="I7" s="12">
        <v>0</v>
      </c>
    </row>
    <row r="8" spans="2:9">
      <c r="B8" s="139" t="s">
        <v>1168</v>
      </c>
      <c r="C8" s="141" t="s">
        <v>1169</v>
      </c>
      <c r="D8" s="12"/>
      <c r="E8" s="12"/>
      <c r="F8" s="12">
        <v>0</v>
      </c>
      <c r="G8" s="12">
        <v>0</v>
      </c>
      <c r="H8" s="12"/>
      <c r="I8" s="12">
        <v>0</v>
      </c>
    </row>
    <row r="9" spans="2:9">
      <c r="B9" s="139" t="s">
        <v>1170</v>
      </c>
      <c r="C9" s="140" t="s">
        <v>1171</v>
      </c>
      <c r="D9" s="16"/>
      <c r="E9" s="16"/>
      <c r="F9" s="16"/>
      <c r="G9" s="16"/>
      <c r="H9" s="18"/>
      <c r="I9" s="16"/>
    </row>
    <row r="10" spans="2:9">
      <c r="B10" s="139" t="s">
        <v>1172</v>
      </c>
      <c r="C10" s="140" t="s">
        <v>1173</v>
      </c>
      <c r="D10" s="16"/>
      <c r="E10" s="16"/>
      <c r="F10" s="16"/>
      <c r="G10" s="16"/>
      <c r="H10" s="18"/>
      <c r="I10" s="16"/>
    </row>
    <row r="11" spans="2:9">
      <c r="B11" s="139" t="s">
        <v>1174</v>
      </c>
      <c r="C11" s="140" t="s">
        <v>1175</v>
      </c>
      <c r="D11" s="16"/>
      <c r="E11" s="16"/>
      <c r="F11" s="16"/>
      <c r="G11" s="16"/>
      <c r="H11" s="18"/>
      <c r="I11" s="16"/>
    </row>
    <row r="12" spans="2:9">
      <c r="B12" s="139" t="s">
        <v>1176</v>
      </c>
      <c r="C12" s="140" t="s">
        <v>1177</v>
      </c>
      <c r="D12" s="16"/>
      <c r="E12" s="16"/>
      <c r="F12" s="16"/>
      <c r="G12" s="16"/>
      <c r="H12" s="18"/>
      <c r="I12" s="16"/>
    </row>
    <row r="13" spans="2:9">
      <c r="B13" s="139" t="s">
        <v>1178</v>
      </c>
      <c r="C13" s="140" t="s">
        <v>1179</v>
      </c>
      <c r="D13" s="16"/>
      <c r="E13" s="16"/>
      <c r="F13" s="16"/>
      <c r="G13" s="16"/>
      <c r="H13" s="18"/>
      <c r="I13" s="16"/>
    </row>
    <row r="14" spans="2:9">
      <c r="B14" s="139" t="s">
        <v>1180</v>
      </c>
      <c r="C14" s="140" t="s">
        <v>1169</v>
      </c>
      <c r="D14" s="12"/>
      <c r="E14" s="12"/>
      <c r="F14" s="12">
        <v>0</v>
      </c>
      <c r="G14" s="12">
        <v>0</v>
      </c>
      <c r="H14" s="12"/>
      <c r="I14" s="12">
        <v>0</v>
      </c>
    </row>
    <row r="15" spans="2:9">
      <c r="B15" s="139" t="s">
        <v>1170</v>
      </c>
      <c r="C15" s="140" t="s">
        <v>1171</v>
      </c>
      <c r="D15" s="16"/>
      <c r="E15" s="16"/>
      <c r="F15" s="16"/>
      <c r="G15" s="16"/>
      <c r="H15" s="18"/>
      <c r="I15" s="16"/>
    </row>
    <row r="16" spans="2:9">
      <c r="B16" s="139" t="s">
        <v>1172</v>
      </c>
      <c r="C16" s="140" t="s">
        <v>1173</v>
      </c>
      <c r="D16" s="16"/>
      <c r="E16" s="16"/>
      <c r="F16" s="16"/>
      <c r="G16" s="16"/>
      <c r="H16" s="18"/>
      <c r="I16" s="16"/>
    </row>
    <row r="17" spans="2:9">
      <c r="B17" s="139" t="s">
        <v>1174</v>
      </c>
      <c r="C17" s="140" t="s">
        <v>1175</v>
      </c>
      <c r="D17" s="16"/>
      <c r="E17" s="16"/>
      <c r="F17" s="16"/>
      <c r="G17" s="16"/>
      <c r="H17" s="18"/>
      <c r="I17" s="16"/>
    </row>
    <row r="18" spans="2:9">
      <c r="B18" s="139" t="s">
        <v>1176</v>
      </c>
      <c r="C18" s="140" t="s">
        <v>1177</v>
      </c>
      <c r="D18" s="16"/>
      <c r="E18" s="16"/>
      <c r="F18" s="16"/>
      <c r="G18" s="16"/>
      <c r="H18" s="18"/>
      <c r="I18" s="16"/>
    </row>
    <row r="19" spans="2:9">
      <c r="B19" s="139" t="s">
        <v>1178</v>
      </c>
      <c r="C19" s="140" t="s">
        <v>1179</v>
      </c>
      <c r="D19" s="16"/>
      <c r="E19" s="16"/>
      <c r="F19" s="16"/>
      <c r="G19" s="16"/>
      <c r="H19" s="18"/>
      <c r="I19" s="16"/>
    </row>
    <row r="20" spans="2:9">
      <c r="B20" s="139" t="s">
        <v>1181</v>
      </c>
      <c r="C20" s="141" t="s">
        <v>1169</v>
      </c>
      <c r="D20" s="12"/>
      <c r="E20" s="12"/>
      <c r="F20" s="12">
        <v>0</v>
      </c>
      <c r="G20" s="12">
        <v>0</v>
      </c>
      <c r="H20" s="12"/>
      <c r="I20" s="12">
        <v>0</v>
      </c>
    </row>
    <row r="21" spans="2:9">
      <c r="B21" s="139" t="s">
        <v>1170</v>
      </c>
      <c r="C21" s="140" t="s">
        <v>1171</v>
      </c>
      <c r="D21" s="16"/>
      <c r="E21" s="16"/>
      <c r="F21" s="16"/>
      <c r="G21" s="16"/>
      <c r="H21" s="18"/>
      <c r="I21" s="16"/>
    </row>
    <row r="22" spans="2:9">
      <c r="B22" s="139" t="s">
        <v>1172</v>
      </c>
      <c r="C22" s="140" t="s">
        <v>1173</v>
      </c>
      <c r="D22" s="16"/>
      <c r="E22" s="16"/>
      <c r="F22" s="16"/>
      <c r="G22" s="16"/>
      <c r="H22" s="18"/>
      <c r="I22" s="16"/>
    </row>
    <row r="23" spans="2:9">
      <c r="B23" s="139" t="s">
        <v>1174</v>
      </c>
      <c r="C23" s="140" t="s">
        <v>1175</v>
      </c>
      <c r="D23" s="16"/>
      <c r="E23" s="16"/>
      <c r="F23" s="16"/>
      <c r="G23" s="16"/>
      <c r="H23" s="18"/>
      <c r="I23" s="16"/>
    </row>
    <row r="24" spans="2:9">
      <c r="B24" s="139" t="s">
        <v>1176</v>
      </c>
      <c r="C24" s="140" t="s">
        <v>1177</v>
      </c>
      <c r="D24" s="16"/>
      <c r="E24" s="16"/>
      <c r="F24" s="16"/>
      <c r="G24" s="16"/>
      <c r="H24" s="18"/>
      <c r="I24" s="16"/>
    </row>
    <row r="25" spans="2:9">
      <c r="B25" s="139" t="s">
        <v>1178</v>
      </c>
      <c r="C25" s="140" t="s">
        <v>1179</v>
      </c>
      <c r="D25" s="16"/>
      <c r="E25" s="16"/>
      <c r="F25" s="16"/>
      <c r="G25" s="16"/>
      <c r="H25" s="18"/>
      <c r="I25" s="16"/>
    </row>
    <row r="26" spans="2:9">
      <c r="B26" s="139" t="s">
        <v>1182</v>
      </c>
      <c r="C26" s="141" t="s">
        <v>1169</v>
      </c>
      <c r="D26" s="12"/>
      <c r="E26" s="12"/>
      <c r="F26" s="12">
        <v>0</v>
      </c>
      <c r="G26" s="12">
        <v>0</v>
      </c>
      <c r="H26" s="12"/>
      <c r="I26" s="12">
        <v>0</v>
      </c>
    </row>
    <row r="27" spans="2:9">
      <c r="B27" s="139" t="s">
        <v>1170</v>
      </c>
      <c r="C27" s="140" t="s">
        <v>1171</v>
      </c>
      <c r="D27" s="16"/>
      <c r="E27" s="16"/>
      <c r="F27" s="16"/>
      <c r="G27" s="16"/>
      <c r="H27" s="18"/>
      <c r="I27" s="16"/>
    </row>
    <row r="28" spans="2:9">
      <c r="B28" s="139" t="s">
        <v>1172</v>
      </c>
      <c r="C28" s="140" t="s">
        <v>1173</v>
      </c>
      <c r="D28" s="16"/>
      <c r="E28" s="16"/>
      <c r="F28" s="16"/>
      <c r="G28" s="16"/>
      <c r="H28" s="18"/>
      <c r="I28" s="16"/>
    </row>
    <row r="29" spans="2:9">
      <c r="B29" s="139" t="s">
        <v>1174</v>
      </c>
      <c r="C29" s="140" t="s">
        <v>1175</v>
      </c>
      <c r="D29" s="16"/>
      <c r="E29" s="16"/>
      <c r="F29" s="16"/>
      <c r="G29" s="16"/>
      <c r="H29" s="18"/>
      <c r="I29" s="16"/>
    </row>
    <row r="30" spans="2:9">
      <c r="B30" s="139" t="s">
        <v>1176</v>
      </c>
      <c r="C30" s="140" t="s">
        <v>1177</v>
      </c>
      <c r="D30" s="16"/>
      <c r="E30" s="16"/>
      <c r="F30" s="16"/>
      <c r="G30" s="16"/>
      <c r="H30" s="18"/>
      <c r="I30" s="16"/>
    </row>
    <row r="31" spans="2:9">
      <c r="B31" s="139" t="s">
        <v>1178</v>
      </c>
      <c r="C31" s="140" t="s">
        <v>1179</v>
      </c>
      <c r="D31" s="16"/>
      <c r="E31" s="16"/>
      <c r="F31" s="16"/>
      <c r="G31" s="16"/>
      <c r="H31" s="18"/>
      <c r="I31" s="16"/>
    </row>
    <row r="32" spans="2:9">
      <c r="B32" s="139" t="s">
        <v>1183</v>
      </c>
      <c r="C32" s="141" t="s">
        <v>1169</v>
      </c>
      <c r="D32" s="12"/>
      <c r="E32" s="12"/>
      <c r="F32" s="12">
        <v>0</v>
      </c>
      <c r="G32" s="12">
        <v>0</v>
      </c>
      <c r="H32" s="12"/>
      <c r="I32" s="12">
        <v>0</v>
      </c>
    </row>
    <row r="33" spans="2:9">
      <c r="B33" s="139" t="s">
        <v>1170</v>
      </c>
      <c r="C33" s="140" t="s">
        <v>1171</v>
      </c>
      <c r="D33" s="16"/>
      <c r="E33" s="16"/>
      <c r="F33" s="16"/>
      <c r="G33" s="16"/>
      <c r="H33" s="18"/>
      <c r="I33" s="16"/>
    </row>
    <row r="34" spans="2:9">
      <c r="B34" s="139" t="s">
        <v>1172</v>
      </c>
      <c r="C34" s="140" t="s">
        <v>1173</v>
      </c>
      <c r="D34" s="16"/>
      <c r="E34" s="16"/>
      <c r="F34" s="16"/>
      <c r="G34" s="16"/>
      <c r="H34" s="18"/>
      <c r="I34" s="16"/>
    </row>
    <row r="35" spans="2:9">
      <c r="B35" s="139" t="s">
        <v>1174</v>
      </c>
      <c r="C35" s="140" t="s">
        <v>1175</v>
      </c>
      <c r="D35" s="16"/>
      <c r="E35" s="16"/>
      <c r="F35" s="16"/>
      <c r="G35" s="16"/>
      <c r="H35" s="18"/>
      <c r="I35" s="16"/>
    </row>
    <row r="36" spans="2:9">
      <c r="B36" s="139" t="s">
        <v>1176</v>
      </c>
      <c r="C36" s="140" t="s">
        <v>1177</v>
      </c>
      <c r="D36" s="16"/>
      <c r="E36" s="16"/>
      <c r="F36" s="16"/>
      <c r="G36" s="16"/>
      <c r="H36" s="18"/>
      <c r="I36" s="16"/>
    </row>
    <row r="37" spans="2:9">
      <c r="B37" s="139" t="s">
        <v>1178</v>
      </c>
      <c r="C37" s="140" t="s">
        <v>1179</v>
      </c>
      <c r="D37" s="16"/>
      <c r="E37" s="16"/>
      <c r="F37" s="16"/>
      <c r="G37" s="16"/>
      <c r="H37" s="18"/>
      <c r="I37" s="16"/>
    </row>
    <row r="38" spans="2:9">
      <c r="B38" s="139" t="s">
        <v>1184</v>
      </c>
      <c r="C38" s="141" t="s">
        <v>1169</v>
      </c>
      <c r="D38" s="12"/>
      <c r="E38" s="12"/>
      <c r="F38" s="12">
        <v>0</v>
      </c>
      <c r="G38" s="12">
        <v>0</v>
      </c>
      <c r="H38" s="12"/>
      <c r="I38" s="12">
        <v>0</v>
      </c>
    </row>
    <row r="39" spans="2:9">
      <c r="B39" s="139" t="s">
        <v>1170</v>
      </c>
      <c r="C39" s="140" t="s">
        <v>1171</v>
      </c>
      <c r="D39" s="16"/>
      <c r="E39" s="16"/>
      <c r="F39" s="16"/>
      <c r="G39" s="16"/>
      <c r="H39" s="18"/>
      <c r="I39" s="16"/>
    </row>
    <row r="40" spans="2:9">
      <c r="B40" s="139" t="s">
        <v>1172</v>
      </c>
      <c r="C40" s="140" t="s">
        <v>1173</v>
      </c>
      <c r="D40" s="16"/>
      <c r="E40" s="16"/>
      <c r="F40" s="16"/>
      <c r="G40" s="16"/>
      <c r="H40" s="18"/>
      <c r="I40" s="16"/>
    </row>
    <row r="41" spans="2:9">
      <c r="B41" s="139" t="s">
        <v>1174</v>
      </c>
      <c r="C41" s="140" t="s">
        <v>1175</v>
      </c>
      <c r="D41" s="16"/>
      <c r="E41" s="16"/>
      <c r="F41" s="16"/>
      <c r="G41" s="16"/>
      <c r="H41" s="18"/>
      <c r="I41" s="16"/>
    </row>
    <row r="42" spans="2:9">
      <c r="B42" s="139" t="s">
        <v>1176</v>
      </c>
      <c r="C42" s="140" t="s">
        <v>1177</v>
      </c>
      <c r="D42" s="16"/>
      <c r="E42" s="16"/>
      <c r="F42" s="16"/>
      <c r="G42" s="16"/>
      <c r="H42" s="18"/>
      <c r="I42" s="16"/>
    </row>
    <row r="43" spans="2:9">
      <c r="B43" s="139" t="s">
        <v>1178</v>
      </c>
      <c r="C43" s="140" t="s">
        <v>1179</v>
      </c>
      <c r="D43" s="16"/>
      <c r="E43" s="16"/>
      <c r="F43" s="16"/>
      <c r="G43" s="16"/>
      <c r="H43" s="18"/>
      <c r="I43" s="16"/>
    </row>
    <row r="44" spans="2:9">
      <c r="B44" s="139" t="s">
        <v>1048</v>
      </c>
      <c r="C44" s="141" t="s">
        <v>1169</v>
      </c>
      <c r="D44" s="12"/>
      <c r="E44" s="12"/>
      <c r="F44" s="12">
        <v>0</v>
      </c>
      <c r="G44" s="12">
        <v>0</v>
      </c>
      <c r="H44" s="12"/>
      <c r="I44" s="12">
        <v>0</v>
      </c>
    </row>
    <row r="45" spans="2:9">
      <c r="B45" s="139" t="s">
        <v>1170</v>
      </c>
      <c r="C45" s="140" t="s">
        <v>1171</v>
      </c>
      <c r="D45" s="16"/>
      <c r="E45" s="16"/>
      <c r="F45" s="16"/>
      <c r="G45" s="16"/>
      <c r="H45" s="18"/>
      <c r="I45" s="16"/>
    </row>
    <row r="46" spans="2:9">
      <c r="B46" s="139" t="s">
        <v>1172</v>
      </c>
      <c r="C46" s="140" t="s">
        <v>1173</v>
      </c>
      <c r="D46" s="16"/>
      <c r="E46" s="16"/>
      <c r="F46" s="16"/>
      <c r="G46" s="16"/>
      <c r="H46" s="18"/>
      <c r="I46" s="16"/>
    </row>
    <row r="47" spans="2:9">
      <c r="B47" s="139" t="s">
        <v>1174</v>
      </c>
      <c r="C47" s="140" t="s">
        <v>1175</v>
      </c>
      <c r="D47" s="16"/>
      <c r="E47" s="16"/>
      <c r="F47" s="16"/>
      <c r="G47" s="16"/>
      <c r="H47" s="18"/>
      <c r="I47" s="16"/>
    </row>
    <row r="48" spans="2:9">
      <c r="B48" s="139" t="s">
        <v>1176</v>
      </c>
      <c r="C48" s="140" t="s">
        <v>1177</v>
      </c>
      <c r="D48" s="16"/>
      <c r="E48" s="16"/>
      <c r="F48" s="16"/>
      <c r="G48" s="16"/>
      <c r="H48" s="18"/>
      <c r="I48" s="16"/>
    </row>
    <row r="49" spans="1:9">
      <c r="B49" s="139" t="s">
        <v>1178</v>
      </c>
      <c r="C49" s="140" t="s">
        <v>1179</v>
      </c>
      <c r="D49" s="16"/>
      <c r="E49" s="16"/>
      <c r="F49" s="16"/>
      <c r="G49" s="16"/>
      <c r="H49" s="18"/>
      <c r="I49" s="16"/>
    </row>
    <row r="50" spans="1:9">
      <c r="B50" s="139" t="s">
        <v>1085</v>
      </c>
      <c r="C50" s="141" t="s">
        <v>1169</v>
      </c>
      <c r="D50" s="12"/>
      <c r="E50" s="12"/>
      <c r="F50" s="12">
        <v>0</v>
      </c>
      <c r="G50" s="12">
        <v>0</v>
      </c>
      <c r="H50" s="12"/>
      <c r="I50" s="12">
        <v>0</v>
      </c>
    </row>
    <row r="51" spans="1:9">
      <c r="B51" s="139" t="s">
        <v>1170</v>
      </c>
      <c r="C51" s="140" t="s">
        <v>1171</v>
      </c>
      <c r="D51" s="16"/>
      <c r="E51" s="16"/>
      <c r="F51" s="16"/>
      <c r="G51" s="16"/>
      <c r="H51" s="18"/>
      <c r="I51" s="16"/>
    </row>
    <row r="52" spans="1:9">
      <c r="B52" s="139" t="s">
        <v>1172</v>
      </c>
      <c r="C52" s="140" t="s">
        <v>1173</v>
      </c>
      <c r="D52" s="16"/>
      <c r="E52" s="16"/>
      <c r="F52" s="16"/>
      <c r="G52" s="16"/>
      <c r="H52" s="18"/>
      <c r="I52" s="16"/>
    </row>
    <row r="53" spans="1:9">
      <c r="B53" s="139" t="s">
        <v>1174</v>
      </c>
      <c r="C53" s="140" t="s">
        <v>1175</v>
      </c>
      <c r="D53" s="16"/>
      <c r="E53" s="16"/>
      <c r="F53" s="16"/>
      <c r="G53" s="16"/>
      <c r="H53" s="18"/>
      <c r="I53" s="16"/>
    </row>
    <row r="54" spans="1:9">
      <c r="B54" s="139" t="s">
        <v>1176</v>
      </c>
      <c r="C54" s="140" t="s">
        <v>1177</v>
      </c>
      <c r="D54" s="16"/>
      <c r="E54" s="16"/>
      <c r="F54" s="16"/>
      <c r="G54" s="16"/>
      <c r="H54" s="18"/>
      <c r="I54" s="16"/>
    </row>
    <row r="55" spans="1:9">
      <c r="B55" s="139" t="s">
        <v>1178</v>
      </c>
      <c r="C55" s="140" t="s">
        <v>1179</v>
      </c>
      <c r="D55" s="16"/>
      <c r="E55" s="16"/>
      <c r="F55" s="16"/>
      <c r="G55" s="16"/>
      <c r="H55" s="18"/>
      <c r="I55" s="16"/>
    </row>
    <row r="56" spans="1:9">
      <c r="B56" s="139" t="s">
        <v>1122</v>
      </c>
      <c r="C56" s="141" t="s">
        <v>1169</v>
      </c>
      <c r="D56" s="12"/>
      <c r="E56" s="12"/>
      <c r="F56" s="12">
        <v>0</v>
      </c>
      <c r="G56" s="12">
        <v>0</v>
      </c>
      <c r="H56" s="12"/>
      <c r="I56" s="12">
        <v>0</v>
      </c>
    </row>
    <row r="57" spans="1:9">
      <c r="B57" s="139" t="s">
        <v>1170</v>
      </c>
      <c r="C57" s="140" t="s">
        <v>1171</v>
      </c>
      <c r="D57" s="16"/>
      <c r="E57" s="16"/>
      <c r="F57" s="16"/>
      <c r="G57" s="16"/>
      <c r="H57" s="18"/>
      <c r="I57" s="16"/>
    </row>
    <row r="58" spans="1:9">
      <c r="B58" s="139" t="s">
        <v>1172</v>
      </c>
      <c r="C58" s="140" t="s">
        <v>1173</v>
      </c>
      <c r="D58" s="16"/>
      <c r="E58" s="16"/>
      <c r="F58" s="16"/>
      <c r="G58" s="16"/>
      <c r="H58" s="18"/>
      <c r="I58" s="16"/>
    </row>
    <row r="59" spans="1:9">
      <c r="B59" s="139" t="s">
        <v>1174</v>
      </c>
      <c r="C59" s="140" t="s">
        <v>1175</v>
      </c>
      <c r="D59" s="16"/>
      <c r="E59" s="16"/>
      <c r="F59" s="16"/>
      <c r="G59" s="16"/>
      <c r="H59" s="18"/>
      <c r="I59" s="16"/>
    </row>
    <row r="60" spans="1:9">
      <c r="B60" s="139" t="s">
        <v>1176</v>
      </c>
      <c r="C60" s="140" t="s">
        <v>1177</v>
      </c>
      <c r="D60" s="16"/>
      <c r="E60" s="16"/>
      <c r="F60" s="16"/>
      <c r="G60" s="16"/>
      <c r="H60" s="18"/>
      <c r="I60" s="16"/>
    </row>
    <row r="61" spans="1:9">
      <c r="B61" s="139" t="s">
        <v>1178</v>
      </c>
      <c r="C61" s="140" t="s">
        <v>1179</v>
      </c>
      <c r="D61" s="16"/>
      <c r="E61" s="16"/>
      <c r="F61" s="16"/>
      <c r="G61" s="16"/>
      <c r="H61" s="18"/>
      <c r="I61" s="16"/>
    </row>
    <row r="62" spans="1:9">
      <c r="B62" s="139" t="s">
        <v>1159</v>
      </c>
      <c r="C62" s="141" t="s">
        <v>1169</v>
      </c>
      <c r="D62" s="12"/>
      <c r="E62" s="12"/>
      <c r="F62" s="12">
        <v>0</v>
      </c>
      <c r="G62" s="12">
        <v>0</v>
      </c>
      <c r="H62" s="12"/>
      <c r="I62" s="12">
        <v>0</v>
      </c>
    </row>
    <row r="63" spans="1:9">
      <c r="A63" s="143"/>
      <c r="B63" s="139" t="s">
        <v>1170</v>
      </c>
      <c r="C63" s="140" t="s">
        <v>1171</v>
      </c>
      <c r="D63" s="142"/>
      <c r="E63" s="142"/>
      <c r="F63" s="142"/>
      <c r="G63" s="142"/>
      <c r="H63" s="142"/>
      <c r="I63" s="142"/>
    </row>
    <row r="64" spans="1:9">
      <c r="A64" s="143"/>
      <c r="B64" s="139" t="s">
        <v>1172</v>
      </c>
      <c r="C64" s="140" t="s">
        <v>1173</v>
      </c>
      <c r="D64" s="142"/>
      <c r="E64" s="142"/>
      <c r="F64" s="142"/>
      <c r="G64" s="142"/>
      <c r="H64" s="142"/>
      <c r="I64" s="142"/>
    </row>
    <row r="65" spans="1:9">
      <c r="A65" s="143"/>
      <c r="B65" s="139" t="s">
        <v>1174</v>
      </c>
      <c r="C65" s="140" t="s">
        <v>1175</v>
      </c>
      <c r="D65" s="142"/>
      <c r="E65" s="142"/>
      <c r="F65" s="142"/>
      <c r="G65" s="142"/>
      <c r="H65" s="142"/>
      <c r="I65" s="142"/>
    </row>
    <row r="66" spans="1:9">
      <c r="A66" s="143"/>
      <c r="B66" s="139" t="s">
        <v>1176</v>
      </c>
      <c r="C66" s="140" t="s">
        <v>1177</v>
      </c>
      <c r="D66" s="142"/>
      <c r="E66" s="142"/>
      <c r="F66" s="142"/>
      <c r="G66" s="142"/>
      <c r="H66" s="142"/>
      <c r="I66" s="142"/>
    </row>
    <row r="67" spans="1:9">
      <c r="A67" s="143"/>
      <c r="B67" s="139" t="s">
        <v>1178</v>
      </c>
      <c r="C67" s="140" t="s">
        <v>1179</v>
      </c>
      <c r="D67" s="142"/>
      <c r="E67" s="142"/>
      <c r="F67" s="142"/>
      <c r="G67" s="142"/>
      <c r="H67" s="142"/>
      <c r="I67" s="142"/>
    </row>
  </sheetData>
  <mergeCells count="3">
    <mergeCell ref="B4:C5"/>
    <mergeCell ref="D4:F4"/>
    <mergeCell ref="G4:I4"/>
  </mergeCells>
  <phoneticPr fontId="7" type="noConversion"/>
  <pageMargins left="0.7" right="0.7" top="0.75" bottom="0.75" header="0.3" footer="0.3"/>
  <customProperties>
    <customPr name="EpmWorksheetKeyString_GUID" r:id="rId1"/>
  </customPropertie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72838-C21F-4C22-ACD4-D32F3D1A4C7D}">
  <sheetPr codeName="Sheet6">
    <pageSetUpPr autoPageBreaks="0"/>
  </sheetPr>
  <dimension ref="B2:V73"/>
  <sheetViews>
    <sheetView showZeros="0" topLeftCell="A40" zoomScale="85" zoomScaleNormal="85" workbookViewId="0">
      <selection activeCell="F81" sqref="F81"/>
    </sheetView>
  </sheetViews>
  <sheetFormatPr defaultColWidth="27.83203125" defaultRowHeight="14"/>
  <cols>
    <col min="1" max="1" width="1.58203125" style="95" customWidth="1"/>
    <col min="2" max="2" width="31.5" style="95" hidden="1" customWidth="1"/>
    <col min="3" max="3" width="28.75" style="95" hidden="1" customWidth="1"/>
    <col min="4" max="4" width="25.25" style="95" bestFit="1" customWidth="1"/>
    <col min="5" max="5" width="25" style="95" hidden="1" customWidth="1"/>
    <col min="6" max="6" width="19" style="95" bestFit="1" customWidth="1"/>
    <col min="7" max="7" width="12.08203125" style="95" hidden="1" customWidth="1"/>
    <col min="8" max="8" width="5.08203125" style="95" hidden="1" customWidth="1"/>
    <col min="9" max="9" width="6.33203125" style="95" hidden="1" customWidth="1"/>
    <col min="10" max="10" width="4.5" style="95" hidden="1" customWidth="1"/>
    <col min="11" max="11" width="7.58203125" style="95" hidden="1" customWidth="1"/>
    <col min="12" max="17" width="17.08203125" style="95" bestFit="1" customWidth="1"/>
    <col min="18" max="18" width="15.08203125" style="95" hidden="1" customWidth="1"/>
    <col min="19" max="19" width="9.08203125" style="95" hidden="1" customWidth="1"/>
    <col min="20" max="20" width="9.33203125" style="95" hidden="1" customWidth="1"/>
    <col min="21" max="22" width="9.5" style="95" hidden="1" customWidth="1"/>
    <col min="23" max="24" width="6.75" style="95" customWidth="1"/>
    <col min="25" max="25" width="27.83203125" style="95" customWidth="1"/>
    <col min="26" max="16384" width="27.83203125" style="95"/>
  </cols>
  <sheetData>
    <row r="2" spans="2:22" ht="22.5">
      <c r="B2" s="144" t="s">
        <v>803</v>
      </c>
      <c r="F2" s="580" t="s">
        <v>1185</v>
      </c>
      <c r="G2" s="580"/>
      <c r="H2" s="580"/>
      <c r="I2" s="580"/>
      <c r="J2" s="580"/>
      <c r="K2" s="580"/>
      <c r="L2" s="580"/>
      <c r="M2" s="580"/>
      <c r="N2" s="580"/>
      <c r="O2" s="580"/>
      <c r="P2" s="580"/>
      <c r="Q2" s="580"/>
      <c r="R2" s="145"/>
    </row>
    <row r="3" spans="2:22" ht="19.5" customHeight="1">
      <c r="B3" s="107"/>
      <c r="D3" s="117" t="s">
        <v>299</v>
      </c>
      <c r="F3" s="98" t="str">
        <f>_xll.EPMContextMember(,"TIME",,1)</f>
        <v>#Error，无当前连接。</v>
      </c>
    </row>
    <row r="4" spans="2:22" ht="33" customHeight="1">
      <c r="B4" s="107"/>
      <c r="D4" s="118" t="s">
        <v>300</v>
      </c>
      <c r="F4" s="99" t="str">
        <f>_xll.EPMContextMember(,"SCOPE",,1)</f>
        <v>#Error，无当前连接。</v>
      </c>
      <c r="G4" s="583"/>
      <c r="H4" s="583"/>
      <c r="I4" s="583"/>
      <c r="J4" s="583"/>
      <c r="K4" s="583"/>
      <c r="L4" s="583"/>
      <c r="M4" s="583"/>
      <c r="N4" s="583"/>
      <c r="O4" s="583"/>
      <c r="P4" s="583"/>
    </row>
    <row r="5" spans="2:22">
      <c r="B5" s="107"/>
      <c r="D5" s="118" t="s">
        <v>301</v>
      </c>
      <c r="F5" s="99" t="str">
        <f>_xll.EPMContextMember(,"ENTITY",C18,TRUE)</f>
        <v>#Error，无当前连接。</v>
      </c>
    </row>
    <row r="6" spans="2:22">
      <c r="B6" s="146"/>
      <c r="D6" s="118" t="s">
        <v>302</v>
      </c>
      <c r="F6" s="99" t="str">
        <f>_xll.EPMContextMember(,"AUDITID",B22,TRUE)</f>
        <v>#Error，无当前连接。</v>
      </c>
    </row>
    <row r="7" spans="2:22" ht="16.5">
      <c r="B7" s="584" t="s">
        <v>804</v>
      </c>
      <c r="C7" s="585"/>
      <c r="D7" s="147"/>
      <c r="F7" s="147"/>
    </row>
    <row r="8" spans="2:22" ht="21" customHeight="1">
      <c r="B8" s="105"/>
      <c r="C8" s="106"/>
      <c r="D8" s="586" t="s">
        <v>305</v>
      </c>
      <c r="E8" s="587"/>
      <c r="F8" s="566"/>
      <c r="J8" s="148"/>
      <c r="K8" s="148"/>
      <c r="L8" s="590" t="s">
        <v>816</v>
      </c>
      <c r="M8" s="591"/>
      <c r="N8" s="592"/>
      <c r="O8" s="590" t="s">
        <v>817</v>
      </c>
      <c r="P8" s="591"/>
      <c r="Q8" s="592"/>
      <c r="R8" s="148"/>
      <c r="S8" s="148"/>
      <c r="T8" s="148"/>
      <c r="U8" s="148"/>
      <c r="V8" s="148"/>
    </row>
    <row r="9" spans="2:22" ht="21" customHeight="1">
      <c r="C9" s="106"/>
      <c r="D9" s="588"/>
      <c r="E9" s="589"/>
      <c r="F9" s="568"/>
      <c r="J9" s="149"/>
      <c r="K9" s="149"/>
      <c r="L9" s="149" t="s">
        <v>818</v>
      </c>
      <c r="M9" s="149" t="s">
        <v>1186</v>
      </c>
      <c r="N9" s="149" t="s">
        <v>820</v>
      </c>
      <c r="O9" s="149" t="s">
        <v>818</v>
      </c>
      <c r="P9" s="149" t="s">
        <v>1187</v>
      </c>
      <c r="Q9" s="149" t="s">
        <v>820</v>
      </c>
      <c r="R9" s="149"/>
      <c r="S9" s="149"/>
      <c r="T9" s="149"/>
      <c r="U9" s="149"/>
      <c r="V9" s="149"/>
    </row>
    <row r="10" spans="2:22" ht="21" customHeight="1">
      <c r="B10" s="107" t="s">
        <v>325</v>
      </c>
      <c r="C10" s="107" t="str">
        <f>_xll.EPMContextMember(,"SCOPE",,FALSE)</f>
        <v>#Error，无当前连接。</v>
      </c>
      <c r="D10" s="150" t="s">
        <v>10</v>
      </c>
      <c r="E10" s="151"/>
      <c r="F10" s="152"/>
      <c r="J10" s="153"/>
      <c r="K10" s="153"/>
      <c r="L10" s="97">
        <v>1</v>
      </c>
      <c r="M10" s="97">
        <v>2</v>
      </c>
      <c r="N10" s="97">
        <v>3</v>
      </c>
      <c r="O10" s="97">
        <v>4</v>
      </c>
      <c r="P10" s="97">
        <v>5</v>
      </c>
      <c r="Q10" s="97">
        <v>6</v>
      </c>
      <c r="R10" s="153"/>
      <c r="S10" s="153"/>
      <c r="T10" s="153"/>
      <c r="U10" s="153"/>
      <c r="V10" s="153"/>
    </row>
    <row r="11" spans="2:22" ht="21" hidden="1" customHeight="1">
      <c r="B11" s="107" t="s">
        <v>330</v>
      </c>
      <c r="C11" s="107"/>
      <c r="D11" s="153"/>
      <c r="E11" s="153"/>
      <c r="F11" s="153"/>
      <c r="G11" s="97"/>
      <c r="H11" s="97"/>
      <c r="I11" s="97"/>
      <c r="J11" s="97"/>
      <c r="K11" s="97"/>
      <c r="L11" s="97" t="str">
        <f xml:space="preserve"> _xll.EPMOlapMemberO("[TIME].[PARENTH1].[2017.01]","","2017.01 - 2017年1月","","000")</f>
        <v>2017.01 - 2017年1月</v>
      </c>
      <c r="M11" s="97" t="str">
        <f xml:space="preserve"> _xll.EPMOlapMemberO("[TIME].[PARENTH1].[2017.01]","","2017.01 - 2017年1月","","000")</f>
        <v>2017.01 - 2017年1月</v>
      </c>
      <c r="N11" s="97" t="str">
        <f xml:space="preserve"> _xll.EPMOlapMemberO("[TIME].[PARENTH1].[2017.01]","","2017.01 - 2017年1月","","000")</f>
        <v>2017.01 - 2017年1月</v>
      </c>
      <c r="O11" s="97" t="str">
        <f xml:space="preserve"> _xll.EPMOlapMemberO("[TIME].[PARENTH1].[2017.01]","","2017.01 - 2017年1月","","000")</f>
        <v>2017.01 - 2017年1月</v>
      </c>
      <c r="P11" s="97" t="str">
        <f xml:space="preserve"> _xll.EPMOlapMemberO("[TIME].[PARENTH1].[2017.01]","","2017.01 - 2017年1月","","000")</f>
        <v>2017.01 - 2017年1月</v>
      </c>
      <c r="Q11" s="97" t="str">
        <f xml:space="preserve"> _xll.EPMOlapMemberO("[TIME].[PARENTH1].[2017.01]","","2017.01 - 2017年1月","","000")</f>
        <v>2017.01 - 2017年1月</v>
      </c>
      <c r="R11" s="97"/>
      <c r="S11" s="97"/>
      <c r="T11" s="97"/>
      <c r="U11" s="97"/>
      <c r="V11" s="97"/>
    </row>
    <row r="12" spans="2:22" ht="14.25" hidden="1" customHeight="1">
      <c r="B12" s="107" t="s">
        <v>333</v>
      </c>
      <c r="C12" s="107"/>
      <c r="D12" s="153" t="s">
        <v>305</v>
      </c>
      <c r="E12" s="153" t="s">
        <v>305</v>
      </c>
      <c r="F12" s="153" t="s">
        <v>305</v>
      </c>
      <c r="G12" s="97"/>
      <c r="H12" s="97"/>
      <c r="I12" s="97"/>
      <c r="J12" s="97"/>
      <c r="K12" s="97"/>
      <c r="L12" s="97" t="str">
        <f xml:space="preserve"> _xll.EPMOlapMemberO("[FLOW].[PARENTH1].[F01]","","F01 - 期初","","000")</f>
        <v>F01 - 期初</v>
      </c>
      <c r="M12" s="97" t="str">
        <f xml:space="preserve"> _xll.EPMOlapMemberO("[FLOW].[PARENTH1].[F01]","","F01 - 期初","","000")</f>
        <v>F01 - 期初</v>
      </c>
      <c r="N12" s="97" t="str">
        <f xml:space="preserve"> _xll.EPMOlapMemberO("[FLOW].[PARENTH1].[F01]","","F01 - 期初","","000")</f>
        <v>F01 - 期初</v>
      </c>
      <c r="O12" s="97" t="str">
        <f xml:space="preserve"> _xll.EPMOlapMemberO("[FLOW].[PARENTH1].[F99]","","期末数","","000")</f>
        <v>期末数</v>
      </c>
      <c r="P12" s="97" t="str">
        <f xml:space="preserve"> _xll.EPMOlapMemberO("[FLOW].[PARENTH1].[F99]","","期末数","","000")</f>
        <v>期末数</v>
      </c>
      <c r="Q12" s="97" t="str">
        <f xml:space="preserve"> _xll.EPMOlapMemberO("[FLOW].[PARENTH1].[F99]","","期末数","","000")</f>
        <v>期末数</v>
      </c>
      <c r="R12" s="97"/>
      <c r="S12" s="97"/>
      <c r="T12" s="97"/>
      <c r="U12" s="97"/>
      <c r="V12" s="97"/>
    </row>
    <row r="13" spans="2:22">
      <c r="B13" s="107" t="s">
        <v>1188</v>
      </c>
      <c r="C13" s="107"/>
      <c r="D13" s="102" t="s">
        <v>430</v>
      </c>
      <c r="E13" s="103"/>
      <c r="F13" s="103"/>
      <c r="G13" s="96"/>
      <c r="H13" s="96"/>
      <c r="I13" s="96"/>
      <c r="J13" s="96"/>
      <c r="K13" s="96"/>
      <c r="L13" s="100">
        <f>L14+L20+L26+L32+L38+L44+L50+L56+L62+L68</f>
        <v>0</v>
      </c>
      <c r="M13" s="100"/>
      <c r="N13" s="100">
        <f>N14+N20+N26+N32+N38+N44+N50+N56+N62+N68</f>
        <v>0</v>
      </c>
      <c r="O13" s="100">
        <f>O14+O20+O26+O32+O38+O44+O50+O56+O62+O68</f>
        <v>0</v>
      </c>
      <c r="P13" s="100"/>
      <c r="Q13" s="100">
        <f>Q14+Q20+Q26+Q32+Q38+Q44+Q50+Q56+Q62+Q68</f>
        <v>0</v>
      </c>
      <c r="R13" s="100">
        <f t="shared" ref="R13:V13" si="0">R14+R20+R26+R32+R38+R44+R50+R56+R62+R68</f>
        <v>0</v>
      </c>
      <c r="S13" s="100">
        <f t="shared" si="0"/>
        <v>0</v>
      </c>
      <c r="T13" s="100">
        <f t="shared" si="0"/>
        <v>0</v>
      </c>
      <c r="U13" s="100">
        <f t="shared" si="0"/>
        <v>0</v>
      </c>
      <c r="V13" s="100">
        <f t="shared" si="0"/>
        <v>0</v>
      </c>
    </row>
    <row r="14" spans="2:22">
      <c r="B14" s="154" t="s">
        <v>1189</v>
      </c>
      <c r="C14" s="107"/>
      <c r="D14" s="102" t="s">
        <v>821</v>
      </c>
      <c r="E14" s="155"/>
      <c r="F14" s="155" t="s">
        <v>1190</v>
      </c>
      <c r="G14" s="103"/>
      <c r="L14" s="100">
        <f>SUM(L15:L19)</f>
        <v>0</v>
      </c>
      <c r="M14" s="100"/>
      <c r="N14" s="100">
        <f>SUM(N15:N19)</f>
        <v>0</v>
      </c>
      <c r="O14" s="100">
        <f>SUM(O15:O19)</f>
        <v>0</v>
      </c>
      <c r="P14" s="100"/>
      <c r="Q14" s="100">
        <f>SUM(Q15:Q19)</f>
        <v>0</v>
      </c>
      <c r="R14" s="100"/>
      <c r="S14" s="100"/>
      <c r="T14" s="100"/>
      <c r="U14" s="100"/>
      <c r="V14" s="100"/>
    </row>
    <row r="15" spans="2:22" ht="14.25" customHeight="1">
      <c r="B15" s="108" t="str">
        <f>B10&amp;";"&amp;B11&amp;";"&amp;B12&amp;";"&amp;B13</f>
        <v>ID=LC_GRP;ID=LC_STD;ID=LC_ADT;ID=INPUT</v>
      </c>
      <c r="C15" s="107"/>
      <c r="D15" s="102" t="s">
        <v>828</v>
      </c>
      <c r="E15" s="111" t="str">
        <f xml:space="preserve"> _xll.EPMOlapMemberO("[ACCOUNT].[PARENTH1].[A1006T]","","A1006T - 应收账款","","000")</f>
        <v>A1006T - 应收账款</v>
      </c>
      <c r="F15" s="103" t="str">
        <f xml:space="preserve"> _xll.EPMOlapMemberO("[RPTCURRENCY].[PARENTH1].[USD]","","USD - 美元","","000")</f>
        <v>USD - 美元</v>
      </c>
      <c r="G15" s="54">
        <v>1131010100</v>
      </c>
      <c r="H15" s="54" t="s">
        <v>1191</v>
      </c>
      <c r="I15" s="54" t="s">
        <v>1192</v>
      </c>
      <c r="J15" s="54" t="s">
        <v>1193</v>
      </c>
      <c r="K15" s="54" t="s">
        <v>360</v>
      </c>
      <c r="L15" s="96"/>
      <c r="M15" s="96">
        <f>IFERROR(N15/L15,0)</f>
        <v>0</v>
      </c>
      <c r="N15" s="96" t="str">
        <f>_xll.EPMRetrieveData("CONSOLIDATION",G15,H15,I15,J15,K15,$F$3,$F$4,$F$5,$F$6)</f>
        <v>#Error，无当前连接。</v>
      </c>
      <c r="O15" s="96"/>
      <c r="P15" s="96">
        <f>IFERROR(Q15/O15,0)</f>
        <v>0</v>
      </c>
      <c r="Q15" s="96" t="str">
        <f>_xll.EPMRetrieveData("CONSOLIDATION",R15,S15,T15,U15,V15,$F$3,$F$4,$F$5,$F$6)</f>
        <v>#Error，无当前连接。</v>
      </c>
      <c r="R15" s="54">
        <v>1131010100</v>
      </c>
      <c r="S15" s="54" t="s">
        <v>1191</v>
      </c>
      <c r="T15" s="54" t="s">
        <v>1192</v>
      </c>
      <c r="U15" s="54" t="s">
        <v>1194</v>
      </c>
      <c r="V15" s="54" t="s">
        <v>360</v>
      </c>
    </row>
    <row r="16" spans="2:22">
      <c r="B16" s="107" t="s">
        <v>334</v>
      </c>
      <c r="C16" s="107" t="s">
        <v>810</v>
      </c>
      <c r="D16" s="102" t="s">
        <v>1195</v>
      </c>
      <c r="E16" s="111" t="str">
        <f xml:space="preserve"> _xll.EPMOlapMemberO("[ACCOUNT].[PARENTH1].[A1006T]","","A1006T - 应收账款","","000")</f>
        <v>A1006T - 应收账款</v>
      </c>
      <c r="F16" s="103" t="str">
        <f xml:space="preserve"> _xll.EPMOlapMemberO("[RPTCURRENCY].[PARENTH1].[JPY]","","JPY - 日元","","000")</f>
        <v>JPY - 日元</v>
      </c>
      <c r="G16" s="95">
        <v>1131010200</v>
      </c>
      <c r="H16" s="54" t="s">
        <v>1191</v>
      </c>
      <c r="I16" s="54" t="s">
        <v>1192</v>
      </c>
      <c r="J16" s="54" t="s">
        <v>1193</v>
      </c>
      <c r="K16" s="54" t="s">
        <v>360</v>
      </c>
      <c r="L16" s="96"/>
      <c r="M16" s="96">
        <f>IFERROR(N16/L16,0)</f>
        <v>0</v>
      </c>
      <c r="N16" s="96" t="str">
        <f>_xll.EPMRetrieveData("CONSOLIDATION",G16,H16,I16,J16,K16,$F$3,$F$4,$F$5,$F$6)</f>
        <v>#Error，无当前连接。</v>
      </c>
      <c r="O16" s="96"/>
      <c r="P16" s="96">
        <f>IFERROR(Q16/O16,0)</f>
        <v>0</v>
      </c>
      <c r="Q16" s="96" t="str">
        <f>_xll.EPMRetrieveData("CONSOLIDATION",R16,S16,T16,U16,V16,$F$3,$F$4,$F$5,$F$6)</f>
        <v>#Error，无当前连接。</v>
      </c>
      <c r="R16" s="95">
        <v>1131010200</v>
      </c>
      <c r="S16" s="54" t="s">
        <v>1191</v>
      </c>
      <c r="T16" s="54" t="s">
        <v>1192</v>
      </c>
      <c r="U16" s="54" t="s">
        <v>1194</v>
      </c>
      <c r="V16" s="54" t="s">
        <v>360</v>
      </c>
    </row>
    <row r="17" spans="2:22">
      <c r="B17" s="107" t="s">
        <v>340</v>
      </c>
      <c r="C17" s="107"/>
      <c r="D17" s="102" t="s">
        <v>842</v>
      </c>
      <c r="E17" s="111" t="str">
        <f xml:space="preserve"> _xll.EPMOlapMemberO("[ACCOUNT].[PARENTH1].[A1006T]","","A1006T - 应收账款","","000")</f>
        <v>A1006T - 应收账款</v>
      </c>
      <c r="F17" s="103" t="str">
        <f xml:space="preserve"> _xll.EPMOlapMemberO("[RPTCURRENCY].[PARENTH1].[EUR]","","EUR - 欧元","","000")</f>
        <v>EUR - 欧元</v>
      </c>
      <c r="G17" s="54">
        <v>1131010300</v>
      </c>
      <c r="H17" s="54" t="s">
        <v>1191</v>
      </c>
      <c r="I17" s="54" t="s">
        <v>1192</v>
      </c>
      <c r="J17" s="54" t="s">
        <v>1193</v>
      </c>
      <c r="K17" s="54" t="s">
        <v>360</v>
      </c>
      <c r="L17" s="96"/>
      <c r="M17" s="96">
        <f>IFERROR(N17/L17,0)</f>
        <v>0</v>
      </c>
      <c r="N17" s="96" t="str">
        <f>_xll.EPMRetrieveData("CONSOLIDATION",G17,H17,I17,J17,K17,$F$3,$F$4,$F$5,$F$6)</f>
        <v>#Error，无当前连接。</v>
      </c>
      <c r="O17" s="96"/>
      <c r="P17" s="96">
        <f>IFERROR(Q17/O17,0)</f>
        <v>0</v>
      </c>
      <c r="Q17" s="96" t="str">
        <f>_xll.EPMRetrieveData("CONSOLIDATION",R17,S17,T17,U17,V17,$F$3,$F$4,$F$5,$F$6)</f>
        <v>#Error，无当前连接。</v>
      </c>
      <c r="R17" s="54">
        <v>1131010300</v>
      </c>
      <c r="S17" s="54" t="s">
        <v>1191</v>
      </c>
      <c r="T17" s="54" t="s">
        <v>1192</v>
      </c>
      <c r="U17" s="54" t="s">
        <v>1194</v>
      </c>
      <c r="V17" s="54" t="s">
        <v>360</v>
      </c>
    </row>
    <row r="18" spans="2:22">
      <c r="B18" s="107" t="s">
        <v>344</v>
      </c>
      <c r="C18" s="107"/>
      <c r="D18" s="102" t="s">
        <v>849</v>
      </c>
      <c r="E18" s="111" t="str">
        <f xml:space="preserve"> _xll.EPMOlapMemberO("[ACCOUNT].[PARENTH1].[A1006T]","","A1006T - 应收账款","","000")</f>
        <v>A1006T - 应收账款</v>
      </c>
      <c r="F18" s="103" t="str">
        <f xml:space="preserve"> _xll.EPMOlapMemberO("[RPTCURRENCY].[PARENTH1].[HKD]","","HKD - 港币","","000")</f>
        <v>HKD - 港币</v>
      </c>
      <c r="G18" s="54">
        <v>1131020000</v>
      </c>
      <c r="H18" s="54" t="s">
        <v>1191</v>
      </c>
      <c r="I18" s="54" t="s">
        <v>1192</v>
      </c>
      <c r="J18" s="54" t="s">
        <v>1193</v>
      </c>
      <c r="K18" s="54" t="s">
        <v>360</v>
      </c>
      <c r="L18" s="96"/>
      <c r="M18" s="96">
        <f>IFERROR(N18/L18,0)</f>
        <v>0</v>
      </c>
      <c r="N18" s="96" t="str">
        <f>_xll.EPMRetrieveData("CONSOLIDATION",G18,H18,I18,J18,K18,$F$3,$F$4,$F$5,$F$6)</f>
        <v>#Error，无当前连接。</v>
      </c>
      <c r="O18" s="96"/>
      <c r="P18" s="96">
        <f>IFERROR(Q18/O18,0)</f>
        <v>0</v>
      </c>
      <c r="Q18" s="96" t="str">
        <f>_xll.EPMRetrieveData("CONSOLIDATION",R18,S18,T18,U18,V18,$F$3,$F$4,$F$5,$F$6)</f>
        <v>#Error，无当前连接。</v>
      </c>
      <c r="R18" s="54">
        <v>1131020000</v>
      </c>
      <c r="S18" s="54" t="s">
        <v>1191</v>
      </c>
      <c r="T18" s="54" t="s">
        <v>1192</v>
      </c>
      <c r="U18" s="54" t="s">
        <v>1194</v>
      </c>
      <c r="V18" s="54" t="s">
        <v>360</v>
      </c>
    </row>
    <row r="19" spans="2:22">
      <c r="B19" s="107" t="s">
        <v>348</v>
      </c>
      <c r="D19" s="102" t="s">
        <v>1196</v>
      </c>
      <c r="E19" s="111" t="str">
        <f xml:space="preserve"> _xll.EPMOlapMemberO("[ACCOUNT].[PARENTH1].[A1006T]","","A1006T - 应收账款","","000")</f>
        <v>A1006T - 应收账款</v>
      </c>
      <c r="F19" s="103" t="str">
        <f xml:space="preserve"> _xll.EPMOlapMemberO("[RPTCURRENCY].[PARENTH1].[GBP]","","GBP - 英镑","","000")</f>
        <v>GBP - 英镑</v>
      </c>
      <c r="G19" s="54">
        <v>1131030000</v>
      </c>
      <c r="H19" s="54" t="s">
        <v>1191</v>
      </c>
      <c r="I19" s="54" t="s">
        <v>1192</v>
      </c>
      <c r="J19" s="54" t="s">
        <v>1193</v>
      </c>
      <c r="K19" s="54" t="s">
        <v>360</v>
      </c>
      <c r="L19" s="96"/>
      <c r="M19" s="96">
        <f>IFERROR(N19/L19,0)</f>
        <v>0</v>
      </c>
      <c r="N19" s="96" t="str">
        <f>_xll.EPMRetrieveData("CONSOLIDATION",G19,H19,I19,J19,K19,$F$3,$F$4,$F$5,$F$6)</f>
        <v>#Error，无当前连接。</v>
      </c>
      <c r="O19" s="96"/>
      <c r="P19" s="96">
        <f>IFERROR(Q19/O19,0)</f>
        <v>0</v>
      </c>
      <c r="Q19" s="96" t="str">
        <f>_xll.EPMRetrieveData("CONSOLIDATION",R19,S19,T19,U19,V19,$F$3,$F$4,$F$5,$F$6)</f>
        <v>#Error，无当前连接。</v>
      </c>
      <c r="R19" s="54">
        <v>1131030000</v>
      </c>
      <c r="S19" s="54" t="s">
        <v>1191</v>
      </c>
      <c r="T19" s="54" t="s">
        <v>1192</v>
      </c>
      <c r="U19" s="54" t="s">
        <v>1194</v>
      </c>
      <c r="V19" s="54" t="s">
        <v>360</v>
      </c>
    </row>
    <row r="20" spans="2:22">
      <c r="B20" s="107" t="s">
        <v>352</v>
      </c>
      <c r="D20" s="102" t="s">
        <v>863</v>
      </c>
      <c r="E20" s="111"/>
      <c r="F20" s="103" t="s">
        <v>1190</v>
      </c>
      <c r="L20" s="100">
        <f>SUM(L21:L25)</f>
        <v>0</v>
      </c>
      <c r="M20" s="100"/>
      <c r="N20" s="100">
        <f>SUM(N21:N25)</f>
        <v>0</v>
      </c>
      <c r="O20" s="100">
        <f>SUM(O21:O25)</f>
        <v>0</v>
      </c>
      <c r="P20" s="100"/>
      <c r="Q20" s="100">
        <f>SUM(Q21:Q25)</f>
        <v>0</v>
      </c>
      <c r="R20" s="96"/>
      <c r="S20" s="96"/>
      <c r="T20" s="96"/>
      <c r="U20" s="96"/>
      <c r="V20" s="96"/>
    </row>
    <row r="21" spans="2:22" ht="14.25" customHeight="1">
      <c r="B21" s="107" t="str">
        <f>B16&amp;";"&amp;B17&amp;";"&amp;B18&amp;";"&amp;B19&amp;";"&amp;B20</f>
        <v>ID=L_CON;ID=P_CON;ID=G_CON;ID=R_L_CON_DFL;ID=R_P_CON_DFL</v>
      </c>
      <c r="C21" s="107"/>
      <c r="D21" s="102" t="s">
        <v>828</v>
      </c>
      <c r="E21" s="111" t="str">
        <f xml:space="preserve"> _xll.EPMOlapMemberO("[ACCOUNT].[PARENTH1].[A1013T]","","A1013T - 其他应收款","","000")</f>
        <v>A1013T - 其他应收款</v>
      </c>
      <c r="F21" s="103" t="str">
        <f xml:space="preserve"> _xll.EPMOlapMemberO("[RPTCURRENCY].[PARENTH1].[USD]","","USD - 美元","","000")</f>
        <v>USD - 美元</v>
      </c>
      <c r="G21" s="54">
        <v>1133010000</v>
      </c>
      <c r="H21" s="54" t="s">
        <v>1191</v>
      </c>
      <c r="I21" s="54" t="s">
        <v>1192</v>
      </c>
      <c r="J21" s="54" t="s">
        <v>1193</v>
      </c>
      <c r="K21" s="54" t="s">
        <v>360</v>
      </c>
      <c r="L21" s="96"/>
      <c r="M21" s="96">
        <f>IFERROR(N21/L21,0)</f>
        <v>0</v>
      </c>
      <c r="N21" s="96" t="str">
        <f>_xll.EPMRetrieveData("CONSOLIDATION",G21,H21,I21,J21,K21,$F$3,$F$4,$F$5,$F$6)</f>
        <v>#Error，无当前连接。</v>
      </c>
      <c r="O21" s="96"/>
      <c r="P21" s="96">
        <f>IFERROR(Q21/O21,0)</f>
        <v>0</v>
      </c>
      <c r="Q21" s="96" t="str">
        <f>_xll.EPMRetrieveData("CONSOLIDATION",R21,S21,T21,U21,V21,$F$3,$F$4,$F$5,$F$6)</f>
        <v>#Error，无当前连接。</v>
      </c>
      <c r="R21" s="54">
        <v>1133010000</v>
      </c>
      <c r="S21" s="54" t="s">
        <v>1191</v>
      </c>
      <c r="T21" s="54" t="s">
        <v>1192</v>
      </c>
      <c r="U21" s="54" t="s">
        <v>1194</v>
      </c>
      <c r="V21" s="54" t="s">
        <v>360</v>
      </c>
    </row>
    <row r="22" spans="2:22">
      <c r="B22" s="107" t="str">
        <f>IF(C10="S_NONE",B15,B21)</f>
        <v>ID=L_CON;ID=P_CON;ID=G_CON;ID=R_L_CON_DFL;ID=R_P_CON_DFL</v>
      </c>
      <c r="C22" s="109" t="str">
        <f>IF(C10&lt;&gt;"S_NONE",C16,"")</f>
        <v>ID=ALL_ENTITY</v>
      </c>
      <c r="D22" s="102" t="s">
        <v>1195</v>
      </c>
      <c r="E22" s="111" t="str">
        <f xml:space="preserve"> _xll.EPMOlapMemberO("[ACCOUNT].[PARENTH1].[A1013T]","","A1013T - 其他应收款","","000")</f>
        <v>A1013T - 其他应收款</v>
      </c>
      <c r="F22" s="103" t="str">
        <f xml:space="preserve"> _xll.EPMOlapMemberO("[RPTCURRENCY].[PARENTH1].[JPY]","","JPY - 日元","","000")</f>
        <v>JPY - 日元</v>
      </c>
      <c r="G22" s="54">
        <v>1133020000</v>
      </c>
      <c r="H22" s="54" t="s">
        <v>1191</v>
      </c>
      <c r="I22" s="54" t="s">
        <v>1192</v>
      </c>
      <c r="J22" s="54" t="s">
        <v>1193</v>
      </c>
      <c r="K22" s="54" t="s">
        <v>360</v>
      </c>
      <c r="L22" s="96"/>
      <c r="M22" s="96">
        <f>IFERROR(N22/L22,0)</f>
        <v>0</v>
      </c>
      <c r="N22" s="96" t="str">
        <f>_xll.EPMRetrieveData("CONSOLIDATION",G22,H22,I22,J22,K22,$F$3,$F$4,$F$5,$F$6)</f>
        <v>#Error，无当前连接。</v>
      </c>
      <c r="O22" s="96"/>
      <c r="P22" s="96">
        <f>IFERROR(Q22/O22,0)</f>
        <v>0</v>
      </c>
      <c r="Q22" s="96" t="str">
        <f>_xll.EPMRetrieveData("CONSOLIDATION",R22,S22,T22,U22,V22,$F$3,$F$4,$F$5,$F$6)</f>
        <v>#Error，无当前连接。</v>
      </c>
      <c r="R22" s="54">
        <v>1133020000</v>
      </c>
      <c r="S22" s="54" t="s">
        <v>1191</v>
      </c>
      <c r="T22" s="54" t="s">
        <v>1192</v>
      </c>
      <c r="U22" s="54" t="s">
        <v>1194</v>
      </c>
      <c r="V22" s="54" t="s">
        <v>360</v>
      </c>
    </row>
    <row r="23" spans="2:22">
      <c r="D23" s="102" t="s">
        <v>842</v>
      </c>
      <c r="E23" s="111" t="str">
        <f xml:space="preserve"> _xll.EPMOlapMemberO("[ACCOUNT].[PARENTH1].[A1013T]","","A1013T - 其他应收款","","000")</f>
        <v>A1013T - 其他应收款</v>
      </c>
      <c r="F23" s="103" t="str">
        <f xml:space="preserve"> _xll.EPMOlapMemberO("[RPTCURRENCY].[PARENTH1].[EUR]","","EUR - 欧元","","000")</f>
        <v>EUR - 欧元</v>
      </c>
      <c r="G23" s="54">
        <v>1133030000</v>
      </c>
      <c r="H23" s="54" t="s">
        <v>1191</v>
      </c>
      <c r="I23" s="54" t="s">
        <v>1192</v>
      </c>
      <c r="J23" s="54" t="s">
        <v>1193</v>
      </c>
      <c r="K23" s="54" t="s">
        <v>360</v>
      </c>
      <c r="L23" s="96"/>
      <c r="M23" s="96">
        <f>IFERROR(N23/L23,0)</f>
        <v>0</v>
      </c>
      <c r="N23" s="96" t="str">
        <f>_xll.EPMRetrieveData("CONSOLIDATION",G23,H23,I23,J23,K23,$F$3,$F$4,$F$5,$F$6)</f>
        <v>#Error，无当前连接。</v>
      </c>
      <c r="O23" s="96"/>
      <c r="P23" s="96">
        <f>IFERROR(Q23/O23,0)</f>
        <v>0</v>
      </c>
      <c r="Q23" s="96" t="str">
        <f>_xll.EPMRetrieveData("CONSOLIDATION",R23,S23,T23,U23,V23,$F$3,$F$4,$F$5,$F$6)</f>
        <v>#Error，无当前连接。</v>
      </c>
      <c r="R23" s="54">
        <v>1133030000</v>
      </c>
      <c r="S23" s="54" t="s">
        <v>1191</v>
      </c>
      <c r="T23" s="54" t="s">
        <v>1192</v>
      </c>
      <c r="U23" s="54" t="s">
        <v>1194</v>
      </c>
      <c r="V23" s="54" t="s">
        <v>360</v>
      </c>
    </row>
    <row r="24" spans="2:22">
      <c r="D24" s="102" t="s">
        <v>849</v>
      </c>
      <c r="E24" s="111" t="str">
        <f xml:space="preserve"> _xll.EPMOlapMemberO("[ACCOUNT].[PARENTH1].[A1013T]","","A1013T - 其他应收款","","000")</f>
        <v>A1013T - 其他应收款</v>
      </c>
      <c r="F24" s="103" t="str">
        <f xml:space="preserve"> _xll.EPMOlapMemberO("[RPTCURRENCY].[PARENTH1].[HKD]","","HKD - 港币","","000")</f>
        <v>HKD - 港币</v>
      </c>
      <c r="G24" s="54">
        <v>1133040000</v>
      </c>
      <c r="H24" s="54" t="s">
        <v>1191</v>
      </c>
      <c r="I24" s="54" t="s">
        <v>1192</v>
      </c>
      <c r="J24" s="54" t="s">
        <v>1193</v>
      </c>
      <c r="K24" s="54" t="s">
        <v>360</v>
      </c>
      <c r="L24" s="96"/>
      <c r="M24" s="96">
        <f>IFERROR(N24/L24,0)</f>
        <v>0</v>
      </c>
      <c r="N24" s="96" t="str">
        <f>_xll.EPMRetrieveData("CONSOLIDATION",G24,H24,I24,J24,K24,$F$3,$F$4,$F$5,$F$6)</f>
        <v>#Error，无当前连接。</v>
      </c>
      <c r="O24" s="96"/>
      <c r="P24" s="96">
        <f>IFERROR(Q24/O24,0)</f>
        <v>0</v>
      </c>
      <c r="Q24" s="96" t="str">
        <f>_xll.EPMRetrieveData("CONSOLIDATION",R24,S24,T24,U24,V24,$F$3,$F$4,$F$5,$F$6)</f>
        <v>#Error，无当前连接。</v>
      </c>
      <c r="R24" s="54">
        <v>1133040000</v>
      </c>
      <c r="S24" s="54" t="s">
        <v>1191</v>
      </c>
      <c r="T24" s="54" t="s">
        <v>1192</v>
      </c>
      <c r="U24" s="54" t="s">
        <v>1194</v>
      </c>
      <c r="V24" s="54" t="s">
        <v>360</v>
      </c>
    </row>
    <row r="25" spans="2:22">
      <c r="D25" s="102" t="s">
        <v>1196</v>
      </c>
      <c r="E25" s="111" t="str">
        <f xml:space="preserve"> _xll.EPMOlapMemberO("[ACCOUNT].[PARENTH1].[A1013T]","","A1013T - 其他应收款","","000")</f>
        <v>A1013T - 其他应收款</v>
      </c>
      <c r="F25" s="103" t="str">
        <f xml:space="preserve"> _xll.EPMOlapMemberO("[RPTCURRENCY].[PARENTH1].[GBP]","","GBP - 英镑","","000")</f>
        <v>GBP - 英镑</v>
      </c>
      <c r="G25" s="54">
        <v>1133050000</v>
      </c>
      <c r="H25" s="54" t="s">
        <v>1191</v>
      </c>
      <c r="I25" s="54" t="s">
        <v>1192</v>
      </c>
      <c r="J25" s="54" t="s">
        <v>1193</v>
      </c>
      <c r="K25" s="54" t="s">
        <v>360</v>
      </c>
      <c r="L25" s="96"/>
      <c r="M25" s="96">
        <f>IFERROR(N25/L25,0)</f>
        <v>0</v>
      </c>
      <c r="N25" s="96" t="str">
        <f>_xll.EPMRetrieveData("CONSOLIDATION",G25,H25,I25,J25,K25,$F$3,$F$4,$F$5,$F$6)</f>
        <v>#Error，无当前连接。</v>
      </c>
      <c r="O25" s="96"/>
      <c r="P25" s="96">
        <f>IFERROR(Q25/O25,0)</f>
        <v>0</v>
      </c>
      <c r="Q25" s="96" t="str">
        <f>_xll.EPMRetrieveData("CONSOLIDATION",R25,S25,T25,U25,V25,$F$3,$F$4,$F$5,$F$6)</f>
        <v>#Error，无当前连接。</v>
      </c>
      <c r="R25" s="54">
        <v>1133050000</v>
      </c>
      <c r="S25" s="54" t="s">
        <v>1191</v>
      </c>
      <c r="T25" s="54" t="s">
        <v>1192</v>
      </c>
      <c r="U25" s="54" t="s">
        <v>1194</v>
      </c>
      <c r="V25" s="54" t="s">
        <v>360</v>
      </c>
    </row>
    <row r="26" spans="2:22">
      <c r="D26" s="102" t="s">
        <v>900</v>
      </c>
      <c r="E26" s="156"/>
      <c r="F26" s="155" t="s">
        <v>1190</v>
      </c>
      <c r="L26" s="100">
        <f>SUM(L27:L31)</f>
        <v>0</v>
      </c>
      <c r="M26" s="100"/>
      <c r="N26" s="100">
        <f>SUM(N27:N31)</f>
        <v>0</v>
      </c>
      <c r="O26" s="100">
        <f>SUM(O27:O31)</f>
        <v>0</v>
      </c>
      <c r="P26" s="100"/>
      <c r="Q26" s="100">
        <f>SUM(Q27:Q31)</f>
        <v>0</v>
      </c>
      <c r="R26" s="96"/>
      <c r="S26" s="96"/>
      <c r="T26" s="96"/>
      <c r="U26" s="96"/>
      <c r="V26" s="96"/>
    </row>
    <row r="27" spans="2:22">
      <c r="D27" s="102" t="s">
        <v>828</v>
      </c>
      <c r="E27" s="111" t="str">
        <f xml:space="preserve"> _xll.EPMOlapMemberO("[ACCOUNT].[PARENTH1].[A1007T]","","A1007T - 预付款项","","000")</f>
        <v>A1007T - 预付款项</v>
      </c>
      <c r="F27" s="103" t="str">
        <f xml:space="preserve"> _xll.EPMOlapMemberO("[RPTCURRENCY].[PARENTH1].[USD]","","USD - 美元","","000")</f>
        <v>USD - 美元</v>
      </c>
      <c r="G27" s="54">
        <v>1151010000</v>
      </c>
      <c r="H27" s="54" t="s">
        <v>1191</v>
      </c>
      <c r="I27" s="54" t="s">
        <v>1192</v>
      </c>
      <c r="J27" s="54" t="s">
        <v>1193</v>
      </c>
      <c r="K27" s="54" t="s">
        <v>360</v>
      </c>
      <c r="L27" s="96"/>
      <c r="M27" s="96">
        <f>IFERROR(N27/L27,0)</f>
        <v>0</v>
      </c>
      <c r="N27" s="96" t="str">
        <f>_xll.EPMRetrieveData("CONSOLIDATION",G27,H27,I27,J27,K27,$F$3,$F$4,$F$5,$F$6)</f>
        <v>#Error，无当前连接。</v>
      </c>
      <c r="O27" s="96"/>
      <c r="P27" s="96">
        <f>IFERROR(Q27/O27,0)</f>
        <v>0</v>
      </c>
      <c r="Q27" s="96" t="str">
        <f>_xll.EPMRetrieveData("CONSOLIDATION",R27,S27,T27,U27,V27,$F$3,$F$4,$F$5,$F$6)</f>
        <v>#Error，无当前连接。</v>
      </c>
      <c r="R27" s="54">
        <v>1151010000</v>
      </c>
      <c r="S27" s="54" t="s">
        <v>1191</v>
      </c>
      <c r="T27" s="54" t="s">
        <v>1192</v>
      </c>
      <c r="U27" s="54" t="s">
        <v>1194</v>
      </c>
      <c r="V27" s="54" t="s">
        <v>360</v>
      </c>
    </row>
    <row r="28" spans="2:22">
      <c r="D28" s="102" t="s">
        <v>1195</v>
      </c>
      <c r="E28" s="111" t="str">
        <f xml:space="preserve"> _xll.EPMOlapMemberO("[ACCOUNT].[PARENTH1].[A1007T]","","A1007T - 预付款项","","000")</f>
        <v>A1007T - 预付款项</v>
      </c>
      <c r="F28" s="103" t="str">
        <f xml:space="preserve"> _xll.EPMOlapMemberO("[RPTCURRENCY].[PARENTH1].[JPY]","","JPY - 日元","","000")</f>
        <v>JPY - 日元</v>
      </c>
      <c r="G28" s="54">
        <v>1151020000</v>
      </c>
      <c r="H28" s="54" t="s">
        <v>1191</v>
      </c>
      <c r="I28" s="54" t="s">
        <v>1192</v>
      </c>
      <c r="J28" s="54" t="s">
        <v>1193</v>
      </c>
      <c r="K28" s="54" t="s">
        <v>360</v>
      </c>
      <c r="L28" s="96"/>
      <c r="M28" s="96">
        <f>IFERROR(N28/L28,0)</f>
        <v>0</v>
      </c>
      <c r="N28" s="96" t="str">
        <f>_xll.EPMRetrieveData("CONSOLIDATION",G28,H28,I28,J28,K28,$F$3,$F$4,$F$5,$F$6)</f>
        <v>#Error，无当前连接。</v>
      </c>
      <c r="O28" s="96"/>
      <c r="P28" s="96">
        <f>IFERROR(Q28/O28,0)</f>
        <v>0</v>
      </c>
      <c r="Q28" s="96" t="str">
        <f>_xll.EPMRetrieveData("CONSOLIDATION",R28,S28,T28,U28,V28,$F$3,$F$4,$F$5,$F$6)</f>
        <v>#Error，无当前连接。</v>
      </c>
      <c r="R28" s="54">
        <v>1151020000</v>
      </c>
      <c r="S28" s="54" t="s">
        <v>1191</v>
      </c>
      <c r="T28" s="54" t="s">
        <v>1192</v>
      </c>
      <c r="U28" s="54" t="s">
        <v>1194</v>
      </c>
      <c r="V28" s="54" t="s">
        <v>360</v>
      </c>
    </row>
    <row r="29" spans="2:22">
      <c r="D29" s="102" t="s">
        <v>842</v>
      </c>
      <c r="E29" s="111" t="str">
        <f xml:space="preserve"> _xll.EPMOlapMemberO("[ACCOUNT].[PARENTH1].[A1007T]","","A1007T - 预付款项","","000")</f>
        <v>A1007T - 预付款项</v>
      </c>
      <c r="F29" s="103" t="str">
        <f xml:space="preserve"> _xll.EPMOlapMemberO("[RPTCURRENCY].[PARENTH1].[EUR]","","EUR - 欧元","","000")</f>
        <v>EUR - 欧元</v>
      </c>
      <c r="G29" s="54">
        <v>1151030100</v>
      </c>
      <c r="H29" s="54" t="s">
        <v>1191</v>
      </c>
      <c r="I29" s="54" t="s">
        <v>1192</v>
      </c>
      <c r="J29" s="54" t="s">
        <v>1193</v>
      </c>
      <c r="K29" s="54" t="s">
        <v>360</v>
      </c>
      <c r="L29" s="96"/>
      <c r="M29" s="96">
        <f>IFERROR(N29/L29,0)</f>
        <v>0</v>
      </c>
      <c r="N29" s="96" t="str">
        <f>_xll.EPMRetrieveData("CONSOLIDATION",G29,H29,I29,J29,K29,$F$3,$F$4,$F$5,$F$6)</f>
        <v>#Error，无当前连接。</v>
      </c>
      <c r="O29" s="96"/>
      <c r="P29" s="96">
        <f>IFERROR(Q29/O29,0)</f>
        <v>0</v>
      </c>
      <c r="Q29" s="96" t="str">
        <f>_xll.EPMRetrieveData("CONSOLIDATION",R29,S29,T29,U29,V29,$F$3,$F$4,$F$5,$F$6)</f>
        <v>#Error，无当前连接。</v>
      </c>
      <c r="R29" s="54">
        <v>1151030100</v>
      </c>
      <c r="S29" s="54" t="s">
        <v>1191</v>
      </c>
      <c r="T29" s="54" t="s">
        <v>1192</v>
      </c>
      <c r="U29" s="54" t="s">
        <v>1194</v>
      </c>
      <c r="V29" s="54" t="s">
        <v>360</v>
      </c>
    </row>
    <row r="30" spans="2:22">
      <c r="D30" s="102" t="s">
        <v>849</v>
      </c>
      <c r="E30" s="111" t="str">
        <f xml:space="preserve"> _xll.EPMOlapMemberO("[ACCOUNT].[PARENTH1].[A1007T]","","A1007T - 预付款项","","000")</f>
        <v>A1007T - 预付款项</v>
      </c>
      <c r="F30" s="103" t="str">
        <f xml:space="preserve"> _xll.EPMOlapMemberO("[RPTCURRENCY].[PARENTH1].[HKD]","","HKD - 港币","","000")</f>
        <v>HKD - 港币</v>
      </c>
      <c r="G30" s="54">
        <v>1151030200</v>
      </c>
      <c r="H30" s="54" t="s">
        <v>1191</v>
      </c>
      <c r="I30" s="54" t="s">
        <v>1192</v>
      </c>
      <c r="J30" s="54" t="s">
        <v>1193</v>
      </c>
      <c r="K30" s="54" t="s">
        <v>360</v>
      </c>
      <c r="L30" s="96"/>
      <c r="M30" s="96">
        <f>IFERROR(N30/L30,0)</f>
        <v>0</v>
      </c>
      <c r="N30" s="96" t="str">
        <f>_xll.EPMRetrieveData("CONSOLIDATION",G30,H30,I30,J30,K30,$F$3,$F$4,$F$5,$F$6)</f>
        <v>#Error，无当前连接。</v>
      </c>
      <c r="O30" s="96"/>
      <c r="P30" s="96">
        <f>IFERROR(Q30/O30,0)</f>
        <v>0</v>
      </c>
      <c r="Q30" s="96" t="str">
        <f>_xll.EPMRetrieveData("CONSOLIDATION",R30,S30,T30,U30,V30,$F$3,$F$4,$F$5,$F$6)</f>
        <v>#Error，无当前连接。</v>
      </c>
      <c r="R30" s="54">
        <v>1151030200</v>
      </c>
      <c r="S30" s="54" t="s">
        <v>1191</v>
      </c>
      <c r="T30" s="54" t="s">
        <v>1192</v>
      </c>
      <c r="U30" s="54" t="s">
        <v>1194</v>
      </c>
      <c r="V30" s="54" t="s">
        <v>360</v>
      </c>
    </row>
    <row r="31" spans="2:22">
      <c r="D31" s="102" t="s">
        <v>1196</v>
      </c>
      <c r="E31" s="111" t="str">
        <f xml:space="preserve"> _xll.EPMOlapMemberO("[ACCOUNT].[PARENTH1].[A1007T]","","A1007T - 预付款项","","000")</f>
        <v>A1007T - 预付款项</v>
      </c>
      <c r="F31" s="103" t="str">
        <f xml:space="preserve"> _xll.EPMOlapMemberO("[RPTCURRENCY].[PARENTH1].[GBP]","","GBP - 英镑","","000")</f>
        <v>GBP - 英镑</v>
      </c>
      <c r="G31" s="54">
        <v>1151030300</v>
      </c>
      <c r="H31" s="54" t="s">
        <v>1191</v>
      </c>
      <c r="I31" s="54" t="s">
        <v>1192</v>
      </c>
      <c r="J31" s="54" t="s">
        <v>1193</v>
      </c>
      <c r="K31" s="54" t="s">
        <v>360</v>
      </c>
      <c r="L31" s="96"/>
      <c r="M31" s="96">
        <f>IFERROR(N31/L31,0)</f>
        <v>0</v>
      </c>
      <c r="N31" s="96" t="str">
        <f>_xll.EPMRetrieveData("CONSOLIDATION",G31,H31,I31,J31,K31,$F$3,$F$4,$F$5,$F$6)</f>
        <v>#Error，无当前连接。</v>
      </c>
      <c r="O31" s="96"/>
      <c r="P31" s="96">
        <f>IFERROR(Q31/O31,0)</f>
        <v>0</v>
      </c>
      <c r="Q31" s="96" t="str">
        <f>_xll.EPMRetrieveData("CONSOLIDATION",R31,S31,T31,U31,V31,$F$3,$F$4,$F$5,$F$6)</f>
        <v>#Error，无当前连接。</v>
      </c>
      <c r="R31" s="54">
        <v>1151030300</v>
      </c>
      <c r="S31" s="54" t="s">
        <v>1191</v>
      </c>
      <c r="T31" s="54" t="s">
        <v>1192</v>
      </c>
      <c r="U31" s="54" t="s">
        <v>1194</v>
      </c>
      <c r="V31" s="54" t="s">
        <v>360</v>
      </c>
    </row>
    <row r="32" spans="2:22">
      <c r="D32" s="102" t="s">
        <v>937</v>
      </c>
      <c r="E32" s="155"/>
      <c r="F32" s="155" t="s">
        <v>1190</v>
      </c>
      <c r="L32" s="100">
        <f>SUM(L33:L37)</f>
        <v>0</v>
      </c>
      <c r="M32" s="100"/>
      <c r="N32" s="100">
        <f>SUM(N33:N37)</f>
        <v>0</v>
      </c>
      <c r="O32" s="100">
        <f>SUM(O33:O37)</f>
        <v>0</v>
      </c>
      <c r="P32" s="100"/>
      <c r="Q32" s="100">
        <f>SUM(Q33:Q37)</f>
        <v>0</v>
      </c>
      <c r="R32" s="96"/>
      <c r="S32" s="96"/>
      <c r="T32" s="96"/>
      <c r="U32" s="96"/>
      <c r="V32" s="96"/>
    </row>
    <row r="33" spans="4:22">
      <c r="D33" s="102" t="s">
        <v>828</v>
      </c>
      <c r="E33" s="112" t="str">
        <f xml:space="preserve"> _xll.EPMOlapMemberO("[ACCOUNT].[PARENTH1].[L1007T]","","L1007T - 应付账款","","000")</f>
        <v>L1007T - 应付账款</v>
      </c>
      <c r="F33" s="103" t="str">
        <f xml:space="preserve"> _xll.EPMOlapMemberO("[RPTCURRENCY].[PARENTH1].[USD]","","USD - 美元","","000")</f>
        <v>USD - 美元</v>
      </c>
      <c r="G33" s="54">
        <v>2121010000</v>
      </c>
      <c r="H33" s="54" t="s">
        <v>1191</v>
      </c>
      <c r="I33" s="54" t="s">
        <v>1192</v>
      </c>
      <c r="J33" s="54" t="s">
        <v>1193</v>
      </c>
      <c r="K33" s="54" t="s">
        <v>360</v>
      </c>
      <c r="L33" s="96"/>
      <c r="M33" s="96">
        <f>IFERROR(N33/L33,0)</f>
        <v>0</v>
      </c>
      <c r="N33" s="96" t="str">
        <f>_xll.EPMRetrieveData("CONSOLIDATION",G33,H33,I33,J33,K33,$F$3,$F$4,$F$5,$F$6)</f>
        <v>#Error，无当前连接。</v>
      </c>
      <c r="O33" s="96"/>
      <c r="P33" s="96">
        <f>IFERROR(Q33/O33,0)</f>
        <v>0</v>
      </c>
      <c r="Q33" s="96" t="str">
        <f>_xll.EPMRetrieveData("CONSOLIDATION",R33,S33,T33,U33,V33,$F$3,$F$4,$F$5,$F$6)</f>
        <v>#Error，无当前连接。</v>
      </c>
      <c r="R33" s="54">
        <v>2121010000</v>
      </c>
      <c r="S33" s="54" t="s">
        <v>1191</v>
      </c>
      <c r="T33" s="54" t="s">
        <v>1192</v>
      </c>
      <c r="U33" s="54" t="s">
        <v>1194</v>
      </c>
      <c r="V33" s="54" t="s">
        <v>360</v>
      </c>
    </row>
    <row r="34" spans="4:22">
      <c r="D34" s="102" t="s">
        <v>1195</v>
      </c>
      <c r="E34" s="112" t="str">
        <f xml:space="preserve"> _xll.EPMOlapMemberO("[ACCOUNT].[PARENTH1].[L1007T]","","L1007T - 应付账款","","000")</f>
        <v>L1007T - 应付账款</v>
      </c>
      <c r="F34" s="103" t="str">
        <f xml:space="preserve"> _xll.EPMOlapMemberO("[RPTCURRENCY].[PARENTH1].[JPY]","","JPY - 日元","","000")</f>
        <v>JPY - 日元</v>
      </c>
      <c r="G34" s="54">
        <v>2121020000</v>
      </c>
      <c r="H34" s="54" t="s">
        <v>1191</v>
      </c>
      <c r="I34" s="54" t="s">
        <v>1192</v>
      </c>
      <c r="J34" s="54" t="s">
        <v>1193</v>
      </c>
      <c r="K34" s="54" t="s">
        <v>360</v>
      </c>
      <c r="L34" s="96"/>
      <c r="M34" s="96">
        <f>IFERROR(N34/L34,0)</f>
        <v>0</v>
      </c>
      <c r="N34" s="96" t="str">
        <f>_xll.EPMRetrieveData("CONSOLIDATION",G34,H34,I34,J34,K34,$F$3,$F$4,$F$5,$F$6)</f>
        <v>#Error，无当前连接。</v>
      </c>
      <c r="O34" s="96"/>
      <c r="P34" s="96">
        <f>IFERROR(Q34/O34,0)</f>
        <v>0</v>
      </c>
      <c r="Q34" s="96" t="str">
        <f>_xll.EPMRetrieveData("CONSOLIDATION",R34,S34,T34,U34,V34,$F$3,$F$4,$F$5,$F$6)</f>
        <v>#Error，无当前连接。</v>
      </c>
      <c r="R34" s="54">
        <v>2121020000</v>
      </c>
      <c r="S34" s="54" t="s">
        <v>1191</v>
      </c>
      <c r="T34" s="54" t="s">
        <v>1192</v>
      </c>
      <c r="U34" s="54" t="s">
        <v>1194</v>
      </c>
      <c r="V34" s="54" t="s">
        <v>360</v>
      </c>
    </row>
    <row r="35" spans="4:22">
      <c r="D35" s="102" t="s">
        <v>842</v>
      </c>
      <c r="E35" s="112" t="str">
        <f xml:space="preserve"> _xll.EPMOlapMemberO("[ACCOUNT].[PARENTH1].[L1007T]","","L1007T - 应付账款","","000")</f>
        <v>L1007T - 应付账款</v>
      </c>
      <c r="F35" s="103" t="str">
        <f xml:space="preserve"> _xll.EPMOlapMemberO("[RPTCURRENCY].[PARENTH1].[EUR]","","EUR - 欧元","","000")</f>
        <v>EUR - 欧元</v>
      </c>
      <c r="G35" s="54">
        <v>2121030000</v>
      </c>
      <c r="H35" s="54" t="s">
        <v>1191</v>
      </c>
      <c r="I35" s="54" t="s">
        <v>1192</v>
      </c>
      <c r="J35" s="54" t="s">
        <v>1193</v>
      </c>
      <c r="K35" s="54" t="s">
        <v>360</v>
      </c>
      <c r="L35" s="96"/>
      <c r="M35" s="96">
        <f>IFERROR(N35/L35,0)</f>
        <v>0</v>
      </c>
      <c r="N35" s="96" t="str">
        <f>_xll.EPMRetrieveData("CONSOLIDATION",G35,H35,I35,J35,K35,$F$3,$F$4,$F$5,$F$6)</f>
        <v>#Error，无当前连接。</v>
      </c>
      <c r="O35" s="96"/>
      <c r="P35" s="96">
        <f>IFERROR(Q35/O35,0)</f>
        <v>0</v>
      </c>
      <c r="Q35" s="96" t="str">
        <f>_xll.EPMRetrieveData("CONSOLIDATION",R35,S35,T35,U35,V35,$F$3,$F$4,$F$5,$F$6)</f>
        <v>#Error，无当前连接。</v>
      </c>
      <c r="R35" s="54">
        <v>2121030000</v>
      </c>
      <c r="S35" s="54" t="s">
        <v>1191</v>
      </c>
      <c r="T35" s="54" t="s">
        <v>1192</v>
      </c>
      <c r="U35" s="54" t="s">
        <v>1194</v>
      </c>
      <c r="V35" s="54" t="s">
        <v>360</v>
      </c>
    </row>
    <row r="36" spans="4:22">
      <c r="D36" s="102" t="s">
        <v>849</v>
      </c>
      <c r="E36" s="112" t="str">
        <f xml:space="preserve"> _xll.EPMOlapMemberO("[ACCOUNT].[PARENTH1].[L1007T]","","L1007T - 应付账款","","000")</f>
        <v>L1007T - 应付账款</v>
      </c>
      <c r="F36" s="103" t="str">
        <f xml:space="preserve"> _xll.EPMOlapMemberO("[RPTCURRENCY].[PARENTH1].[HKD]","","HKD - 港币","","000")</f>
        <v>HKD - 港币</v>
      </c>
      <c r="G36" s="54">
        <v>2121040000</v>
      </c>
      <c r="H36" s="54" t="s">
        <v>1191</v>
      </c>
      <c r="I36" s="54" t="s">
        <v>1192</v>
      </c>
      <c r="J36" s="54" t="s">
        <v>1193</v>
      </c>
      <c r="K36" s="54" t="s">
        <v>360</v>
      </c>
      <c r="L36" s="96"/>
      <c r="M36" s="96">
        <f>IFERROR(N36/L36,0)</f>
        <v>0</v>
      </c>
      <c r="N36" s="96" t="str">
        <f>_xll.EPMRetrieveData("CONSOLIDATION",G36,H36,I36,J36,K36,$F$3,$F$4,$F$5,$F$6)</f>
        <v>#Error，无当前连接。</v>
      </c>
      <c r="O36" s="96"/>
      <c r="P36" s="96">
        <f>IFERROR(Q36/O36,0)</f>
        <v>0</v>
      </c>
      <c r="Q36" s="96" t="str">
        <f>_xll.EPMRetrieveData("CONSOLIDATION",R36,S36,T36,U36,V36,$F$3,$F$4,$F$5,$F$6)</f>
        <v>#Error，无当前连接。</v>
      </c>
      <c r="R36" s="54">
        <v>2121040000</v>
      </c>
      <c r="S36" s="54" t="s">
        <v>1191</v>
      </c>
      <c r="T36" s="54" t="s">
        <v>1192</v>
      </c>
      <c r="U36" s="54" t="s">
        <v>1194</v>
      </c>
      <c r="V36" s="54" t="s">
        <v>360</v>
      </c>
    </row>
    <row r="37" spans="4:22">
      <c r="D37" s="102" t="s">
        <v>1196</v>
      </c>
      <c r="E37" s="112" t="str">
        <f xml:space="preserve"> _xll.EPMOlapMemberO("[ACCOUNT].[PARENTH1].[L1007T]","","L1007T - 应付账款","","000")</f>
        <v>L1007T - 应付账款</v>
      </c>
      <c r="F37" s="103" t="str">
        <f xml:space="preserve"> _xll.EPMOlapMemberO("[RPTCURRENCY].[PARENTH1].[GBP]","","GBP - 英镑","","000")</f>
        <v>GBP - 英镑</v>
      </c>
      <c r="G37" s="54">
        <v>2121040001</v>
      </c>
      <c r="H37" s="54" t="s">
        <v>1191</v>
      </c>
      <c r="I37" s="54" t="s">
        <v>1192</v>
      </c>
      <c r="J37" s="54" t="s">
        <v>1193</v>
      </c>
      <c r="K37" s="54" t="s">
        <v>360</v>
      </c>
      <c r="L37" s="96"/>
      <c r="M37" s="96">
        <f>IFERROR(N37/L37,0)</f>
        <v>0</v>
      </c>
      <c r="N37" s="96" t="str">
        <f>_xll.EPMRetrieveData("CONSOLIDATION",G37,H37,I37,J37,K37,$F$3,$F$4,$F$5,$F$6)</f>
        <v>#Error，无当前连接。</v>
      </c>
      <c r="O37" s="96"/>
      <c r="P37" s="96">
        <f>IFERROR(Q37/O37,0)</f>
        <v>0</v>
      </c>
      <c r="Q37" s="96" t="str">
        <f>_xll.EPMRetrieveData("CONSOLIDATION",R37,S37,T37,U37,V37,$F$3,$F$4,$F$5,$F$6)</f>
        <v>#Error，无当前连接。</v>
      </c>
      <c r="R37" s="54">
        <v>2121040001</v>
      </c>
      <c r="S37" s="54" t="s">
        <v>1191</v>
      </c>
      <c r="T37" s="54" t="s">
        <v>1192</v>
      </c>
      <c r="U37" s="54" t="s">
        <v>1194</v>
      </c>
      <c r="V37" s="54" t="s">
        <v>360</v>
      </c>
    </row>
    <row r="38" spans="4:22">
      <c r="D38" s="102" t="s">
        <v>974</v>
      </c>
      <c r="E38" s="157"/>
      <c r="F38" s="155" t="s">
        <v>1190</v>
      </c>
      <c r="L38" s="100">
        <f>SUM(L39:L43)</f>
        <v>0</v>
      </c>
      <c r="M38" s="100"/>
      <c r="N38" s="100">
        <f>SUM(N39:N43)</f>
        <v>0</v>
      </c>
      <c r="O38" s="100">
        <f>SUM(O39:O43)</f>
        <v>0</v>
      </c>
      <c r="P38" s="100"/>
      <c r="Q38" s="100">
        <f>SUM(Q39:Q43)</f>
        <v>0</v>
      </c>
      <c r="R38" s="96"/>
      <c r="S38" s="96"/>
      <c r="T38" s="96"/>
      <c r="U38" s="96"/>
      <c r="V38" s="96"/>
    </row>
    <row r="39" spans="4:22">
      <c r="D39" s="102" t="s">
        <v>828</v>
      </c>
      <c r="E39" s="112" t="str">
        <f xml:space="preserve"> _xll.EPMOlapMemberO("[ACCOUNT].[PARENTH1].[L1019T]","","L1019T - 其他应付款","","000")</f>
        <v>L1019T - 其他应付款</v>
      </c>
      <c r="F39" s="103" t="str">
        <f xml:space="preserve"> _xll.EPMOlapMemberO("[RPTCURRENCY].[PARENTH1].[USD]","","USD - 美元","","000")</f>
        <v>USD - 美元</v>
      </c>
      <c r="G39" s="54">
        <v>2181010000</v>
      </c>
      <c r="H39" s="54" t="s">
        <v>1191</v>
      </c>
      <c r="I39" s="54" t="s">
        <v>1192</v>
      </c>
      <c r="J39" s="54" t="s">
        <v>1193</v>
      </c>
      <c r="K39" s="54" t="s">
        <v>360</v>
      </c>
      <c r="L39" s="96"/>
      <c r="M39" s="96">
        <f>IFERROR(N39/L39,0)</f>
        <v>0</v>
      </c>
      <c r="N39" s="96" t="str">
        <f>_xll.EPMRetrieveData("CONSOLIDATION",G39,H39,I39,J39,K39,$F$3,$F$4,$F$5,$F$6)</f>
        <v>#Error，无当前连接。</v>
      </c>
      <c r="O39" s="96"/>
      <c r="P39" s="96">
        <f>IFERROR(Q39/O39,0)</f>
        <v>0</v>
      </c>
      <c r="Q39" s="96" t="str">
        <f>_xll.EPMRetrieveData("CONSOLIDATION",R39,S39,T39,U39,V39,$F$3,$F$4,$F$5,$F$6)</f>
        <v>#Error，无当前连接。</v>
      </c>
      <c r="R39" s="54">
        <v>2181010000</v>
      </c>
      <c r="S39" s="54" t="s">
        <v>1191</v>
      </c>
      <c r="T39" s="54" t="s">
        <v>1192</v>
      </c>
      <c r="U39" s="54" t="s">
        <v>1194</v>
      </c>
      <c r="V39" s="54" t="s">
        <v>360</v>
      </c>
    </row>
    <row r="40" spans="4:22">
      <c r="D40" s="102" t="s">
        <v>1195</v>
      </c>
      <c r="E40" s="112" t="str">
        <f xml:space="preserve"> _xll.EPMOlapMemberO("[ACCOUNT].[PARENTH1].[L1019T]","","L1019T - 其他应付款","","000")</f>
        <v>L1019T - 其他应付款</v>
      </c>
      <c r="F40" s="103" t="str">
        <f xml:space="preserve"> _xll.EPMOlapMemberO("[RPTCURRENCY].[PARENTH1].[JPY]","","JPY - 日元","","000")</f>
        <v>JPY - 日元</v>
      </c>
      <c r="G40" s="54">
        <v>2181020000</v>
      </c>
      <c r="H40" s="54" t="s">
        <v>1191</v>
      </c>
      <c r="I40" s="54" t="s">
        <v>1192</v>
      </c>
      <c r="J40" s="54" t="s">
        <v>1193</v>
      </c>
      <c r="K40" s="54" t="s">
        <v>360</v>
      </c>
      <c r="L40" s="96"/>
      <c r="M40" s="96">
        <f>IFERROR(N40/L40,0)</f>
        <v>0</v>
      </c>
      <c r="N40" s="96" t="str">
        <f>_xll.EPMRetrieveData("CONSOLIDATION",G40,H40,I40,J40,K40,$F$3,$F$4,$F$5,$F$6)</f>
        <v>#Error，无当前连接。</v>
      </c>
      <c r="O40" s="96"/>
      <c r="P40" s="96">
        <f>IFERROR(Q40/O40,0)</f>
        <v>0</v>
      </c>
      <c r="Q40" s="96" t="str">
        <f>_xll.EPMRetrieveData("CONSOLIDATION",R40,S40,T40,U40,V40,$F$3,$F$4,$F$5,$F$6)</f>
        <v>#Error，无当前连接。</v>
      </c>
      <c r="R40" s="54">
        <v>2181020000</v>
      </c>
      <c r="S40" s="54" t="s">
        <v>1191</v>
      </c>
      <c r="T40" s="54" t="s">
        <v>1192</v>
      </c>
      <c r="U40" s="54" t="s">
        <v>1194</v>
      </c>
      <c r="V40" s="54" t="s">
        <v>360</v>
      </c>
    </row>
    <row r="41" spans="4:22">
      <c r="D41" s="102" t="s">
        <v>842</v>
      </c>
      <c r="E41" s="112" t="str">
        <f xml:space="preserve"> _xll.EPMOlapMemberO("[ACCOUNT].[PARENTH1].[L1019T]","","L1019T - 其他应付款","","000")</f>
        <v>L1019T - 其他应付款</v>
      </c>
      <c r="F41" s="103" t="str">
        <f xml:space="preserve"> _xll.EPMOlapMemberO("[RPTCURRENCY].[PARENTH1].[EUR]","","EUR - 欧元","","000")</f>
        <v>EUR - 欧元</v>
      </c>
      <c r="G41" s="54">
        <v>2181030000</v>
      </c>
      <c r="H41" s="54" t="s">
        <v>1191</v>
      </c>
      <c r="I41" s="54" t="s">
        <v>1192</v>
      </c>
      <c r="J41" s="54" t="s">
        <v>1193</v>
      </c>
      <c r="K41" s="54" t="s">
        <v>360</v>
      </c>
      <c r="L41" s="96"/>
      <c r="M41" s="96">
        <f>IFERROR(N41/L41,0)</f>
        <v>0</v>
      </c>
      <c r="N41" s="96" t="str">
        <f>_xll.EPMRetrieveData("CONSOLIDATION",G41,H41,I41,J41,K41,$F$3,$F$4,$F$5,$F$6)</f>
        <v>#Error，无当前连接。</v>
      </c>
      <c r="O41" s="96"/>
      <c r="P41" s="96">
        <f>IFERROR(Q41/O41,0)</f>
        <v>0</v>
      </c>
      <c r="Q41" s="96" t="str">
        <f>_xll.EPMRetrieveData("CONSOLIDATION",R41,S41,T41,U41,V41,$F$3,$F$4,$F$5,$F$6)</f>
        <v>#Error，无当前连接。</v>
      </c>
      <c r="R41" s="54">
        <v>2181030000</v>
      </c>
      <c r="S41" s="54" t="s">
        <v>1191</v>
      </c>
      <c r="T41" s="54" t="s">
        <v>1192</v>
      </c>
      <c r="U41" s="54" t="s">
        <v>1194</v>
      </c>
      <c r="V41" s="54" t="s">
        <v>360</v>
      </c>
    </row>
    <row r="42" spans="4:22">
      <c r="D42" s="102" t="s">
        <v>849</v>
      </c>
      <c r="E42" s="112" t="str">
        <f xml:space="preserve"> _xll.EPMOlapMemberO("[ACCOUNT].[PARENTH1].[L1019T]","","L1019T - 其他应付款","","000")</f>
        <v>L1019T - 其他应付款</v>
      </c>
      <c r="F42" s="103" t="str">
        <f xml:space="preserve"> _xll.EPMOlapMemberO("[RPTCURRENCY].[PARENTH1].[HKD]","","HKD - 港币","","000")</f>
        <v>HKD - 港币</v>
      </c>
      <c r="G42" s="54">
        <v>2181040000</v>
      </c>
      <c r="H42" s="54" t="s">
        <v>1191</v>
      </c>
      <c r="I42" s="54" t="s">
        <v>1192</v>
      </c>
      <c r="J42" s="54" t="s">
        <v>1193</v>
      </c>
      <c r="K42" s="54" t="s">
        <v>360</v>
      </c>
      <c r="L42" s="96"/>
      <c r="M42" s="96">
        <f>IFERROR(N42/L42,0)</f>
        <v>0</v>
      </c>
      <c r="N42" s="96" t="str">
        <f>_xll.EPMRetrieveData("CONSOLIDATION",G42,H42,I42,J42,K42,$F$3,$F$4,$F$5,$F$6)</f>
        <v>#Error，无当前连接。</v>
      </c>
      <c r="O42" s="96"/>
      <c r="P42" s="96">
        <f>IFERROR(Q42/O42,0)</f>
        <v>0</v>
      </c>
      <c r="Q42" s="96" t="str">
        <f>_xll.EPMRetrieveData("CONSOLIDATION",R42,S42,T42,U42,V42,$F$3,$F$4,$F$5,$F$6)</f>
        <v>#Error，无当前连接。</v>
      </c>
      <c r="R42" s="54">
        <v>2181040000</v>
      </c>
      <c r="S42" s="54" t="s">
        <v>1191</v>
      </c>
      <c r="T42" s="54" t="s">
        <v>1192</v>
      </c>
      <c r="U42" s="54" t="s">
        <v>1194</v>
      </c>
      <c r="V42" s="54" t="s">
        <v>360</v>
      </c>
    </row>
    <row r="43" spans="4:22">
      <c r="D43" s="102" t="s">
        <v>1196</v>
      </c>
      <c r="E43" s="112" t="str">
        <f xml:space="preserve"> _xll.EPMOlapMemberO("[ACCOUNT].[PARENTH1].[L1019T]","","L1019T - 其他应付款","","000")</f>
        <v>L1019T - 其他应付款</v>
      </c>
      <c r="F43" s="103" t="str">
        <f xml:space="preserve"> _xll.EPMOlapMemberO("[RPTCURRENCY].[PARENTH1].[GBP]","","GBP - 英镑","","000")</f>
        <v>GBP - 英镑</v>
      </c>
      <c r="G43" s="54">
        <v>2181050000</v>
      </c>
      <c r="H43" s="54" t="s">
        <v>1191</v>
      </c>
      <c r="I43" s="54" t="s">
        <v>1192</v>
      </c>
      <c r="J43" s="54" t="s">
        <v>1193</v>
      </c>
      <c r="K43" s="54" t="s">
        <v>360</v>
      </c>
      <c r="L43" s="96"/>
      <c r="M43" s="96">
        <f>IFERROR(N43/L43,0)</f>
        <v>0</v>
      </c>
      <c r="N43" s="96" t="str">
        <f>_xll.EPMRetrieveData("CONSOLIDATION",G43,H43,I43,J43,K43,$F$3,$F$4,$F$5,$F$6)</f>
        <v>#Error，无当前连接。</v>
      </c>
      <c r="O43" s="96"/>
      <c r="P43" s="96">
        <f>IFERROR(Q43/O43,0)</f>
        <v>0</v>
      </c>
      <c r="Q43" s="96" t="str">
        <f>_xll.EPMRetrieveData("CONSOLIDATION",R43,S43,T43,U43,V43,$F$3,$F$4,$F$5,$F$6)</f>
        <v>#Error，无当前连接。</v>
      </c>
      <c r="R43" s="54">
        <v>2181050000</v>
      </c>
      <c r="S43" s="54" t="s">
        <v>1191</v>
      </c>
      <c r="T43" s="54" t="s">
        <v>1192</v>
      </c>
      <c r="U43" s="54" t="s">
        <v>1194</v>
      </c>
      <c r="V43" s="54" t="s">
        <v>360</v>
      </c>
    </row>
    <row r="44" spans="4:22">
      <c r="D44" s="102" t="s">
        <v>1011</v>
      </c>
      <c r="E44" s="157"/>
      <c r="F44" s="155" t="s">
        <v>1190</v>
      </c>
      <c r="L44" s="100">
        <f>SUM(L45:L49)</f>
        <v>0</v>
      </c>
      <c r="M44" s="100"/>
      <c r="N44" s="100">
        <f>SUM(N45:N49)</f>
        <v>0</v>
      </c>
      <c r="O44" s="100">
        <f>SUM(O45:O49)</f>
        <v>0</v>
      </c>
      <c r="P44" s="100"/>
      <c r="Q44" s="100">
        <f>SUM(Q45:Q49)</f>
        <v>0</v>
      </c>
      <c r="R44" s="96"/>
      <c r="S44" s="96"/>
      <c r="T44" s="96"/>
      <c r="U44" s="96"/>
      <c r="V44" s="96"/>
    </row>
    <row r="45" spans="4:22">
      <c r="D45" s="102" t="s">
        <v>828</v>
      </c>
      <c r="E45" s="112" t="str">
        <f xml:space="preserve"> _xll.EPMOlapMemberO("[ACCOUNT].[PARENTH1].[L1008T]","","L1008T - 预收款项","","000")</f>
        <v>L1008T - 预收款项</v>
      </c>
      <c r="F45" s="103" t="str">
        <f xml:space="preserve"> _xll.EPMOlapMemberO("[RPTCURRENCY].[PARENTH1].[USD]","","USD - 美元","","000")</f>
        <v>USD - 美元</v>
      </c>
      <c r="G45" s="54">
        <v>2131010000</v>
      </c>
      <c r="H45" s="54" t="s">
        <v>1191</v>
      </c>
      <c r="I45" s="54" t="s">
        <v>1192</v>
      </c>
      <c r="J45" s="54" t="s">
        <v>1193</v>
      </c>
      <c r="K45" s="54" t="s">
        <v>360</v>
      </c>
      <c r="L45" s="96"/>
      <c r="M45" s="96">
        <f>IFERROR(N45/L45,0)</f>
        <v>0</v>
      </c>
      <c r="N45" s="96" t="str">
        <f>_xll.EPMRetrieveData("CONSOLIDATION",G45,H45,I45,J45,K45,$F$3,$F$4,$F$5,$F$6)</f>
        <v>#Error，无当前连接。</v>
      </c>
      <c r="O45" s="96"/>
      <c r="P45" s="96">
        <f>IFERROR(Q45/O45,0)</f>
        <v>0</v>
      </c>
      <c r="Q45" s="96" t="str">
        <f>_xll.EPMRetrieveData("CONSOLIDATION",R45,S45,T45,U45,V45,$F$3,$F$4,$F$5,$F$6)</f>
        <v>#Error，无当前连接。</v>
      </c>
      <c r="R45" s="54">
        <v>2131010000</v>
      </c>
      <c r="S45" s="54" t="s">
        <v>1191</v>
      </c>
      <c r="T45" s="54" t="s">
        <v>1192</v>
      </c>
      <c r="U45" s="54" t="s">
        <v>1194</v>
      </c>
      <c r="V45" s="54" t="s">
        <v>360</v>
      </c>
    </row>
    <row r="46" spans="4:22">
      <c r="D46" s="102" t="s">
        <v>1195</v>
      </c>
      <c r="E46" s="112" t="str">
        <f xml:space="preserve"> _xll.EPMOlapMemberO("[ACCOUNT].[PARENTH1].[L1008T]","","L1008T - 预收款项","","000")</f>
        <v>L1008T - 预收款项</v>
      </c>
      <c r="F46" s="103" t="str">
        <f xml:space="preserve"> _xll.EPMOlapMemberO("[RPTCURRENCY].[PARENTH1].[JPY]","","JPY - 日元","","000")</f>
        <v>JPY - 日元</v>
      </c>
      <c r="G46" s="54">
        <v>2131020000</v>
      </c>
      <c r="H46" s="54" t="s">
        <v>1191</v>
      </c>
      <c r="I46" s="54" t="s">
        <v>1192</v>
      </c>
      <c r="J46" s="54" t="s">
        <v>1193</v>
      </c>
      <c r="K46" s="54" t="s">
        <v>360</v>
      </c>
      <c r="L46" s="96"/>
      <c r="M46" s="96">
        <f>IFERROR(N46/L46,0)</f>
        <v>0</v>
      </c>
      <c r="N46" s="96" t="str">
        <f>_xll.EPMRetrieveData("CONSOLIDATION",G46,H46,I46,J46,K46,$F$3,$F$4,$F$5,$F$6)</f>
        <v>#Error，无当前连接。</v>
      </c>
      <c r="O46" s="96"/>
      <c r="P46" s="96">
        <f>IFERROR(Q46/O46,0)</f>
        <v>0</v>
      </c>
      <c r="Q46" s="96" t="str">
        <f>_xll.EPMRetrieveData("CONSOLIDATION",R46,S46,T46,U46,V46,$F$3,$F$4,$F$5,$F$6)</f>
        <v>#Error，无当前连接。</v>
      </c>
      <c r="R46" s="54">
        <v>2131020000</v>
      </c>
      <c r="S46" s="54" t="s">
        <v>1191</v>
      </c>
      <c r="T46" s="54" t="s">
        <v>1192</v>
      </c>
      <c r="U46" s="54" t="s">
        <v>1194</v>
      </c>
      <c r="V46" s="54" t="s">
        <v>360</v>
      </c>
    </row>
    <row r="47" spans="4:22">
      <c r="D47" s="102" t="s">
        <v>842</v>
      </c>
      <c r="E47" s="112" t="str">
        <f xml:space="preserve"> _xll.EPMOlapMemberO("[ACCOUNT].[PARENTH1].[L1008T]","","L1008T - 预收款项","","000")</f>
        <v>L1008T - 预收款项</v>
      </c>
      <c r="F47" s="103" t="str">
        <f xml:space="preserve"> _xll.EPMOlapMemberO("[RPTCURRENCY].[PARENTH1].[EUR]","","EUR - 欧元","","000")</f>
        <v>EUR - 欧元</v>
      </c>
      <c r="G47" s="54">
        <v>2131030000</v>
      </c>
      <c r="H47" s="54" t="s">
        <v>1191</v>
      </c>
      <c r="I47" s="54" t="s">
        <v>1192</v>
      </c>
      <c r="J47" s="54" t="s">
        <v>1193</v>
      </c>
      <c r="K47" s="54" t="s">
        <v>360</v>
      </c>
      <c r="L47" s="96"/>
      <c r="M47" s="96">
        <f>IFERROR(N47/L47,0)</f>
        <v>0</v>
      </c>
      <c r="N47" s="96" t="str">
        <f>_xll.EPMRetrieveData("CONSOLIDATION",G47,H47,I47,J47,K47,$F$3,$F$4,$F$5,$F$6)</f>
        <v>#Error，无当前连接。</v>
      </c>
      <c r="O47" s="96"/>
      <c r="P47" s="96">
        <f>IFERROR(Q47/O47,0)</f>
        <v>0</v>
      </c>
      <c r="Q47" s="96" t="str">
        <f>_xll.EPMRetrieveData("CONSOLIDATION",R47,S47,T47,U47,V47,$F$3,$F$4,$F$5,$F$6)</f>
        <v>#Error，无当前连接。</v>
      </c>
      <c r="R47" s="54">
        <v>2131030000</v>
      </c>
      <c r="S47" s="54" t="s">
        <v>1191</v>
      </c>
      <c r="T47" s="54" t="s">
        <v>1192</v>
      </c>
      <c r="U47" s="54" t="s">
        <v>1194</v>
      </c>
      <c r="V47" s="54" t="s">
        <v>360</v>
      </c>
    </row>
    <row r="48" spans="4:22">
      <c r="D48" s="102" t="s">
        <v>849</v>
      </c>
      <c r="E48" s="112" t="str">
        <f xml:space="preserve"> _xll.EPMOlapMemberO("[ACCOUNT].[PARENTH1].[L1008T]","","L1008T - 预收款项","","000")</f>
        <v>L1008T - 预收款项</v>
      </c>
      <c r="F48" s="103" t="str">
        <f xml:space="preserve"> _xll.EPMOlapMemberO("[RPTCURRENCY].[PARENTH1].[HKD]","","HKD - 港币","","000")</f>
        <v>HKD - 港币</v>
      </c>
      <c r="G48" s="54">
        <v>2131040000</v>
      </c>
      <c r="H48" s="54" t="s">
        <v>1191</v>
      </c>
      <c r="I48" s="54" t="s">
        <v>1192</v>
      </c>
      <c r="J48" s="54" t="s">
        <v>1193</v>
      </c>
      <c r="K48" s="54" t="s">
        <v>360</v>
      </c>
      <c r="L48" s="96"/>
      <c r="M48" s="96">
        <f>IFERROR(N48/L48,0)</f>
        <v>0</v>
      </c>
      <c r="N48" s="96" t="str">
        <f>_xll.EPMRetrieveData("CONSOLIDATION",G48,H48,I48,J48,K48,$F$3,$F$4,$F$5,$F$6)</f>
        <v>#Error，无当前连接。</v>
      </c>
      <c r="O48" s="96"/>
      <c r="P48" s="96">
        <f>IFERROR(Q48/O48,0)</f>
        <v>0</v>
      </c>
      <c r="Q48" s="96" t="str">
        <f>_xll.EPMRetrieveData("CONSOLIDATION",R48,S48,T48,U48,V48,$F$3,$F$4,$F$5,$F$6)</f>
        <v>#Error，无当前连接。</v>
      </c>
      <c r="R48" s="54">
        <v>2131040000</v>
      </c>
      <c r="S48" s="54" t="s">
        <v>1191</v>
      </c>
      <c r="T48" s="54" t="s">
        <v>1192</v>
      </c>
      <c r="U48" s="54" t="s">
        <v>1194</v>
      </c>
      <c r="V48" s="54" t="s">
        <v>360</v>
      </c>
    </row>
    <row r="49" spans="4:22">
      <c r="D49" s="102" t="s">
        <v>1196</v>
      </c>
      <c r="E49" s="112" t="str">
        <f xml:space="preserve"> _xll.EPMOlapMemberO("[ACCOUNT].[PARENTH1].[L1008T]","","L1008T - 预收款项","","000")</f>
        <v>L1008T - 预收款项</v>
      </c>
      <c r="F49" s="103" t="str">
        <f xml:space="preserve"> _xll.EPMOlapMemberO("[RPTCURRENCY].[PARENTH1].[GBP]","","GBP - 英镑","","000")</f>
        <v>GBP - 英镑</v>
      </c>
      <c r="G49" s="54">
        <v>2131050000</v>
      </c>
      <c r="H49" s="54" t="s">
        <v>1191</v>
      </c>
      <c r="I49" s="54" t="s">
        <v>1192</v>
      </c>
      <c r="J49" s="54" t="s">
        <v>1193</v>
      </c>
      <c r="K49" s="54" t="s">
        <v>360</v>
      </c>
      <c r="L49" s="96"/>
      <c r="M49" s="96">
        <f>IFERROR(N49/L49,0)</f>
        <v>0</v>
      </c>
      <c r="N49" s="96" t="str">
        <f>_xll.EPMRetrieveData("CONSOLIDATION",G49,H49,I49,J49,K49,$F$3,$F$4,$F$5,$F$6)</f>
        <v>#Error，无当前连接。</v>
      </c>
      <c r="O49" s="96"/>
      <c r="P49" s="96">
        <f>IFERROR(Q49/O49,0)</f>
        <v>0</v>
      </c>
      <c r="Q49" s="96" t="str">
        <f>_xll.EPMRetrieveData("CONSOLIDATION",R49,S49,T49,U49,V49,$F$3,$F$4,$F$5,$F$6)</f>
        <v>#Error，无当前连接。</v>
      </c>
      <c r="R49" s="54">
        <v>2131050000</v>
      </c>
      <c r="S49" s="54" t="s">
        <v>1191</v>
      </c>
      <c r="T49" s="54" t="s">
        <v>1192</v>
      </c>
      <c r="U49" s="54" t="s">
        <v>1194</v>
      </c>
      <c r="V49" s="54" t="s">
        <v>360</v>
      </c>
    </row>
    <row r="50" spans="4:22">
      <c r="D50" s="102" t="s">
        <v>1048</v>
      </c>
      <c r="E50" s="157"/>
      <c r="F50" s="155" t="s">
        <v>1190</v>
      </c>
      <c r="L50" s="100">
        <f>SUM(L51:L55)</f>
        <v>0</v>
      </c>
      <c r="M50" s="100"/>
      <c r="N50" s="100">
        <f>SUM(N51:N55)</f>
        <v>0</v>
      </c>
      <c r="O50" s="100">
        <f>SUM(O51:O55)</f>
        <v>0</v>
      </c>
      <c r="P50" s="100"/>
      <c r="Q50" s="100">
        <f>SUM(Q51:Q55)</f>
        <v>0</v>
      </c>
      <c r="R50" s="96"/>
      <c r="S50" s="96"/>
      <c r="T50" s="96"/>
      <c r="U50" s="96"/>
      <c r="V50" s="96"/>
    </row>
    <row r="51" spans="4:22">
      <c r="D51" s="102" t="s">
        <v>828</v>
      </c>
      <c r="E51" s="112" t="str">
        <f xml:space="preserve"> _xll.EPMOlapMemberO("[ACCOUNT].[PARENTH1].[L1001T]","","L1001T - 短期借款","","000")</f>
        <v>L1001T - 短期借款</v>
      </c>
      <c r="F51" s="103" t="str">
        <f xml:space="preserve"> _xll.EPMOlapMemberO("[RPTCURRENCY].[PARENTH1].[USD]","","USD - 美元","","000")</f>
        <v>USD - 美元</v>
      </c>
      <c r="G51" s="54">
        <v>2101010000</v>
      </c>
      <c r="H51" s="54" t="s">
        <v>1191</v>
      </c>
      <c r="I51" s="54" t="s">
        <v>1192</v>
      </c>
      <c r="J51" s="54" t="s">
        <v>1193</v>
      </c>
      <c r="K51" s="54" t="s">
        <v>360</v>
      </c>
      <c r="L51" s="96"/>
      <c r="M51" s="96">
        <f>IFERROR(N51/L51,0)</f>
        <v>0</v>
      </c>
      <c r="N51" s="96" t="str">
        <f>_xll.EPMRetrieveData("CONSOLIDATION",G51,H51,I51,J51,K51,$F$3,$F$4,$F$5,$F$6)</f>
        <v>#Error，无当前连接。</v>
      </c>
      <c r="O51" s="96"/>
      <c r="P51" s="96">
        <f>IFERROR(Q51/O51,0)</f>
        <v>0</v>
      </c>
      <c r="Q51" s="96" t="str">
        <f>_xll.EPMRetrieveData("CONSOLIDATION",R51,S51,T51,U51,V51,$F$3,$F$4,$F$5,$F$6)</f>
        <v>#Error，无当前连接。</v>
      </c>
      <c r="R51" s="54">
        <v>2101010000</v>
      </c>
      <c r="S51" s="54" t="s">
        <v>1191</v>
      </c>
      <c r="T51" s="54" t="s">
        <v>1192</v>
      </c>
      <c r="U51" s="54" t="s">
        <v>1194</v>
      </c>
      <c r="V51" s="54" t="s">
        <v>360</v>
      </c>
    </row>
    <row r="52" spans="4:22">
      <c r="D52" s="102" t="s">
        <v>835</v>
      </c>
      <c r="E52" s="112" t="str">
        <f xml:space="preserve"> _xll.EPMOlapMemberO("[ACCOUNT].[PARENTH1].[L1001T]","","L1001T - 短期借款","","000")</f>
        <v>L1001T - 短期借款</v>
      </c>
      <c r="F52" s="103" t="str">
        <f xml:space="preserve"> _xll.EPMOlapMemberO("[RPTCURRENCY].[PARENTH1].[JPY]","","JPY - 日元","","000")</f>
        <v>JPY - 日元</v>
      </c>
      <c r="G52" s="54">
        <v>2101020000</v>
      </c>
      <c r="H52" s="54" t="s">
        <v>1191</v>
      </c>
      <c r="I52" s="54" t="s">
        <v>1192</v>
      </c>
      <c r="J52" s="54" t="s">
        <v>1193</v>
      </c>
      <c r="K52" s="54" t="s">
        <v>360</v>
      </c>
      <c r="L52" s="96"/>
      <c r="M52" s="96">
        <f>IFERROR(N52/L52,0)</f>
        <v>0</v>
      </c>
      <c r="N52" s="96" t="str">
        <f>_xll.EPMRetrieveData("CONSOLIDATION",G52,H52,I52,J52,K52,$F$3,$F$4,$F$5,$F$6)</f>
        <v>#Error，无当前连接。</v>
      </c>
      <c r="O52" s="96"/>
      <c r="P52" s="96">
        <f>IFERROR(Q52/O52,0)</f>
        <v>0</v>
      </c>
      <c r="Q52" s="96" t="str">
        <f>_xll.EPMRetrieveData("CONSOLIDATION",R52,S52,T52,U52,V52,$F$3,$F$4,$F$5,$F$6)</f>
        <v>#Error，无当前连接。</v>
      </c>
      <c r="R52" s="54">
        <v>2101020000</v>
      </c>
      <c r="S52" s="54" t="s">
        <v>1191</v>
      </c>
      <c r="T52" s="54" t="s">
        <v>1192</v>
      </c>
      <c r="U52" s="54" t="s">
        <v>1194</v>
      </c>
      <c r="V52" s="54" t="s">
        <v>360</v>
      </c>
    </row>
    <row r="53" spans="4:22">
      <c r="D53" s="102" t="s">
        <v>842</v>
      </c>
      <c r="E53" s="112" t="str">
        <f xml:space="preserve"> _xll.EPMOlapMemberO("[ACCOUNT].[PARENTH1].[L1001T]","","L1001T - 短期借款","","000")</f>
        <v>L1001T - 短期借款</v>
      </c>
      <c r="F53" s="103" t="str">
        <f xml:space="preserve"> _xll.EPMOlapMemberO("[RPTCURRENCY].[PARENTH1].[EUR]","","EUR - 欧元","","000")</f>
        <v>EUR - 欧元</v>
      </c>
      <c r="G53" s="54">
        <v>2101030000</v>
      </c>
      <c r="H53" s="54" t="s">
        <v>1191</v>
      </c>
      <c r="I53" s="54" t="s">
        <v>1192</v>
      </c>
      <c r="J53" s="54" t="s">
        <v>1193</v>
      </c>
      <c r="K53" s="54" t="s">
        <v>360</v>
      </c>
      <c r="L53" s="96"/>
      <c r="M53" s="96">
        <f>IFERROR(N53/L53,0)</f>
        <v>0</v>
      </c>
      <c r="N53" s="96" t="str">
        <f>_xll.EPMRetrieveData("CONSOLIDATION",G53,H53,I53,J53,K53,$F$3,$F$4,$F$5,$F$6)</f>
        <v>#Error，无当前连接。</v>
      </c>
      <c r="O53" s="96"/>
      <c r="P53" s="96">
        <f>IFERROR(Q53/O53,0)</f>
        <v>0</v>
      </c>
      <c r="Q53" s="96" t="str">
        <f>_xll.EPMRetrieveData("CONSOLIDATION",R53,S53,T53,U53,V53,$F$3,$F$4,$F$5,$F$6)</f>
        <v>#Error，无当前连接。</v>
      </c>
      <c r="R53" s="54">
        <v>2101030000</v>
      </c>
      <c r="S53" s="54" t="s">
        <v>1191</v>
      </c>
      <c r="T53" s="54" t="s">
        <v>1192</v>
      </c>
      <c r="U53" s="54" t="s">
        <v>1194</v>
      </c>
      <c r="V53" s="54" t="s">
        <v>360</v>
      </c>
    </row>
    <row r="54" spans="4:22">
      <c r="D54" s="102" t="s">
        <v>849</v>
      </c>
      <c r="E54" s="112" t="str">
        <f xml:space="preserve"> _xll.EPMOlapMemberO("[ACCOUNT].[PARENTH1].[L1001T]","","L1001T - 短期借款","","000")</f>
        <v>L1001T - 短期借款</v>
      </c>
      <c r="F54" s="103" t="str">
        <f xml:space="preserve"> _xll.EPMOlapMemberO("[RPTCURRENCY].[PARENTH1].[HKD]","","HKD - 港币","","000")</f>
        <v>HKD - 港币</v>
      </c>
      <c r="G54" s="54">
        <v>2101040000</v>
      </c>
      <c r="H54" s="54" t="s">
        <v>1191</v>
      </c>
      <c r="I54" s="54" t="s">
        <v>1192</v>
      </c>
      <c r="J54" s="54" t="s">
        <v>1193</v>
      </c>
      <c r="K54" s="54" t="s">
        <v>360</v>
      </c>
      <c r="L54" s="96"/>
      <c r="M54" s="96">
        <f>IFERROR(N54/L54,0)</f>
        <v>0</v>
      </c>
      <c r="N54" s="96" t="str">
        <f>_xll.EPMRetrieveData("CONSOLIDATION",G54,H54,I54,J54,K54,$F$3,$F$4,$F$5,$F$6)</f>
        <v>#Error，无当前连接。</v>
      </c>
      <c r="O54" s="96"/>
      <c r="P54" s="96">
        <f>IFERROR(Q54/O54,0)</f>
        <v>0</v>
      </c>
      <c r="Q54" s="96" t="str">
        <f>_xll.EPMRetrieveData("CONSOLIDATION",R54,S54,T54,U54,V54,$F$3,$F$4,$F$5,$F$6)</f>
        <v>#Error，无当前连接。</v>
      </c>
      <c r="R54" s="54">
        <v>2101040000</v>
      </c>
      <c r="S54" s="54" t="s">
        <v>1191</v>
      </c>
      <c r="T54" s="54" t="s">
        <v>1192</v>
      </c>
      <c r="U54" s="54" t="s">
        <v>1194</v>
      </c>
      <c r="V54" s="54" t="s">
        <v>360</v>
      </c>
    </row>
    <row r="55" spans="4:22">
      <c r="D55" s="102" t="s">
        <v>1196</v>
      </c>
      <c r="E55" s="112" t="str">
        <f xml:space="preserve"> _xll.EPMOlapMemberO("[ACCOUNT].[PARENTH1].[L1001T]","","L1001T - 短期借款","","000")</f>
        <v>L1001T - 短期借款</v>
      </c>
      <c r="F55" s="103" t="str">
        <f xml:space="preserve"> _xll.EPMOlapMemberO("[RPTCURRENCY].[PARENTH1].[GBP]","","GBP - 英镑","","000")</f>
        <v>GBP - 英镑</v>
      </c>
      <c r="G55" s="54">
        <v>2101040000</v>
      </c>
      <c r="H55" s="54" t="s">
        <v>1191</v>
      </c>
      <c r="I55" s="54" t="s">
        <v>1192</v>
      </c>
      <c r="J55" s="54" t="s">
        <v>1193</v>
      </c>
      <c r="K55" s="54" t="s">
        <v>360</v>
      </c>
      <c r="L55" s="96"/>
      <c r="M55" s="96">
        <f>IFERROR(N55/L55,0)</f>
        <v>0</v>
      </c>
      <c r="N55" s="96" t="str">
        <f>_xll.EPMRetrieveData("CONSOLIDATION",G55,H55,I55,J55,K55,$F$3,$F$4,$F$5,$F$6)</f>
        <v>#Error，无当前连接。</v>
      </c>
      <c r="O55" s="96"/>
      <c r="P55" s="96">
        <f>IFERROR(Q55/O55,0)</f>
        <v>0</v>
      </c>
      <c r="Q55" s="96" t="str">
        <f>_xll.EPMRetrieveData("CONSOLIDATION",R55,S55,T55,U55,V55,$F$3,$F$4,$F$5,$F$6)</f>
        <v>#Error，无当前连接。</v>
      </c>
      <c r="R55" s="54">
        <v>2101040000</v>
      </c>
      <c r="S55" s="54" t="s">
        <v>1191</v>
      </c>
      <c r="T55" s="54" t="s">
        <v>1192</v>
      </c>
      <c r="U55" s="54" t="s">
        <v>1194</v>
      </c>
      <c r="V55" s="54" t="s">
        <v>360</v>
      </c>
    </row>
    <row r="56" spans="4:22">
      <c r="D56" s="102" t="s">
        <v>1085</v>
      </c>
      <c r="E56" s="157"/>
      <c r="F56" s="155" t="s">
        <v>1190</v>
      </c>
      <c r="L56" s="100">
        <f>SUM(L57:L61)</f>
        <v>0</v>
      </c>
      <c r="M56" s="100"/>
      <c r="N56" s="100">
        <f>SUM(N57:N61)</f>
        <v>0</v>
      </c>
      <c r="O56" s="100">
        <f>SUM(O57:O61)</f>
        <v>0</v>
      </c>
      <c r="P56" s="100"/>
      <c r="Q56" s="100">
        <f>SUM(Q57:Q61)</f>
        <v>0</v>
      </c>
      <c r="R56" s="96"/>
      <c r="S56" s="96"/>
      <c r="T56" s="96"/>
      <c r="U56" s="96"/>
      <c r="V56" s="96"/>
    </row>
    <row r="57" spans="4:22">
      <c r="D57" s="102" t="s">
        <v>828</v>
      </c>
      <c r="E57" s="112" t="str">
        <f xml:space="preserve"> _xll.EPMOlapMemberO("[ACCOUNT].[PARENTH1].[L2001T]","","L2001T - 长期借款","","000")</f>
        <v>L2001T - 长期借款</v>
      </c>
      <c r="F57" s="103" t="str">
        <f xml:space="preserve"> _xll.EPMOlapMemberO("[RPTCURRENCY].[PARENTH1].[USD]","","USD - 美元","","000")</f>
        <v>USD - 美元</v>
      </c>
      <c r="G57" s="54">
        <v>2105010101</v>
      </c>
      <c r="H57" s="54" t="s">
        <v>1191</v>
      </c>
      <c r="I57" s="54" t="s">
        <v>1192</v>
      </c>
      <c r="J57" s="54" t="s">
        <v>1193</v>
      </c>
      <c r="K57" s="54" t="s">
        <v>360</v>
      </c>
      <c r="L57" s="96"/>
      <c r="M57" s="96">
        <f>IFERROR(N57/L57,0)</f>
        <v>0</v>
      </c>
      <c r="N57" s="96" t="str">
        <f>_xll.EPMRetrieveData("CONSOLIDATION",G57,H57,I57,J57,K57,$F$3,$F$4,$F$5,$F$6)</f>
        <v>#Error，无当前连接。</v>
      </c>
      <c r="O57" s="96"/>
      <c r="P57" s="96">
        <f>IFERROR(Q57/O57,0)</f>
        <v>0</v>
      </c>
      <c r="Q57" s="96" t="str">
        <f>_xll.EPMRetrieveData("CONSOLIDATION",R57,S57,T57,U57,V57,$F$3,$F$4,$F$5,$F$6)</f>
        <v>#Error，无当前连接。</v>
      </c>
      <c r="R57" s="54">
        <v>2105010101</v>
      </c>
      <c r="S57" s="54" t="s">
        <v>1191</v>
      </c>
      <c r="T57" s="54" t="s">
        <v>1192</v>
      </c>
      <c r="U57" s="54" t="s">
        <v>1194</v>
      </c>
      <c r="V57" s="54" t="s">
        <v>360</v>
      </c>
    </row>
    <row r="58" spans="4:22">
      <c r="D58" s="102" t="s">
        <v>835</v>
      </c>
      <c r="E58" s="112" t="str">
        <f xml:space="preserve"> _xll.EPMOlapMemberO("[ACCOUNT].[PARENTH1].[L2001T]","","L2001T - 长期借款","","000")</f>
        <v>L2001T - 长期借款</v>
      </c>
      <c r="F58" s="103" t="str">
        <f xml:space="preserve"> _xll.EPMOlapMemberO("[RPTCURRENCY].[PARENTH1].[JPY]","","JPY - 日元","","000")</f>
        <v>JPY - 日元</v>
      </c>
      <c r="G58" s="54">
        <v>2105010102</v>
      </c>
      <c r="H58" s="54" t="s">
        <v>1191</v>
      </c>
      <c r="I58" s="54" t="s">
        <v>1192</v>
      </c>
      <c r="J58" s="54" t="s">
        <v>1193</v>
      </c>
      <c r="K58" s="54" t="s">
        <v>360</v>
      </c>
      <c r="L58" s="96"/>
      <c r="M58" s="96">
        <f>IFERROR(N58/L58,0)</f>
        <v>0</v>
      </c>
      <c r="N58" s="96" t="str">
        <f>_xll.EPMRetrieveData("CONSOLIDATION",G58,H58,I58,J58,K58,$F$3,$F$4,$F$5,$F$6)</f>
        <v>#Error，无当前连接。</v>
      </c>
      <c r="O58" s="96"/>
      <c r="P58" s="96">
        <f>IFERROR(Q58/O58,0)</f>
        <v>0</v>
      </c>
      <c r="Q58" s="96" t="str">
        <f>_xll.EPMRetrieveData("CONSOLIDATION",R58,S58,T58,U58,V58,$F$3,$F$4,$F$5,$F$6)</f>
        <v>#Error，无当前连接。</v>
      </c>
      <c r="R58" s="54">
        <v>2105010102</v>
      </c>
      <c r="S58" s="54" t="s">
        <v>1191</v>
      </c>
      <c r="T58" s="54" t="s">
        <v>1192</v>
      </c>
      <c r="U58" s="54" t="s">
        <v>1194</v>
      </c>
      <c r="V58" s="54" t="s">
        <v>360</v>
      </c>
    </row>
    <row r="59" spans="4:22">
      <c r="D59" s="102" t="s">
        <v>842</v>
      </c>
      <c r="E59" s="112" t="str">
        <f xml:space="preserve"> _xll.EPMOlapMemberO("[ACCOUNT].[PARENTH1].[L2001T]","","L2001T - 长期借款","","000")</f>
        <v>L2001T - 长期借款</v>
      </c>
      <c r="F59" s="103" t="str">
        <f xml:space="preserve"> _xll.EPMOlapMemberO("[RPTCURRENCY].[PARENTH1].[EUR]","","EUR - 欧元","","000")</f>
        <v>EUR - 欧元</v>
      </c>
      <c r="G59" s="54">
        <v>2105010201</v>
      </c>
      <c r="H59" s="54" t="s">
        <v>1191</v>
      </c>
      <c r="I59" s="54" t="s">
        <v>1192</v>
      </c>
      <c r="J59" s="54" t="s">
        <v>1193</v>
      </c>
      <c r="K59" s="54" t="s">
        <v>360</v>
      </c>
      <c r="L59" s="96"/>
      <c r="M59" s="96">
        <f>IFERROR(N59/L59,0)</f>
        <v>0</v>
      </c>
      <c r="N59" s="96" t="str">
        <f>_xll.EPMRetrieveData("CONSOLIDATION",G59,H59,I59,J59,K59,$F$3,$F$4,$F$5,$F$6)</f>
        <v>#Error，无当前连接。</v>
      </c>
      <c r="O59" s="96"/>
      <c r="P59" s="96">
        <f>IFERROR(Q59/O59,0)</f>
        <v>0</v>
      </c>
      <c r="Q59" s="96" t="str">
        <f>_xll.EPMRetrieveData("CONSOLIDATION",R59,S59,T59,U59,V59,$F$3,$F$4,$F$5,$F$6)</f>
        <v>#Error，无当前连接。</v>
      </c>
      <c r="R59" s="54">
        <v>2105010201</v>
      </c>
      <c r="S59" s="54" t="s">
        <v>1191</v>
      </c>
      <c r="T59" s="54" t="s">
        <v>1192</v>
      </c>
      <c r="U59" s="54" t="s">
        <v>1194</v>
      </c>
      <c r="V59" s="54" t="s">
        <v>360</v>
      </c>
    </row>
    <row r="60" spans="4:22">
      <c r="D60" s="102" t="s">
        <v>849</v>
      </c>
      <c r="E60" s="112" t="str">
        <f xml:space="preserve"> _xll.EPMOlapMemberO("[ACCOUNT].[PARENTH1].[L2001T]","","L2001T - 长期借款","","000")</f>
        <v>L2001T - 长期借款</v>
      </c>
      <c r="F60" s="103" t="str">
        <f xml:space="preserve"> _xll.EPMOlapMemberO("[RPTCURRENCY].[PARENTH1].[HKD]","","HKD - 港币","","000")</f>
        <v>HKD - 港币</v>
      </c>
      <c r="G60" s="54">
        <v>2105010202</v>
      </c>
      <c r="H60" s="54" t="s">
        <v>1191</v>
      </c>
      <c r="I60" s="54" t="s">
        <v>1192</v>
      </c>
      <c r="J60" s="54" t="s">
        <v>1193</v>
      </c>
      <c r="K60" s="54" t="s">
        <v>360</v>
      </c>
      <c r="L60" s="96"/>
      <c r="M60" s="96">
        <f>IFERROR(N60/L60,0)</f>
        <v>0</v>
      </c>
      <c r="N60" s="96" t="str">
        <f>_xll.EPMRetrieveData("CONSOLIDATION",G60,H60,I60,J60,K60,$F$3,$F$4,$F$5,$F$6)</f>
        <v>#Error，无当前连接。</v>
      </c>
      <c r="O60" s="96"/>
      <c r="P60" s="96">
        <f>IFERROR(Q60/O60,0)</f>
        <v>0</v>
      </c>
      <c r="Q60" s="96" t="str">
        <f>_xll.EPMRetrieveData("CONSOLIDATION",R60,S60,T60,U60,V60,$F$3,$F$4,$F$5,$F$6)</f>
        <v>#Error，无当前连接。</v>
      </c>
      <c r="R60" s="54">
        <v>2105010202</v>
      </c>
      <c r="S60" s="54" t="s">
        <v>1191</v>
      </c>
      <c r="T60" s="54" t="s">
        <v>1192</v>
      </c>
      <c r="U60" s="54" t="s">
        <v>1194</v>
      </c>
      <c r="V60" s="54" t="s">
        <v>360</v>
      </c>
    </row>
    <row r="61" spans="4:22">
      <c r="D61" s="102" t="s">
        <v>1196</v>
      </c>
      <c r="E61" s="112" t="str">
        <f xml:space="preserve"> _xll.EPMOlapMemberO("[ACCOUNT].[PARENTH1].[L2001T]","","L2001T - 长期借款","","000")</f>
        <v>L2001T - 长期借款</v>
      </c>
      <c r="F61" s="103" t="str">
        <f xml:space="preserve"> _xll.EPMOlapMemberO("[RPTCURRENCY].[PARENTH1].[GBP]","","GBP - 英镑","","000")</f>
        <v>GBP - 英镑</v>
      </c>
      <c r="G61" s="54">
        <v>2105010301</v>
      </c>
      <c r="H61" s="54" t="s">
        <v>1191</v>
      </c>
      <c r="I61" s="54" t="s">
        <v>1192</v>
      </c>
      <c r="J61" s="54" t="s">
        <v>1193</v>
      </c>
      <c r="K61" s="54" t="s">
        <v>360</v>
      </c>
      <c r="L61" s="96"/>
      <c r="M61" s="96">
        <f>IFERROR(N61/L61,0)</f>
        <v>0</v>
      </c>
      <c r="N61" s="96" t="str">
        <f>_xll.EPMRetrieveData("CONSOLIDATION",G61,H61,I61,J61,K61,$F$3,$F$4,$F$5,$F$6)</f>
        <v>#Error，无当前连接。</v>
      </c>
      <c r="O61" s="96"/>
      <c r="P61" s="96">
        <f>IFERROR(Q61/O61,0)</f>
        <v>0</v>
      </c>
      <c r="Q61" s="96" t="str">
        <f>_xll.EPMRetrieveData("CONSOLIDATION",R61,S61,T61,U61,V61,$F$3,$F$4,$F$5,$F$6)</f>
        <v>#Error，无当前连接。</v>
      </c>
      <c r="R61" s="54">
        <v>2105010301</v>
      </c>
      <c r="S61" s="54" t="s">
        <v>1191</v>
      </c>
      <c r="T61" s="54" t="s">
        <v>1192</v>
      </c>
      <c r="U61" s="54" t="s">
        <v>1194</v>
      </c>
      <c r="V61" s="54" t="s">
        <v>360</v>
      </c>
    </row>
    <row r="62" spans="4:22">
      <c r="D62" s="102" t="s">
        <v>1122</v>
      </c>
      <c r="E62" s="157"/>
      <c r="F62" s="155" t="s">
        <v>1190</v>
      </c>
      <c r="L62" s="100">
        <f>SUM(L63:L67)</f>
        <v>0</v>
      </c>
      <c r="M62" s="100"/>
      <c r="N62" s="100">
        <f>SUM(N63:N67)</f>
        <v>0</v>
      </c>
      <c r="O62" s="100">
        <f>SUM(O63:O67)</f>
        <v>0</v>
      </c>
      <c r="P62" s="100"/>
      <c r="Q62" s="100">
        <f>SUM(Q63:Q67)</f>
        <v>0</v>
      </c>
      <c r="R62" s="96"/>
      <c r="S62" s="96"/>
      <c r="T62" s="96"/>
      <c r="U62" s="96"/>
      <c r="V62" s="96"/>
    </row>
    <row r="63" spans="4:22">
      <c r="D63" s="102" t="s">
        <v>828</v>
      </c>
      <c r="E63" s="112" t="str">
        <f xml:space="preserve"> _xll.EPMOlapMemberO("[ACCOUNT].[PARENTH1].[L2002T]","","L2002T - 应付债券","","000")</f>
        <v>L2002T - 应付债券</v>
      </c>
      <c r="F63" s="103" t="str">
        <f xml:space="preserve"> _xll.EPMOlapMemberO("[RPTCURRENCY].[PARENTH1].[USD]","","USD - 美元","","000")</f>
        <v>USD - 美元</v>
      </c>
      <c r="G63" s="54">
        <v>2102010100</v>
      </c>
      <c r="H63" s="54" t="s">
        <v>1191</v>
      </c>
      <c r="I63" s="54" t="s">
        <v>1192</v>
      </c>
      <c r="J63" s="54" t="s">
        <v>1193</v>
      </c>
      <c r="K63" s="54" t="s">
        <v>360</v>
      </c>
      <c r="L63" s="96"/>
      <c r="M63" s="96">
        <f>IFERROR(N63/L63,0)</f>
        <v>0</v>
      </c>
      <c r="N63" s="96" t="str">
        <f>_xll.EPMRetrieveData("CONSOLIDATION",G63,H63,I63,J63,K63,$F$3,$F$4,$F$5,$F$6)</f>
        <v>#Error，无当前连接。</v>
      </c>
      <c r="O63" s="96"/>
      <c r="P63" s="96">
        <f>IFERROR(Q63/O63,0)</f>
        <v>0</v>
      </c>
      <c r="Q63" s="96" t="str">
        <f>_xll.EPMRetrieveData("CONSOLIDATION",R63,S63,T63,U63,V63,$F$3,$F$4,$F$5,$F$6)</f>
        <v>#Error，无当前连接。</v>
      </c>
      <c r="R63" s="54">
        <v>2102010100</v>
      </c>
      <c r="S63" s="54" t="s">
        <v>1191</v>
      </c>
      <c r="T63" s="54" t="s">
        <v>1192</v>
      </c>
      <c r="U63" s="54" t="s">
        <v>1194</v>
      </c>
      <c r="V63" s="54" t="s">
        <v>360</v>
      </c>
    </row>
    <row r="64" spans="4:22">
      <c r="D64" s="102" t="s">
        <v>835</v>
      </c>
      <c r="E64" s="112" t="str">
        <f xml:space="preserve"> _xll.EPMOlapMemberO("[ACCOUNT].[PARENTH1].[L2002T]","","L2002T - 应付债券","","000")</f>
        <v>L2002T - 应付债券</v>
      </c>
      <c r="F64" s="103" t="str">
        <f xml:space="preserve"> _xll.EPMOlapMemberO("[RPTCURRENCY].[PARENTH1].[JPY]","","JPY - 日元","","000")</f>
        <v>JPY - 日元</v>
      </c>
      <c r="G64" s="54">
        <v>2102010200</v>
      </c>
      <c r="H64" s="54" t="s">
        <v>1191</v>
      </c>
      <c r="I64" s="54" t="s">
        <v>1192</v>
      </c>
      <c r="J64" s="54" t="s">
        <v>1193</v>
      </c>
      <c r="K64" s="54" t="s">
        <v>360</v>
      </c>
      <c r="L64" s="96"/>
      <c r="M64" s="96">
        <f>IFERROR(N64/L64,0)</f>
        <v>0</v>
      </c>
      <c r="N64" s="96" t="str">
        <f>_xll.EPMRetrieveData("CONSOLIDATION",G64,H64,I64,J64,K64,$F$3,$F$4,$F$5,$F$6)</f>
        <v>#Error，无当前连接。</v>
      </c>
      <c r="O64" s="96"/>
      <c r="P64" s="96">
        <f>IFERROR(Q64/O64,0)</f>
        <v>0</v>
      </c>
      <c r="Q64" s="96" t="str">
        <f>_xll.EPMRetrieveData("CONSOLIDATION",R64,S64,T64,U64,V64,$F$3,$F$4,$F$5,$F$6)</f>
        <v>#Error，无当前连接。</v>
      </c>
      <c r="R64" s="54">
        <v>2102010200</v>
      </c>
      <c r="S64" s="54" t="s">
        <v>1191</v>
      </c>
      <c r="T64" s="54" t="s">
        <v>1192</v>
      </c>
      <c r="U64" s="54" t="s">
        <v>1194</v>
      </c>
      <c r="V64" s="54" t="s">
        <v>360</v>
      </c>
    </row>
    <row r="65" spans="4:22">
      <c r="D65" s="102" t="s">
        <v>842</v>
      </c>
      <c r="E65" s="112" t="str">
        <f xml:space="preserve"> _xll.EPMOlapMemberO("[ACCOUNT].[PARENTH1].[L2002T]","","L2002T - 应付债券","","000")</f>
        <v>L2002T - 应付债券</v>
      </c>
      <c r="F65" s="103" t="str">
        <f xml:space="preserve"> _xll.EPMOlapMemberO("[RPTCURRENCY].[PARENTH1].[EUR]","","EUR - 欧元","","000")</f>
        <v>EUR - 欧元</v>
      </c>
      <c r="G65" s="54">
        <v>2102020100</v>
      </c>
      <c r="H65" s="54" t="s">
        <v>1191</v>
      </c>
      <c r="I65" s="54" t="s">
        <v>1192</v>
      </c>
      <c r="J65" s="54" t="s">
        <v>1193</v>
      </c>
      <c r="K65" s="54" t="s">
        <v>360</v>
      </c>
      <c r="L65" s="96"/>
      <c r="M65" s="96">
        <f>IFERROR(N65/L65,0)</f>
        <v>0</v>
      </c>
      <c r="N65" s="96" t="str">
        <f>_xll.EPMRetrieveData("CONSOLIDATION",G65,H65,I65,J65,K65,$F$3,$F$4,$F$5,$F$6)</f>
        <v>#Error，无当前连接。</v>
      </c>
      <c r="O65" s="96"/>
      <c r="P65" s="96">
        <f>IFERROR(Q65/O65,0)</f>
        <v>0</v>
      </c>
      <c r="Q65" s="96" t="str">
        <f>_xll.EPMRetrieveData("CONSOLIDATION",R65,S65,T65,U65,V65,$F$3,$F$4,$F$5,$F$6)</f>
        <v>#Error，无当前连接。</v>
      </c>
      <c r="R65" s="54">
        <v>2102020100</v>
      </c>
      <c r="S65" s="54" t="s">
        <v>1191</v>
      </c>
      <c r="T65" s="54" t="s">
        <v>1192</v>
      </c>
      <c r="U65" s="54" t="s">
        <v>1194</v>
      </c>
      <c r="V65" s="54" t="s">
        <v>360</v>
      </c>
    </row>
    <row r="66" spans="4:22">
      <c r="D66" s="102" t="s">
        <v>849</v>
      </c>
      <c r="E66" s="112" t="str">
        <f xml:space="preserve"> _xll.EPMOlapMemberO("[ACCOUNT].[PARENTH1].[L2002T]","","L2002T - 应付债券","","000")</f>
        <v>L2002T - 应付债券</v>
      </c>
      <c r="F66" s="103" t="str">
        <f xml:space="preserve"> _xll.EPMOlapMemberO("[RPTCURRENCY].[PARENTH1].[HKD]","","HKD - 港币","","000")</f>
        <v>HKD - 港币</v>
      </c>
      <c r="G66" s="54">
        <v>2102020200</v>
      </c>
      <c r="H66" s="54" t="s">
        <v>1191</v>
      </c>
      <c r="I66" s="54" t="s">
        <v>1192</v>
      </c>
      <c r="J66" s="54" t="s">
        <v>1193</v>
      </c>
      <c r="K66" s="54" t="s">
        <v>360</v>
      </c>
      <c r="L66" s="96"/>
      <c r="M66" s="96">
        <f>IFERROR(N66/L66,0)</f>
        <v>0</v>
      </c>
      <c r="N66" s="96" t="str">
        <f>_xll.EPMRetrieveData("CONSOLIDATION",G66,H66,I66,J66,K66,$F$3,$F$4,$F$5,$F$6)</f>
        <v>#Error，无当前连接。</v>
      </c>
      <c r="O66" s="96"/>
      <c r="P66" s="96">
        <f>IFERROR(Q66/O66,0)</f>
        <v>0</v>
      </c>
      <c r="Q66" s="96" t="str">
        <f>_xll.EPMRetrieveData("CONSOLIDATION",R66,S66,T66,U66,V66,$F$3,$F$4,$F$5,$F$6)</f>
        <v>#Error，无当前连接。</v>
      </c>
      <c r="R66" s="54">
        <v>2102020200</v>
      </c>
      <c r="S66" s="54" t="s">
        <v>1191</v>
      </c>
      <c r="T66" s="54" t="s">
        <v>1192</v>
      </c>
      <c r="U66" s="54" t="s">
        <v>1194</v>
      </c>
      <c r="V66" s="54" t="s">
        <v>360</v>
      </c>
    </row>
    <row r="67" spans="4:22">
      <c r="D67" s="102" t="s">
        <v>1196</v>
      </c>
      <c r="E67" s="112" t="str">
        <f xml:space="preserve"> _xll.EPMOlapMemberO("[ACCOUNT].[PARENTH1].[L2002T]","","L2002T - 应付债券","","000")</f>
        <v>L2002T - 应付债券</v>
      </c>
      <c r="F67" s="103" t="str">
        <f xml:space="preserve"> _xll.EPMOlapMemberO("[RPTCURRENCY].[PARENTH1].[GBP]","","GBP - 英镑","","000")</f>
        <v>GBP - 英镑</v>
      </c>
      <c r="G67" s="54">
        <v>2102030100</v>
      </c>
      <c r="H67" s="54" t="s">
        <v>1191</v>
      </c>
      <c r="I67" s="54" t="s">
        <v>1192</v>
      </c>
      <c r="J67" s="54" t="s">
        <v>1193</v>
      </c>
      <c r="K67" s="54" t="s">
        <v>360</v>
      </c>
      <c r="L67" s="96"/>
      <c r="M67" s="96">
        <f>IFERROR(N67/L67,0)</f>
        <v>0</v>
      </c>
      <c r="N67" s="96" t="str">
        <f>_xll.EPMRetrieveData("CONSOLIDATION",G67,H67,I67,J67,K67,$F$3,$F$4,$F$5,$F$6)</f>
        <v>#Error，无当前连接。</v>
      </c>
      <c r="O67" s="96"/>
      <c r="P67" s="96">
        <f>IFERROR(Q67/O67,0)</f>
        <v>0</v>
      </c>
      <c r="Q67" s="96" t="str">
        <f>_xll.EPMRetrieveData("CONSOLIDATION",R67,S67,T67,U67,V67,$F$3,$F$4,$F$5,$F$6)</f>
        <v>#Error，无当前连接。</v>
      </c>
      <c r="R67" s="54">
        <v>2102030100</v>
      </c>
      <c r="S67" s="54" t="s">
        <v>1191</v>
      </c>
      <c r="T67" s="54" t="s">
        <v>1192</v>
      </c>
      <c r="U67" s="54" t="s">
        <v>1194</v>
      </c>
      <c r="V67" s="54" t="s">
        <v>360</v>
      </c>
    </row>
    <row r="68" spans="4:22">
      <c r="D68" s="102" t="s">
        <v>1159</v>
      </c>
      <c r="E68" s="103"/>
      <c r="F68" s="155" t="s">
        <v>1190</v>
      </c>
      <c r="G68" s="96"/>
      <c r="H68" s="96"/>
      <c r="I68" s="96"/>
      <c r="J68" s="96"/>
      <c r="K68" s="96"/>
      <c r="L68" s="100">
        <f>SUM(L69:L73)</f>
        <v>0</v>
      </c>
      <c r="M68" s="100"/>
      <c r="N68" s="100">
        <f>SUM(N69:N73)</f>
        <v>0</v>
      </c>
      <c r="O68" s="100">
        <f>SUM(O69:O73)</f>
        <v>0</v>
      </c>
      <c r="P68" s="100"/>
      <c r="Q68" s="100">
        <f>SUM(Q69:Q73)</f>
        <v>0</v>
      </c>
      <c r="R68" s="96"/>
      <c r="S68" s="96"/>
      <c r="T68" s="96"/>
      <c r="U68" s="96"/>
      <c r="V68" s="96"/>
    </row>
    <row r="69" spans="4:22">
      <c r="D69" s="102" t="s">
        <v>828</v>
      </c>
      <c r="E69" s="103" t="str">
        <f xml:space="preserve"> _xll.EPMOlapMemberO("[ACCOUNT].[PARENTH1].[J5501]","","J5501 - 其他科目","","000")</f>
        <v>J5501 - 其他科目</v>
      </c>
      <c r="F69" s="103" t="str">
        <f xml:space="preserve"> _xll.EPMOlapMemberO("[RPTCURRENCY].[PARENTH1].[USD]","","USD - 美元","","000")</f>
        <v>USD - 美元</v>
      </c>
      <c r="G69" s="96" t="s">
        <v>1197</v>
      </c>
      <c r="H69" s="96" t="s">
        <v>1191</v>
      </c>
      <c r="I69" s="96" t="s">
        <v>1192</v>
      </c>
      <c r="J69" s="96" t="s">
        <v>1198</v>
      </c>
      <c r="K69" s="96" t="s">
        <v>360</v>
      </c>
      <c r="L69" s="158"/>
      <c r="M69" s="158">
        <f>IFERROR(N69/L69,0)</f>
        <v>0</v>
      </c>
      <c r="N69" s="158" t="str">
        <f>_xll.EPMRetrieveData("CONSOLIDATION",G69,H69,I69,J69,K69,$F$3,$F$4,$F$5,$F$6)</f>
        <v>#Error，无当前连接。</v>
      </c>
      <c r="O69" s="158"/>
      <c r="P69" s="158">
        <f>IFERROR(Q69/O69,0)</f>
        <v>0</v>
      </c>
      <c r="Q69" s="158" t="str">
        <f>_xll.EPMRetrieveData("CONSOLIDATION",R69,S69,T69,U69,V69,$F$3,$F$4,$F$5,$F$6)</f>
        <v>#Error，无当前连接。</v>
      </c>
      <c r="R69" s="96" t="s">
        <v>1197</v>
      </c>
      <c r="S69" s="96" t="s">
        <v>1191</v>
      </c>
      <c r="T69" s="96" t="s">
        <v>1192</v>
      </c>
      <c r="U69" s="96" t="s">
        <v>1198</v>
      </c>
      <c r="V69" s="96" t="s">
        <v>360</v>
      </c>
    </row>
    <row r="70" spans="4:22">
      <c r="D70" s="102" t="s">
        <v>835</v>
      </c>
      <c r="E70" s="103" t="str">
        <f xml:space="preserve"> _xll.EPMOlapMemberO("[ACCOUNT].[PARENTH1].[J5501]","","J5501 - 其他科目","","000")</f>
        <v>J5501 - 其他科目</v>
      </c>
      <c r="F70" s="103" t="str">
        <f xml:space="preserve"> _xll.EPMOlapMemberO("[RPTCURRENCY].[PARENTH1].[JPY]","","JPY - 日元","","000")</f>
        <v>JPY - 日元</v>
      </c>
      <c r="G70" s="96" t="s">
        <v>1199</v>
      </c>
      <c r="H70" s="96" t="s">
        <v>1191</v>
      </c>
      <c r="I70" s="96" t="s">
        <v>1192</v>
      </c>
      <c r="J70" s="96" t="s">
        <v>1198</v>
      </c>
      <c r="K70" s="96" t="s">
        <v>360</v>
      </c>
      <c r="L70" s="158"/>
      <c r="M70" s="158">
        <f>IFERROR(N70/L70,0)</f>
        <v>0</v>
      </c>
      <c r="N70" s="158" t="str">
        <f>_xll.EPMRetrieveData("CONSOLIDATION",G70,H70,I70,J70,K70,$F$3,$F$4,$F$5,$F$6)</f>
        <v>#Error，无当前连接。</v>
      </c>
      <c r="O70" s="158"/>
      <c r="P70" s="158">
        <f>IFERROR(Q70/O70,0)</f>
        <v>0</v>
      </c>
      <c r="Q70" s="158" t="str">
        <f>_xll.EPMRetrieveData("CONSOLIDATION",R70,S70,T70,U70,V70,$F$3,$F$4,$F$5,$F$6)</f>
        <v>#Error，无当前连接。</v>
      </c>
      <c r="R70" s="96" t="s">
        <v>1199</v>
      </c>
      <c r="S70" s="96" t="s">
        <v>1191</v>
      </c>
      <c r="T70" s="96" t="s">
        <v>1192</v>
      </c>
      <c r="U70" s="96" t="s">
        <v>1198</v>
      </c>
      <c r="V70" s="96" t="s">
        <v>360</v>
      </c>
    </row>
    <row r="71" spans="4:22">
      <c r="D71" s="102" t="s">
        <v>842</v>
      </c>
      <c r="E71" s="103" t="str">
        <f xml:space="preserve"> _xll.EPMOlapMemberO("[ACCOUNT].[PARENTH1].[J5501]","","J5501 - 其他科目","","000")</f>
        <v>J5501 - 其他科目</v>
      </c>
      <c r="F71" s="103" t="str">
        <f xml:space="preserve"> _xll.EPMOlapMemberO("[RPTCURRENCY].[PARENTH1].[EUR]","","EUR - 欧元","","000")</f>
        <v>EUR - 欧元</v>
      </c>
      <c r="G71" s="96" t="s">
        <v>1200</v>
      </c>
      <c r="H71" s="96" t="s">
        <v>1191</v>
      </c>
      <c r="I71" s="96" t="s">
        <v>1192</v>
      </c>
      <c r="J71" s="96" t="s">
        <v>1198</v>
      </c>
      <c r="K71" s="96" t="s">
        <v>360</v>
      </c>
      <c r="L71" s="158"/>
      <c r="M71" s="158">
        <f>IFERROR(N71/L71,0)</f>
        <v>0</v>
      </c>
      <c r="N71" s="158" t="str">
        <f>_xll.EPMRetrieveData("CONSOLIDATION",G71,H71,I71,J71,K71,$F$3,$F$4,$F$5,$F$6)</f>
        <v>#Error，无当前连接。</v>
      </c>
      <c r="O71" s="158"/>
      <c r="P71" s="158">
        <f>IFERROR(Q71/O71,0)</f>
        <v>0</v>
      </c>
      <c r="Q71" s="158" t="str">
        <f>_xll.EPMRetrieveData("CONSOLIDATION",R71,S71,T71,U71,V71,$F$3,$F$4,$F$5,$F$6)</f>
        <v>#Error，无当前连接。</v>
      </c>
      <c r="R71" s="96" t="s">
        <v>1200</v>
      </c>
      <c r="S71" s="96" t="s">
        <v>1191</v>
      </c>
      <c r="T71" s="96" t="s">
        <v>1192</v>
      </c>
      <c r="U71" s="96" t="s">
        <v>1198</v>
      </c>
      <c r="V71" s="96" t="s">
        <v>360</v>
      </c>
    </row>
    <row r="72" spans="4:22">
      <c r="D72" s="102" t="s">
        <v>849</v>
      </c>
      <c r="E72" s="103" t="str">
        <f xml:space="preserve"> _xll.EPMOlapMemberO("[ACCOUNT].[PARENTH1].[J5501]","","J5501 - 其他科目","","000")</f>
        <v>J5501 - 其他科目</v>
      </c>
      <c r="F72" s="103" t="str">
        <f xml:space="preserve"> _xll.EPMOlapMemberO("[RPTCURRENCY].[PARENTH1].[HKD]","","HKD - 港币","","000")</f>
        <v>HKD - 港币</v>
      </c>
      <c r="G72" s="96" t="s">
        <v>1201</v>
      </c>
      <c r="H72" s="96" t="s">
        <v>1191</v>
      </c>
      <c r="I72" s="96" t="s">
        <v>1192</v>
      </c>
      <c r="J72" s="96" t="s">
        <v>1198</v>
      </c>
      <c r="K72" s="96" t="s">
        <v>360</v>
      </c>
      <c r="L72" s="158"/>
      <c r="M72" s="158">
        <f>IFERROR(N72/L72,0)</f>
        <v>0</v>
      </c>
      <c r="N72" s="158" t="str">
        <f>_xll.EPMRetrieveData("CONSOLIDATION",G72,H72,I72,J72,K72,$F$3,$F$4,$F$5,$F$6)</f>
        <v>#Error，无当前连接。</v>
      </c>
      <c r="O72" s="158"/>
      <c r="P72" s="158">
        <f>IFERROR(Q72/O72,0)</f>
        <v>0</v>
      </c>
      <c r="Q72" s="158" t="str">
        <f>_xll.EPMRetrieveData("CONSOLIDATION",R72,S72,T72,U72,V72,$F$3,$F$4,$F$5,$F$6)</f>
        <v>#Error，无当前连接。</v>
      </c>
      <c r="R72" s="96" t="s">
        <v>1201</v>
      </c>
      <c r="S72" s="96" t="s">
        <v>1191</v>
      </c>
      <c r="T72" s="96" t="s">
        <v>1192</v>
      </c>
      <c r="U72" s="96" t="s">
        <v>1198</v>
      </c>
      <c r="V72" s="96" t="s">
        <v>360</v>
      </c>
    </row>
    <row r="73" spans="4:22">
      <c r="D73" s="102" t="s">
        <v>1196</v>
      </c>
      <c r="E73" s="103" t="str">
        <f xml:space="preserve"> _xll.EPMOlapMemberO("[ACCOUNT].[PARENTH1].[J5501]","","J5501 - 其他科目","","000")</f>
        <v>J5501 - 其他科目</v>
      </c>
      <c r="F73" s="103" t="str">
        <f xml:space="preserve"> _xll.EPMOlapMemberO("[RPTCURRENCY].[PARENTH1].[GBP]","","GBP - 英镑","","000")</f>
        <v>GBP - 英镑</v>
      </c>
      <c r="G73" s="96" t="s">
        <v>1202</v>
      </c>
      <c r="H73" s="96" t="s">
        <v>1191</v>
      </c>
      <c r="I73" s="96" t="s">
        <v>1192</v>
      </c>
      <c r="J73" s="96" t="s">
        <v>1198</v>
      </c>
      <c r="K73" s="96" t="s">
        <v>360</v>
      </c>
      <c r="L73" s="158"/>
      <c r="M73" s="158">
        <f>IFERROR(N73/L73,0)</f>
        <v>0</v>
      </c>
      <c r="N73" s="158" t="str">
        <f>_xll.EPMRetrieveData("CONSOLIDATION",G73,H73,I73,J73,K73,$F$3,$F$4,$F$5,$F$6)</f>
        <v>#Error，无当前连接。</v>
      </c>
      <c r="O73" s="158"/>
      <c r="P73" s="158">
        <f>IFERROR(Q73/O73,0)</f>
        <v>0</v>
      </c>
      <c r="Q73" s="158" t="str">
        <f>_xll.EPMRetrieveData("CONSOLIDATION",R73,S73,T73,U73,V73,$F$3,$F$4,$F$5,$F$6)</f>
        <v>#Error，无当前连接。</v>
      </c>
      <c r="R73" s="96" t="s">
        <v>1202</v>
      </c>
      <c r="S73" s="96" t="s">
        <v>1191</v>
      </c>
      <c r="T73" s="96" t="s">
        <v>1192</v>
      </c>
      <c r="U73" s="96" t="s">
        <v>1198</v>
      </c>
      <c r="V73" s="96" t="s">
        <v>360</v>
      </c>
    </row>
  </sheetData>
  <mergeCells count="6">
    <mergeCell ref="F2:Q2"/>
    <mergeCell ref="G4:P4"/>
    <mergeCell ref="B7:C7"/>
    <mergeCell ref="D8:F9"/>
    <mergeCell ref="L8:N8"/>
    <mergeCell ref="O8:Q8"/>
  </mergeCells>
  <phoneticPr fontId="7" type="noConversion"/>
  <pageMargins left="0.70866141732283472" right="0.70866141732283472" top="0.74803149606299213" bottom="0.74803149606299213" header="0.31496062992125984" footer="0.31496062992125984"/>
  <pageSetup paperSize="9" scale="90" orientation="portrait" r:id="rId1"/>
  <customProperties>
    <customPr name="EpmWorksheetKeyString_GUID" r:id="rId2"/>
  </customProperties>
  <drawing r:id="rId3"/>
  <legacyDrawing r:id="rId4"/>
  <controls>
    <mc:AlternateContent xmlns:mc="http://schemas.openxmlformats.org/markup-compatibility/2006">
      <mc:Choice Requires="x14">
        <control shapeId="12294" r:id="rId5" name="ReportSubmitControl_1tb1">
          <controlPr defaultSize="0" autoLine="0" autoPict="0" r:id="rId6">
            <anchor moveWithCells="1" sizeWithCells="1">
              <from>
                <xdr:col>0</xdr:col>
                <xdr:colOff>0</xdr:colOff>
                <xdr:row>0</xdr:row>
                <xdr:rowOff>0</xdr:rowOff>
              </from>
              <to>
                <xdr:col>3</xdr:col>
                <xdr:colOff>793750</xdr:colOff>
                <xdr:row>0</xdr:row>
                <xdr:rowOff>0</xdr:rowOff>
              </to>
            </anchor>
          </controlPr>
        </control>
      </mc:Choice>
      <mc:Fallback>
        <control shapeId="12294" r:id="rId5" name="ReportSubmitControl_1tb1"/>
      </mc:Fallback>
    </mc:AlternateContent>
    <mc:AlternateContent xmlns:mc="http://schemas.openxmlformats.org/markup-compatibility/2006">
      <mc:Choice Requires="x14">
        <control shapeId="12293" r:id="rId7" name="ReportSubmitManagerControl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12293" r:id="rId7" name="ReportSubmitManagerControltb1"/>
      </mc:Fallback>
    </mc:AlternateContent>
    <mc:AlternateContent xmlns:mc="http://schemas.openxmlformats.org/markup-compatibility/2006">
      <mc:Choice Requires="x14">
        <control shapeId="12292" r:id="rId9" name="AnalyzerDynReport000tb1">
          <controlPr defaultSize="0" autoLine="0" r:id="rId10">
            <anchor moveWithCells="1" sizeWithCells="1">
              <from>
                <xdr:col>0</xdr:col>
                <xdr:colOff>0</xdr:colOff>
                <xdr:row>0</xdr:row>
                <xdr:rowOff>0</xdr:rowOff>
              </from>
              <to>
                <xdr:col>0</xdr:col>
                <xdr:colOff>0</xdr:colOff>
                <xdr:row>0</xdr:row>
                <xdr:rowOff>0</xdr:rowOff>
              </to>
            </anchor>
          </controlPr>
        </control>
      </mc:Choice>
      <mc:Fallback>
        <control shapeId="12292" r:id="rId9" name="AnalyzerDynReport000tb1"/>
      </mc:Fallback>
    </mc:AlternateContent>
    <mc:AlternateContent xmlns:mc="http://schemas.openxmlformats.org/markup-compatibility/2006">
      <mc:Choice Requires="x14">
        <control shapeId="12291" r:id="rId11" name="MultipleReportManagerInfotb1">
          <controlPr defaultSize="0" autoLine="0" r:id="rId12">
            <anchor moveWithCells="1" sizeWithCells="1">
              <from>
                <xdr:col>0</xdr:col>
                <xdr:colOff>0</xdr:colOff>
                <xdr:row>0</xdr:row>
                <xdr:rowOff>0</xdr:rowOff>
              </from>
              <to>
                <xdr:col>0</xdr:col>
                <xdr:colOff>0</xdr:colOff>
                <xdr:row>0</xdr:row>
                <xdr:rowOff>0</xdr:rowOff>
              </to>
            </anchor>
          </controlPr>
        </control>
      </mc:Choice>
      <mc:Fallback>
        <control shapeId="12291" r:id="rId11" name="MultipleReportManagerInfotb1"/>
      </mc:Fallback>
    </mc:AlternateContent>
    <mc:AlternateContent xmlns:mc="http://schemas.openxmlformats.org/markup-compatibility/2006">
      <mc:Choice Requires="x14">
        <control shapeId="12290" r:id="rId13" name="ConnectionDescriptorsInfotb1">
          <controlPr defaultSize="0" autoLine="0" r:id="rId14">
            <anchor moveWithCells="1" sizeWithCells="1">
              <from>
                <xdr:col>0</xdr:col>
                <xdr:colOff>0</xdr:colOff>
                <xdr:row>0</xdr:row>
                <xdr:rowOff>0</xdr:rowOff>
              </from>
              <to>
                <xdr:col>0</xdr:col>
                <xdr:colOff>0</xdr:colOff>
                <xdr:row>0</xdr:row>
                <xdr:rowOff>0</xdr:rowOff>
              </to>
            </anchor>
          </controlPr>
        </control>
      </mc:Choice>
      <mc:Fallback>
        <control shapeId="12290" r:id="rId13" name="ConnectionDescriptorsInfotb1"/>
      </mc:Fallback>
    </mc:AlternateContent>
    <mc:AlternateContent xmlns:mc="http://schemas.openxmlformats.org/markup-compatibility/2006">
      <mc:Choice Requires="x14">
        <control shapeId="12289" r:id="rId15" name="FPMExcelClientSheetOptionstb1">
          <controlPr defaultSize="0" autoLine="0" r:id="rId16">
            <anchor moveWithCells="1" sizeWithCells="1">
              <from>
                <xdr:col>0</xdr:col>
                <xdr:colOff>0</xdr:colOff>
                <xdr:row>0</xdr:row>
                <xdr:rowOff>0</xdr:rowOff>
              </from>
              <to>
                <xdr:col>0</xdr:col>
                <xdr:colOff>0</xdr:colOff>
                <xdr:row>0</xdr:row>
                <xdr:rowOff>0</xdr:rowOff>
              </to>
            </anchor>
          </controlPr>
        </control>
      </mc:Choice>
      <mc:Fallback>
        <control shapeId="12289" r:id="rId15" name="FPMExcelClientSheetOptionstb1"/>
      </mc:Fallback>
    </mc:AlternateContent>
  </control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83F8-2107-4F06-B5EB-040B943C63C3}">
  <sheetPr codeName="Sheet28"/>
  <dimension ref="A1:F24"/>
  <sheetViews>
    <sheetView workbookViewId="0">
      <selection activeCell="D25" sqref="D25"/>
    </sheetView>
  </sheetViews>
  <sheetFormatPr defaultColWidth="8.33203125" defaultRowHeight="12.5"/>
  <cols>
    <col min="1" max="1" width="4.08203125" style="2" customWidth="1"/>
    <col min="2" max="2" width="39.4140625" style="2" customWidth="1"/>
    <col min="3" max="6" width="15.9140625" style="2" customWidth="1"/>
    <col min="7" max="16384" width="8.33203125" style="2"/>
  </cols>
  <sheetData>
    <row r="1" spans="1:6" ht="16.25" customHeight="1">
      <c r="A1" s="564" t="s">
        <v>269</v>
      </c>
      <c r="B1" s="564" t="s">
        <v>426</v>
      </c>
      <c r="C1" s="564" t="s">
        <v>816</v>
      </c>
      <c r="D1" s="564" t="s">
        <v>816</v>
      </c>
      <c r="E1" s="564" t="s">
        <v>817</v>
      </c>
      <c r="F1" s="564" t="s">
        <v>817</v>
      </c>
    </row>
    <row r="2" spans="1:6" ht="16.25" customHeight="1">
      <c r="A2" s="564" t="s">
        <v>269</v>
      </c>
      <c r="B2" s="564" t="s">
        <v>426</v>
      </c>
      <c r="C2" s="3" t="s">
        <v>818</v>
      </c>
      <c r="D2" s="3" t="s">
        <v>820</v>
      </c>
      <c r="E2" s="3" t="s">
        <v>818</v>
      </c>
      <c r="F2" s="3" t="s">
        <v>820</v>
      </c>
    </row>
    <row r="3" spans="1:6" ht="16.25" customHeight="1">
      <c r="A3" s="159" t="s">
        <v>11</v>
      </c>
      <c r="B3" s="159" t="s">
        <v>10</v>
      </c>
      <c r="C3" s="159">
        <v>1</v>
      </c>
      <c r="D3" s="159">
        <v>2</v>
      </c>
      <c r="E3" s="159">
        <v>3</v>
      </c>
      <c r="F3" s="159">
        <v>4</v>
      </c>
    </row>
    <row r="4" spans="1:6" ht="16.25" customHeight="1">
      <c r="A4" s="4">
        <v>1</v>
      </c>
      <c r="B4" s="3" t="s">
        <v>430</v>
      </c>
      <c r="C4" s="6" t="s">
        <v>1203</v>
      </c>
      <c r="D4" s="6" t="s">
        <v>1204</v>
      </c>
      <c r="E4" s="6" t="s">
        <v>1205</v>
      </c>
      <c r="F4" s="6" t="s">
        <v>1206</v>
      </c>
    </row>
    <row r="5" spans="1:6" ht="16.25" customHeight="1">
      <c r="A5" s="4">
        <v>2</v>
      </c>
      <c r="B5" s="160" t="s">
        <v>1207</v>
      </c>
      <c r="C5" s="6" t="s">
        <v>1208</v>
      </c>
      <c r="D5" s="6" t="s">
        <v>1209</v>
      </c>
      <c r="E5" s="6" t="s">
        <v>1210</v>
      </c>
      <c r="F5" s="6" t="s">
        <v>1211</v>
      </c>
    </row>
    <row r="6" spans="1:6" ht="16.25" customHeight="1">
      <c r="A6" s="4">
        <v>3</v>
      </c>
      <c r="B6" s="5" t="s">
        <v>828</v>
      </c>
      <c r="C6" s="6" t="s">
        <v>1212</v>
      </c>
      <c r="D6" s="6" t="s">
        <v>1213</v>
      </c>
      <c r="E6" s="6" t="s">
        <v>1214</v>
      </c>
      <c r="F6" s="6" t="s">
        <v>1215</v>
      </c>
    </row>
    <row r="7" spans="1:6" ht="16.25" customHeight="1">
      <c r="A7" s="4">
        <v>4</v>
      </c>
      <c r="B7" s="5" t="s">
        <v>1216</v>
      </c>
      <c r="C7" s="6" t="s">
        <v>1217</v>
      </c>
      <c r="D7" s="6" t="s">
        <v>1218</v>
      </c>
      <c r="E7" s="6" t="s">
        <v>1219</v>
      </c>
      <c r="F7" s="6" t="s">
        <v>1220</v>
      </c>
    </row>
    <row r="8" spans="1:6" ht="16.25" customHeight="1">
      <c r="A8" s="4">
        <v>5</v>
      </c>
      <c r="B8" s="5" t="s">
        <v>1221</v>
      </c>
      <c r="C8" s="6" t="s">
        <v>1222</v>
      </c>
      <c r="D8" s="6" t="s">
        <v>1223</v>
      </c>
      <c r="E8" s="6" t="s">
        <v>1224</v>
      </c>
      <c r="F8" s="6" t="s">
        <v>1225</v>
      </c>
    </row>
    <row r="9" spans="1:6" ht="16.25" customHeight="1">
      <c r="A9" s="4">
        <v>6</v>
      </c>
      <c r="B9" s="5" t="s">
        <v>835</v>
      </c>
      <c r="C9" s="6" t="s">
        <v>1226</v>
      </c>
      <c r="D9" s="6" t="s">
        <v>1227</v>
      </c>
      <c r="E9" s="6" t="s">
        <v>1228</v>
      </c>
      <c r="F9" s="6" t="s">
        <v>1229</v>
      </c>
    </row>
    <row r="10" spans="1:6" ht="16.25" customHeight="1">
      <c r="A10" s="4">
        <v>7</v>
      </c>
      <c r="B10" s="5" t="s">
        <v>1230</v>
      </c>
      <c r="C10" s="6" t="s">
        <v>1231</v>
      </c>
      <c r="D10" s="6" t="s">
        <v>1232</v>
      </c>
      <c r="E10" s="6" t="s">
        <v>1233</v>
      </c>
      <c r="F10" s="6" t="s">
        <v>1234</v>
      </c>
    </row>
    <row r="11" spans="1:6" ht="16.25" customHeight="1">
      <c r="A11" s="4">
        <v>8</v>
      </c>
      <c r="B11" s="5" t="s">
        <v>1235</v>
      </c>
      <c r="C11" s="6" t="s">
        <v>1236</v>
      </c>
      <c r="D11" s="6" t="s">
        <v>1237</v>
      </c>
      <c r="E11" s="6" t="s">
        <v>1238</v>
      </c>
      <c r="F11" s="6" t="s">
        <v>1239</v>
      </c>
    </row>
    <row r="12" spans="1:6" ht="16.25" customHeight="1">
      <c r="A12" s="4">
        <v>9</v>
      </c>
      <c r="B12" s="5" t="s">
        <v>842</v>
      </c>
      <c r="C12" s="6" t="s">
        <v>1240</v>
      </c>
      <c r="D12" s="6" t="s">
        <v>1241</v>
      </c>
      <c r="E12" s="6" t="s">
        <v>1242</v>
      </c>
      <c r="F12" s="6" t="s">
        <v>1243</v>
      </c>
    </row>
    <row r="13" spans="1:6" ht="16.25" customHeight="1">
      <c r="A13" s="4">
        <v>10</v>
      </c>
      <c r="B13" s="5" t="s">
        <v>1230</v>
      </c>
      <c r="C13" s="6" t="s">
        <v>1244</v>
      </c>
      <c r="D13" s="6" t="s">
        <v>1245</v>
      </c>
      <c r="E13" s="6" t="s">
        <v>1246</v>
      </c>
      <c r="F13" s="6" t="s">
        <v>1247</v>
      </c>
    </row>
    <row r="14" spans="1:6" ht="16.25" customHeight="1">
      <c r="A14" s="4">
        <v>11</v>
      </c>
      <c r="B14" s="5" t="s">
        <v>1235</v>
      </c>
      <c r="C14" s="6" t="s">
        <v>1248</v>
      </c>
      <c r="D14" s="6" t="s">
        <v>1249</v>
      </c>
      <c r="E14" s="6" t="s">
        <v>1250</v>
      </c>
      <c r="F14" s="6" t="s">
        <v>1251</v>
      </c>
    </row>
    <row r="15" spans="1:6" ht="16.25" customHeight="1">
      <c r="A15" s="4">
        <v>12</v>
      </c>
      <c r="B15" s="5" t="s">
        <v>849</v>
      </c>
      <c r="C15" s="6" t="s">
        <v>1252</v>
      </c>
      <c r="D15" s="6" t="s">
        <v>1253</v>
      </c>
      <c r="E15" s="6" t="s">
        <v>1254</v>
      </c>
      <c r="F15" s="6" t="s">
        <v>1255</v>
      </c>
    </row>
    <row r="16" spans="1:6" ht="16.25" customHeight="1">
      <c r="A16" s="4">
        <v>13</v>
      </c>
      <c r="B16" s="5" t="s">
        <v>1230</v>
      </c>
      <c r="C16" s="6" t="s">
        <v>1256</v>
      </c>
      <c r="D16" s="6" t="s">
        <v>1257</v>
      </c>
      <c r="E16" s="6" t="s">
        <v>1258</v>
      </c>
      <c r="F16" s="6" t="s">
        <v>1259</v>
      </c>
    </row>
    <row r="17" spans="1:6" ht="16.25" customHeight="1">
      <c r="A17" s="4">
        <v>14</v>
      </c>
      <c r="B17" s="5" t="s">
        <v>1235</v>
      </c>
      <c r="C17" s="6" t="s">
        <v>1260</v>
      </c>
      <c r="D17" s="6" t="s">
        <v>1261</v>
      </c>
      <c r="E17" s="6" t="s">
        <v>1262</v>
      </c>
      <c r="F17" s="6" t="s">
        <v>1263</v>
      </c>
    </row>
    <row r="18" spans="1:6" ht="16.25" customHeight="1">
      <c r="A18" s="4">
        <v>15</v>
      </c>
      <c r="B18" s="5" t="s">
        <v>1264</v>
      </c>
      <c r="C18" s="6" t="s">
        <v>1265</v>
      </c>
      <c r="D18" s="6" t="s">
        <v>1266</v>
      </c>
      <c r="E18" s="6" t="s">
        <v>1267</v>
      </c>
      <c r="F18" s="6" t="s">
        <v>1268</v>
      </c>
    </row>
    <row r="19" spans="1:6" ht="16.25" customHeight="1">
      <c r="A19" s="4">
        <v>16</v>
      </c>
      <c r="B19" s="160" t="s">
        <v>1269</v>
      </c>
      <c r="C19" s="6" t="s">
        <v>1270</v>
      </c>
      <c r="D19" s="6" t="s">
        <v>1271</v>
      </c>
      <c r="E19" s="6" t="s">
        <v>1272</v>
      </c>
      <c r="F19" s="6" t="s">
        <v>1273</v>
      </c>
    </row>
    <row r="20" spans="1:6" ht="16.25" customHeight="1">
      <c r="A20" s="4">
        <v>17</v>
      </c>
      <c r="B20" s="5" t="s">
        <v>1274</v>
      </c>
      <c r="C20" s="6" t="s">
        <v>1275</v>
      </c>
      <c r="D20" s="6" t="s">
        <v>1276</v>
      </c>
      <c r="E20" s="6" t="s">
        <v>1277</v>
      </c>
      <c r="F20" s="6" t="s">
        <v>1278</v>
      </c>
    </row>
    <row r="21" spans="1:6" ht="16.25" customHeight="1">
      <c r="A21" s="4">
        <v>18</v>
      </c>
      <c r="B21" s="5" t="s">
        <v>1279</v>
      </c>
      <c r="C21" s="6" t="s">
        <v>1280</v>
      </c>
      <c r="D21" s="6" t="s">
        <v>1281</v>
      </c>
      <c r="E21" s="6" t="s">
        <v>1282</v>
      </c>
      <c r="F21" s="6" t="s">
        <v>1283</v>
      </c>
    </row>
    <row r="22" spans="1:6" ht="16.25" customHeight="1">
      <c r="A22" s="4">
        <v>19</v>
      </c>
      <c r="B22" s="5" t="s">
        <v>1284</v>
      </c>
      <c r="C22" s="6" t="s">
        <v>1285</v>
      </c>
      <c r="D22" s="6" t="s">
        <v>1286</v>
      </c>
      <c r="E22" s="6" t="s">
        <v>1287</v>
      </c>
      <c r="F22" s="6" t="s">
        <v>1288</v>
      </c>
    </row>
    <row r="23" spans="1:6" ht="16.25" customHeight="1">
      <c r="A23" s="4">
        <v>20</v>
      </c>
      <c r="B23" s="5" t="s">
        <v>849</v>
      </c>
      <c r="C23" s="6" t="s">
        <v>1289</v>
      </c>
      <c r="D23" s="6" t="s">
        <v>1290</v>
      </c>
      <c r="E23" s="6" t="s">
        <v>1291</v>
      </c>
      <c r="F23" s="6" t="s">
        <v>1292</v>
      </c>
    </row>
    <row r="24" spans="1:6" ht="16.25" customHeight="1">
      <c r="A24" s="4">
        <v>21</v>
      </c>
      <c r="B24" s="5" t="s">
        <v>1264</v>
      </c>
      <c r="C24" s="6" t="s">
        <v>1293</v>
      </c>
      <c r="D24" s="6" t="s">
        <v>1294</v>
      </c>
      <c r="E24" s="6" t="s">
        <v>1295</v>
      </c>
      <c r="F24" s="6" t="s">
        <v>1296</v>
      </c>
    </row>
  </sheetData>
  <mergeCells count="4">
    <mergeCell ref="A1:A2"/>
    <mergeCell ref="B1:B2"/>
    <mergeCell ref="C1:D1"/>
    <mergeCell ref="E1:F1"/>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A68A-A6FA-4D85-8F14-839CCEFDF1F4}">
  <sheetPr codeName="Sheet29"/>
  <dimension ref="B3:F38"/>
  <sheetViews>
    <sheetView workbookViewId="0">
      <selection activeCell="I22" sqref="I22"/>
    </sheetView>
  </sheetViews>
  <sheetFormatPr defaultRowHeight="14"/>
  <cols>
    <col min="2" max="2" width="24" customWidth="1"/>
  </cols>
  <sheetData>
    <row r="3" spans="2:6">
      <c r="B3" s="562" t="s">
        <v>0</v>
      </c>
      <c r="C3" s="562" t="s">
        <v>816</v>
      </c>
      <c r="D3" s="562"/>
      <c r="E3" s="562" t="s">
        <v>817</v>
      </c>
      <c r="F3" s="562"/>
    </row>
    <row r="4" spans="2:6" ht="23">
      <c r="B4" s="562"/>
      <c r="C4" s="8" t="s">
        <v>818</v>
      </c>
      <c r="D4" s="8" t="s">
        <v>820</v>
      </c>
      <c r="E4" s="8" t="s">
        <v>818</v>
      </c>
      <c r="F4" s="8" t="s">
        <v>820</v>
      </c>
    </row>
    <row r="5" spans="2:6">
      <c r="B5" s="8" t="s">
        <v>10</v>
      </c>
      <c r="C5" s="8">
        <v>1</v>
      </c>
      <c r="D5" s="8">
        <v>2</v>
      </c>
      <c r="E5" s="8">
        <v>3</v>
      </c>
      <c r="F5" s="8">
        <v>4</v>
      </c>
    </row>
    <row r="6" spans="2:6" ht="11" customHeight="1">
      <c r="B6" s="11" t="s">
        <v>430</v>
      </c>
      <c r="C6" s="12"/>
      <c r="D6" s="12"/>
      <c r="E6" s="12"/>
      <c r="F6" s="12"/>
    </row>
    <row r="7" spans="2:6" ht="11" customHeight="1">
      <c r="B7" s="10" t="s">
        <v>1297</v>
      </c>
      <c r="C7" s="12"/>
      <c r="D7" s="12"/>
      <c r="E7" s="12"/>
      <c r="F7" s="12"/>
    </row>
    <row r="8" spans="2:6" ht="11" customHeight="1">
      <c r="B8" s="10" t="s">
        <v>1170</v>
      </c>
      <c r="C8" s="12"/>
      <c r="D8" s="12"/>
      <c r="E8" s="12"/>
      <c r="F8" s="12"/>
    </row>
    <row r="9" spans="2:6" ht="11" customHeight="1">
      <c r="B9" s="10" t="s">
        <v>1298</v>
      </c>
      <c r="C9" s="12"/>
      <c r="D9" s="12"/>
      <c r="E9" s="12"/>
      <c r="F9" s="12"/>
    </row>
    <row r="10" spans="2:6" ht="11" customHeight="1">
      <c r="B10" s="10" t="s">
        <v>1299</v>
      </c>
      <c r="C10" s="12"/>
      <c r="D10" s="12"/>
      <c r="E10" s="12"/>
      <c r="F10" s="12"/>
    </row>
    <row r="11" spans="2:6" ht="11" customHeight="1">
      <c r="B11" s="10" t="s">
        <v>1172</v>
      </c>
      <c r="C11" s="12"/>
      <c r="D11" s="12"/>
      <c r="E11" s="12"/>
      <c r="F11" s="12"/>
    </row>
    <row r="12" spans="2:6" ht="11" customHeight="1">
      <c r="B12" s="10" t="s">
        <v>1300</v>
      </c>
      <c r="C12" s="12"/>
      <c r="D12" s="12"/>
      <c r="E12" s="12"/>
      <c r="F12" s="12"/>
    </row>
    <row r="13" spans="2:6" ht="11" customHeight="1">
      <c r="B13" s="10" t="s">
        <v>1301</v>
      </c>
      <c r="C13" s="12"/>
      <c r="D13" s="12"/>
      <c r="E13" s="12"/>
      <c r="F13" s="12"/>
    </row>
    <row r="14" spans="2:6" ht="11" customHeight="1">
      <c r="B14" s="10" t="s">
        <v>1174</v>
      </c>
      <c r="C14" s="12"/>
      <c r="D14" s="12"/>
      <c r="E14" s="12"/>
      <c r="F14" s="12"/>
    </row>
    <row r="15" spans="2:6" ht="11" customHeight="1">
      <c r="B15" s="10" t="s">
        <v>1300</v>
      </c>
      <c r="C15" s="12"/>
      <c r="D15" s="12"/>
      <c r="E15" s="12"/>
      <c r="F15" s="12"/>
    </row>
    <row r="16" spans="2:6" ht="11" customHeight="1">
      <c r="B16" s="10" t="s">
        <v>1301</v>
      </c>
      <c r="C16" s="12"/>
      <c r="D16" s="12"/>
      <c r="E16" s="12"/>
      <c r="F16" s="12"/>
    </row>
    <row r="17" spans="2:6" ht="11" customHeight="1">
      <c r="B17" s="10" t="s">
        <v>1176</v>
      </c>
      <c r="C17" s="12"/>
      <c r="D17" s="12"/>
      <c r="E17" s="12"/>
      <c r="F17" s="12"/>
    </row>
    <row r="18" spans="2:6" ht="11" customHeight="1">
      <c r="B18" s="10" t="s">
        <v>1300</v>
      </c>
      <c r="C18" s="12"/>
      <c r="D18" s="12"/>
      <c r="E18" s="12"/>
      <c r="F18" s="12"/>
    </row>
    <row r="19" spans="2:6" ht="11" customHeight="1">
      <c r="B19" s="10" t="s">
        <v>1301</v>
      </c>
      <c r="C19" s="12"/>
      <c r="D19" s="12"/>
      <c r="E19" s="12"/>
      <c r="F19" s="12"/>
    </row>
    <row r="20" spans="2:6" ht="11" customHeight="1">
      <c r="B20" s="10" t="s">
        <v>1302</v>
      </c>
      <c r="C20" s="12"/>
      <c r="D20" s="12"/>
      <c r="E20" s="12"/>
      <c r="F20" s="12"/>
    </row>
    <row r="21" spans="2:6" ht="11" customHeight="1">
      <c r="B21" s="10" t="s">
        <v>1178</v>
      </c>
      <c r="C21" s="12"/>
      <c r="D21" s="12"/>
      <c r="E21" s="12"/>
      <c r="F21" s="12"/>
    </row>
    <row r="22" spans="2:6" ht="11" customHeight="1">
      <c r="B22" s="10" t="s">
        <v>1300</v>
      </c>
      <c r="C22" s="12"/>
      <c r="D22" s="12"/>
      <c r="E22" s="12"/>
      <c r="F22" s="12"/>
    </row>
    <row r="23" spans="2:6" ht="11" customHeight="1">
      <c r="B23" s="10" t="s">
        <v>1301</v>
      </c>
      <c r="C23" s="12"/>
      <c r="D23" s="12"/>
      <c r="E23" s="12"/>
      <c r="F23" s="12"/>
    </row>
    <row r="24" spans="2:6" ht="11" customHeight="1">
      <c r="B24" s="10" t="s">
        <v>1303</v>
      </c>
      <c r="C24" s="12"/>
      <c r="D24" s="12"/>
      <c r="E24" s="12"/>
      <c r="F24" s="12"/>
    </row>
    <row r="25" spans="2:6" ht="11" customHeight="1">
      <c r="B25" s="10" t="s">
        <v>1300</v>
      </c>
      <c r="C25" s="12"/>
      <c r="D25" s="12"/>
      <c r="E25" s="12"/>
      <c r="F25" s="12"/>
    </row>
    <row r="26" spans="2:6" ht="11" customHeight="1">
      <c r="B26" s="10" t="s">
        <v>1301</v>
      </c>
      <c r="C26" s="12"/>
      <c r="D26" s="12"/>
      <c r="E26" s="12"/>
      <c r="F26" s="12"/>
    </row>
    <row r="27" spans="2:6" ht="11" customHeight="1">
      <c r="B27" s="10" t="s">
        <v>1304</v>
      </c>
      <c r="C27" s="12"/>
      <c r="D27" s="12"/>
      <c r="E27" s="12"/>
      <c r="F27" s="12"/>
    </row>
    <row r="28" spans="2:6" ht="11" customHeight="1">
      <c r="B28" s="10" t="s">
        <v>1300</v>
      </c>
      <c r="C28" s="12"/>
      <c r="D28" s="12"/>
      <c r="E28" s="12"/>
      <c r="F28" s="12"/>
    </row>
    <row r="29" spans="2:6" ht="11" customHeight="1">
      <c r="B29" s="10" t="s">
        <v>1301</v>
      </c>
      <c r="C29" s="12"/>
      <c r="D29" s="12"/>
      <c r="E29" s="12"/>
      <c r="F29" s="12"/>
    </row>
    <row r="30" spans="2:6" ht="11" customHeight="1">
      <c r="B30" s="10" t="s">
        <v>1305</v>
      </c>
      <c r="C30" s="12"/>
      <c r="D30" s="12"/>
      <c r="E30" s="12"/>
      <c r="F30" s="12"/>
    </row>
    <row r="31" spans="2:6" ht="11" customHeight="1">
      <c r="B31" s="10" t="s">
        <v>1300</v>
      </c>
      <c r="C31" s="12"/>
      <c r="D31" s="12"/>
      <c r="E31" s="12"/>
      <c r="F31" s="12"/>
    </row>
    <row r="32" spans="2:6" ht="11" customHeight="1">
      <c r="B32" s="10" t="s">
        <v>1301</v>
      </c>
      <c r="C32" s="12"/>
      <c r="D32" s="12"/>
      <c r="E32" s="12"/>
      <c r="F32" s="12"/>
    </row>
    <row r="33" spans="2:6" ht="11" customHeight="1">
      <c r="B33" s="10" t="s">
        <v>1269</v>
      </c>
      <c r="C33" s="12"/>
      <c r="D33" s="12"/>
      <c r="E33" s="12"/>
      <c r="F33" s="12"/>
    </row>
    <row r="34" spans="2:6" ht="11" customHeight="1">
      <c r="B34" s="10" t="s">
        <v>1306</v>
      </c>
      <c r="C34" s="16"/>
      <c r="D34" s="16"/>
      <c r="E34" s="16"/>
      <c r="F34" s="16"/>
    </row>
    <row r="35" spans="2:6" ht="11" customHeight="1">
      <c r="B35" s="10" t="s">
        <v>1307</v>
      </c>
      <c r="C35" s="16"/>
      <c r="D35" s="16"/>
      <c r="E35" s="16"/>
      <c r="F35" s="16"/>
    </row>
    <row r="36" spans="2:6" ht="11" customHeight="1">
      <c r="B36" s="10" t="s">
        <v>1308</v>
      </c>
      <c r="C36" s="16"/>
      <c r="D36" s="16"/>
      <c r="E36" s="16"/>
      <c r="F36" s="16"/>
    </row>
    <row r="37" spans="2:6" ht="11" customHeight="1">
      <c r="B37" s="10" t="s">
        <v>1176</v>
      </c>
      <c r="C37" s="16"/>
      <c r="D37" s="16"/>
      <c r="E37" s="16"/>
      <c r="F37" s="16"/>
    </row>
    <row r="38" spans="2:6" ht="11" customHeight="1">
      <c r="B38" s="10" t="s">
        <v>1309</v>
      </c>
      <c r="C38" s="16"/>
      <c r="D38" s="16"/>
      <c r="E38" s="16"/>
      <c r="F38" s="16"/>
    </row>
  </sheetData>
  <mergeCells count="3">
    <mergeCell ref="B3:B4"/>
    <mergeCell ref="C3:D3"/>
    <mergeCell ref="E3:F3"/>
  </mergeCells>
  <phoneticPr fontId="7" type="noConversion"/>
  <pageMargins left="0.7" right="0.7" top="0.75" bottom="0.75" header="0.3" footer="0.3"/>
  <customProperties>
    <customPr name="EpmWorksheetKeyString_GUID" r:id="rId1"/>
  </customPropertie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504A-0C46-4272-BC44-09332E7C3C12}">
  <sheetPr codeName="Sheet37"/>
  <dimension ref="A4:J7"/>
  <sheetViews>
    <sheetView workbookViewId="0">
      <selection activeCell="H16" sqref="H16"/>
    </sheetView>
  </sheetViews>
  <sheetFormatPr defaultRowHeight="14"/>
  <sheetData>
    <row r="4" spans="1:10" ht="23">
      <c r="A4" s="370"/>
      <c r="B4" s="237" t="s">
        <v>269</v>
      </c>
      <c r="C4" s="237" t="s">
        <v>2412</v>
      </c>
      <c r="D4" s="237" t="s">
        <v>0</v>
      </c>
      <c r="E4" s="237" t="s">
        <v>2213</v>
      </c>
      <c r="F4" s="237" t="s">
        <v>2510</v>
      </c>
      <c r="G4" s="237" t="s">
        <v>2511</v>
      </c>
      <c r="H4" s="237" t="s">
        <v>2512</v>
      </c>
      <c r="I4" s="237" t="s">
        <v>2513</v>
      </c>
      <c r="J4" s="237" t="s">
        <v>2197</v>
      </c>
    </row>
    <row r="5" spans="1:10">
      <c r="A5" s="370"/>
      <c r="B5" s="238">
        <v>1</v>
      </c>
      <c r="C5" s="238" t="s">
        <v>430</v>
      </c>
      <c r="D5" s="374"/>
      <c r="E5" s="383"/>
      <c r="F5" s="384"/>
      <c r="G5" s="384"/>
      <c r="H5" s="384"/>
      <c r="I5" s="384"/>
      <c r="J5" s="383"/>
    </row>
    <row r="6" spans="1:10" ht="138">
      <c r="A6" s="370" t="s">
        <v>2519</v>
      </c>
      <c r="B6" s="385" t="s">
        <v>2520</v>
      </c>
      <c r="C6" s="370" t="s">
        <v>2521</v>
      </c>
      <c r="D6" s="241" t="s">
        <v>2522</v>
      </c>
      <c r="E6" s="241" t="s">
        <v>2523</v>
      </c>
      <c r="F6" s="241" t="s">
        <v>2524</v>
      </c>
      <c r="G6" s="241" t="s">
        <v>2524</v>
      </c>
      <c r="H6" s="241" t="s">
        <v>2524</v>
      </c>
      <c r="I6" s="241" t="s">
        <v>2524</v>
      </c>
      <c r="J6" s="241" t="s">
        <v>2525</v>
      </c>
    </row>
    <row r="7" spans="1:10">
      <c r="A7" s="370"/>
      <c r="B7" s="370"/>
      <c r="C7" s="370"/>
      <c r="D7" s="370"/>
      <c r="E7" s="370"/>
      <c r="F7" s="370"/>
      <c r="G7" s="370"/>
      <c r="H7" s="370"/>
      <c r="I7" s="370"/>
      <c r="J7" s="370"/>
    </row>
  </sheetData>
  <phoneticPr fontId="7" type="noConversion"/>
  <pageMargins left="0.7" right="0.7" top="0.75" bottom="0.75" header="0.3" footer="0.3"/>
  <customProperties>
    <customPr name="EpmWorksheetKeyString_GUID" r:id="rId1"/>
  </customPropertie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148B-6C7E-4675-BF7C-34D13F9353DF}">
  <sheetPr codeName="Sheet5"/>
  <dimension ref="A2:AR148"/>
  <sheetViews>
    <sheetView showZeros="0" zoomScale="85" zoomScaleNormal="85" workbookViewId="0">
      <selection activeCell="T45" sqref="T45"/>
    </sheetView>
  </sheetViews>
  <sheetFormatPr defaultColWidth="27.83203125" defaultRowHeight="14"/>
  <cols>
    <col min="1" max="1" width="1.58203125" style="95" customWidth="1"/>
    <col min="2" max="2" width="9.25" style="95" hidden="1" customWidth="1"/>
    <col min="3" max="3" width="11" style="95" hidden="1" customWidth="1"/>
    <col min="4" max="4" width="29.75" style="95" customWidth="1"/>
    <col min="5" max="5" width="12.75" style="95" hidden="1" customWidth="1"/>
    <col min="6" max="6" width="62.83203125" style="95" hidden="1" customWidth="1"/>
    <col min="7" max="7" width="18.25" style="95" bestFit="1" customWidth="1"/>
    <col min="8" max="8" width="13.58203125" style="95" bestFit="1" customWidth="1"/>
    <col min="9" max="9" width="5.75" style="95" hidden="1" customWidth="1"/>
    <col min="10" max="10" width="5.25" style="95" hidden="1" customWidth="1"/>
    <col min="11" max="11" width="8.08203125" style="95" hidden="1" customWidth="1"/>
    <col min="12" max="12" width="8.25" style="95" hidden="1" customWidth="1"/>
    <col min="13" max="13" width="11.75" style="95" bestFit="1" customWidth="1"/>
    <col min="14" max="14" width="8.58203125" style="95" bestFit="1" customWidth="1"/>
    <col min="15" max="15" width="4.83203125" style="95" hidden="1" customWidth="1"/>
    <col min="16" max="16" width="5.75" style="95" hidden="1" customWidth="1"/>
    <col min="17" max="17" width="7.58203125" style="95" hidden="1" customWidth="1"/>
    <col min="18" max="18" width="7.75" style="95" hidden="1" customWidth="1"/>
    <col min="19" max="16384" width="27.83203125" style="95"/>
  </cols>
  <sheetData>
    <row r="2" spans="2:20" ht="29.25" customHeight="1">
      <c r="B2" s="144" t="s">
        <v>803</v>
      </c>
      <c r="G2" s="580" t="s">
        <v>1310</v>
      </c>
      <c r="H2" s="580"/>
      <c r="I2" s="580"/>
      <c r="J2" s="580"/>
      <c r="K2" s="580"/>
      <c r="L2" s="580"/>
      <c r="M2" s="580"/>
      <c r="N2" s="580"/>
      <c r="O2" s="580"/>
      <c r="P2" s="580"/>
    </row>
    <row r="3" spans="2:20" ht="32.25" customHeight="1">
      <c r="B3" s="107"/>
      <c r="D3" s="117" t="s">
        <v>299</v>
      </c>
      <c r="G3" s="98" t="str">
        <f>_xll.EPMContextMember(,"TIME",,1)</f>
        <v>#Error，无当前连接。</v>
      </c>
      <c r="M3" s="593"/>
      <c r="N3" s="593"/>
      <c r="O3" s="593"/>
      <c r="P3" s="593"/>
      <c r="Q3" s="593"/>
      <c r="R3" s="593"/>
      <c r="S3" s="593"/>
      <c r="T3" s="593"/>
    </row>
    <row r="4" spans="2:20">
      <c r="B4" s="107"/>
      <c r="D4" s="118" t="s">
        <v>300</v>
      </c>
      <c r="G4" s="99" t="str">
        <f>_xll.EPMContextMember(,"SCOPE",,1)</f>
        <v>#Error，无当前连接。</v>
      </c>
    </row>
    <row r="5" spans="2:20">
      <c r="B5" s="107"/>
      <c r="D5" s="118" t="s">
        <v>301</v>
      </c>
      <c r="G5" s="99" t="str">
        <f>_xll.EPMContextMember(,"ENTITY",C18,TRUE)</f>
        <v>#Error，无当前连接。</v>
      </c>
    </row>
    <row r="6" spans="2:20">
      <c r="B6" s="146"/>
      <c r="D6" s="118" t="s">
        <v>302</v>
      </c>
      <c r="G6" s="99" t="str">
        <f>_xll.EPMContextMember(,"AUDITID")</f>
        <v>#Error，无当前连接。</v>
      </c>
    </row>
    <row r="7" spans="2:20" ht="16.5">
      <c r="B7" s="584" t="s">
        <v>804</v>
      </c>
      <c r="C7" s="585"/>
      <c r="D7" s="147"/>
      <c r="F7" s="147"/>
    </row>
    <row r="8" spans="2:20" ht="21" customHeight="1">
      <c r="B8" s="105"/>
      <c r="C8" s="106"/>
      <c r="D8" s="587" t="s">
        <v>305</v>
      </c>
      <c r="E8" s="161"/>
      <c r="F8" s="587" t="s">
        <v>305</v>
      </c>
      <c r="G8" s="590" t="s">
        <v>816</v>
      </c>
      <c r="H8" s="592"/>
      <c r="I8" s="148"/>
      <c r="J8" s="148"/>
      <c r="K8" s="148"/>
      <c r="L8" s="148"/>
      <c r="M8" s="590" t="s">
        <v>817</v>
      </c>
      <c r="N8" s="592"/>
    </row>
    <row r="9" spans="2:20" ht="21" customHeight="1">
      <c r="B9" s="105"/>
      <c r="C9" s="106"/>
      <c r="D9" s="589"/>
      <c r="E9" s="162"/>
      <c r="F9" s="589"/>
      <c r="G9" s="149" t="s">
        <v>818</v>
      </c>
      <c r="H9" s="149" t="s">
        <v>820</v>
      </c>
      <c r="I9" s="149"/>
      <c r="J9" s="149"/>
      <c r="K9" s="149"/>
      <c r="L9" s="149"/>
      <c r="M9" s="149" t="s">
        <v>818</v>
      </c>
      <c r="N9" s="149" t="s">
        <v>820</v>
      </c>
    </row>
    <row r="10" spans="2:20" ht="21" customHeight="1">
      <c r="B10" s="107" t="s">
        <v>325</v>
      </c>
      <c r="C10" s="107" t="str">
        <f>_xll.EPMContextMember(,"SCOPE",,FALSE)</f>
        <v>#Error，无当前连接。</v>
      </c>
      <c r="D10" s="153" t="s">
        <v>10</v>
      </c>
      <c r="E10" s="153"/>
      <c r="F10" s="153" t="s">
        <v>10</v>
      </c>
      <c r="G10" s="149">
        <v>1</v>
      </c>
      <c r="H10" s="153">
        <v>2</v>
      </c>
      <c r="I10" s="153"/>
      <c r="J10" s="153"/>
      <c r="K10" s="153"/>
      <c r="L10" s="153"/>
      <c r="M10" s="153">
        <v>3</v>
      </c>
      <c r="N10" s="153">
        <v>4</v>
      </c>
    </row>
    <row r="11" spans="2:20" ht="21" hidden="1" customHeight="1">
      <c r="B11" s="107" t="s">
        <v>330</v>
      </c>
      <c r="C11" s="107"/>
      <c r="D11" s="153"/>
      <c r="E11" s="153"/>
      <c r="F11" s="153"/>
      <c r="G11" s="97"/>
      <c r="H11" s="97"/>
      <c r="I11" s="97"/>
      <c r="J11" s="97"/>
      <c r="K11" s="97"/>
      <c r="L11" s="97"/>
      <c r="M11" s="97"/>
      <c r="N11" s="97"/>
      <c r="O11" s="96"/>
      <c r="P11" s="96"/>
      <c r="Q11" s="96"/>
      <c r="R11" s="96"/>
    </row>
    <row r="12" spans="2:20" ht="14.25" hidden="1" customHeight="1">
      <c r="B12" s="107" t="s">
        <v>333</v>
      </c>
      <c r="C12" s="107"/>
      <c r="D12" s="153" t="s">
        <v>305</v>
      </c>
      <c r="E12" s="153"/>
      <c r="F12" s="153" t="s">
        <v>305</v>
      </c>
      <c r="G12" s="97" t="str">
        <f xml:space="preserve"> _xll.EPMOlapMemberO("[FLOW].[PARENTH1].[F00]","","年初数","","000")</f>
        <v>年初数</v>
      </c>
      <c r="H12" s="97" t="str">
        <f xml:space="preserve"> _xll.EPMOlapMemberO("[FLOW].[PARENTH1].[F00]","","年初数","","000")</f>
        <v>年初数</v>
      </c>
      <c r="I12" s="97"/>
      <c r="J12" s="97"/>
      <c r="K12" s="97"/>
      <c r="L12" s="97"/>
      <c r="M12" s="97" t="str">
        <f xml:space="preserve"> _xll.EPMOlapMemberO("[FLOW].[PARENTH1].[F99]","","期末数","","000")</f>
        <v>期末数</v>
      </c>
      <c r="N12" s="97" t="str">
        <f xml:space="preserve"> _xll.EPMOlapMemberO("[FLOW].[PARENTH1].[F99]","","期末数","","000")</f>
        <v>期末数</v>
      </c>
      <c r="O12" s="96"/>
      <c r="P12" s="96"/>
      <c r="Q12" s="96"/>
      <c r="R12" s="96"/>
    </row>
    <row r="13" spans="2:20">
      <c r="B13" s="107" t="s">
        <v>1188</v>
      </c>
      <c r="C13" s="107"/>
      <c r="D13" s="102" t="s">
        <v>430</v>
      </c>
      <c r="E13" s="103" t="str">
        <f xml:space="preserve"> _xll.EPMOlapMemberO("[Blank Member]","","","","000")</f>
        <v/>
      </c>
      <c r="F13" s="103" t="str">
        <f xml:space="preserve"> _xll.FPMXLClient.TechnicalCategory.EPMLocalMember("合计","001","000")</f>
        <v>合计</v>
      </c>
      <c r="G13" s="100">
        <f>SUM(G14, G143)</f>
        <v>0</v>
      </c>
      <c r="H13" s="100">
        <f t="shared" ref="H13:N13" si="0">SUM(H14, H143)</f>
        <v>0</v>
      </c>
      <c r="I13" s="100"/>
      <c r="J13" s="100"/>
      <c r="K13" s="100"/>
      <c r="L13" s="100"/>
      <c r="M13" s="100">
        <f t="shared" si="0"/>
        <v>0</v>
      </c>
      <c r="N13" s="100">
        <f t="shared" si="0"/>
        <v>0</v>
      </c>
      <c r="O13" s="96"/>
      <c r="P13" s="96"/>
      <c r="Q13" s="96"/>
      <c r="R13" s="96"/>
    </row>
    <row r="14" spans="2:20">
      <c r="B14" s="163" t="s">
        <v>1189</v>
      </c>
      <c r="C14" s="107"/>
      <c r="D14" s="101" t="s">
        <v>1311</v>
      </c>
      <c r="E14" s="103" t="str">
        <f xml:space="preserve"> _xll.EPMOlapMemberO("[Blank Member]","","","","000")</f>
        <v/>
      </c>
      <c r="F14" s="103" t="str">
        <f xml:space="preserve"> _xll.EPMOlapMemberO("[Blank Member]","","","","000")</f>
        <v/>
      </c>
      <c r="G14" s="100">
        <f>G15+G30+G45+G60+G75</f>
        <v>0</v>
      </c>
      <c r="H14" s="100">
        <f>H15+H30+H45+H60+H75</f>
        <v>0</v>
      </c>
      <c r="I14" s="100"/>
      <c r="J14" s="100"/>
      <c r="K14" s="100"/>
      <c r="L14" s="100"/>
      <c r="M14" s="100">
        <f>M15+M30+M45+M60+M75</f>
        <v>0</v>
      </c>
      <c r="N14" s="100">
        <f>N15+N30+N45+N60+N75</f>
        <v>0</v>
      </c>
      <c r="O14" s="96"/>
      <c r="P14" s="96"/>
      <c r="Q14" s="96"/>
      <c r="R14" s="96"/>
    </row>
    <row r="15" spans="2:20">
      <c r="B15" s="108" t="str">
        <f>B10&amp;";"&amp;B11&amp;";"&amp;B12&amp;";"&amp;B13</f>
        <v>ID=LC_GRP;ID=LC_STD;ID=LC_ADT;ID=INPUT</v>
      </c>
      <c r="C15" s="107"/>
      <c r="D15" s="101" t="s">
        <v>828</v>
      </c>
      <c r="E15" s="103"/>
      <c r="F15" s="101"/>
      <c r="G15" s="100">
        <f>G16+G23</f>
        <v>0</v>
      </c>
      <c r="H15" s="100">
        <f>H16+H23</f>
        <v>0</v>
      </c>
      <c r="I15" s="100"/>
      <c r="J15" s="100"/>
      <c r="K15" s="100"/>
      <c r="L15" s="100"/>
      <c r="M15" s="100">
        <f>M16+M23</f>
        <v>0</v>
      </c>
      <c r="N15" s="100">
        <f>N16+N23</f>
        <v>0</v>
      </c>
      <c r="O15" s="96"/>
      <c r="P15" s="96"/>
      <c r="Q15" s="96"/>
      <c r="R15" s="96"/>
    </row>
    <row r="16" spans="2:20" ht="14.25" customHeight="1">
      <c r="B16" s="107" t="s">
        <v>334</v>
      </c>
      <c r="C16" s="107" t="s">
        <v>810</v>
      </c>
      <c r="D16" s="101" t="s">
        <v>1216</v>
      </c>
      <c r="E16" s="103" t="str">
        <f xml:space="preserve"> _xll.EPMOlapMemberO("[Blank Member]","","","","000")</f>
        <v/>
      </c>
      <c r="F16" s="103" t="str">
        <f xml:space="preserve"> _xll.EPMOlapMemberO("[Blank Member]","","","","000")</f>
        <v/>
      </c>
      <c r="G16" s="100">
        <f>SUM(G17, G18, G19, G20, G21, G22)</f>
        <v>0</v>
      </c>
      <c r="H16" s="100">
        <f>SUM(H17, H18, H19, H20, H21, H22)</f>
        <v>0</v>
      </c>
      <c r="I16" s="96">
        <f>SUM(I17:I22)</f>
        <v>0</v>
      </c>
      <c r="J16" s="96">
        <f>SUM(J17:J22)</f>
        <v>0</v>
      </c>
      <c r="K16" s="96">
        <f>SUM(K17:K22)</f>
        <v>0</v>
      </c>
      <c r="L16" s="96">
        <f>SUM(L17:L22)</f>
        <v>0</v>
      </c>
      <c r="M16" s="100">
        <f>SUM(M17, M18, M19, M20, M21, M22)</f>
        <v>0</v>
      </c>
      <c r="N16" s="100">
        <f>SUM(N17, N18, N19, N20, N21, N22)</f>
        <v>0</v>
      </c>
      <c r="O16" s="96"/>
      <c r="P16" s="96"/>
      <c r="Q16" s="96"/>
      <c r="R16" s="96"/>
    </row>
    <row r="17" spans="2:18" ht="14.25" hidden="1" customHeight="1">
      <c r="B17" s="107" t="s">
        <v>340</v>
      </c>
      <c r="C17" s="107"/>
      <c r="D17" s="110"/>
      <c r="E17" s="110" t="str">
        <f xml:space="preserve"> _xll.EPMOlapMemberO("[RPTCURRENCY].[PARENTH1].[USD]","","USD - 美元","","000")</f>
        <v>USD - 美元</v>
      </c>
      <c r="F17" s="85" t="str">
        <f xml:space="preserve"> _xll.EPMOlapMemberO("[ACCOUNT].[PARENTH1].[1002010101]","","银行存款－非受限－活期－银行","","000")</f>
        <v>银行存款－非受限－活期－银行</v>
      </c>
      <c r="G17" s="96"/>
      <c r="H17" s="96" t="str">
        <f>_xll.EPMRetrieveData("CONSOLIDATION",$F17,$I17,$J17,$K17,$L17,$G$3,$G$4,$G$5,$G$6)</f>
        <v>#Error，无当前连接。</v>
      </c>
      <c r="I17" s="54" t="s">
        <v>1191</v>
      </c>
      <c r="J17" s="54" t="s">
        <v>1198</v>
      </c>
      <c r="K17" s="96" t="s">
        <v>1192</v>
      </c>
      <c r="L17" s="54" t="s">
        <v>360</v>
      </c>
      <c r="M17" s="96"/>
      <c r="N17" s="96" t="str">
        <f>_xll.EPMRetrieveData("CONSOLIDATION", $F17,$O17, $P17,$Q17, $R17,$G$3,$G$4,$G$5,$G$6)</f>
        <v>#Error，无当前连接。</v>
      </c>
      <c r="O17" s="54" t="s">
        <v>1191</v>
      </c>
      <c r="P17" s="54" t="s">
        <v>1194</v>
      </c>
      <c r="Q17" s="96" t="s">
        <v>1192</v>
      </c>
      <c r="R17" s="54" t="s">
        <v>360</v>
      </c>
    </row>
    <row r="18" spans="2:18" ht="14.25" hidden="1" customHeight="1">
      <c r="B18" s="107" t="s">
        <v>344</v>
      </c>
      <c r="C18" s="107"/>
      <c r="D18" s="101"/>
      <c r="E18" s="110" t="str">
        <f xml:space="preserve"> _xll.EPMOlapMemberO("[RPTCURRENCY].[PARENTH1].[USD]","","USD - 美元","","000")</f>
        <v>USD - 美元</v>
      </c>
      <c r="F18" s="67" t="str">
        <f xml:space="preserve"> _xll.EPMOlapMemberO("[ACCOUNT].[PARENTH1].[1002010102]","","银行存款－非受限－活期－财务公司","","000")</f>
        <v>银行存款－非受限－活期－财务公司</v>
      </c>
      <c r="G18" s="96"/>
      <c r="H18" s="96" t="str">
        <f>_xll.EPMRetrieveData("CONSOLIDATION",$F18,$I18,$J18,$K18,$L18,$G$3,$G$4,$G$5,$G$6)</f>
        <v>#Error，无当前连接。</v>
      </c>
      <c r="I18" s="54" t="s">
        <v>1191</v>
      </c>
      <c r="J18" s="54" t="s">
        <v>1198</v>
      </c>
      <c r="K18" s="96" t="s">
        <v>1192</v>
      </c>
      <c r="L18" s="54" t="s">
        <v>360</v>
      </c>
      <c r="M18" s="96"/>
      <c r="N18" s="96" t="str">
        <f>_xll.EPMRetrieveData("CONSOLIDATION", $F18,$O18, $P18,$Q18, $R18,$G$3,$G$4,$G$5,$G$6)</f>
        <v>#Error，无当前连接。</v>
      </c>
      <c r="O18" s="54" t="s">
        <v>1191</v>
      </c>
      <c r="P18" s="54" t="s">
        <v>1194</v>
      </c>
      <c r="Q18" s="96" t="s">
        <v>1192</v>
      </c>
      <c r="R18" s="54" t="s">
        <v>360</v>
      </c>
    </row>
    <row r="19" spans="2:18" ht="14.25" hidden="1" customHeight="1">
      <c r="B19" s="107" t="s">
        <v>348</v>
      </c>
      <c r="D19" s="101"/>
      <c r="E19" s="110" t="str">
        <f xml:space="preserve"> _xll.EPMOlapMemberO("[RPTCURRENCY].[PARENTH1].[USD]","","USD - 美元","","000")</f>
        <v>USD - 美元</v>
      </c>
      <c r="F19" s="67" t="str">
        <f xml:space="preserve"> _xll.EPMOlapMemberO("[ACCOUNT].[PARENTH1].[1002010103]","","银行存款－非受限－活期－外部非银行金融机构","","000")</f>
        <v>银行存款－非受限－活期－外部非银行金融机构</v>
      </c>
      <c r="G19" s="96"/>
      <c r="H19" s="96" t="str">
        <f>_xll.EPMRetrieveData("CONSOLIDATION",$F19,$I19,$J19,$K19,$L19,$G$3,$G$4,$G$5,$G$6)</f>
        <v>#Error，无当前连接。</v>
      </c>
      <c r="I19" s="54" t="s">
        <v>1191</v>
      </c>
      <c r="J19" s="54" t="s">
        <v>1198</v>
      </c>
      <c r="K19" s="96" t="s">
        <v>1192</v>
      </c>
      <c r="L19" s="54" t="s">
        <v>360</v>
      </c>
      <c r="M19" s="96"/>
      <c r="N19" s="96" t="str">
        <f>_xll.EPMRetrieveData("CONSOLIDATION", $F19,$O19, $P19,$Q19, $R19,$G$3,$G$4,$G$5,$G$6)</f>
        <v>#Error，无当前连接。</v>
      </c>
      <c r="O19" s="54" t="s">
        <v>1191</v>
      </c>
      <c r="P19" s="54" t="s">
        <v>1194</v>
      </c>
      <c r="Q19" s="96" t="s">
        <v>1192</v>
      </c>
      <c r="R19" s="54" t="s">
        <v>360</v>
      </c>
    </row>
    <row r="20" spans="2:18" hidden="1">
      <c r="B20" s="164" t="s">
        <v>1312</v>
      </c>
      <c r="D20" s="101"/>
      <c r="E20" s="110" t="str">
        <f xml:space="preserve"> _xll.EPMOlapMemberO("[RPTCURRENCY].[PARENTH1].[USD]","","USD - 美元","","000")</f>
        <v>USD - 美元</v>
      </c>
      <c r="F20" s="165" t="str">
        <f xml:space="preserve"> _xll.EPMOlapMemberO("[ACCOUNT].[PARENTH1].[1002010211]","","银行存款－非受限－定期－银行－三个月以内","","000")</f>
        <v>银行存款－非受限－定期－银行－三个月以内</v>
      </c>
      <c r="G20" s="96"/>
      <c r="H20" s="96" t="str">
        <f>_xll.EPMRetrieveData("CONSOLIDATION",$F20,$I20,$J20,$K20,$L20,$G$3,$G$4,$G$5,$G$6)</f>
        <v>#Error，无当前连接。</v>
      </c>
      <c r="I20" s="54" t="s">
        <v>1191</v>
      </c>
      <c r="J20" s="54" t="s">
        <v>1198</v>
      </c>
      <c r="K20" s="96" t="s">
        <v>1192</v>
      </c>
      <c r="L20" s="54" t="s">
        <v>360</v>
      </c>
      <c r="M20" s="96"/>
      <c r="N20" s="96" t="str">
        <f>_xll.EPMRetrieveData("CONSOLIDATION", $F20,$O20, $P20,$Q20, $R20,$G$3,$G$4,$G$5,$G$6)</f>
        <v>#Error，无当前连接。</v>
      </c>
      <c r="O20" s="54" t="s">
        <v>1191</v>
      </c>
      <c r="P20" s="54" t="s">
        <v>1194</v>
      </c>
      <c r="Q20" s="96" t="s">
        <v>1192</v>
      </c>
      <c r="R20" s="54" t="s">
        <v>360</v>
      </c>
    </row>
    <row r="21" spans="2:18" hidden="1">
      <c r="B21" s="107" t="str">
        <f>B16&amp;";"&amp;B17&amp;";"&amp;B18&amp;";"&amp;B19&amp;";"&amp;B20</f>
        <v>ID=L_CON;ID=P_CON;ID=G_CON;ID=R_L_CON_DFL;R_P_CON_DFL - 比例-DFL合并结果</v>
      </c>
      <c r="D21" s="101"/>
      <c r="E21" s="110" t="str">
        <f xml:space="preserve"> _xll.EPMOlapMemberO("[RPTCURRENCY].[PARENTH1].[USD]","","USD - 美元","","000")</f>
        <v>USD - 美元</v>
      </c>
      <c r="F21" s="85" t="str">
        <f xml:space="preserve"> _xll.EPMOlapMemberO("[ACCOUNT].[PARENTH1].[1002010221]","","银行存款－非受限－定期－财务公司－三个月以内","","000")</f>
        <v>银行存款－非受限－定期－财务公司－三个月以内</v>
      </c>
      <c r="G21" s="96"/>
      <c r="H21" s="96" t="str">
        <f>_xll.EPMRetrieveData("CONSOLIDATION",$F21,$I21,$J21,$K21,$L21,$G$3,$G$4,$G$5,$G$6)</f>
        <v>#Error，无当前连接。</v>
      </c>
      <c r="I21" s="54" t="s">
        <v>1191</v>
      </c>
      <c r="J21" s="54" t="s">
        <v>1198</v>
      </c>
      <c r="K21" s="96" t="s">
        <v>1192</v>
      </c>
      <c r="L21" s="54" t="s">
        <v>360</v>
      </c>
      <c r="M21" s="96"/>
      <c r="N21" s="96" t="str">
        <f>_xll.EPMRetrieveData("CONSOLIDATION", $F21,$O21, $P21,$Q21, $R21,$G$3,$G$4,$G$5,$G$6)</f>
        <v>#Error，无当前连接。</v>
      </c>
      <c r="O21" s="54" t="s">
        <v>1191</v>
      </c>
      <c r="P21" s="54" t="s">
        <v>1194</v>
      </c>
      <c r="Q21" s="96" t="s">
        <v>1192</v>
      </c>
      <c r="R21" s="54" t="s">
        <v>360</v>
      </c>
    </row>
    <row r="22" spans="2:18" hidden="1">
      <c r="B22" s="107" t="str">
        <f>IF(C10="S_NONE",B15,B21)</f>
        <v>ID=L_CON;ID=P_CON;ID=G_CON;ID=R_L_CON_DFL;R_P_CON_DFL - 比例-DFL合并结果</v>
      </c>
      <c r="D22" s="101"/>
      <c r="E22" s="110" t="str">
        <f xml:space="preserve"> _xll.EPMOlapMemberO("[RPTCURRENCY].[PARENTH1].[USD]","","USD - 美元","","000")</f>
        <v>USD - 美元</v>
      </c>
      <c r="F22" s="85" t="str">
        <f xml:space="preserve"> _xll.EPMOlapMemberO("[ACCOUNT].[PARENTH1].[1002010231]","","银行存款－非受限－定期－外部非银行金融机构－三个月以内","","000")</f>
        <v>银行存款－非受限－定期－外部非银行金融机构－三个月以内</v>
      </c>
      <c r="G22" s="96"/>
      <c r="H22" s="96" t="str">
        <f>_xll.EPMRetrieveData("CONSOLIDATION",$F22,$I22,$J22,$K22,$L22,$G$3,$G$4,$G$5,$G$6)</f>
        <v>#Error，无当前连接。</v>
      </c>
      <c r="I22" s="54" t="s">
        <v>1191</v>
      </c>
      <c r="J22" s="54" t="s">
        <v>1198</v>
      </c>
      <c r="K22" s="96" t="s">
        <v>1192</v>
      </c>
      <c r="L22" s="54" t="s">
        <v>360</v>
      </c>
      <c r="M22" s="96"/>
      <c r="N22" s="96" t="str">
        <f>_xll.EPMRetrieveData("CONSOLIDATION", $F22,$O22, $P22,$Q22, $R22,$G$3,$G$4,$G$5,$G$6)</f>
        <v>#Error，无当前连接。</v>
      </c>
      <c r="O22" s="54" t="s">
        <v>1191</v>
      </c>
      <c r="P22" s="54" t="s">
        <v>1194</v>
      </c>
      <c r="Q22" s="96" t="s">
        <v>1192</v>
      </c>
      <c r="R22" s="54" t="s">
        <v>360</v>
      </c>
    </row>
    <row r="23" spans="2:18">
      <c r="B23" s="107"/>
      <c r="D23" s="101" t="s">
        <v>1221</v>
      </c>
      <c r="E23" s="110"/>
      <c r="F23" s="101"/>
      <c r="G23" s="100">
        <f>SUM(G24:G29)</f>
        <v>0</v>
      </c>
      <c r="H23" s="100">
        <f>SUM(H24:H29)</f>
        <v>0</v>
      </c>
      <c r="I23" s="54"/>
      <c r="J23" s="54"/>
      <c r="K23" s="96"/>
      <c r="L23" s="54"/>
      <c r="M23" s="100">
        <f>SUM(M24:M29)</f>
        <v>0</v>
      </c>
      <c r="N23" s="100">
        <f>SUM(N24:N29)</f>
        <v>0</v>
      </c>
      <c r="O23" s="54"/>
      <c r="P23" s="54"/>
      <c r="Q23" s="96"/>
      <c r="R23" s="54"/>
    </row>
    <row r="24" spans="2:18" hidden="1">
      <c r="B24" s="107"/>
      <c r="D24" s="101"/>
      <c r="E24" s="110" t="str">
        <f xml:space="preserve"> _xll.EPMOlapMemberO("[RPTCURRENCY].[PARENTH1].[USD]","","USD - 美元","","000")</f>
        <v>USD - 美元</v>
      </c>
      <c r="F24" s="165" t="str">
        <f xml:space="preserve"> _xll.EPMOlapMemberO("[ACCOUNT].[PARENTH1].[1002010212]","","银行存款－非受限－定期－银行－三个月及以上","","000")</f>
        <v>银行存款－非受限－定期－银行－三个月及以上</v>
      </c>
      <c r="G24" s="96"/>
      <c r="H24" s="96" t="str">
        <f>_xll.EPMRetrieveData("CONSOLIDATION",$F24,$I24,$J24,$K24,$L24,$G$3,$G$4,$G$5,$G$6)</f>
        <v>#Error，无当前连接。</v>
      </c>
      <c r="I24" s="54" t="s">
        <v>1191</v>
      </c>
      <c r="J24" s="54" t="s">
        <v>1198</v>
      </c>
      <c r="K24" s="96" t="s">
        <v>1192</v>
      </c>
      <c r="L24" s="54" t="s">
        <v>360</v>
      </c>
      <c r="M24" s="96"/>
      <c r="N24" s="96" t="str">
        <f>_xll.EPMRetrieveData("CONSOLIDATION", $F24,$O24, $P24,$Q24, $R24,$G$3,$G$4,$G$5,$G$6)</f>
        <v>#Error，无当前连接。</v>
      </c>
      <c r="O24" s="54" t="s">
        <v>1191</v>
      </c>
      <c r="P24" s="54" t="s">
        <v>1194</v>
      </c>
      <c r="Q24" s="96" t="s">
        <v>1192</v>
      </c>
      <c r="R24" s="54" t="s">
        <v>360</v>
      </c>
    </row>
    <row r="25" spans="2:18" hidden="1">
      <c r="D25" s="101"/>
      <c r="E25" s="110" t="str">
        <f xml:space="preserve"> _xll.EPMOlapMemberO("[RPTCURRENCY].[PARENTH1].[USD]","","USD - 美元","","000")</f>
        <v>USD - 美元</v>
      </c>
      <c r="F25" s="85" t="str">
        <f xml:space="preserve"> _xll.EPMOlapMemberO("[ACCOUNT].[PARENTH1].[1002010222]","","银行存款－非受限－定期－财务公司－三个月及以上","","000")</f>
        <v>银行存款－非受限－定期－财务公司－三个月及以上</v>
      </c>
      <c r="G25" s="96"/>
      <c r="H25" s="96" t="str">
        <f>_xll.EPMRetrieveData("CONSOLIDATION",$F25,$I25,$J25,$K25,$L25,$G$3,$G$4,$G$5,$G$6)</f>
        <v>#Error，无当前连接。</v>
      </c>
      <c r="I25" s="54" t="s">
        <v>1191</v>
      </c>
      <c r="J25" s="54" t="s">
        <v>1198</v>
      </c>
      <c r="K25" s="96" t="s">
        <v>1192</v>
      </c>
      <c r="L25" s="54" t="s">
        <v>360</v>
      </c>
      <c r="M25" s="96"/>
      <c r="N25" s="96" t="str">
        <f>_xll.EPMRetrieveData("CONSOLIDATION", $F25,$O25, $P25,$Q25, $R25,$G$3,$G$4,$G$5,$G$6)</f>
        <v>#Error，无当前连接。</v>
      </c>
      <c r="O25" s="54" t="s">
        <v>1191</v>
      </c>
      <c r="P25" s="54" t="s">
        <v>1194</v>
      </c>
      <c r="Q25" s="96" t="s">
        <v>1192</v>
      </c>
      <c r="R25" s="54" t="s">
        <v>360</v>
      </c>
    </row>
    <row r="26" spans="2:18" hidden="1">
      <c r="B26" s="107"/>
      <c r="D26" s="101"/>
      <c r="E26" s="110" t="str">
        <f xml:space="preserve"> _xll.EPMOlapMemberO("[RPTCURRENCY].[PARENTH1].[USD]","","USD - 美元","","000")</f>
        <v>USD - 美元</v>
      </c>
      <c r="F26" s="85" t="str">
        <f xml:space="preserve"> _xll.EPMOlapMemberO("[ACCOUNT].[PARENTH1].[1002010232]","","银行存款－非受限－定期－外部非银行金融机构－三个月及以上","","000")</f>
        <v>银行存款－非受限－定期－外部非银行金融机构－三个月及以上</v>
      </c>
      <c r="G26" s="96"/>
      <c r="H26" s="96" t="str">
        <f>_xll.EPMRetrieveData("CONSOLIDATION",$F26,$I26,$J26,$K26,$L26,$G$3,$G$4,$G$5,$G$6)</f>
        <v>#Error，无当前连接。</v>
      </c>
      <c r="I26" s="54" t="s">
        <v>1191</v>
      </c>
      <c r="J26" s="54" t="s">
        <v>1198</v>
      </c>
      <c r="K26" s="96" t="s">
        <v>1192</v>
      </c>
      <c r="L26" s="54" t="s">
        <v>360</v>
      </c>
      <c r="M26" s="96"/>
      <c r="N26" s="96" t="str">
        <f>_xll.EPMRetrieveData("CONSOLIDATION", $F26,$O26, $P26,$Q26, $R26,$G$3,$G$4,$G$5,$G$6)</f>
        <v>#Error，无当前连接。</v>
      </c>
      <c r="O26" s="54" t="s">
        <v>1191</v>
      </c>
      <c r="P26" s="54" t="s">
        <v>1194</v>
      </c>
      <c r="Q26" s="96" t="s">
        <v>1192</v>
      </c>
      <c r="R26" s="54" t="s">
        <v>360</v>
      </c>
    </row>
    <row r="27" spans="2:18" hidden="1">
      <c r="B27" s="107"/>
      <c r="D27" s="101"/>
      <c r="E27" s="110" t="str">
        <f xml:space="preserve"> _xll.EPMOlapMemberO("[RPTCURRENCY].[PARENTH1].[USD]","","USD - 美元","","000")</f>
        <v>USD - 美元</v>
      </c>
      <c r="F27" s="61" t="str">
        <f xml:space="preserve"> _xll.EPMOlapMemberO("[ACCOUNT].[PARENTH1].[1002020100]","","银行存款－受限－银行","","000")</f>
        <v>银行存款－受限－银行</v>
      </c>
      <c r="G27" s="96"/>
      <c r="H27" s="96" t="str">
        <f>_xll.EPMRetrieveData("CONSOLIDATION",$F27,$I27,$J27,$K27,$L27,$G$3,$G$4,$G$5,$G$6)</f>
        <v>#Error，无当前连接。</v>
      </c>
      <c r="I27" s="54" t="s">
        <v>1191</v>
      </c>
      <c r="J27" s="54" t="s">
        <v>1198</v>
      </c>
      <c r="K27" s="96" t="s">
        <v>1192</v>
      </c>
      <c r="L27" s="54" t="s">
        <v>360</v>
      </c>
      <c r="M27" s="96"/>
      <c r="N27" s="96" t="str">
        <f>_xll.EPMRetrieveData("CONSOLIDATION", $F27,$O27, $P27,$Q27, $R27,$G$3,$G$4,$G$5,$G$6)</f>
        <v>#Error，无当前连接。</v>
      </c>
      <c r="O27" s="54" t="s">
        <v>1191</v>
      </c>
      <c r="P27" s="54" t="s">
        <v>1194</v>
      </c>
      <c r="Q27" s="96" t="s">
        <v>1192</v>
      </c>
      <c r="R27" s="54" t="s">
        <v>360</v>
      </c>
    </row>
    <row r="28" spans="2:18" hidden="1">
      <c r="B28" s="107"/>
      <c r="D28" s="101"/>
      <c r="E28" s="110" t="str">
        <f xml:space="preserve"> _xll.EPMOlapMemberO("[RPTCURRENCY].[PARENTH1].[USD]","","USD - 美元","","000")</f>
        <v>USD - 美元</v>
      </c>
      <c r="F28" s="61" t="str">
        <f xml:space="preserve"> _xll.EPMOlapMemberO("[ACCOUNT].[PARENTH1].[1002020200]","","银行存款－受限－财务公司","","000")</f>
        <v>银行存款－受限－财务公司</v>
      </c>
      <c r="G28" s="96"/>
      <c r="H28" s="96" t="str">
        <f>_xll.EPMRetrieveData("CONSOLIDATION",$F28,$I28,$J28,$K28,$L28,$G$3,$G$4,$G$5,$G$6)</f>
        <v>#Error，无当前连接。</v>
      </c>
      <c r="I28" s="54" t="s">
        <v>1191</v>
      </c>
      <c r="J28" s="54" t="s">
        <v>1198</v>
      </c>
      <c r="K28" s="96" t="s">
        <v>1192</v>
      </c>
      <c r="L28" s="54" t="s">
        <v>360</v>
      </c>
      <c r="M28" s="96"/>
      <c r="N28" s="96" t="str">
        <f>_xll.EPMRetrieveData("CONSOLIDATION", $F28,$O28, $P28,$Q28, $R28,$G$3,$G$4,$G$5,$G$6)</f>
        <v>#Error，无当前连接。</v>
      </c>
      <c r="O28" s="54" t="s">
        <v>1191</v>
      </c>
      <c r="P28" s="54" t="s">
        <v>1194</v>
      </c>
      <c r="Q28" s="96" t="s">
        <v>1192</v>
      </c>
      <c r="R28" s="54" t="s">
        <v>360</v>
      </c>
    </row>
    <row r="29" spans="2:18" hidden="1">
      <c r="B29" s="107"/>
      <c r="D29" s="101"/>
      <c r="E29" s="110" t="str">
        <f xml:space="preserve"> _xll.EPMOlapMemberO("[RPTCURRENCY].[PARENTH1].[USD]","","USD - 美元","","000")</f>
        <v>USD - 美元</v>
      </c>
      <c r="F29" s="61" t="str">
        <f xml:space="preserve"> _xll.EPMOlapMemberO("[ACCOUNT].[PARENTH1].[1002020300]","","银行存款－受限－外部非银行金融机构","","000")</f>
        <v>银行存款－受限－外部非银行金融机构</v>
      </c>
      <c r="G29" s="96"/>
      <c r="H29" s="96" t="str">
        <f>_xll.EPMRetrieveData("CONSOLIDATION",$F29,$I29,$J29,$K29,$L29,$G$3,$G$4,$G$5,$G$6)</f>
        <v>#Error，无当前连接。</v>
      </c>
      <c r="I29" s="54" t="s">
        <v>1191</v>
      </c>
      <c r="J29" s="54" t="s">
        <v>1198</v>
      </c>
      <c r="K29" s="96" t="s">
        <v>1192</v>
      </c>
      <c r="L29" s="54" t="s">
        <v>360</v>
      </c>
      <c r="M29" s="96"/>
      <c r="N29" s="96" t="str">
        <f>_xll.EPMRetrieveData("CONSOLIDATION", $F29,$O29, $P29,$Q29, $R29,$G$3,$G$4,$G$5,$G$6)</f>
        <v>#Error，无当前连接。</v>
      </c>
      <c r="O29" s="54" t="s">
        <v>1191</v>
      </c>
      <c r="P29" s="54" t="s">
        <v>1194</v>
      </c>
      <c r="Q29" s="96" t="s">
        <v>1192</v>
      </c>
      <c r="R29" s="54" t="s">
        <v>360</v>
      </c>
    </row>
    <row r="30" spans="2:18">
      <c r="B30" s="107"/>
      <c r="D30" s="101" t="s">
        <v>835</v>
      </c>
      <c r="E30" s="110"/>
      <c r="F30" s="101"/>
      <c r="G30" s="166">
        <f>G31+G38</f>
        <v>0</v>
      </c>
      <c r="H30" s="166">
        <f>H31+H38</f>
        <v>0</v>
      </c>
      <c r="I30" s="167"/>
      <c r="J30" s="167"/>
      <c r="K30" s="167"/>
      <c r="L30" s="167"/>
      <c r="M30" s="166">
        <f>M31+M38</f>
        <v>0</v>
      </c>
      <c r="N30" s="166">
        <f>N31+N38</f>
        <v>0</v>
      </c>
      <c r="O30" s="54"/>
      <c r="P30" s="54"/>
      <c r="Q30" s="54"/>
      <c r="R30" s="54"/>
    </row>
    <row r="31" spans="2:18">
      <c r="B31" s="107"/>
      <c r="D31" s="101" t="s">
        <v>1230</v>
      </c>
      <c r="E31" s="110"/>
      <c r="F31" s="101"/>
      <c r="G31" s="168">
        <f>SUM(G32, G33, G34, G35, G36, G37)</f>
        <v>0</v>
      </c>
      <c r="H31" s="168">
        <f t="shared" ref="H31:N31" si="1">SUM(H32, H33, H34, H35, H36, H37)</f>
        <v>0</v>
      </c>
      <c r="I31" s="169">
        <f>SUM(I32:I37)</f>
        <v>0</v>
      </c>
      <c r="J31" s="169">
        <f>SUM(J32:J37)</f>
        <v>0</v>
      </c>
      <c r="K31" s="169">
        <f>SUM(K32:K37)</f>
        <v>0</v>
      </c>
      <c r="L31" s="169">
        <f>SUM(L32:L37)</f>
        <v>0</v>
      </c>
      <c r="M31" s="168">
        <f t="shared" si="1"/>
        <v>0</v>
      </c>
      <c r="N31" s="168">
        <f t="shared" si="1"/>
        <v>0</v>
      </c>
      <c r="O31" s="54"/>
      <c r="P31" s="54"/>
      <c r="Q31" s="54"/>
      <c r="R31" s="54"/>
    </row>
    <row r="32" spans="2:18" hidden="1">
      <c r="B32" s="107"/>
      <c r="D32" s="101"/>
      <c r="E32" s="110" t="str">
        <f xml:space="preserve"> _xll.EPMOlapMemberO("[RPTCURRENCY].[PARENTH1].[JPY]","","JPY - 日元","","000")</f>
        <v>JPY - 日元</v>
      </c>
      <c r="F32" s="85" t="str">
        <f xml:space="preserve"> _xll.EPMOlapMemberO("[ACCOUNT].[PARENTH1].[1002010101]","","银行存款－非受限－活期－银行","","000")</f>
        <v>银行存款－非受限－活期－银行</v>
      </c>
      <c r="G32" s="96"/>
      <c r="H32" s="96" t="str">
        <f>_xll.EPMRetrieveData("CONSOLIDATION",$F32,$I32,$J32,$K32,$L32,$G$3,$G$4,$G$5,$G$6)</f>
        <v>#Error，无当前连接。</v>
      </c>
      <c r="I32" s="169" t="s">
        <v>1191</v>
      </c>
      <c r="J32" s="169" t="s">
        <v>1198</v>
      </c>
      <c r="K32" s="169" t="s">
        <v>1313</v>
      </c>
      <c r="L32" s="169" t="s">
        <v>360</v>
      </c>
      <c r="M32" s="96"/>
      <c r="N32" s="96" t="str">
        <f>_xll.EPMRetrieveData("CONSOLIDATION", $F32,$O32, $P32,$Q32, $R32,$G$3,$G$4,$G$5,$G$6)</f>
        <v>#Error，无当前连接。</v>
      </c>
      <c r="O32" s="54" t="s">
        <v>1191</v>
      </c>
      <c r="P32" s="54" t="s">
        <v>1194</v>
      </c>
      <c r="Q32" s="96" t="s">
        <v>1313</v>
      </c>
      <c r="R32" s="54" t="s">
        <v>360</v>
      </c>
    </row>
    <row r="33" spans="3:18" hidden="1">
      <c r="C33" s="107"/>
      <c r="D33" s="101"/>
      <c r="E33" s="110" t="str">
        <f xml:space="preserve"> _xll.EPMOlapMemberO("[RPTCURRENCY].[PARENTH1].[JPY]","","JPY - 日元","","000")</f>
        <v>JPY - 日元</v>
      </c>
      <c r="F33" s="67" t="str">
        <f xml:space="preserve"> _xll.EPMOlapMemberO("[ACCOUNT].[PARENTH1].[1002010102]","","银行存款－非受限－活期－财务公司","","000")</f>
        <v>银行存款－非受限－活期－财务公司</v>
      </c>
      <c r="G33" s="96"/>
      <c r="H33" s="96" t="str">
        <f>_xll.EPMRetrieveData("CONSOLIDATION",$F33,$I33,$J33,$K33,$L33,$G$3,$G$4,$G$5,$G$6)</f>
        <v>#Error，无当前连接。</v>
      </c>
      <c r="I33" s="169" t="s">
        <v>1191</v>
      </c>
      <c r="J33" s="169" t="s">
        <v>1198</v>
      </c>
      <c r="K33" s="169" t="s">
        <v>1313</v>
      </c>
      <c r="L33" s="169" t="s">
        <v>360</v>
      </c>
      <c r="M33" s="96"/>
      <c r="N33" s="96" t="str">
        <f>_xll.EPMRetrieveData("CONSOLIDATION", $F33,$O33, $P33,$Q33, $R33,$G$3,$G$4,$G$5,$G$6)</f>
        <v>#Error，无当前连接。</v>
      </c>
      <c r="O33" s="54" t="s">
        <v>1191</v>
      </c>
      <c r="P33" s="54" t="s">
        <v>1194</v>
      </c>
      <c r="Q33" s="96" t="s">
        <v>1313</v>
      </c>
      <c r="R33" s="54" t="s">
        <v>360</v>
      </c>
    </row>
    <row r="34" spans="3:18" hidden="1">
      <c r="C34" s="109" t="str">
        <f>IF(C10&lt;&gt;"S_NONE",C16,"")</f>
        <v>ID=ALL_ENTITY</v>
      </c>
      <c r="D34" s="101"/>
      <c r="E34" s="110" t="str">
        <f xml:space="preserve"> _xll.EPMOlapMemberO("[RPTCURRENCY].[PARENTH1].[JPY]","","JPY - 日元","","000")</f>
        <v>JPY - 日元</v>
      </c>
      <c r="F34" s="67" t="str">
        <f xml:space="preserve"> _xll.EPMOlapMemberO("[ACCOUNT].[PARENTH1].[1002010103]","","银行存款－非受限－活期－外部非银行金融机构","","000")</f>
        <v>银行存款－非受限－活期－外部非银行金融机构</v>
      </c>
      <c r="G34" s="96"/>
      <c r="H34" s="96" t="str">
        <f>_xll.EPMRetrieveData("CONSOLIDATION",$F34,$I34,$J34,$K34,$L34,$G$3,$G$4,$G$5,$G$6)</f>
        <v>#Error，无当前连接。</v>
      </c>
      <c r="I34" s="169" t="s">
        <v>1191</v>
      </c>
      <c r="J34" s="169" t="s">
        <v>1198</v>
      </c>
      <c r="K34" s="169" t="s">
        <v>1313</v>
      </c>
      <c r="L34" s="169" t="s">
        <v>360</v>
      </c>
      <c r="M34" s="96"/>
      <c r="N34" s="96" t="str">
        <f>_xll.EPMRetrieveData("CONSOLIDATION", $F34,$O34, $P34,$Q34, $R34,$G$3,$G$4,$G$5,$G$6)</f>
        <v>#Error，无当前连接。</v>
      </c>
      <c r="O34" s="54" t="s">
        <v>1191</v>
      </c>
      <c r="P34" s="54" t="s">
        <v>1194</v>
      </c>
      <c r="Q34" s="96" t="s">
        <v>1313</v>
      </c>
      <c r="R34" s="54" t="s">
        <v>360</v>
      </c>
    </row>
    <row r="35" spans="3:18" hidden="1">
      <c r="C35" s="170"/>
      <c r="D35" s="101"/>
      <c r="E35" s="110" t="str">
        <f xml:space="preserve"> _xll.EPMOlapMemberO("[RPTCURRENCY].[PARENTH1].[JPY]","","JPY - 日元","","000")</f>
        <v>JPY - 日元</v>
      </c>
      <c r="F35" s="165" t="str">
        <f xml:space="preserve"> _xll.EPMOlapMemberO("[ACCOUNT].[PARENTH1].[1002010211]","","银行存款－非受限－定期－银行－三个月以内","","000")</f>
        <v>银行存款－非受限－定期－银行－三个月以内</v>
      </c>
      <c r="G35" s="96"/>
      <c r="H35" s="96" t="str">
        <f>_xll.EPMRetrieveData("CONSOLIDATION",$F35,$I35,$J35,$K35,$L35,$G$3,$G$4,$G$5,$G$6)</f>
        <v>#Error，无当前连接。</v>
      </c>
      <c r="I35" s="169" t="s">
        <v>1191</v>
      </c>
      <c r="J35" s="169" t="s">
        <v>1198</v>
      </c>
      <c r="K35" s="169" t="s">
        <v>1313</v>
      </c>
      <c r="L35" s="169" t="s">
        <v>360</v>
      </c>
      <c r="M35" s="96"/>
      <c r="N35" s="96" t="str">
        <f>_xll.EPMRetrieveData("CONSOLIDATION", $F35,$O35, $P35,$Q35, $R35,$G$3,$G$4,$G$5,$G$6)</f>
        <v>#Error，无当前连接。</v>
      </c>
      <c r="O35" s="54" t="s">
        <v>1191</v>
      </c>
      <c r="P35" s="54" t="s">
        <v>1194</v>
      </c>
      <c r="Q35" s="96" t="s">
        <v>1313</v>
      </c>
      <c r="R35" s="54" t="s">
        <v>360</v>
      </c>
    </row>
    <row r="36" spans="3:18" hidden="1">
      <c r="C36" s="170"/>
      <c r="D36" s="101"/>
      <c r="E36" s="110" t="str">
        <f xml:space="preserve"> _xll.EPMOlapMemberO("[RPTCURRENCY].[PARENTH1].[JPY]","","JPY - 日元","","000")</f>
        <v>JPY - 日元</v>
      </c>
      <c r="F36" s="85" t="str">
        <f xml:space="preserve"> _xll.EPMOlapMemberO("[ACCOUNT].[PARENTH1].[1002010221]","","银行存款－非受限－定期－财务公司－三个月以内","","000")</f>
        <v>银行存款－非受限－定期－财务公司－三个月以内</v>
      </c>
      <c r="G36" s="96"/>
      <c r="H36" s="96" t="str">
        <f>_xll.EPMRetrieveData("CONSOLIDATION",$F36,$I36,$J36,$K36,$L36,$G$3,$G$4,$G$5,$G$6)</f>
        <v>#Error，无当前连接。</v>
      </c>
      <c r="I36" s="169" t="s">
        <v>1191</v>
      </c>
      <c r="J36" s="169" t="s">
        <v>1198</v>
      </c>
      <c r="K36" s="169" t="s">
        <v>1313</v>
      </c>
      <c r="L36" s="169" t="s">
        <v>360</v>
      </c>
      <c r="M36" s="96"/>
      <c r="N36" s="96" t="str">
        <f>_xll.EPMRetrieveData("CONSOLIDATION", $F36,$O36, $P36,$Q36, $R36,$G$3,$G$4,$G$5,$G$6)</f>
        <v>#Error，无当前连接。</v>
      </c>
      <c r="O36" s="54" t="s">
        <v>1191</v>
      </c>
      <c r="P36" s="54" t="s">
        <v>1194</v>
      </c>
      <c r="Q36" s="96" t="s">
        <v>1313</v>
      </c>
      <c r="R36" s="54" t="s">
        <v>360</v>
      </c>
    </row>
    <row r="37" spans="3:18" hidden="1">
      <c r="C37" s="170"/>
      <c r="D37" s="101"/>
      <c r="E37" s="110" t="str">
        <f xml:space="preserve"> _xll.EPMOlapMemberO("[RPTCURRENCY].[PARENTH1].[JPY]","","JPY - 日元","","000")</f>
        <v>JPY - 日元</v>
      </c>
      <c r="F37" s="85" t="str">
        <f xml:space="preserve"> _xll.EPMOlapMemberO("[ACCOUNT].[PARENTH1].[1002010231]","","银行存款－非受限－定期－外部非银行金融机构－三个月以内","","000")</f>
        <v>银行存款－非受限－定期－外部非银行金融机构－三个月以内</v>
      </c>
      <c r="G37" s="96"/>
      <c r="H37" s="96" t="str">
        <f>_xll.EPMRetrieveData("CONSOLIDATION",$F37,$I37,$J37,$K37,$L37,$G$3,$G$4,$G$5,$G$6)</f>
        <v>#Error，无当前连接。</v>
      </c>
      <c r="I37" s="169" t="s">
        <v>1191</v>
      </c>
      <c r="J37" s="169" t="s">
        <v>1198</v>
      </c>
      <c r="K37" s="169" t="s">
        <v>1313</v>
      </c>
      <c r="L37" s="169" t="s">
        <v>360</v>
      </c>
      <c r="M37" s="96"/>
      <c r="N37" s="96" t="str">
        <f>_xll.EPMRetrieveData("CONSOLIDATION", $F37,$O37, $P37,$Q37, $R37,$G$3,$G$4,$G$5,$G$6)</f>
        <v>#Error，无当前连接。</v>
      </c>
      <c r="O37" s="54" t="s">
        <v>1191</v>
      </c>
      <c r="P37" s="54" t="s">
        <v>1194</v>
      </c>
      <c r="Q37" s="96" t="s">
        <v>1313</v>
      </c>
      <c r="R37" s="54" t="s">
        <v>360</v>
      </c>
    </row>
    <row r="38" spans="3:18">
      <c r="C38" s="170"/>
      <c r="D38" s="101" t="s">
        <v>1235</v>
      </c>
      <c r="E38" s="110"/>
      <c r="F38" s="85"/>
      <c r="G38" s="168">
        <f>SUM(G39, G40, G41, G42, G43, G44)</f>
        <v>0</v>
      </c>
      <c r="H38" s="168">
        <f>SUM(H39, H40, H41, H42, H43, H44)</f>
        <v>0</v>
      </c>
      <c r="I38" s="169"/>
      <c r="J38" s="169"/>
      <c r="K38" s="169"/>
      <c r="L38" s="169"/>
      <c r="M38" s="168">
        <f>SUM(M39, M40, M41, M42, M43, M44)</f>
        <v>0</v>
      </c>
      <c r="N38" s="168">
        <f>SUM(N39, N40, N41, N42, N43, N44)</f>
        <v>0</v>
      </c>
      <c r="O38" s="54"/>
      <c r="P38" s="54"/>
      <c r="Q38" s="54"/>
      <c r="R38" s="54"/>
    </row>
    <row r="39" spans="3:18" hidden="1">
      <c r="D39" s="101"/>
      <c r="E39" s="110" t="str">
        <f xml:space="preserve"> _xll.EPMOlapMemberO("[RPTCURRENCY].[PARENTH1].[JPY]","","JPY - 日元","","000")</f>
        <v>JPY - 日元</v>
      </c>
      <c r="F39" s="165" t="str">
        <f xml:space="preserve"> _xll.EPMOlapMemberO("[ACCOUNT].[PARENTH1].[1002010212]","","银行存款－非受限－定期－银行－三个月及以上","","000")</f>
        <v>银行存款－非受限－定期－银行－三个月及以上</v>
      </c>
      <c r="G39" s="96"/>
      <c r="H39" s="96" t="str">
        <f>_xll.EPMRetrieveData("CONSOLIDATION",$F39,$I39,$J39,$K39,$L39,$G$3,$G$4,$G$5,$G$6)</f>
        <v>#Error，无当前连接。</v>
      </c>
      <c r="I39" s="169" t="s">
        <v>1314</v>
      </c>
      <c r="J39" s="169" t="s">
        <v>1193</v>
      </c>
      <c r="K39" s="169" t="s">
        <v>1315</v>
      </c>
      <c r="L39" s="169" t="s">
        <v>1316</v>
      </c>
      <c r="M39" s="96"/>
      <c r="N39" s="96" t="str">
        <f>_xll.EPMRetrieveData("CONSOLIDATION", $F39,$O39, $P39,$Q39, $R39,$G$3,$G$4,$G$5,$G$6)</f>
        <v>#Error，无当前连接。</v>
      </c>
      <c r="O39" s="54" t="s">
        <v>1191</v>
      </c>
      <c r="P39" s="54" t="s">
        <v>1194</v>
      </c>
      <c r="Q39" s="96" t="s">
        <v>1313</v>
      </c>
      <c r="R39" s="54" t="s">
        <v>360</v>
      </c>
    </row>
    <row r="40" spans="3:18" hidden="1">
      <c r="D40" s="101"/>
      <c r="E40" s="110" t="str">
        <f xml:space="preserve"> _xll.EPMOlapMemberO("[RPTCURRENCY].[PARENTH1].[JPY]","","JPY - 日元","","000")</f>
        <v>JPY - 日元</v>
      </c>
      <c r="F40" s="85" t="str">
        <f xml:space="preserve"> _xll.EPMOlapMemberO("[ACCOUNT].[PARENTH1].[1002010222]","","银行存款－非受限－定期－财务公司－三个月及以上","","000")</f>
        <v>银行存款－非受限－定期－财务公司－三个月及以上</v>
      </c>
      <c r="G40" s="96"/>
      <c r="H40" s="96" t="str">
        <f>_xll.EPMRetrieveData("CONSOLIDATION",$F40,$I40,$J40,$K40,$L40,$G$3,$G$4,$G$5,$G$6)</f>
        <v>#Error，无当前连接。</v>
      </c>
      <c r="I40" s="54" t="s">
        <v>1191</v>
      </c>
      <c r="J40" s="54" t="s">
        <v>1198</v>
      </c>
      <c r="K40" s="96" t="s">
        <v>1313</v>
      </c>
      <c r="L40" s="54" t="s">
        <v>360</v>
      </c>
      <c r="M40" s="96"/>
      <c r="N40" s="96" t="str">
        <f>_xll.EPMRetrieveData("CONSOLIDATION", $F40,$O40, $P40,$Q40, $R40,$G$3,$G$4,$G$5,$G$6)</f>
        <v>#Error，无当前连接。</v>
      </c>
      <c r="O40" s="54" t="s">
        <v>1191</v>
      </c>
      <c r="P40" s="54" t="s">
        <v>1194</v>
      </c>
      <c r="Q40" s="96" t="s">
        <v>1313</v>
      </c>
      <c r="R40" s="54" t="s">
        <v>360</v>
      </c>
    </row>
    <row r="41" spans="3:18" hidden="1">
      <c r="D41" s="101"/>
      <c r="E41" s="110" t="str">
        <f xml:space="preserve"> _xll.EPMOlapMemberO("[RPTCURRENCY].[PARENTH1].[JPY]","","JPY - 日元","","000")</f>
        <v>JPY - 日元</v>
      </c>
      <c r="F41" s="85" t="str">
        <f xml:space="preserve"> _xll.EPMOlapMemberO("[ACCOUNT].[PARENTH1].[1002010232]","","银行存款－非受限－定期－外部非银行金融机构－三个月及以上","","000")</f>
        <v>银行存款－非受限－定期－外部非银行金融机构－三个月及以上</v>
      </c>
      <c r="G41" s="96"/>
      <c r="H41" s="96" t="str">
        <f>_xll.EPMRetrieveData("CONSOLIDATION",$F41,$I41,$J41,$K41,$L41,$G$3,$G$4,$G$5,$G$6)</f>
        <v>#Error，无当前连接。</v>
      </c>
      <c r="I41" s="54" t="s">
        <v>1191</v>
      </c>
      <c r="J41" s="54" t="s">
        <v>1198</v>
      </c>
      <c r="K41" s="96" t="s">
        <v>1313</v>
      </c>
      <c r="L41" s="54" t="s">
        <v>360</v>
      </c>
      <c r="M41" s="96"/>
      <c r="N41" s="96" t="str">
        <f>_xll.EPMRetrieveData("CONSOLIDATION", $F41,$O41, $P41,$Q41, $R41,$G$3,$G$4,$G$5,$G$6)</f>
        <v>#Error，无当前连接。</v>
      </c>
      <c r="O41" s="54" t="s">
        <v>1191</v>
      </c>
      <c r="P41" s="54" t="s">
        <v>1194</v>
      </c>
      <c r="Q41" s="96" t="s">
        <v>1313</v>
      </c>
      <c r="R41" s="54" t="s">
        <v>360</v>
      </c>
    </row>
    <row r="42" spans="3:18" hidden="1">
      <c r="D42" s="101"/>
      <c r="E42" s="110" t="str">
        <f xml:space="preserve"> _xll.EPMOlapMemberO("[RPTCURRENCY].[PARENTH1].[JPY]","","JPY - 日元","","000")</f>
        <v>JPY - 日元</v>
      </c>
      <c r="F42" s="61" t="str">
        <f xml:space="preserve"> _xll.EPMOlapMemberO("[ACCOUNT].[PARENTH1].[1002020100]","","银行存款－受限－银行","","000")</f>
        <v>银行存款－受限－银行</v>
      </c>
      <c r="G42" s="96"/>
      <c r="H42" s="96" t="str">
        <f>_xll.EPMRetrieveData("CONSOLIDATION",$F42,$I42,$J42,$K42,$L42,$G$3,$G$4,$G$5,$G$6)</f>
        <v>#Error，无当前连接。</v>
      </c>
      <c r="I42" s="54" t="s">
        <v>1191</v>
      </c>
      <c r="J42" s="54" t="s">
        <v>1198</v>
      </c>
      <c r="K42" s="96" t="s">
        <v>1313</v>
      </c>
      <c r="L42" s="54" t="s">
        <v>360</v>
      </c>
      <c r="M42" s="96"/>
      <c r="N42" s="96" t="str">
        <f>_xll.EPMRetrieveData("CONSOLIDATION", $F42,$O42, $P42,$Q42, $R42,$G$3,$G$4,$G$5,$G$6)</f>
        <v>#Error，无当前连接。</v>
      </c>
      <c r="O42" s="54" t="s">
        <v>1191</v>
      </c>
      <c r="P42" s="54" t="s">
        <v>1194</v>
      </c>
      <c r="Q42" s="96" t="s">
        <v>1313</v>
      </c>
      <c r="R42" s="54" t="s">
        <v>360</v>
      </c>
    </row>
    <row r="43" spans="3:18" hidden="1">
      <c r="D43" s="101"/>
      <c r="E43" s="110" t="str">
        <f xml:space="preserve"> _xll.EPMOlapMemberO("[RPTCURRENCY].[PARENTH1].[JPY]","","JPY - 日元","","000")</f>
        <v>JPY - 日元</v>
      </c>
      <c r="F43" s="61" t="str">
        <f xml:space="preserve"> _xll.EPMOlapMemberO("[ACCOUNT].[PARENTH1].[1002020200]","","银行存款－受限－财务公司","","000")</f>
        <v>银行存款－受限－财务公司</v>
      </c>
      <c r="G43" s="96"/>
      <c r="H43" s="96" t="str">
        <f>_xll.EPMRetrieveData("CONSOLIDATION",$F43,$I43,$J43,$K43,$L43,$G$3,$G$4,$G$5,$G$6)</f>
        <v>#Error，无当前连接。</v>
      </c>
      <c r="I43" s="54" t="s">
        <v>1191</v>
      </c>
      <c r="J43" s="54" t="s">
        <v>1198</v>
      </c>
      <c r="K43" s="96" t="s">
        <v>1313</v>
      </c>
      <c r="L43" s="54" t="s">
        <v>360</v>
      </c>
      <c r="M43" s="96"/>
      <c r="N43" s="96" t="str">
        <f>_xll.EPMRetrieveData("CONSOLIDATION", $F43,$O43, $P43,$Q43, $R43,$G$3,$G$4,$G$5,$G$6)</f>
        <v>#Error，无当前连接。</v>
      </c>
      <c r="O43" s="54" t="s">
        <v>1191</v>
      </c>
      <c r="P43" s="54" t="s">
        <v>1194</v>
      </c>
      <c r="Q43" s="96" t="s">
        <v>1313</v>
      </c>
      <c r="R43" s="54" t="s">
        <v>360</v>
      </c>
    </row>
    <row r="44" spans="3:18" hidden="1">
      <c r="D44" s="101"/>
      <c r="E44" s="110" t="str">
        <f xml:space="preserve"> _xll.EPMOlapMemberO("[RPTCURRENCY].[PARENTH1].[JPY]","","JPY - 日元","","000")</f>
        <v>JPY - 日元</v>
      </c>
      <c r="F44" s="61" t="str">
        <f xml:space="preserve"> _xll.EPMOlapMemberO("[ACCOUNT].[PARENTH1].[1002020300]","","银行存款－受限－外部非银行金融机构","","000")</f>
        <v>银行存款－受限－外部非银行金融机构</v>
      </c>
      <c r="G44" s="96"/>
      <c r="H44" s="96" t="str">
        <f>_xll.EPMRetrieveData("CONSOLIDATION",$F44,$I44,$J44,$K44,$L44,$G$3,$G$4,$G$5,$G$6)</f>
        <v>#Error，无当前连接。</v>
      </c>
      <c r="I44" s="54" t="s">
        <v>1191</v>
      </c>
      <c r="J44" s="54" t="s">
        <v>1198</v>
      </c>
      <c r="K44" s="96" t="s">
        <v>1313</v>
      </c>
      <c r="L44" s="54" t="s">
        <v>360</v>
      </c>
      <c r="M44" s="96"/>
      <c r="N44" s="96" t="str">
        <f>_xll.EPMRetrieveData("CONSOLIDATION", $F44,$O44, $P44,$Q44, $R44,$G$3,$G$4,$G$5,$G$6)</f>
        <v>#Error，无当前连接。</v>
      </c>
      <c r="O44" s="54" t="s">
        <v>1191</v>
      </c>
      <c r="P44" s="54" t="s">
        <v>1194</v>
      </c>
      <c r="Q44" s="96" t="s">
        <v>1313</v>
      </c>
      <c r="R44" s="54" t="s">
        <v>360</v>
      </c>
    </row>
    <row r="45" spans="3:18">
      <c r="D45" s="101" t="s">
        <v>842</v>
      </c>
      <c r="E45" s="110"/>
      <c r="F45" s="101"/>
      <c r="G45" s="100">
        <f>G46+G53</f>
        <v>0</v>
      </c>
      <c r="H45" s="168">
        <f>SUM(H46, H47, H48, H49, H50, H51)</f>
        <v>0</v>
      </c>
      <c r="I45" s="54"/>
      <c r="J45" s="54"/>
      <c r="K45" s="96"/>
      <c r="L45" s="54"/>
      <c r="M45" s="100">
        <f>M46+M53</f>
        <v>0</v>
      </c>
      <c r="N45" s="100">
        <f>N46+N53</f>
        <v>0</v>
      </c>
      <c r="O45" s="54"/>
      <c r="P45" s="54"/>
      <c r="Q45" s="96"/>
      <c r="R45" s="54"/>
    </row>
    <row r="46" spans="3:18">
      <c r="D46" s="101" t="s">
        <v>1230</v>
      </c>
      <c r="E46" s="110"/>
      <c r="F46" s="101"/>
      <c r="G46" s="100">
        <f>SUM(G47, G48, G49, G50, G51, G52)</f>
        <v>0</v>
      </c>
      <c r="H46" s="100">
        <f t="shared" ref="H46:N46" si="2">SUM(H47, H48, H49, H50, H51, H52)</f>
        <v>0</v>
      </c>
      <c r="I46" s="54">
        <f>SUM(I47:I52)</f>
        <v>0</v>
      </c>
      <c r="J46" s="54">
        <f>SUM(J47:J52)</f>
        <v>0</v>
      </c>
      <c r="K46" s="54">
        <f>SUM(K47:K52)</f>
        <v>0</v>
      </c>
      <c r="L46" s="54">
        <f>SUM(L47:L52)</f>
        <v>0</v>
      </c>
      <c r="M46" s="100">
        <f t="shared" si="2"/>
        <v>0</v>
      </c>
      <c r="N46" s="100">
        <f t="shared" si="2"/>
        <v>0</v>
      </c>
      <c r="O46" s="54"/>
      <c r="P46" s="54"/>
      <c r="Q46" s="54"/>
      <c r="R46" s="54"/>
    </row>
    <row r="47" spans="3:18" ht="13.5" hidden="1" customHeight="1">
      <c r="D47" s="101"/>
      <c r="E47" s="110" t="str">
        <f xml:space="preserve"> _xll.EPMOlapMemberO("[RPTCURRENCY].[PARENTH1].[EUR]","","EUR - 欧元","","000")</f>
        <v>EUR - 欧元</v>
      </c>
      <c r="F47" s="85" t="str">
        <f xml:space="preserve"> _xll.EPMOlapMemberO("[ACCOUNT].[PARENTH1].[1002010101]","","银行存款－非受限－活期－银行","","000")</f>
        <v>银行存款－非受限－活期－银行</v>
      </c>
      <c r="G47" s="96"/>
      <c r="H47" s="96" t="str">
        <f>_xll.EPMRetrieveData("CONSOLIDATION",$F47,$I47,$J47,$K47,$L47,$G$3,$G$4,$G$5,$G$6)</f>
        <v>#Error，无当前连接。</v>
      </c>
      <c r="I47" s="54" t="s">
        <v>1191</v>
      </c>
      <c r="J47" s="54" t="s">
        <v>1198</v>
      </c>
      <c r="K47" s="54" t="s">
        <v>1317</v>
      </c>
      <c r="L47" s="54" t="s">
        <v>360</v>
      </c>
      <c r="M47" s="96"/>
      <c r="N47" s="96" t="str">
        <f>_xll.EPMRetrieveData("CONSOLIDATION", $F47,$O47, $P47,$Q47, $R47,$G$3,$G$4,$G$5,$G$6)</f>
        <v>#Error，无当前连接。</v>
      </c>
      <c r="O47" s="54" t="s">
        <v>1191</v>
      </c>
      <c r="P47" s="54" t="s">
        <v>1194</v>
      </c>
      <c r="Q47" s="54" t="s">
        <v>1317</v>
      </c>
      <c r="R47" s="54" t="s">
        <v>360</v>
      </c>
    </row>
    <row r="48" spans="3:18" hidden="1">
      <c r="D48" s="101"/>
      <c r="E48" s="110" t="str">
        <f xml:space="preserve"> _xll.EPMOlapMemberO("[RPTCURRENCY].[PARENTH1].[EUR]","","EUR - 欧元","","000")</f>
        <v>EUR - 欧元</v>
      </c>
      <c r="F48" s="67" t="str">
        <f xml:space="preserve"> _xll.EPMOlapMemberO("[ACCOUNT].[PARENTH1].[1002010102]","","银行存款－非受限－活期－财务公司","","000")</f>
        <v>银行存款－非受限－活期－财务公司</v>
      </c>
      <c r="G48" s="96"/>
      <c r="H48" s="96" t="str">
        <f>_xll.EPMRetrieveData("CONSOLIDATION",$F48,$I48,$J48,$K48,$L48,$G$3,$G$4,$G$5,$G$6)</f>
        <v>#Error，无当前连接。</v>
      </c>
      <c r="I48" s="54" t="s">
        <v>1191</v>
      </c>
      <c r="J48" s="54" t="s">
        <v>1198</v>
      </c>
      <c r="K48" s="54" t="s">
        <v>1317</v>
      </c>
      <c r="L48" s="54" t="s">
        <v>360</v>
      </c>
      <c r="M48" s="96"/>
      <c r="N48" s="96" t="str">
        <f>_xll.EPMRetrieveData("CONSOLIDATION", $F48,$O48, $P48,$Q48, $R48,$G$3,$G$4,$G$5,$G$6)</f>
        <v>#Error，无当前连接。</v>
      </c>
      <c r="O48" s="54" t="s">
        <v>1191</v>
      </c>
      <c r="P48" s="54" t="s">
        <v>1194</v>
      </c>
      <c r="Q48" s="54" t="s">
        <v>1317</v>
      </c>
      <c r="R48" s="54" t="s">
        <v>360</v>
      </c>
    </row>
    <row r="49" spans="4:18" hidden="1">
      <c r="D49" s="101"/>
      <c r="E49" s="110" t="str">
        <f xml:space="preserve"> _xll.EPMOlapMemberO("[RPTCURRENCY].[PARENTH1].[EUR]","","EUR - 欧元","","000")</f>
        <v>EUR - 欧元</v>
      </c>
      <c r="F49" s="67" t="str">
        <f xml:space="preserve"> _xll.EPMOlapMemberO("[ACCOUNT].[PARENTH1].[1002010103]","","银行存款－非受限－活期－外部非银行金融机构","","000")</f>
        <v>银行存款－非受限－活期－外部非银行金融机构</v>
      </c>
      <c r="G49" s="96"/>
      <c r="H49" s="96" t="str">
        <f>_xll.EPMRetrieveData("CONSOLIDATION",$F49,$I49,$J49,$K49,$L49,$G$3,$G$4,$G$5,$G$6)</f>
        <v>#Error，无当前连接。</v>
      </c>
      <c r="I49" s="54" t="s">
        <v>1191</v>
      </c>
      <c r="J49" s="54" t="s">
        <v>1198</v>
      </c>
      <c r="K49" s="54" t="s">
        <v>1317</v>
      </c>
      <c r="L49" s="54" t="s">
        <v>360</v>
      </c>
      <c r="M49" s="96"/>
      <c r="N49" s="96" t="str">
        <f>_xll.EPMRetrieveData("CONSOLIDATION", $F49,$O49, $P49,$Q49, $R49,$G$3,$G$4,$G$5,$G$6)</f>
        <v>#Error，无当前连接。</v>
      </c>
      <c r="O49" s="54" t="s">
        <v>1191</v>
      </c>
      <c r="P49" s="54" t="s">
        <v>1194</v>
      </c>
      <c r="Q49" s="54" t="s">
        <v>1317</v>
      </c>
      <c r="R49" s="54" t="s">
        <v>360</v>
      </c>
    </row>
    <row r="50" spans="4:18" hidden="1">
      <c r="D50" s="101"/>
      <c r="E50" s="110" t="str">
        <f xml:space="preserve"> _xll.EPMOlapMemberO("[RPTCURRENCY].[PARENTH1].[EUR]","","EUR - 欧元","","000")</f>
        <v>EUR - 欧元</v>
      </c>
      <c r="F50" s="165" t="str">
        <f xml:space="preserve"> _xll.EPMOlapMemberO("[ACCOUNT].[PARENTH1].[1002010211]","","银行存款－非受限－定期－银行－三个月以内","","000")</f>
        <v>银行存款－非受限－定期－银行－三个月以内</v>
      </c>
      <c r="G50" s="96"/>
      <c r="H50" s="96" t="str">
        <f>_xll.EPMRetrieveData("CONSOLIDATION",$F50,$I50,$J50,$K50,$L50,$G$3,$G$4,$G$5,$G$6)</f>
        <v>#Error，无当前连接。</v>
      </c>
      <c r="I50" s="54" t="s">
        <v>1191</v>
      </c>
      <c r="J50" s="54" t="s">
        <v>1198</v>
      </c>
      <c r="K50" s="54" t="s">
        <v>1317</v>
      </c>
      <c r="L50" s="54" t="s">
        <v>360</v>
      </c>
      <c r="M50" s="96"/>
      <c r="N50" s="96" t="str">
        <f>_xll.EPMRetrieveData("CONSOLIDATION", $F50,$O50, $P50,$Q50, $R50,$G$3,$G$4,$G$5,$G$6)</f>
        <v>#Error，无当前连接。</v>
      </c>
      <c r="O50" s="54" t="s">
        <v>1191</v>
      </c>
      <c r="P50" s="54" t="s">
        <v>1194</v>
      </c>
      <c r="Q50" s="54" t="s">
        <v>1317</v>
      </c>
      <c r="R50" s="54" t="s">
        <v>360</v>
      </c>
    </row>
    <row r="51" spans="4:18" hidden="1">
      <c r="D51" s="101"/>
      <c r="E51" s="110" t="str">
        <f xml:space="preserve"> _xll.EPMOlapMemberO("[RPTCURRENCY].[PARENTH1].[EUR]","","EUR - 欧元","","000")</f>
        <v>EUR - 欧元</v>
      </c>
      <c r="F51" s="85" t="str">
        <f xml:space="preserve"> _xll.EPMOlapMemberO("[ACCOUNT].[PARENTH1].[1002010221]","","银行存款－非受限－定期－财务公司－三个月以内","","000")</f>
        <v>银行存款－非受限－定期－财务公司－三个月以内</v>
      </c>
      <c r="G51" s="96"/>
      <c r="H51" s="96" t="str">
        <f>_xll.EPMRetrieveData("CONSOLIDATION",$F51,$I51,$J51,$K51,$L51,$G$3,$G$4,$G$5,$G$6)</f>
        <v>#Error，无当前连接。</v>
      </c>
      <c r="I51" s="54" t="s">
        <v>1191</v>
      </c>
      <c r="J51" s="54" t="s">
        <v>1198</v>
      </c>
      <c r="K51" s="54" t="s">
        <v>1317</v>
      </c>
      <c r="L51" s="54" t="s">
        <v>360</v>
      </c>
      <c r="M51" s="96"/>
      <c r="N51" s="96" t="str">
        <f>_xll.EPMRetrieveData("CONSOLIDATION", $F51,$O51, $P51,$Q51, $R51,$G$3,$G$4,$G$5,$G$6)</f>
        <v>#Error，无当前连接。</v>
      </c>
      <c r="O51" s="54" t="s">
        <v>1191</v>
      </c>
      <c r="P51" s="54" t="s">
        <v>1194</v>
      </c>
      <c r="Q51" s="54" t="s">
        <v>1317</v>
      </c>
      <c r="R51" s="54" t="s">
        <v>360</v>
      </c>
    </row>
    <row r="52" spans="4:18" hidden="1">
      <c r="D52" s="101"/>
      <c r="E52" s="110" t="str">
        <f xml:space="preserve"> _xll.EPMOlapMemberO("[RPTCURRENCY].[PARENTH1].[EUR]","","EUR - 欧元","","000")</f>
        <v>EUR - 欧元</v>
      </c>
      <c r="F52" s="85" t="str">
        <f xml:space="preserve"> _xll.EPMOlapMemberO("[ACCOUNT].[PARENTH1].[1002010231]","","银行存款－非受限－定期－外部非银行金融机构－三个月以内","","000")</f>
        <v>银行存款－非受限－定期－外部非银行金融机构－三个月以内</v>
      </c>
      <c r="G52" s="96"/>
      <c r="H52" s="96" t="str">
        <f>_xll.EPMRetrieveData("CONSOLIDATION",$F52,$I52,$J52,$K52,$L52,$G$3,$G$4,$G$5,$G$6)</f>
        <v>#Error，无当前连接。</v>
      </c>
      <c r="I52" s="54" t="s">
        <v>1191</v>
      </c>
      <c r="J52" s="54" t="s">
        <v>1198</v>
      </c>
      <c r="K52" s="54" t="s">
        <v>1317</v>
      </c>
      <c r="L52" s="54" t="s">
        <v>360</v>
      </c>
      <c r="M52" s="96"/>
      <c r="N52" s="96" t="str">
        <f>_xll.EPMRetrieveData("CONSOLIDATION", $F52,$O52, $P52,$Q52, $R52,$G$3,$G$4,$G$5,$G$6)</f>
        <v>#Error，无当前连接。</v>
      </c>
      <c r="O52" s="54" t="s">
        <v>1191</v>
      </c>
      <c r="P52" s="54" t="s">
        <v>1194</v>
      </c>
      <c r="Q52" s="54" t="s">
        <v>1317</v>
      </c>
      <c r="R52" s="54" t="s">
        <v>360</v>
      </c>
    </row>
    <row r="53" spans="4:18">
      <c r="D53" s="101" t="s">
        <v>1235</v>
      </c>
      <c r="E53" s="110"/>
      <c r="F53" s="101"/>
      <c r="G53" s="100">
        <f>SUM(G54, G55, G56, G57, G58, G59)</f>
        <v>0</v>
      </c>
      <c r="H53" s="168">
        <f>SUM(H54, H55, H56, H57, H58, H59)</f>
        <v>0</v>
      </c>
      <c r="I53" s="54">
        <f>SUM(I54:I59)</f>
        <v>0</v>
      </c>
      <c r="J53" s="54">
        <f>SUM(J54:J59)</f>
        <v>0</v>
      </c>
      <c r="K53" s="54">
        <f>SUM(K54:K59)</f>
        <v>0</v>
      </c>
      <c r="L53" s="54">
        <f>SUM(L54:L59)</f>
        <v>0</v>
      </c>
      <c r="M53" s="100">
        <f t="shared" ref="M53:N53" si="3">SUM(M54, M55, M56, M57, M58, M59)</f>
        <v>0</v>
      </c>
      <c r="N53" s="100">
        <f t="shared" si="3"/>
        <v>0</v>
      </c>
      <c r="O53" s="54"/>
      <c r="P53" s="54"/>
      <c r="Q53" s="54"/>
      <c r="R53" s="54"/>
    </row>
    <row r="54" spans="4:18" hidden="1">
      <c r="D54" s="101"/>
      <c r="E54" s="110" t="str">
        <f xml:space="preserve"> _xll.EPMOlapMemberO("[RPTCURRENCY].[PARENTH1].[EUR]","","EUR - 欧元","","000")</f>
        <v>EUR - 欧元</v>
      </c>
      <c r="F54" s="165" t="str">
        <f xml:space="preserve"> _xll.EPMOlapMemberO("[ACCOUNT].[PARENTH1].[1002010212]","","银行存款－非受限－定期－银行－三个月及以上","","000")</f>
        <v>银行存款－非受限－定期－银行－三个月及以上</v>
      </c>
      <c r="G54" s="96"/>
      <c r="H54" s="96" t="str">
        <f>_xll.EPMRetrieveData("CONSOLIDATION",$F54,$I54,$J54,$K54,$L54,$G$3,$G$4,$G$5,$G$6)</f>
        <v>#Error，无当前连接。</v>
      </c>
      <c r="I54" s="54" t="s">
        <v>1191</v>
      </c>
      <c r="J54" s="54" t="s">
        <v>1198</v>
      </c>
      <c r="K54" s="54" t="s">
        <v>1317</v>
      </c>
      <c r="L54" s="54" t="s">
        <v>360</v>
      </c>
      <c r="M54" s="96"/>
      <c r="N54" s="96" t="str">
        <f>_xll.EPMRetrieveData("CONSOLIDATION", $F54,$O54, $P54,$Q54, $R54,$G$3,$G$4,$G$5,$G$6)</f>
        <v>#Error，无当前连接。</v>
      </c>
      <c r="O54" s="54" t="s">
        <v>1191</v>
      </c>
      <c r="P54" s="54" t="s">
        <v>1194</v>
      </c>
      <c r="Q54" s="54" t="s">
        <v>1317</v>
      </c>
      <c r="R54" s="54" t="s">
        <v>360</v>
      </c>
    </row>
    <row r="55" spans="4:18" hidden="1">
      <c r="D55" s="101"/>
      <c r="E55" s="110" t="str">
        <f xml:space="preserve"> _xll.EPMOlapMemberO("[RPTCURRENCY].[PARENTH1].[EUR]","","EUR - 欧元","","000")</f>
        <v>EUR - 欧元</v>
      </c>
      <c r="F55" s="85" t="str">
        <f xml:space="preserve"> _xll.EPMOlapMemberO("[ACCOUNT].[PARENTH1].[1002010222]","","银行存款－非受限－定期－财务公司－三个月及以上","","000")</f>
        <v>银行存款－非受限－定期－财务公司－三个月及以上</v>
      </c>
      <c r="G55" s="96"/>
      <c r="H55" s="96" t="str">
        <f>_xll.EPMRetrieveData("CONSOLIDATION",$F55,$I55,$J55,$K55,$L55,$G$3,$G$4,$G$5,$G$6)</f>
        <v>#Error，无当前连接。</v>
      </c>
      <c r="I55" s="54" t="s">
        <v>1191</v>
      </c>
      <c r="J55" s="54" t="s">
        <v>1198</v>
      </c>
      <c r="K55" s="54" t="s">
        <v>1317</v>
      </c>
      <c r="L55" s="54" t="s">
        <v>360</v>
      </c>
      <c r="M55" s="96"/>
      <c r="N55" s="96" t="str">
        <f>_xll.EPMRetrieveData("CONSOLIDATION", $F55,$O55, $P55,$Q55, $R55,$G$3,$G$4,$G$5,$G$6)</f>
        <v>#Error，无当前连接。</v>
      </c>
      <c r="O55" s="54" t="s">
        <v>1191</v>
      </c>
      <c r="P55" s="54" t="s">
        <v>1194</v>
      </c>
      <c r="Q55" s="54" t="s">
        <v>1317</v>
      </c>
      <c r="R55" s="54" t="s">
        <v>360</v>
      </c>
    </row>
    <row r="56" spans="4:18" hidden="1">
      <c r="D56" s="101"/>
      <c r="E56" s="110" t="str">
        <f xml:space="preserve"> _xll.EPMOlapMemberO("[RPTCURRENCY].[PARENTH1].[EUR]","","EUR - 欧元","","000")</f>
        <v>EUR - 欧元</v>
      </c>
      <c r="F56" s="85" t="str">
        <f xml:space="preserve"> _xll.EPMOlapMemberO("[ACCOUNT].[PARENTH1].[1002010232]","","银行存款－非受限－定期－外部非银行金融机构－三个月及以上","","000")</f>
        <v>银行存款－非受限－定期－外部非银行金融机构－三个月及以上</v>
      </c>
      <c r="G56" s="96"/>
      <c r="H56" s="96" t="str">
        <f>_xll.EPMRetrieveData("CONSOLIDATION",$F56,$I56,$J56,$K56,$L56,$G$3,$G$4,$G$5,$G$6)</f>
        <v>#Error，无当前连接。</v>
      </c>
      <c r="I56" s="54" t="s">
        <v>1191</v>
      </c>
      <c r="J56" s="54" t="s">
        <v>1198</v>
      </c>
      <c r="K56" s="54" t="s">
        <v>1317</v>
      </c>
      <c r="L56" s="54" t="s">
        <v>360</v>
      </c>
      <c r="M56" s="96"/>
      <c r="N56" s="96" t="str">
        <f>_xll.EPMRetrieveData("CONSOLIDATION", $F56,$O56, $P56,$Q56, $R56,$G$3,$G$4,$G$5,$G$6)</f>
        <v>#Error，无当前连接。</v>
      </c>
      <c r="O56" s="54" t="s">
        <v>1191</v>
      </c>
      <c r="P56" s="54" t="s">
        <v>1194</v>
      </c>
      <c r="Q56" s="54" t="s">
        <v>1317</v>
      </c>
      <c r="R56" s="54" t="s">
        <v>360</v>
      </c>
    </row>
    <row r="57" spans="4:18" hidden="1">
      <c r="D57" s="101"/>
      <c r="E57" s="110" t="str">
        <f xml:space="preserve"> _xll.EPMOlapMemberO("[RPTCURRENCY].[PARENTH1].[EUR]","","EUR - 欧元","","000")</f>
        <v>EUR - 欧元</v>
      </c>
      <c r="F57" s="61" t="str">
        <f xml:space="preserve"> _xll.EPMOlapMemberO("[ACCOUNT].[PARENTH1].[1002020100]","","银行存款－受限－银行","","000")</f>
        <v>银行存款－受限－银行</v>
      </c>
      <c r="G57" s="96"/>
      <c r="H57" s="96" t="str">
        <f>_xll.EPMRetrieveData("CONSOLIDATION",$F57,$I57,$J57,$K57,$L57,$G$3,$G$4,$G$5,$G$6)</f>
        <v>#Error，无当前连接。</v>
      </c>
      <c r="I57" s="54" t="s">
        <v>1191</v>
      </c>
      <c r="J57" s="54" t="s">
        <v>1198</v>
      </c>
      <c r="K57" s="54" t="s">
        <v>1317</v>
      </c>
      <c r="L57" s="54" t="s">
        <v>360</v>
      </c>
      <c r="M57" s="96"/>
      <c r="N57" s="96" t="str">
        <f>_xll.EPMRetrieveData("CONSOLIDATION", $F57,$O57, $P57,$Q57, $R57,$G$3,$G$4,$G$5,$G$6)</f>
        <v>#Error，无当前连接。</v>
      </c>
      <c r="O57" s="54" t="s">
        <v>1191</v>
      </c>
      <c r="P57" s="54" t="s">
        <v>1194</v>
      </c>
      <c r="Q57" s="54" t="s">
        <v>1317</v>
      </c>
      <c r="R57" s="54" t="s">
        <v>360</v>
      </c>
    </row>
    <row r="58" spans="4:18" hidden="1">
      <c r="D58" s="101"/>
      <c r="E58" s="110" t="str">
        <f xml:space="preserve"> _xll.EPMOlapMemberO("[RPTCURRENCY].[PARENTH1].[EUR]","","EUR - 欧元","","000")</f>
        <v>EUR - 欧元</v>
      </c>
      <c r="F58" s="61" t="str">
        <f xml:space="preserve"> _xll.EPMOlapMemberO("[ACCOUNT].[PARENTH1].[1002020200]","","银行存款－受限－财务公司","","000")</f>
        <v>银行存款－受限－财务公司</v>
      </c>
      <c r="G58" s="96"/>
      <c r="H58" s="96" t="str">
        <f>_xll.EPMRetrieveData("CONSOLIDATION",$F58,$I58,$J58,$K58,$L58,$G$3,$G$4,$G$5,$G$6)</f>
        <v>#Error，无当前连接。</v>
      </c>
      <c r="I58" s="54" t="s">
        <v>1191</v>
      </c>
      <c r="J58" s="54" t="s">
        <v>1198</v>
      </c>
      <c r="K58" s="54" t="s">
        <v>1317</v>
      </c>
      <c r="L58" s="54" t="s">
        <v>360</v>
      </c>
      <c r="M58" s="96"/>
      <c r="N58" s="96" t="str">
        <f>_xll.EPMRetrieveData("CONSOLIDATION", $F58,$O58, $P58,$Q58, $R58,$G$3,$G$4,$G$5,$G$6)</f>
        <v>#Error，无当前连接。</v>
      </c>
      <c r="O58" s="54" t="s">
        <v>1191</v>
      </c>
      <c r="P58" s="54" t="s">
        <v>1194</v>
      </c>
      <c r="Q58" s="54" t="s">
        <v>1317</v>
      </c>
      <c r="R58" s="54" t="s">
        <v>360</v>
      </c>
    </row>
    <row r="59" spans="4:18" hidden="1">
      <c r="D59" s="101"/>
      <c r="E59" s="110" t="str">
        <f xml:space="preserve"> _xll.EPMOlapMemberO("[RPTCURRENCY].[PARENTH1].[EUR]","","EUR - 欧元","","000")</f>
        <v>EUR - 欧元</v>
      </c>
      <c r="F59" s="61" t="str">
        <f xml:space="preserve"> _xll.EPMOlapMemberO("[ACCOUNT].[PARENTH1].[1002020300]","","银行存款－受限－外部非银行金融机构","","000")</f>
        <v>银行存款－受限－外部非银行金融机构</v>
      </c>
      <c r="G59" s="96"/>
      <c r="H59" s="96" t="str">
        <f>_xll.EPMRetrieveData("CONSOLIDATION",$F59,$I59,$J59,$K59,$L59,$G$3,$G$4,$G$5,$G$6)</f>
        <v>#Error，无当前连接。</v>
      </c>
      <c r="I59" s="54" t="s">
        <v>1191</v>
      </c>
      <c r="J59" s="54" t="s">
        <v>1198</v>
      </c>
      <c r="K59" s="54" t="s">
        <v>1317</v>
      </c>
      <c r="L59" s="54" t="s">
        <v>360</v>
      </c>
      <c r="M59" s="96"/>
      <c r="N59" s="96" t="str">
        <f>_xll.EPMRetrieveData("CONSOLIDATION", $F59,$O59, $P59,$Q59, $R59,$G$3,$G$4,$G$5,$G$6)</f>
        <v>#Error，无当前连接。</v>
      </c>
      <c r="O59" s="54" t="s">
        <v>1191</v>
      </c>
      <c r="P59" s="54" t="s">
        <v>1194</v>
      </c>
      <c r="Q59" s="54" t="s">
        <v>1317</v>
      </c>
      <c r="R59" s="54" t="s">
        <v>360</v>
      </c>
    </row>
    <row r="60" spans="4:18">
      <c r="D60" s="101" t="s">
        <v>849</v>
      </c>
      <c r="E60" s="110"/>
      <c r="F60" s="101"/>
      <c r="G60" s="100">
        <f>G61+G68</f>
        <v>0</v>
      </c>
      <c r="H60" s="100">
        <f>H61+H68</f>
        <v>0</v>
      </c>
      <c r="I60" s="54"/>
      <c r="J60" s="54"/>
      <c r="K60" s="54"/>
      <c r="L60" s="54"/>
      <c r="M60" s="100">
        <f>M61+M68</f>
        <v>0</v>
      </c>
      <c r="N60" s="100">
        <f>N61+N68</f>
        <v>0</v>
      </c>
      <c r="O60" s="54"/>
      <c r="P60" s="54"/>
      <c r="Q60" s="54"/>
      <c r="R60" s="54"/>
    </row>
    <row r="61" spans="4:18">
      <c r="D61" s="101" t="s">
        <v>1230</v>
      </c>
      <c r="E61" s="110"/>
      <c r="F61" s="101"/>
      <c r="G61" s="100">
        <f>SUM(G62, G63, G64, G65, G66, G67)</f>
        <v>0</v>
      </c>
      <c r="H61" s="100">
        <f t="shared" ref="H61" si="4">SUM(H62, H63, H64, H65, H66, H67)</f>
        <v>0</v>
      </c>
      <c r="I61" s="54">
        <f>SUM(I62:I67)</f>
        <v>0</v>
      </c>
      <c r="J61" s="54">
        <f>SUM(J62:J67)</f>
        <v>0</v>
      </c>
      <c r="K61" s="54">
        <f>SUM(K62:K67)</f>
        <v>0</v>
      </c>
      <c r="L61" s="54">
        <f>SUM(L62:L67)</f>
        <v>0</v>
      </c>
      <c r="M61" s="100">
        <f>SUM(M62, M63, M64, M65, M66, M67)</f>
        <v>0</v>
      </c>
      <c r="N61" s="100">
        <f>SUM(N62, N63, N64, N65, N66, N67)</f>
        <v>0</v>
      </c>
      <c r="O61" s="54"/>
      <c r="P61" s="54"/>
      <c r="Q61" s="54"/>
      <c r="R61" s="54"/>
    </row>
    <row r="62" spans="4:18" hidden="1">
      <c r="D62" s="101"/>
      <c r="E62" s="110" t="str">
        <f xml:space="preserve"> _xll.EPMOlapMemberO("[RPTCURRENCY].[PARENTH1].[HKD]","","HKD - 港币","","000")</f>
        <v>HKD - 港币</v>
      </c>
      <c r="F62" s="85" t="str">
        <f xml:space="preserve"> _xll.EPMOlapMemberO("[ACCOUNT].[PARENTH1].[1002010101]","","银行存款－非受限－活期－银行","","000")</f>
        <v>银行存款－非受限－活期－银行</v>
      </c>
      <c r="G62" s="96"/>
      <c r="H62" s="96" t="str">
        <f>_xll.EPMRetrieveData("CONSOLIDATION",$F62,$I62,$J62,$K62,$L62,$G$3,$G$4,$G$5,$G$6)</f>
        <v>#Error，无当前连接。</v>
      </c>
      <c r="I62" s="54" t="s">
        <v>1191</v>
      </c>
      <c r="J62" s="54" t="s">
        <v>1198</v>
      </c>
      <c r="K62" s="54" t="s">
        <v>1318</v>
      </c>
      <c r="L62" s="54" t="s">
        <v>360</v>
      </c>
      <c r="M62" s="96"/>
      <c r="N62" s="96" t="str">
        <f>_xll.EPMRetrieveData("CONSOLIDATION", $F62,$O62, $P62,$Q62, $R62,$G$3,$G$4,$G$5,$G$6)</f>
        <v>#Error，无当前连接。</v>
      </c>
      <c r="O62" s="54" t="s">
        <v>1191</v>
      </c>
      <c r="P62" s="54" t="s">
        <v>1194</v>
      </c>
      <c r="Q62" s="54" t="s">
        <v>1318</v>
      </c>
      <c r="R62" s="54" t="s">
        <v>360</v>
      </c>
    </row>
    <row r="63" spans="4:18" hidden="1">
      <c r="D63" s="101"/>
      <c r="E63" s="110" t="str">
        <f xml:space="preserve"> _xll.EPMOlapMemberO("[RPTCURRENCY].[PARENTH1].[HKD]","","HKD - 港币","","000")</f>
        <v>HKD - 港币</v>
      </c>
      <c r="F63" s="67" t="str">
        <f xml:space="preserve"> _xll.EPMOlapMemberO("[ACCOUNT].[PARENTH1].[1002010102]","","银行存款－非受限－活期－财务公司","","000")</f>
        <v>银行存款－非受限－活期－财务公司</v>
      </c>
      <c r="G63" s="96"/>
      <c r="H63" s="96" t="str">
        <f>_xll.EPMRetrieveData("CONSOLIDATION",$F63,$I63,$J63,$K63,$L63,$G$3,$G$4,$G$5,$G$6)</f>
        <v>#Error，无当前连接。</v>
      </c>
      <c r="I63" s="54" t="s">
        <v>1191</v>
      </c>
      <c r="J63" s="54" t="s">
        <v>1198</v>
      </c>
      <c r="K63" s="54" t="s">
        <v>1318</v>
      </c>
      <c r="L63" s="54" t="s">
        <v>360</v>
      </c>
      <c r="M63" s="96"/>
      <c r="N63" s="96" t="str">
        <f>_xll.EPMRetrieveData("CONSOLIDATION", $F63,$O63, $P63,$Q63, $R63,$G$3,$G$4,$G$5,$G$6)</f>
        <v>#Error，无当前连接。</v>
      </c>
      <c r="O63" s="54" t="s">
        <v>1191</v>
      </c>
      <c r="P63" s="54" t="s">
        <v>1194</v>
      </c>
      <c r="Q63" s="54" t="s">
        <v>1318</v>
      </c>
      <c r="R63" s="54" t="s">
        <v>360</v>
      </c>
    </row>
    <row r="64" spans="4:18" hidden="1">
      <c r="D64" s="101"/>
      <c r="E64" s="110" t="str">
        <f xml:space="preserve"> _xll.EPMOlapMemberO("[RPTCURRENCY].[PARENTH1].[HKD]","","HKD - 港币","","000")</f>
        <v>HKD - 港币</v>
      </c>
      <c r="F64" s="67" t="str">
        <f xml:space="preserve"> _xll.EPMOlapMemberO("[ACCOUNT].[PARENTH1].[1002010103]","","银行存款－非受限－活期－外部非银行金融机构","","000")</f>
        <v>银行存款－非受限－活期－外部非银行金融机构</v>
      </c>
      <c r="G64" s="96"/>
      <c r="H64" s="96" t="str">
        <f>_xll.EPMRetrieveData("CONSOLIDATION",$F64,$I64,$J64,$K64,$L64,$G$3,$G$4,$G$5,$G$6)</f>
        <v>#Error，无当前连接。</v>
      </c>
      <c r="I64" s="54" t="s">
        <v>1191</v>
      </c>
      <c r="J64" s="54" t="s">
        <v>1198</v>
      </c>
      <c r="K64" s="54" t="s">
        <v>1318</v>
      </c>
      <c r="L64" s="54" t="s">
        <v>360</v>
      </c>
      <c r="M64" s="96"/>
      <c r="N64" s="96" t="str">
        <f>_xll.EPMRetrieveData("CONSOLIDATION", $F64,$O64, $P64,$Q64, $R64,$G$3,$G$4,$G$5,$G$6)</f>
        <v>#Error，无当前连接。</v>
      </c>
      <c r="O64" s="54" t="s">
        <v>1191</v>
      </c>
      <c r="P64" s="54" t="s">
        <v>1194</v>
      </c>
      <c r="Q64" s="54" t="s">
        <v>1318</v>
      </c>
      <c r="R64" s="54" t="s">
        <v>360</v>
      </c>
    </row>
    <row r="65" spans="1:36" hidden="1">
      <c r="D65" s="101"/>
      <c r="E65" s="110" t="str">
        <f xml:space="preserve"> _xll.EPMOlapMemberO("[RPTCURRENCY].[PARENTH1].[HKD]","","HKD - 港币","","000")</f>
        <v>HKD - 港币</v>
      </c>
      <c r="F65" s="165" t="str">
        <f xml:space="preserve"> _xll.EPMOlapMemberO("[ACCOUNT].[PARENTH1].[1002010211]","","银行存款－非受限－定期－银行－三个月以内","","000")</f>
        <v>银行存款－非受限－定期－银行－三个月以内</v>
      </c>
      <c r="G65" s="96"/>
      <c r="H65" s="96" t="str">
        <f>_xll.EPMRetrieveData("CONSOLIDATION",$F65,$I65,$J65,$K65,$L65,$G$3,$G$4,$G$5,$G$6)</f>
        <v>#Error，无当前连接。</v>
      </c>
      <c r="I65" s="54" t="s">
        <v>1191</v>
      </c>
      <c r="J65" s="54" t="s">
        <v>1198</v>
      </c>
      <c r="K65" s="54" t="s">
        <v>1318</v>
      </c>
      <c r="L65" s="54" t="s">
        <v>1318</v>
      </c>
      <c r="M65" s="96"/>
      <c r="N65" s="96" t="str">
        <f>_xll.EPMRetrieveData("CONSOLIDATION", $F65,$O65, $P65,$Q65, $R65,$G$3,$G$4,$G$5,$G$6)</f>
        <v>#Error，无当前连接。</v>
      </c>
      <c r="O65" s="54" t="s">
        <v>1191</v>
      </c>
      <c r="P65" s="54" t="s">
        <v>1194</v>
      </c>
      <c r="Q65" s="54" t="s">
        <v>1318</v>
      </c>
      <c r="R65" s="54" t="s">
        <v>1318</v>
      </c>
    </row>
    <row r="66" spans="1:36" hidden="1">
      <c r="D66" s="101"/>
      <c r="E66" s="110" t="str">
        <f xml:space="preserve"> _xll.EPMOlapMemberO("[RPTCURRENCY].[PARENTH1].[HKD]","","HKD - 港币","","000")</f>
        <v>HKD - 港币</v>
      </c>
      <c r="F66" s="85" t="str">
        <f xml:space="preserve"> _xll.EPMOlapMemberO("[ACCOUNT].[PARENTH1].[1002010221]","","银行存款－非受限－定期－财务公司－三个月以内","","000")</f>
        <v>银行存款－非受限－定期－财务公司－三个月以内</v>
      </c>
      <c r="G66" s="96"/>
      <c r="H66" s="96" t="str">
        <f>_xll.EPMRetrieveData("CONSOLIDATION",$F66,$I66,$J66,$K66,$L66,$G$3,$G$4,$G$5,$G$6)</f>
        <v>#Error，无当前连接。</v>
      </c>
      <c r="I66" s="54" t="s">
        <v>1191</v>
      </c>
      <c r="J66" s="54" t="s">
        <v>1198</v>
      </c>
      <c r="K66" s="54" t="s">
        <v>1318</v>
      </c>
      <c r="L66" s="54" t="s">
        <v>360</v>
      </c>
      <c r="M66" s="96"/>
      <c r="N66" s="96" t="str">
        <f>_xll.EPMRetrieveData("CONSOLIDATION", $F66,$O66, $P66,$Q66, $R66,$G$3,$G$4,$G$5,$G$6)</f>
        <v>#Error，无当前连接。</v>
      </c>
      <c r="O66" s="54" t="s">
        <v>1191</v>
      </c>
      <c r="P66" s="54" t="s">
        <v>1194</v>
      </c>
      <c r="Q66" s="54" t="s">
        <v>1318</v>
      </c>
      <c r="R66" s="54" t="s">
        <v>360</v>
      </c>
    </row>
    <row r="67" spans="1:36" hidden="1">
      <c r="D67" s="101"/>
      <c r="E67" s="110" t="str">
        <f xml:space="preserve"> _xll.EPMOlapMemberO("[RPTCURRENCY].[PARENTH1].[HKD]","","HKD - 港币","","000")</f>
        <v>HKD - 港币</v>
      </c>
      <c r="F67" s="85" t="str">
        <f xml:space="preserve"> _xll.EPMOlapMemberO("[ACCOUNT].[PARENTH1].[1002010231]","","银行存款－非受限－定期－外部非银行金融机构－三个月以内","","000")</f>
        <v>银行存款－非受限－定期－外部非银行金融机构－三个月以内</v>
      </c>
      <c r="G67" s="96"/>
      <c r="H67" s="96" t="str">
        <f>_xll.EPMRetrieveData("CONSOLIDATION",$F67,$I67,$J67,$K67,$L67,$G$3,$G$4,$G$5,$G$6)</f>
        <v>#Error，无当前连接。</v>
      </c>
      <c r="I67" s="54" t="s">
        <v>1191</v>
      </c>
      <c r="J67" s="54" t="s">
        <v>1198</v>
      </c>
      <c r="K67" s="54" t="s">
        <v>1318</v>
      </c>
      <c r="L67" s="54" t="s">
        <v>360</v>
      </c>
      <c r="M67" s="96"/>
      <c r="N67" s="96" t="str">
        <f>_xll.EPMRetrieveData("CONSOLIDATION", $F67,$O67, $P67,$Q67, $R67,$G$3,$G$4,$G$5,$G$6)</f>
        <v>#Error，无当前连接。</v>
      </c>
      <c r="O67" s="54" t="s">
        <v>1191</v>
      </c>
      <c r="P67" s="54" t="s">
        <v>1194</v>
      </c>
      <c r="Q67" s="54" t="s">
        <v>1318</v>
      </c>
      <c r="R67" s="54" t="s">
        <v>360</v>
      </c>
    </row>
    <row r="68" spans="1:36">
      <c r="D68" s="101" t="s">
        <v>1235</v>
      </c>
      <c r="E68" s="110"/>
      <c r="F68" s="101"/>
      <c r="G68" s="100">
        <f>SUM(G69, G70, G71, G72, G73, G74)</f>
        <v>0</v>
      </c>
      <c r="H68" s="100">
        <f t="shared" ref="H68:N68" si="5">SUM(H69, H70, H71, H72, H73, H74)</f>
        <v>0</v>
      </c>
      <c r="I68" s="54">
        <f>SUM(I69:I74)</f>
        <v>0</v>
      </c>
      <c r="J68" s="54">
        <f>SUM(J69:J74)</f>
        <v>0</v>
      </c>
      <c r="K68" s="54">
        <f>SUM(K69:K74)</f>
        <v>0</v>
      </c>
      <c r="L68" s="54">
        <f>SUM(L69:L74)</f>
        <v>0</v>
      </c>
      <c r="M68" s="100">
        <f t="shared" si="5"/>
        <v>0</v>
      </c>
      <c r="N68" s="100">
        <f t="shared" si="5"/>
        <v>0</v>
      </c>
      <c r="O68" s="54"/>
      <c r="P68" s="54"/>
      <c r="Q68" s="54"/>
      <c r="R68" s="54"/>
    </row>
    <row r="69" spans="1:36" hidden="1">
      <c r="D69" s="101"/>
      <c r="E69" s="110" t="str">
        <f xml:space="preserve"> _xll.EPMOlapMemberO("[RPTCURRENCY].[PARENTH1].[HKD]","","HKD - 港币","","000")</f>
        <v>HKD - 港币</v>
      </c>
      <c r="F69" s="165" t="str">
        <f xml:space="preserve"> _xll.EPMOlapMemberO("[ACCOUNT].[PARENTH1].[1002010212]","","银行存款－非受限－定期－银行－三个月及以上","","000")</f>
        <v>银行存款－非受限－定期－银行－三个月及以上</v>
      </c>
      <c r="G69" s="96"/>
      <c r="H69" s="96" t="str">
        <f>_xll.EPMRetrieveData("CONSOLIDATION",$F69,$I69,$J69,$K69,$L69,$G$3,$G$4,$G$5,$G$6)</f>
        <v>#Error，无当前连接。</v>
      </c>
      <c r="I69" s="54" t="s">
        <v>1191</v>
      </c>
      <c r="J69" s="54" t="s">
        <v>1198</v>
      </c>
      <c r="K69" s="54" t="s">
        <v>1318</v>
      </c>
      <c r="L69" s="54" t="s">
        <v>360</v>
      </c>
      <c r="M69" s="96"/>
      <c r="N69" s="96" t="str">
        <f>_xll.EPMRetrieveData("CONSOLIDATION", $F69,$O69, $P69,$Q69, $R69,$G$3,$G$4,$G$5,$G$6)</f>
        <v>#Error，无当前连接。</v>
      </c>
      <c r="O69" s="54" t="s">
        <v>1191</v>
      </c>
      <c r="P69" s="54" t="s">
        <v>1194</v>
      </c>
      <c r="Q69" s="54" t="s">
        <v>1318</v>
      </c>
      <c r="R69" s="54" t="s">
        <v>360</v>
      </c>
    </row>
    <row r="70" spans="1:36" hidden="1">
      <c r="D70" s="101"/>
      <c r="E70" s="110" t="str">
        <f xml:space="preserve"> _xll.EPMOlapMemberO("[RPTCURRENCY].[PARENTH1].[HKD]","","HKD - 港币","","000")</f>
        <v>HKD - 港币</v>
      </c>
      <c r="F70" s="85" t="str">
        <f xml:space="preserve"> _xll.EPMOlapMemberO("[ACCOUNT].[PARENTH1].[1002010222]","","银行存款－非受限－定期－财务公司－三个月及以上","","000")</f>
        <v>银行存款－非受限－定期－财务公司－三个月及以上</v>
      </c>
      <c r="G70" s="96"/>
      <c r="H70" s="96" t="str">
        <f>_xll.EPMRetrieveData("CONSOLIDATION",$F70,$I70,$J70,$K70,$L70,$G$3,$G$4,$G$5,$G$6)</f>
        <v>#Error，无当前连接。</v>
      </c>
      <c r="I70" s="54" t="s">
        <v>1191</v>
      </c>
      <c r="J70" s="54" t="s">
        <v>1198</v>
      </c>
      <c r="K70" s="54" t="s">
        <v>1318</v>
      </c>
      <c r="L70" s="54" t="s">
        <v>360</v>
      </c>
      <c r="M70" s="96"/>
      <c r="N70" s="96" t="str">
        <f>_xll.EPMRetrieveData("CONSOLIDATION", $F70,$O70, $P70,$Q70, $R70,$G$3,$G$4,$G$5,$G$6)</f>
        <v>#Error，无当前连接。</v>
      </c>
      <c r="O70" s="54" t="s">
        <v>1191</v>
      </c>
      <c r="P70" s="54" t="s">
        <v>1194</v>
      </c>
      <c r="Q70" s="54" t="s">
        <v>1318</v>
      </c>
      <c r="R70" s="54" t="s">
        <v>360</v>
      </c>
    </row>
    <row r="71" spans="1:36" hidden="1">
      <c r="D71" s="101"/>
      <c r="E71" s="110" t="str">
        <f xml:space="preserve"> _xll.EPMOlapMemberO("[RPTCURRENCY].[PARENTH1].[HKD]","","HKD - 港币","","000")</f>
        <v>HKD - 港币</v>
      </c>
      <c r="F71" s="85" t="str">
        <f xml:space="preserve"> _xll.EPMOlapMemberO("[ACCOUNT].[PARENTH1].[1002010232]","","银行存款－非受限－定期－外部非银行金融机构－三个月及以上","","000")</f>
        <v>银行存款－非受限－定期－外部非银行金融机构－三个月及以上</v>
      </c>
      <c r="G71" s="96"/>
      <c r="H71" s="96" t="str">
        <f>_xll.EPMRetrieveData("CONSOLIDATION",$F71,$I71,$J71,$K71,$L71,$G$3,$G$4,$G$5,$G$6)</f>
        <v>#Error，无当前连接。</v>
      </c>
      <c r="I71" s="54" t="s">
        <v>1191</v>
      </c>
      <c r="J71" s="54" t="s">
        <v>1198</v>
      </c>
      <c r="K71" s="54" t="s">
        <v>1318</v>
      </c>
      <c r="L71" s="54" t="s">
        <v>360</v>
      </c>
      <c r="M71" s="96"/>
      <c r="N71" s="96" t="str">
        <f>_xll.EPMRetrieveData("CONSOLIDATION", $F71,$O71, $P71,$Q71, $R71,$G$3,$G$4,$G$5,$G$6)</f>
        <v>#Error，无当前连接。</v>
      </c>
      <c r="O71" s="54" t="s">
        <v>1191</v>
      </c>
      <c r="P71" s="54" t="s">
        <v>1194</v>
      </c>
      <c r="Q71" s="54" t="s">
        <v>1318</v>
      </c>
      <c r="R71" s="54" t="s">
        <v>360</v>
      </c>
    </row>
    <row r="72" spans="1:36" hidden="1">
      <c r="D72" s="101"/>
      <c r="E72" s="110" t="str">
        <f xml:space="preserve"> _xll.EPMOlapMemberO("[RPTCURRENCY].[PARENTH1].[HKD]","","HKD - 港币","","000")</f>
        <v>HKD - 港币</v>
      </c>
      <c r="F72" s="61" t="str">
        <f xml:space="preserve"> _xll.EPMOlapMemberO("[ACCOUNT].[PARENTH1].[1002020100]","","银行存款－受限－银行","","000")</f>
        <v>银行存款－受限－银行</v>
      </c>
      <c r="G72" s="96"/>
      <c r="H72" s="96" t="str">
        <f>_xll.EPMRetrieveData("CONSOLIDATION",$F72,$I72,$J72,$K72,$L72,$G$3,$G$4,$G$5,$G$6)</f>
        <v>#Error，无当前连接。</v>
      </c>
      <c r="I72" s="54" t="s">
        <v>1191</v>
      </c>
      <c r="J72" s="54" t="s">
        <v>1198</v>
      </c>
      <c r="K72" s="54" t="s">
        <v>1318</v>
      </c>
      <c r="L72" s="54" t="s">
        <v>360</v>
      </c>
      <c r="M72" s="96"/>
      <c r="N72" s="96" t="str">
        <f>_xll.EPMRetrieveData("CONSOLIDATION", $F72,$O72, $P72,$Q72, $R72,$G$3,$G$4,$G$5,$G$6)</f>
        <v>#Error，无当前连接。</v>
      </c>
      <c r="O72" s="54" t="s">
        <v>1191</v>
      </c>
      <c r="P72" s="54" t="s">
        <v>1194</v>
      </c>
      <c r="Q72" s="54" t="s">
        <v>1318</v>
      </c>
      <c r="R72" s="54" t="s">
        <v>360</v>
      </c>
    </row>
    <row r="73" spans="1:36" hidden="1">
      <c r="D73" s="101"/>
      <c r="E73" s="110" t="str">
        <f xml:space="preserve"> _xll.EPMOlapMemberO("[RPTCURRENCY].[PARENTH1].[HKD]","","HKD - 港币","","000")</f>
        <v>HKD - 港币</v>
      </c>
      <c r="F73" s="61" t="str">
        <f xml:space="preserve"> _xll.EPMOlapMemberO("[ACCOUNT].[PARENTH1].[1002020200]","","银行存款－受限－财务公司","","000")</f>
        <v>银行存款－受限－财务公司</v>
      </c>
      <c r="G73" s="96"/>
      <c r="H73" s="96" t="str">
        <f>_xll.EPMRetrieveData("CONSOLIDATION",$F73,$I73,$J73,$K73,$L73,$G$3,$G$4,$G$5,$G$6)</f>
        <v>#Error，无当前连接。</v>
      </c>
      <c r="I73" s="54" t="s">
        <v>1191</v>
      </c>
      <c r="J73" s="54" t="s">
        <v>1198</v>
      </c>
      <c r="K73" s="54" t="s">
        <v>1318</v>
      </c>
      <c r="L73" s="54" t="s">
        <v>360</v>
      </c>
      <c r="M73" s="96"/>
      <c r="N73" s="96" t="str">
        <f>_xll.EPMRetrieveData("CONSOLIDATION", $F73,$O73, $P73,$Q73, $R73,$G$3,$G$4,$G$5,$G$6)</f>
        <v>#Error，无当前连接。</v>
      </c>
      <c r="O73" s="54" t="s">
        <v>1191</v>
      </c>
      <c r="P73" s="54" t="s">
        <v>1194</v>
      </c>
      <c r="Q73" s="54" t="s">
        <v>1318</v>
      </c>
      <c r="R73" s="54" t="s">
        <v>360</v>
      </c>
    </row>
    <row r="74" spans="1:36" hidden="1">
      <c r="D74" s="101"/>
      <c r="E74" s="110" t="str">
        <f xml:space="preserve"> _xll.EPMOlapMemberO("[RPTCURRENCY].[PARENTH1].[HKD]","","HKD - 港币","","000")</f>
        <v>HKD - 港币</v>
      </c>
      <c r="F74" s="61" t="str">
        <f xml:space="preserve"> _xll.EPMOlapMemberO("[ACCOUNT].[PARENTH1].[1002020300]","","银行存款－受限－外部非银行金融机构","","000")</f>
        <v>银行存款－受限－外部非银行金融机构</v>
      </c>
      <c r="G74" s="96"/>
      <c r="H74" s="96" t="str">
        <f>_xll.EPMRetrieveData("CONSOLIDATION",$F74,$I74,$J74,$K74,$L74,$G$3,$G$4,$G$5,$G$6)</f>
        <v>#Error，无当前连接。</v>
      </c>
      <c r="I74" s="54" t="s">
        <v>1191</v>
      </c>
      <c r="J74" s="54" t="s">
        <v>1198</v>
      </c>
      <c r="K74" s="54" t="s">
        <v>1318</v>
      </c>
      <c r="L74" s="54" t="s">
        <v>360</v>
      </c>
      <c r="M74" s="96"/>
      <c r="N74" s="96" t="str">
        <f>_xll.EPMRetrieveData("CONSOLIDATION", $F74,$O74, $P74,$Q74, $R74,$G$3,$G$4,$G$5,$G$6)</f>
        <v>#Error，无当前连接。</v>
      </c>
      <c r="O74" s="54" t="s">
        <v>1191</v>
      </c>
      <c r="P74" s="54" t="s">
        <v>1194</v>
      </c>
      <c r="Q74" s="54" t="s">
        <v>1318</v>
      </c>
      <c r="R74" s="54" t="s">
        <v>360</v>
      </c>
    </row>
    <row r="75" spans="1:36">
      <c r="D75" s="101" t="s">
        <v>1319</v>
      </c>
      <c r="E75" s="110"/>
      <c r="F75" s="101"/>
      <c r="G75" s="100">
        <f>G76+G91+G106+G121</f>
        <v>0</v>
      </c>
      <c r="H75" s="100">
        <f>H76+H91+H106+H121</f>
        <v>0</v>
      </c>
      <c r="I75" s="54"/>
      <c r="J75" s="54"/>
      <c r="K75" s="54"/>
      <c r="L75" s="54"/>
      <c r="M75" s="100">
        <f>M76+M91+M106+M121</f>
        <v>0</v>
      </c>
      <c r="N75" s="100">
        <f>N76+N91+N106+N121</f>
        <v>0</v>
      </c>
      <c r="O75" s="54"/>
      <c r="P75" s="54"/>
      <c r="Q75" s="54"/>
      <c r="R75" s="54"/>
    </row>
    <row r="76" spans="1:36">
      <c r="D76" s="101" t="s">
        <v>1196</v>
      </c>
      <c r="E76" s="110"/>
      <c r="F76" s="101"/>
      <c r="G76" s="100">
        <f>G77+G84</f>
        <v>0</v>
      </c>
      <c r="H76" s="100">
        <f>H77+H84</f>
        <v>0</v>
      </c>
      <c r="I76" s="54"/>
      <c r="J76" s="54"/>
      <c r="K76" s="54"/>
      <c r="L76" s="54"/>
      <c r="M76" s="100">
        <f>M77+M84</f>
        <v>0</v>
      </c>
      <c r="N76" s="100">
        <f>N77+N84</f>
        <v>0</v>
      </c>
      <c r="O76" s="54"/>
      <c r="P76" s="54"/>
      <c r="Q76" s="54"/>
      <c r="R76" s="54"/>
    </row>
    <row r="77" spans="1:36">
      <c r="D77" s="101" t="s">
        <v>1230</v>
      </c>
      <c r="E77" s="110"/>
      <c r="F77" s="101"/>
      <c r="G77" s="100">
        <f>SUM(G78:G83)</f>
        <v>0</v>
      </c>
      <c r="H77" s="100">
        <f t="shared" ref="H77" si="6">SUM(H78, H79, H80, H81, H82, H83)</f>
        <v>0</v>
      </c>
      <c r="I77" s="54"/>
      <c r="J77" s="54"/>
      <c r="K77" s="54"/>
      <c r="L77" s="54"/>
      <c r="M77" s="100">
        <f>SUM(M78:M83)</f>
        <v>0</v>
      </c>
      <c r="N77" s="100">
        <f t="shared" ref="N77" si="7">SUM(N78, N79, N80, N81, N82, N83)</f>
        <v>0</v>
      </c>
      <c r="O77" s="54"/>
      <c r="P77" s="54"/>
      <c r="Q77" s="54"/>
      <c r="R77" s="54"/>
    </row>
    <row r="78" spans="1:36" hidden="1">
      <c r="B78" s="7"/>
      <c r="C78" s="7"/>
      <c r="D78" s="101"/>
      <c r="E78" s="110" t="str">
        <f xml:space="preserve"> _xll.EPMOlapMemberO("[RPTCURRENCY].[PARENTH1].[GBP]","","GBP - 英镑","","000")</f>
        <v>GBP - 英镑</v>
      </c>
      <c r="F78" s="85" t="str">
        <f xml:space="preserve"> _xll.EPMOlapMemberO("[ACCOUNT].[PARENTH1].[1002010101]","","银行存款－非受限－活期－银行","","000")</f>
        <v>银行存款－非受限－活期－银行</v>
      </c>
      <c r="G78" s="96"/>
      <c r="H78" s="96" t="str">
        <f>_xll.EPMRetrieveData("CONSOLIDATION",$F78,$I78,$J78,$K78,$L78,$G$3,$G$4,$G$5,$G$6)</f>
        <v>#Error，无当前连接。</v>
      </c>
      <c r="I78" s="54" t="s">
        <v>1191</v>
      </c>
      <c r="J78" s="54" t="s">
        <v>1198</v>
      </c>
      <c r="K78" s="54" t="s">
        <v>1320</v>
      </c>
      <c r="L78" s="54" t="s">
        <v>360</v>
      </c>
      <c r="M78" s="96"/>
      <c r="N78" s="96" t="str">
        <f>_xll.EPMRetrieveData("CONSOLIDATION", $F78,$O78, $P78,$Q78, $R78,$G$3,$G$4,$G$5,$G$6)</f>
        <v>#Error，无当前连接。</v>
      </c>
      <c r="O78" s="54" t="s">
        <v>1191</v>
      </c>
      <c r="P78" s="54" t="s">
        <v>1194</v>
      </c>
      <c r="Q78" s="54" t="s">
        <v>1320</v>
      </c>
      <c r="R78" s="54" t="s">
        <v>360</v>
      </c>
    </row>
    <row r="79" spans="1:36" hidden="1">
      <c r="D79" s="101"/>
      <c r="E79" s="110" t="str">
        <f xml:space="preserve"> _xll.EPMOlapMemberO("[RPTCURRENCY].[PARENTH1].[GBP]","","GBP - 英镑","","000")</f>
        <v>GBP - 英镑</v>
      </c>
      <c r="F79" s="67" t="str">
        <f xml:space="preserve"> _xll.EPMOlapMemberO("[ACCOUNT].[PARENTH1].[1002010102]","","银行存款－非受限－活期－财务公司","","000")</f>
        <v>银行存款－非受限－活期－财务公司</v>
      </c>
      <c r="G79" s="96"/>
      <c r="H79" s="96" t="str">
        <f>_xll.EPMRetrieveData("CONSOLIDATION",$F79,$I79,$J79,$K79,$L79,$G$3,$G$4,$G$5,$G$6)</f>
        <v>#Error，无当前连接。</v>
      </c>
      <c r="I79" s="54" t="s">
        <v>1191</v>
      </c>
      <c r="J79" s="54" t="s">
        <v>1198</v>
      </c>
      <c r="K79" s="54" t="s">
        <v>1320</v>
      </c>
      <c r="L79" s="54" t="s">
        <v>360</v>
      </c>
      <c r="M79" s="96"/>
      <c r="N79" s="96" t="str">
        <f>_xll.EPMRetrieveData("CONSOLIDATION", $F79,$O79, $P79,$Q79, $R79,$G$3,$G$4,$G$5,$G$6)</f>
        <v>#Error，无当前连接。</v>
      </c>
      <c r="O79" s="54" t="s">
        <v>1191</v>
      </c>
      <c r="P79" s="54" t="s">
        <v>1194</v>
      </c>
      <c r="Q79" s="54" t="s">
        <v>1320</v>
      </c>
      <c r="R79" s="54" t="s">
        <v>360</v>
      </c>
    </row>
    <row r="80" spans="1:36" hidden="1">
      <c r="A80" s="7"/>
      <c r="D80" s="101"/>
      <c r="E80" s="110" t="str">
        <f xml:space="preserve"> _xll.EPMOlapMemberO("[RPTCURRENCY].[PARENTH1].[GBP]","","GBP - 英镑","","000")</f>
        <v>GBP - 英镑</v>
      </c>
      <c r="F80" s="67" t="str">
        <f xml:space="preserve"> _xll.EPMOlapMemberO("[ACCOUNT].[PARENTH1].[1002010103]","","银行存款－非受限－活期－外部非银行金融机构","","000")</f>
        <v>银行存款－非受限－活期－外部非银行金融机构</v>
      </c>
      <c r="G80" s="96"/>
      <c r="H80" s="96" t="str">
        <f>_xll.EPMRetrieveData("CONSOLIDATION",$F80,$I80,$J80,$K80,$L80,$G$3,$G$4,$G$5,$G$6)</f>
        <v>#Error，无当前连接。</v>
      </c>
      <c r="I80" s="54" t="s">
        <v>1191</v>
      </c>
      <c r="J80" s="54" t="s">
        <v>1198</v>
      </c>
      <c r="K80" s="54" t="s">
        <v>1320</v>
      </c>
      <c r="L80" s="54" t="s">
        <v>360</v>
      </c>
      <c r="M80" s="96"/>
      <c r="N80" s="96" t="str">
        <f>_xll.EPMRetrieveData("CONSOLIDATION", $F80,$O80, $P80,$Q80, $R80,$G$3,$G$4,$G$5,$G$6)</f>
        <v>#Error，无当前连接。</v>
      </c>
      <c r="O80" s="54" t="s">
        <v>1191</v>
      </c>
      <c r="P80" s="54" t="s">
        <v>1194</v>
      </c>
      <c r="Q80" s="54" t="s">
        <v>1320</v>
      </c>
      <c r="R80" s="54" t="s">
        <v>360</v>
      </c>
      <c r="S80" s="7"/>
      <c r="T80" s="7"/>
      <c r="U80" s="7"/>
      <c r="V80" s="7"/>
      <c r="W80" s="7"/>
      <c r="X80" s="7"/>
      <c r="Y80" s="7"/>
      <c r="Z80" s="7"/>
      <c r="AA80" s="7"/>
      <c r="AB80" s="7"/>
      <c r="AC80" s="7"/>
      <c r="AD80" s="7"/>
      <c r="AE80" s="7"/>
      <c r="AF80" s="7"/>
      <c r="AG80" s="7"/>
      <c r="AH80" s="7"/>
      <c r="AI80" s="7"/>
      <c r="AJ80" s="7"/>
    </row>
    <row r="81" spans="4:18" hidden="1">
      <c r="D81" s="101"/>
      <c r="E81" s="110" t="str">
        <f xml:space="preserve"> _xll.EPMOlapMemberO("[RPTCURRENCY].[PARENTH1].[GBP]","","GBP - 英镑","","000")</f>
        <v>GBP - 英镑</v>
      </c>
      <c r="F81" s="165" t="str">
        <f xml:space="preserve"> _xll.EPMOlapMemberO("[ACCOUNT].[PARENTH1].[1002010211]","","银行存款－非受限－定期－银行－三个月以内","","000")</f>
        <v>银行存款－非受限－定期－银行－三个月以内</v>
      </c>
      <c r="G81" s="96"/>
      <c r="H81" s="96" t="str">
        <f>_xll.EPMRetrieveData("CONSOLIDATION",$F81,$I81,$J81,$K81,$L81,$G$3,$G$4,$G$5,$G$6)</f>
        <v>#Error，无当前连接。</v>
      </c>
      <c r="I81" s="54" t="s">
        <v>1191</v>
      </c>
      <c r="J81" s="54" t="s">
        <v>1198</v>
      </c>
      <c r="K81" s="54" t="s">
        <v>1320</v>
      </c>
      <c r="L81" s="54" t="s">
        <v>360</v>
      </c>
      <c r="M81" s="96"/>
      <c r="N81" s="96" t="str">
        <f>_xll.EPMRetrieveData("CONSOLIDATION", $F81,$O81, $P81,$Q81, $R81,$G$3,$G$4,$G$5,$G$6)</f>
        <v>#Error，无当前连接。</v>
      </c>
      <c r="O81" s="54" t="s">
        <v>1191</v>
      </c>
      <c r="P81" s="54" t="s">
        <v>1194</v>
      </c>
      <c r="Q81" s="54" t="s">
        <v>1320</v>
      </c>
      <c r="R81" s="54" t="s">
        <v>360</v>
      </c>
    </row>
    <row r="82" spans="4:18" hidden="1">
      <c r="D82" s="101"/>
      <c r="E82" s="110" t="str">
        <f xml:space="preserve"> _xll.EPMOlapMemberO("[RPTCURRENCY].[PARENTH1].[GBP]","","GBP - 英镑","","000")</f>
        <v>GBP - 英镑</v>
      </c>
      <c r="F82" s="85" t="str">
        <f xml:space="preserve"> _xll.EPMOlapMemberO("[ACCOUNT].[PARENTH1].[1002010221]","","银行存款－非受限－定期－财务公司－三个月以内","","000")</f>
        <v>银行存款－非受限－定期－财务公司－三个月以内</v>
      </c>
      <c r="G82" s="96"/>
      <c r="H82" s="96" t="str">
        <f>_xll.EPMRetrieveData("CONSOLIDATION",$F82,$I82,$J82,$K82,$L82,$G$3,$G$4,$G$5,$G$6)</f>
        <v>#Error，无当前连接。</v>
      </c>
      <c r="I82" s="54" t="s">
        <v>1191</v>
      </c>
      <c r="J82" s="54" t="s">
        <v>1198</v>
      </c>
      <c r="K82" s="54" t="s">
        <v>1320</v>
      </c>
      <c r="L82" s="54" t="s">
        <v>360</v>
      </c>
      <c r="M82" s="96"/>
      <c r="N82" s="96" t="str">
        <f>_xll.EPMRetrieveData("CONSOLIDATION", $F82,$O82, $P82,$Q82, $R82,$G$3,$G$4,$G$5,$G$6)</f>
        <v>#Error，无当前连接。</v>
      </c>
      <c r="O82" s="54" t="s">
        <v>1191</v>
      </c>
      <c r="P82" s="54" t="s">
        <v>1194</v>
      </c>
      <c r="Q82" s="54" t="s">
        <v>1320</v>
      </c>
      <c r="R82" s="54" t="s">
        <v>360</v>
      </c>
    </row>
    <row r="83" spans="4:18" hidden="1">
      <c r="D83" s="101"/>
      <c r="E83" s="110" t="str">
        <f xml:space="preserve"> _xll.EPMOlapMemberO("[RPTCURRENCY].[PARENTH1].[GBP]","","GBP - 英镑","","000")</f>
        <v>GBP - 英镑</v>
      </c>
      <c r="F83" s="85" t="str">
        <f xml:space="preserve"> _xll.EPMOlapMemberO("[ACCOUNT].[PARENTH1].[1002010231]","","银行存款－非受限－定期－外部非银行金融机构－三个月以内","","000")</f>
        <v>银行存款－非受限－定期－外部非银行金融机构－三个月以内</v>
      </c>
      <c r="G83" s="96"/>
      <c r="H83" s="96" t="str">
        <f>_xll.EPMRetrieveData("CONSOLIDATION",$F83,$I83,$J83,$K83,$L83,$G$3,$G$4,$G$5,$G$6)</f>
        <v>#Error，无当前连接。</v>
      </c>
      <c r="I83" s="54" t="s">
        <v>1191</v>
      </c>
      <c r="J83" s="54" t="s">
        <v>1198</v>
      </c>
      <c r="K83" s="54" t="s">
        <v>1320</v>
      </c>
      <c r="L83" s="54" t="s">
        <v>360</v>
      </c>
      <c r="M83" s="96"/>
      <c r="N83" s="96" t="str">
        <f>_xll.EPMRetrieveData("CONSOLIDATION", $F83,$O83, $P83,$Q83, $R83,$G$3,$G$4,$G$5,$G$6)</f>
        <v>#Error，无当前连接。</v>
      </c>
      <c r="O83" s="54" t="s">
        <v>1191</v>
      </c>
      <c r="P83" s="54" t="s">
        <v>1194</v>
      </c>
      <c r="Q83" s="54" t="s">
        <v>1320</v>
      </c>
      <c r="R83" s="54" t="s">
        <v>360</v>
      </c>
    </row>
    <row r="84" spans="4:18">
      <c r="D84" s="101" t="s">
        <v>1235</v>
      </c>
      <c r="E84" s="110"/>
      <c r="F84" s="101"/>
      <c r="G84" s="100">
        <f>SUM(G85:G90)</f>
        <v>0</v>
      </c>
      <c r="H84" s="100">
        <f t="shared" ref="H84" si="8">SUM(H85, H86, H87, H88, H89, H90)</f>
        <v>0</v>
      </c>
      <c r="I84" s="54"/>
      <c r="J84" s="54"/>
      <c r="K84" s="54"/>
      <c r="L84" s="54"/>
      <c r="M84" s="100">
        <f>SUM(M85:M90)</f>
        <v>0</v>
      </c>
      <c r="N84" s="100">
        <f t="shared" ref="N84" si="9">SUM(N85, N86, N87, N88, N89, N90)</f>
        <v>0</v>
      </c>
      <c r="O84" s="54"/>
      <c r="P84" s="54"/>
      <c r="Q84" s="54"/>
      <c r="R84" s="54"/>
    </row>
    <row r="85" spans="4:18" hidden="1">
      <c r="D85" s="101"/>
      <c r="E85" s="110" t="str">
        <f xml:space="preserve"> _xll.EPMOlapMemberO("[RPTCURRENCY].[PARENTH1].[GBP]","","GBP - 英镑","","000")</f>
        <v>GBP - 英镑</v>
      </c>
      <c r="F85" s="165" t="str">
        <f xml:space="preserve"> _xll.EPMOlapMemberO("[ACCOUNT].[PARENTH1].[1002010212]","","银行存款－非受限－定期－银行－三个月及以上","","000")</f>
        <v>银行存款－非受限－定期－银行－三个月及以上</v>
      </c>
      <c r="G85" s="96"/>
      <c r="H85" s="96" t="str">
        <f>_xll.EPMRetrieveData("CONSOLIDATION",$F85,$I85,$J85,$K85,$L85,$G$3,$G$4,$G$5,$G$6)</f>
        <v>#Error，无当前连接。</v>
      </c>
      <c r="I85" s="54" t="s">
        <v>1191</v>
      </c>
      <c r="J85" s="54" t="s">
        <v>1198</v>
      </c>
      <c r="K85" s="54" t="s">
        <v>1320</v>
      </c>
      <c r="L85" s="54" t="s">
        <v>360</v>
      </c>
      <c r="M85" s="96"/>
      <c r="N85" s="96" t="str">
        <f>_xll.EPMRetrieveData("CONSOLIDATION", $F85,$O85, $P85,$Q85, $R85,$G$3,$G$4,$G$5,$G$6)</f>
        <v>#Error，无当前连接。</v>
      </c>
      <c r="O85" s="54" t="s">
        <v>1191</v>
      </c>
      <c r="P85" s="54" t="s">
        <v>1194</v>
      </c>
      <c r="Q85" s="54" t="s">
        <v>1320</v>
      </c>
      <c r="R85" s="54" t="s">
        <v>360</v>
      </c>
    </row>
    <row r="86" spans="4:18" hidden="1">
      <c r="D86" s="101"/>
      <c r="E86" s="110" t="str">
        <f xml:space="preserve"> _xll.EPMOlapMemberO("[RPTCURRENCY].[PARENTH1].[GBP]","","GBP - 英镑","","000")</f>
        <v>GBP - 英镑</v>
      </c>
      <c r="F86" s="85" t="str">
        <f xml:space="preserve"> _xll.EPMOlapMemberO("[ACCOUNT].[PARENTH1].[1002010222]","","银行存款－非受限－定期－财务公司－三个月及以上","","000")</f>
        <v>银行存款－非受限－定期－财务公司－三个月及以上</v>
      </c>
      <c r="G86" s="96"/>
      <c r="H86" s="96" t="str">
        <f>_xll.EPMRetrieveData("CONSOLIDATION",$F86,$I86,$J86,$K86,$L86,$G$3,$G$4,$G$5,$G$6)</f>
        <v>#Error，无当前连接。</v>
      </c>
      <c r="I86" s="54" t="s">
        <v>1191</v>
      </c>
      <c r="J86" s="54" t="s">
        <v>1198</v>
      </c>
      <c r="K86" s="54" t="s">
        <v>1320</v>
      </c>
      <c r="L86" s="54" t="s">
        <v>360</v>
      </c>
      <c r="M86" s="96"/>
      <c r="N86" s="96" t="str">
        <f>_xll.EPMRetrieveData("CONSOLIDATION", $F86,$O86, $P86,$Q86, $R86,$G$3,$G$4,$G$5,$G$6)</f>
        <v>#Error，无当前连接。</v>
      </c>
      <c r="O86" s="54" t="s">
        <v>1191</v>
      </c>
      <c r="P86" s="54" t="s">
        <v>1194</v>
      </c>
      <c r="Q86" s="54" t="s">
        <v>1320</v>
      </c>
      <c r="R86" s="54" t="s">
        <v>360</v>
      </c>
    </row>
    <row r="87" spans="4:18" hidden="1">
      <c r="D87" s="101"/>
      <c r="E87" s="110" t="str">
        <f xml:space="preserve"> _xll.EPMOlapMemberO("[RPTCURRENCY].[PARENTH1].[GBP]","","GBP - 英镑","","000")</f>
        <v>GBP - 英镑</v>
      </c>
      <c r="F87" s="85" t="str">
        <f xml:space="preserve"> _xll.EPMOlapMemberO("[ACCOUNT].[PARENTH1].[1002010232]","","银行存款－非受限－定期－外部非银行金融机构－三个月及以上","","000")</f>
        <v>银行存款－非受限－定期－外部非银行金融机构－三个月及以上</v>
      </c>
      <c r="G87" s="96"/>
      <c r="H87" s="96" t="str">
        <f>_xll.EPMRetrieveData("CONSOLIDATION",$F87,$I87,$J87,$K87,$L87,$G$3,$G$4,$G$5,$G$6)</f>
        <v>#Error，无当前连接。</v>
      </c>
      <c r="I87" s="54" t="s">
        <v>1191</v>
      </c>
      <c r="J87" s="54" t="s">
        <v>1198</v>
      </c>
      <c r="K87" s="54" t="s">
        <v>1320</v>
      </c>
      <c r="L87" s="54" t="s">
        <v>360</v>
      </c>
      <c r="M87" s="96"/>
      <c r="N87" s="96" t="str">
        <f>_xll.EPMRetrieveData("CONSOLIDATION", $F87,$O87, $P87,$Q87, $R87,$G$3,$G$4,$G$5,$G$6)</f>
        <v>#Error，无当前连接。</v>
      </c>
      <c r="O87" s="54" t="s">
        <v>1191</v>
      </c>
      <c r="P87" s="54" t="s">
        <v>1194</v>
      </c>
      <c r="Q87" s="54" t="s">
        <v>1320</v>
      </c>
      <c r="R87" s="54" t="s">
        <v>360</v>
      </c>
    </row>
    <row r="88" spans="4:18" hidden="1">
      <c r="D88" s="101"/>
      <c r="E88" s="110" t="str">
        <f xml:space="preserve"> _xll.EPMOlapMemberO("[RPTCURRENCY].[PARENTH1].[GBP]","","GBP - 英镑","","000")</f>
        <v>GBP - 英镑</v>
      </c>
      <c r="F88" s="61" t="str">
        <f xml:space="preserve"> _xll.EPMOlapMemberO("[ACCOUNT].[PARENTH1].[1002020100]","","银行存款－受限－银行","","000")</f>
        <v>银行存款－受限－银行</v>
      </c>
      <c r="G88" s="96"/>
      <c r="H88" s="96" t="str">
        <f>_xll.EPMRetrieveData("CONSOLIDATION",$F88,$I88,$J88,$K88,$L88,$G$3,$G$4,$G$5,$G$6)</f>
        <v>#Error，无当前连接。</v>
      </c>
      <c r="I88" s="54" t="s">
        <v>1191</v>
      </c>
      <c r="J88" s="54" t="s">
        <v>1198</v>
      </c>
      <c r="K88" s="54" t="s">
        <v>1320</v>
      </c>
      <c r="L88" s="54" t="s">
        <v>360</v>
      </c>
      <c r="M88" s="96"/>
      <c r="N88" s="96" t="str">
        <f>_xll.EPMRetrieveData("CONSOLIDATION", $F88,$O88, $P88,$Q88, $R88,$G$3,$G$4,$G$5,$G$6)</f>
        <v>#Error，无当前连接。</v>
      </c>
      <c r="O88" s="54" t="s">
        <v>1191</v>
      </c>
      <c r="P88" s="54" t="s">
        <v>1194</v>
      </c>
      <c r="Q88" s="54" t="s">
        <v>1320</v>
      </c>
      <c r="R88" s="54" t="s">
        <v>360</v>
      </c>
    </row>
    <row r="89" spans="4:18" hidden="1">
      <c r="D89" s="101"/>
      <c r="E89" s="110" t="str">
        <f xml:space="preserve"> _xll.EPMOlapMemberO("[RPTCURRENCY].[PARENTH1].[GBP]","","GBP - 英镑","","000")</f>
        <v>GBP - 英镑</v>
      </c>
      <c r="F89" s="61" t="str">
        <f xml:space="preserve"> _xll.EPMOlapMemberO("[ACCOUNT].[PARENTH1].[1002020200]","","银行存款－受限－财务公司","","000")</f>
        <v>银行存款－受限－财务公司</v>
      </c>
      <c r="G89" s="96"/>
      <c r="H89" s="96" t="str">
        <f>_xll.EPMRetrieveData("CONSOLIDATION",$F89,$I89,$J89,$K89,$L89,$G$3,$G$4,$G$5,$G$6)</f>
        <v>#Error，无当前连接。</v>
      </c>
      <c r="I89" s="54" t="s">
        <v>1191</v>
      </c>
      <c r="J89" s="54" t="s">
        <v>1198</v>
      </c>
      <c r="K89" s="54" t="s">
        <v>1320</v>
      </c>
      <c r="L89" s="54" t="s">
        <v>360</v>
      </c>
      <c r="M89" s="96"/>
      <c r="N89" s="96" t="str">
        <f>_xll.EPMRetrieveData("CONSOLIDATION", $F89,$O89, $P89,$Q89, $R89,$G$3,$G$4,$G$5,$G$6)</f>
        <v>#Error，无当前连接。</v>
      </c>
      <c r="O89" s="54" t="s">
        <v>1191</v>
      </c>
      <c r="P89" s="54" t="s">
        <v>1194</v>
      </c>
      <c r="Q89" s="54" t="s">
        <v>1320</v>
      </c>
      <c r="R89" s="54" t="s">
        <v>360</v>
      </c>
    </row>
    <row r="90" spans="4:18" hidden="1">
      <c r="D90" s="101"/>
      <c r="E90" s="110" t="str">
        <f xml:space="preserve"> _xll.EPMOlapMemberO("[RPTCURRENCY].[PARENTH1].[GBP]","","GBP - 英镑","","000")</f>
        <v>GBP - 英镑</v>
      </c>
      <c r="F90" s="61" t="str">
        <f xml:space="preserve"> _xll.EPMOlapMemberO("[ACCOUNT].[PARENTH1].[1002020300]","","银行存款－受限－外部非银行金融机构","","000")</f>
        <v>银行存款－受限－外部非银行金融机构</v>
      </c>
      <c r="G90" s="96"/>
      <c r="H90" s="96" t="str">
        <f>_xll.EPMRetrieveData("CONSOLIDATION",$F90,$I90,$J90,$K90,$L90,$G$3,$G$4,$G$5,$G$6)</f>
        <v>#Error，无当前连接。</v>
      </c>
      <c r="I90" s="54" t="s">
        <v>1191</v>
      </c>
      <c r="J90" s="54" t="s">
        <v>1198</v>
      </c>
      <c r="K90" s="54" t="s">
        <v>1320</v>
      </c>
      <c r="L90" s="54" t="s">
        <v>360</v>
      </c>
      <c r="M90" s="96"/>
      <c r="N90" s="96" t="str">
        <f>_xll.EPMRetrieveData("CONSOLIDATION", $F90,$O90, $P90,$Q90, $R90,$G$3,$G$4,$G$5,$G$6)</f>
        <v>#Error，无当前连接。</v>
      </c>
      <c r="O90" s="54" t="s">
        <v>1191</v>
      </c>
      <c r="P90" s="54" t="s">
        <v>1194</v>
      </c>
      <c r="Q90" s="54" t="s">
        <v>1320</v>
      </c>
      <c r="R90" s="54" t="s">
        <v>360</v>
      </c>
    </row>
    <row r="91" spans="4:18">
      <c r="D91" s="101" t="s">
        <v>1321</v>
      </c>
      <c r="E91" s="110"/>
      <c r="F91" s="101"/>
      <c r="G91" s="100">
        <f>G92+G99</f>
        <v>0</v>
      </c>
      <c r="H91" s="100">
        <f>H92+H99</f>
        <v>0</v>
      </c>
      <c r="I91" s="54"/>
      <c r="J91" s="54"/>
      <c r="K91" s="54"/>
      <c r="L91" s="54"/>
      <c r="M91" s="100">
        <f>M92+M99</f>
        <v>0</v>
      </c>
      <c r="N91" s="100">
        <f>N92+N99</f>
        <v>0</v>
      </c>
      <c r="O91" s="54"/>
      <c r="P91" s="54"/>
      <c r="Q91" s="54"/>
      <c r="R91" s="54"/>
    </row>
    <row r="92" spans="4:18">
      <c r="D92" s="101" t="s">
        <v>1230</v>
      </c>
      <c r="E92" s="110"/>
      <c r="F92" s="101"/>
      <c r="G92" s="100">
        <f>SUM(G93:G98)</f>
        <v>0</v>
      </c>
      <c r="H92" s="100">
        <f t="shared" ref="H92" si="10">SUM(H93, H94, H95, H96, H97, H98)</f>
        <v>0</v>
      </c>
      <c r="I92" s="54"/>
      <c r="J92" s="54"/>
      <c r="K92" s="54"/>
      <c r="L92" s="54"/>
      <c r="M92" s="100">
        <f>SUM(M93:M98)</f>
        <v>0</v>
      </c>
      <c r="N92" s="100">
        <f t="shared" ref="N92" si="11">SUM(N93, N94, N95, N96, N97, N98)</f>
        <v>0</v>
      </c>
      <c r="O92" s="54"/>
      <c r="P92" s="54"/>
      <c r="Q92" s="54"/>
      <c r="R92" s="54"/>
    </row>
    <row r="93" spans="4:18" hidden="1">
      <c r="D93" s="101"/>
      <c r="E93" s="110" t="str">
        <f xml:space="preserve"> _xll.EPMOlapMemberO("[RPTCURRENCY].[PARENTH1].[KRW]","","KRW - 韩币","","000")</f>
        <v>KRW - 韩币</v>
      </c>
      <c r="F93" s="85" t="str">
        <f xml:space="preserve"> _xll.EPMOlapMemberO("[ACCOUNT].[PARENTH1].[1002010101]","","银行存款－非受限－活期－银行","","000")</f>
        <v>银行存款－非受限－活期－银行</v>
      </c>
      <c r="G93" s="96"/>
      <c r="H93" s="96" t="str">
        <f>_xll.EPMRetrieveData("CONSOLIDATION",$F93,$I93,$J93,$K93,$L93,$G$3,$G$4,$G$5,$G$6)</f>
        <v>#Error，无当前连接。</v>
      </c>
      <c r="I93" s="54" t="s">
        <v>1191</v>
      </c>
      <c r="J93" s="54" t="s">
        <v>1198</v>
      </c>
      <c r="K93" s="54" t="s">
        <v>1322</v>
      </c>
      <c r="L93" s="54" t="s">
        <v>360</v>
      </c>
      <c r="M93" s="96"/>
      <c r="N93" s="96" t="str">
        <f>_xll.EPMRetrieveData("CONSOLIDATION", $F93,$O93, $P93,$Q93, $R93,$G$3,$G$4,$G$5,$G$6)</f>
        <v>#Error，无当前连接。</v>
      </c>
      <c r="O93" s="54" t="s">
        <v>1191</v>
      </c>
      <c r="P93" s="54" t="s">
        <v>1194</v>
      </c>
      <c r="Q93" s="54" t="s">
        <v>1322</v>
      </c>
      <c r="R93" s="54" t="s">
        <v>360</v>
      </c>
    </row>
    <row r="94" spans="4:18" hidden="1">
      <c r="D94" s="101"/>
      <c r="E94" s="110" t="str">
        <f xml:space="preserve"> _xll.EPMOlapMemberO("[RPTCURRENCY].[PARENTH1].[KRW]","","KRW - 韩币","","000")</f>
        <v>KRW - 韩币</v>
      </c>
      <c r="F94" s="67" t="str">
        <f xml:space="preserve"> _xll.EPMOlapMemberO("[ACCOUNT].[PARENTH1].[1002010102]","","银行存款－非受限－活期－财务公司","","000")</f>
        <v>银行存款－非受限－活期－财务公司</v>
      </c>
      <c r="G94" s="96"/>
      <c r="H94" s="96" t="str">
        <f>_xll.EPMRetrieveData("CONSOLIDATION",$F94,$I94,$J94,$K94,$L94,$G$3,$G$4,$G$5,$G$6)</f>
        <v>#Error，无当前连接。</v>
      </c>
      <c r="I94" s="54" t="s">
        <v>1191</v>
      </c>
      <c r="J94" s="54" t="s">
        <v>1198</v>
      </c>
      <c r="K94" s="54" t="s">
        <v>1322</v>
      </c>
      <c r="L94" s="54" t="s">
        <v>360</v>
      </c>
      <c r="M94" s="96"/>
      <c r="N94" s="96" t="str">
        <f>_xll.EPMRetrieveData("CONSOLIDATION", $F94,$O94, $P94,$Q94, $R94,$G$3,$G$4,$G$5,$G$6)</f>
        <v>#Error，无当前连接。</v>
      </c>
      <c r="O94" s="54" t="s">
        <v>1191</v>
      </c>
      <c r="P94" s="54" t="s">
        <v>1194</v>
      </c>
      <c r="Q94" s="54" t="s">
        <v>1322</v>
      </c>
      <c r="R94" s="54" t="s">
        <v>360</v>
      </c>
    </row>
    <row r="95" spans="4:18" hidden="1">
      <c r="D95" s="101"/>
      <c r="E95" s="110" t="str">
        <f xml:space="preserve"> _xll.EPMOlapMemberO("[RPTCURRENCY].[PARENTH1].[KRW]","","KRW - 韩币","","000")</f>
        <v>KRW - 韩币</v>
      </c>
      <c r="F95" s="67" t="str">
        <f xml:space="preserve"> _xll.EPMOlapMemberO("[ACCOUNT].[PARENTH1].[1002010103]","","银行存款－非受限－活期－外部非银行金融机构","","000")</f>
        <v>银行存款－非受限－活期－外部非银行金融机构</v>
      </c>
      <c r="G95" s="96"/>
      <c r="H95" s="96" t="str">
        <f>_xll.EPMRetrieveData("CONSOLIDATION",$F95,$I95,$J95,$K95,$L95,$G$3,$G$4,$G$5,$G$6)</f>
        <v>#Error，无当前连接。</v>
      </c>
      <c r="I95" s="54" t="s">
        <v>1191</v>
      </c>
      <c r="J95" s="54" t="s">
        <v>1198</v>
      </c>
      <c r="K95" s="54" t="s">
        <v>1322</v>
      </c>
      <c r="L95" s="54" t="s">
        <v>360</v>
      </c>
      <c r="M95" s="96"/>
      <c r="N95" s="96" t="str">
        <f>_xll.EPMRetrieveData("CONSOLIDATION", $F95,$O95, $P95,$Q95, $R95,$G$3,$G$4,$G$5,$G$6)</f>
        <v>#Error，无当前连接。</v>
      </c>
      <c r="O95" s="54" t="s">
        <v>1191</v>
      </c>
      <c r="P95" s="54" t="s">
        <v>1194</v>
      </c>
      <c r="Q95" s="54" t="s">
        <v>1322</v>
      </c>
      <c r="R95" s="54" t="s">
        <v>360</v>
      </c>
    </row>
    <row r="96" spans="4:18" hidden="1">
      <c r="D96" s="101"/>
      <c r="E96" s="110" t="str">
        <f xml:space="preserve"> _xll.EPMOlapMemberO("[RPTCURRENCY].[PARENTH1].[KRW]","","KRW - 韩币","","000")</f>
        <v>KRW - 韩币</v>
      </c>
      <c r="F96" s="165" t="str">
        <f xml:space="preserve"> _xll.EPMOlapMemberO("[ACCOUNT].[PARENTH1].[1002010211]","","银行存款－非受限－定期－银行－三个月以内","","000")</f>
        <v>银行存款－非受限－定期－银行－三个月以内</v>
      </c>
      <c r="G96" s="96"/>
      <c r="H96" s="96" t="str">
        <f>_xll.EPMRetrieveData("CONSOLIDATION",$F96,$I96,$J96,$K96,$L96,$G$3,$G$4,$G$5,$G$6)</f>
        <v>#Error，无当前连接。</v>
      </c>
      <c r="I96" s="54" t="s">
        <v>1191</v>
      </c>
      <c r="J96" s="54" t="s">
        <v>1198</v>
      </c>
      <c r="K96" s="54" t="s">
        <v>1322</v>
      </c>
      <c r="L96" s="54" t="s">
        <v>360</v>
      </c>
      <c r="M96" s="96"/>
      <c r="N96" s="96" t="str">
        <f>_xll.EPMRetrieveData("CONSOLIDATION", $F96,$O96, $P96,$Q96, $R96,$G$3,$G$4,$G$5,$G$6)</f>
        <v>#Error，无当前连接。</v>
      </c>
      <c r="O96" s="54" t="s">
        <v>1191</v>
      </c>
      <c r="P96" s="54" t="s">
        <v>1194</v>
      </c>
      <c r="Q96" s="54" t="s">
        <v>1322</v>
      </c>
      <c r="R96" s="54" t="s">
        <v>360</v>
      </c>
    </row>
    <row r="97" spans="4:18" hidden="1">
      <c r="D97" s="101"/>
      <c r="E97" s="110" t="str">
        <f xml:space="preserve"> _xll.EPMOlapMemberO("[RPTCURRENCY].[PARENTH1].[KRW]","","KRW - 韩币","","000")</f>
        <v>KRW - 韩币</v>
      </c>
      <c r="F97" s="85" t="str">
        <f xml:space="preserve"> _xll.EPMOlapMemberO("[ACCOUNT].[PARENTH1].[1002010221]","","银行存款－非受限－定期－财务公司－三个月以内","","000")</f>
        <v>银行存款－非受限－定期－财务公司－三个月以内</v>
      </c>
      <c r="G97" s="96"/>
      <c r="H97" s="96" t="str">
        <f>_xll.EPMRetrieveData("CONSOLIDATION",$F97,$I97,$J97,$K97,$L97,$G$3,$G$4,$G$5,$G$6)</f>
        <v>#Error，无当前连接。</v>
      </c>
      <c r="I97" s="54" t="s">
        <v>1191</v>
      </c>
      <c r="J97" s="54" t="s">
        <v>1198</v>
      </c>
      <c r="K97" s="54" t="s">
        <v>1322</v>
      </c>
      <c r="L97" s="54" t="s">
        <v>360</v>
      </c>
      <c r="M97" s="96"/>
      <c r="N97" s="96" t="str">
        <f>_xll.EPMRetrieveData("CONSOLIDATION", $F97,$O97, $P97,$Q97, $R97,$G$3,$G$4,$G$5,$G$6)</f>
        <v>#Error，无当前连接。</v>
      </c>
      <c r="O97" s="54" t="s">
        <v>1191</v>
      </c>
      <c r="P97" s="54" t="s">
        <v>1194</v>
      </c>
      <c r="Q97" s="54" t="s">
        <v>1322</v>
      </c>
      <c r="R97" s="54" t="s">
        <v>360</v>
      </c>
    </row>
    <row r="98" spans="4:18" hidden="1">
      <c r="D98" s="101"/>
      <c r="E98" s="110" t="str">
        <f xml:space="preserve"> _xll.EPMOlapMemberO("[RPTCURRENCY].[PARENTH1].[KRW]","","KRW - 韩币","","000")</f>
        <v>KRW - 韩币</v>
      </c>
      <c r="F98" s="85" t="str">
        <f xml:space="preserve"> _xll.EPMOlapMemberO("[ACCOUNT].[PARENTH1].[1002010231]","","银行存款－非受限－定期－外部非银行金融机构－三个月以内","","000")</f>
        <v>银行存款－非受限－定期－外部非银行金融机构－三个月以内</v>
      </c>
      <c r="G98" s="96"/>
      <c r="H98" s="96" t="str">
        <f>_xll.EPMRetrieveData("CONSOLIDATION",$F98,$I98,$J98,$K98,$L98,$G$3,$G$4,$G$5,$G$6)</f>
        <v>#Error，无当前连接。</v>
      </c>
      <c r="I98" s="54" t="s">
        <v>1191</v>
      </c>
      <c r="J98" s="54" t="s">
        <v>1198</v>
      </c>
      <c r="K98" s="54" t="s">
        <v>1322</v>
      </c>
      <c r="L98" s="54" t="s">
        <v>360</v>
      </c>
      <c r="M98" s="96"/>
      <c r="N98" s="96" t="str">
        <f>_xll.EPMRetrieveData("CONSOLIDATION", $F98,$O98, $P98,$Q98, $R98,$G$3,$G$4,$G$5,$G$6)</f>
        <v>#Error，无当前连接。</v>
      </c>
      <c r="O98" s="54" t="s">
        <v>1191</v>
      </c>
      <c r="P98" s="54" t="s">
        <v>1194</v>
      </c>
      <c r="Q98" s="54" t="s">
        <v>1322</v>
      </c>
      <c r="R98" s="54" t="s">
        <v>360</v>
      </c>
    </row>
    <row r="99" spans="4:18">
      <c r="D99" s="101" t="s">
        <v>1235</v>
      </c>
      <c r="E99" s="110"/>
      <c r="F99" s="101"/>
      <c r="G99" s="100">
        <f>SUM(G100:G105)</f>
        <v>0</v>
      </c>
      <c r="H99" s="100">
        <f t="shared" ref="H99" si="12">SUM(H100, H101, H102, H103, H104, H105)</f>
        <v>0</v>
      </c>
      <c r="I99" s="54"/>
      <c r="J99" s="54"/>
      <c r="K99" s="54"/>
      <c r="L99" s="54"/>
      <c r="M99" s="100">
        <f>SUM(M100:M105)</f>
        <v>0</v>
      </c>
      <c r="N99" s="100">
        <f t="shared" ref="N99" si="13">SUM(N100, N101, N102, N103, N104, N105)</f>
        <v>0</v>
      </c>
      <c r="O99" s="54"/>
      <c r="P99" s="54"/>
      <c r="Q99" s="54"/>
      <c r="R99" s="54"/>
    </row>
    <row r="100" spans="4:18" hidden="1">
      <c r="D100" s="101"/>
      <c r="E100" s="110" t="str">
        <f xml:space="preserve"> _xll.EPMOlapMemberO("[RPTCURRENCY].[PARENTH1].[KRW]","","KRW - 韩币","","000")</f>
        <v>KRW - 韩币</v>
      </c>
      <c r="F100" s="165" t="str">
        <f xml:space="preserve"> _xll.EPMOlapMemberO("[ACCOUNT].[PARENTH1].[1002010212]","","银行存款－非受限－定期－银行－三个月及以上","","000")</f>
        <v>银行存款－非受限－定期－银行－三个月及以上</v>
      </c>
      <c r="G100" s="96"/>
      <c r="H100" s="96" t="str">
        <f>_xll.EPMRetrieveData("CONSOLIDATION",$F100,$I100,$J100,$K100,$L100,$G$3,$G$4,$G$5,$G$6)</f>
        <v>#Error，无当前连接。</v>
      </c>
      <c r="I100" s="54" t="s">
        <v>1191</v>
      </c>
      <c r="J100" s="54" t="s">
        <v>1198</v>
      </c>
      <c r="K100" s="54" t="s">
        <v>1322</v>
      </c>
      <c r="L100" s="54" t="s">
        <v>360</v>
      </c>
      <c r="M100" s="96"/>
      <c r="N100" s="96" t="str">
        <f>_xll.EPMRetrieveData("CONSOLIDATION", $F100,$O100, $P100,$Q100, $R100,$G$3,$G$4,$G$5,$G$6)</f>
        <v>#Error，无当前连接。</v>
      </c>
      <c r="O100" s="54" t="s">
        <v>1191</v>
      </c>
      <c r="P100" s="54" t="s">
        <v>1194</v>
      </c>
      <c r="Q100" s="54" t="s">
        <v>1322</v>
      </c>
      <c r="R100" s="54" t="s">
        <v>360</v>
      </c>
    </row>
    <row r="101" spans="4:18" hidden="1">
      <c r="D101" s="101"/>
      <c r="E101" s="110" t="str">
        <f xml:space="preserve"> _xll.EPMOlapMemberO("[RPTCURRENCY].[PARENTH1].[KRW]","","KRW - 韩币","","000")</f>
        <v>KRW - 韩币</v>
      </c>
      <c r="F101" s="85" t="str">
        <f xml:space="preserve"> _xll.EPMOlapMemberO("[ACCOUNT].[PARENTH1].[1002010222]","","银行存款－非受限－定期－财务公司－三个月及以上","","000")</f>
        <v>银行存款－非受限－定期－财务公司－三个月及以上</v>
      </c>
      <c r="G101" s="96"/>
      <c r="H101" s="96" t="str">
        <f>_xll.EPMRetrieveData("CONSOLIDATION",$F101,$I101,$J101,$K101,$L101,$G$3,$G$4,$G$5,$G$6)</f>
        <v>#Error，无当前连接。</v>
      </c>
      <c r="I101" s="54" t="s">
        <v>1191</v>
      </c>
      <c r="J101" s="54" t="s">
        <v>1198</v>
      </c>
      <c r="K101" s="54" t="s">
        <v>1322</v>
      </c>
      <c r="L101" s="54" t="s">
        <v>360</v>
      </c>
      <c r="M101" s="96"/>
      <c r="N101" s="96" t="str">
        <f>_xll.EPMRetrieveData("CONSOLIDATION", $F101,$O101, $P101,$Q101, $R101,$G$3,$G$4,$G$5,$G$6)</f>
        <v>#Error，无当前连接。</v>
      </c>
      <c r="O101" s="54" t="s">
        <v>1191</v>
      </c>
      <c r="P101" s="54" t="s">
        <v>1194</v>
      </c>
      <c r="Q101" s="54" t="s">
        <v>1322</v>
      </c>
      <c r="R101" s="54" t="s">
        <v>360</v>
      </c>
    </row>
    <row r="102" spans="4:18" hidden="1">
      <c r="D102" s="101"/>
      <c r="E102" s="110" t="str">
        <f xml:space="preserve"> _xll.EPMOlapMemberO("[RPTCURRENCY].[PARENTH1].[KRW]","","KRW - 韩币","","000")</f>
        <v>KRW - 韩币</v>
      </c>
      <c r="F102" s="85" t="str">
        <f xml:space="preserve"> _xll.EPMOlapMemberO("[ACCOUNT].[PARENTH1].[1002010232]","","银行存款－非受限－定期－外部非银行金融机构－三个月及以上","","000")</f>
        <v>银行存款－非受限－定期－外部非银行金融机构－三个月及以上</v>
      </c>
      <c r="G102" s="96"/>
      <c r="H102" s="96" t="str">
        <f>_xll.EPMRetrieveData("CONSOLIDATION",$F102,$I102,$J102,$K102,$L102,$G$3,$G$4,$G$5,$G$6)</f>
        <v>#Error，无当前连接。</v>
      </c>
      <c r="I102" s="54" t="s">
        <v>1191</v>
      </c>
      <c r="J102" s="54" t="s">
        <v>1198</v>
      </c>
      <c r="K102" s="54" t="s">
        <v>1322</v>
      </c>
      <c r="L102" s="54" t="s">
        <v>360</v>
      </c>
      <c r="M102" s="96"/>
      <c r="N102" s="96" t="str">
        <f>_xll.EPMRetrieveData("CONSOLIDATION", $F102,$O102, $P102,$Q102, $R102,$G$3,$G$4,$G$5,$G$6)</f>
        <v>#Error，无当前连接。</v>
      </c>
      <c r="O102" s="54" t="s">
        <v>1191</v>
      </c>
      <c r="P102" s="54" t="s">
        <v>1194</v>
      </c>
      <c r="Q102" s="54" t="s">
        <v>1322</v>
      </c>
      <c r="R102" s="54" t="s">
        <v>360</v>
      </c>
    </row>
    <row r="103" spans="4:18" hidden="1">
      <c r="D103" s="101"/>
      <c r="E103" s="110" t="str">
        <f xml:space="preserve"> _xll.EPMOlapMemberO("[RPTCURRENCY].[PARENTH1].[KRW]","","KRW - 韩币","","000")</f>
        <v>KRW - 韩币</v>
      </c>
      <c r="F103" s="61" t="str">
        <f xml:space="preserve"> _xll.EPMOlapMemberO("[ACCOUNT].[PARENTH1].[1002020100]","","银行存款－受限－银行","","000")</f>
        <v>银行存款－受限－银行</v>
      </c>
      <c r="G103" s="96"/>
      <c r="H103" s="96" t="str">
        <f>_xll.EPMRetrieveData("CONSOLIDATION",$F103,$I103,$J103,$K103,$L103,$G$3,$G$4,$G$5,$G$6)</f>
        <v>#Error，无当前连接。</v>
      </c>
      <c r="I103" s="54" t="s">
        <v>1191</v>
      </c>
      <c r="J103" s="54" t="s">
        <v>1198</v>
      </c>
      <c r="K103" s="54" t="s">
        <v>1322</v>
      </c>
      <c r="L103" s="54" t="s">
        <v>360</v>
      </c>
      <c r="M103" s="96"/>
      <c r="N103" s="96" t="str">
        <f>_xll.EPMRetrieveData("CONSOLIDATION", $F103,$O103, $P103,$Q103, $R103,$G$3,$G$4,$G$5,$G$6)</f>
        <v>#Error，无当前连接。</v>
      </c>
      <c r="O103" s="54" t="s">
        <v>1191</v>
      </c>
      <c r="P103" s="54" t="s">
        <v>1194</v>
      </c>
      <c r="Q103" s="54" t="s">
        <v>1322</v>
      </c>
      <c r="R103" s="54" t="s">
        <v>360</v>
      </c>
    </row>
    <row r="104" spans="4:18" hidden="1">
      <c r="D104" s="101"/>
      <c r="E104" s="110" t="str">
        <f xml:space="preserve"> _xll.EPMOlapMemberO("[RPTCURRENCY].[PARENTH1].[KRW]","","KRW - 韩币","","000")</f>
        <v>KRW - 韩币</v>
      </c>
      <c r="F104" s="61" t="str">
        <f xml:space="preserve"> _xll.EPMOlapMemberO("[ACCOUNT].[PARENTH1].[1002020200]","","银行存款－受限－财务公司","","000")</f>
        <v>银行存款－受限－财务公司</v>
      </c>
      <c r="G104" s="96"/>
      <c r="H104" s="96" t="str">
        <f>_xll.EPMRetrieveData("CONSOLIDATION",$F104,$I104,$J104,$K104,$L104,$G$3,$G$4,$G$5,$G$6)</f>
        <v>#Error，无当前连接。</v>
      </c>
      <c r="I104" s="54" t="s">
        <v>1191</v>
      </c>
      <c r="J104" s="54" t="s">
        <v>1198</v>
      </c>
      <c r="K104" s="54" t="s">
        <v>1322</v>
      </c>
      <c r="L104" s="54" t="s">
        <v>360</v>
      </c>
      <c r="M104" s="96"/>
      <c r="N104" s="96" t="str">
        <f>_xll.EPMRetrieveData("CONSOLIDATION", $F104,$O104, $P104,$Q104, $R104,$G$3,$G$4,$G$5,$G$6)</f>
        <v>#Error，无当前连接。</v>
      </c>
      <c r="O104" s="54" t="s">
        <v>1191</v>
      </c>
      <c r="P104" s="54" t="s">
        <v>1194</v>
      </c>
      <c r="Q104" s="54" t="s">
        <v>1322</v>
      </c>
      <c r="R104" s="54" t="s">
        <v>360</v>
      </c>
    </row>
    <row r="105" spans="4:18" hidden="1">
      <c r="D105" s="101"/>
      <c r="E105" s="110" t="str">
        <f xml:space="preserve"> _xll.EPMOlapMemberO("[RPTCURRENCY].[PARENTH1].[KRW]","","KRW - 韩币","","000")</f>
        <v>KRW - 韩币</v>
      </c>
      <c r="F105" s="61" t="str">
        <f xml:space="preserve"> _xll.EPMOlapMemberO("[ACCOUNT].[PARENTH1].[1002020300]","","银行存款－受限－外部非银行金融机构","","000")</f>
        <v>银行存款－受限－外部非银行金融机构</v>
      </c>
      <c r="G105" s="96"/>
      <c r="H105" s="96" t="str">
        <f>_xll.EPMRetrieveData("CONSOLIDATION",$F105,$I105,$J105,$K105,$L105,$G$3,$G$4,$G$5,$G$6)</f>
        <v>#Error，无当前连接。</v>
      </c>
      <c r="I105" s="54" t="s">
        <v>1191</v>
      </c>
      <c r="J105" s="54" t="s">
        <v>1198</v>
      </c>
      <c r="K105" s="54" t="s">
        <v>1322</v>
      </c>
      <c r="L105" s="54" t="s">
        <v>360</v>
      </c>
      <c r="M105" s="96"/>
      <c r="N105" s="96" t="str">
        <f>_xll.EPMRetrieveData("CONSOLIDATION", $F105,$O105, $P105,$Q105, $R105,$G$3,$G$4,$G$5,$G$6)</f>
        <v>#Error，无当前连接。</v>
      </c>
      <c r="O105" s="54" t="s">
        <v>1191</v>
      </c>
      <c r="P105" s="54" t="s">
        <v>1194</v>
      </c>
      <c r="Q105" s="54" t="s">
        <v>1322</v>
      </c>
      <c r="R105" s="54" t="s">
        <v>360</v>
      </c>
    </row>
    <row r="106" spans="4:18">
      <c r="D106" s="101" t="s">
        <v>1323</v>
      </c>
      <c r="E106" s="110"/>
      <c r="F106" s="101"/>
      <c r="G106" s="100">
        <f>G107+G114</f>
        <v>0</v>
      </c>
      <c r="H106" s="100">
        <f>H107+H114</f>
        <v>0</v>
      </c>
      <c r="I106" s="54"/>
      <c r="J106" s="54"/>
      <c r="K106" s="54"/>
      <c r="L106" s="54"/>
      <c r="M106" s="100">
        <f>M107+M114</f>
        <v>0</v>
      </c>
      <c r="N106" s="100">
        <f>N107+N114</f>
        <v>0</v>
      </c>
      <c r="O106" s="54"/>
      <c r="P106" s="54"/>
      <c r="Q106" s="54"/>
      <c r="R106" s="54"/>
    </row>
    <row r="107" spans="4:18">
      <c r="D107" s="101" t="s">
        <v>1230</v>
      </c>
      <c r="E107" s="110"/>
      <c r="F107" s="101"/>
      <c r="G107" s="100">
        <f>SUM(G108:G113)</f>
        <v>0</v>
      </c>
      <c r="H107" s="100">
        <f t="shared" ref="H107" si="14">SUM(H108, H109, H110, H111, H112, H113)</f>
        <v>0</v>
      </c>
      <c r="I107" s="54"/>
      <c r="J107" s="54"/>
      <c r="K107" s="54"/>
      <c r="L107" s="54"/>
      <c r="M107" s="100">
        <f>SUM(M108:M113)</f>
        <v>0</v>
      </c>
      <c r="N107" s="100">
        <f t="shared" ref="N107" si="15">SUM(N108, N109, N110, N111, N112, N113)</f>
        <v>0</v>
      </c>
      <c r="O107" s="54"/>
      <c r="P107" s="54"/>
      <c r="Q107" s="54"/>
      <c r="R107" s="54"/>
    </row>
    <row r="108" spans="4:18" hidden="1">
      <c r="D108" s="101"/>
      <c r="E108" s="110" t="str">
        <f xml:space="preserve"> _xll.EPMOlapMemberO("[RPTCURRENCY].[PARENTH1].[RUB]","","RUB - 卢布","","000")</f>
        <v>RUB - 卢布</v>
      </c>
      <c r="F108" s="85" t="str">
        <f xml:space="preserve"> _xll.EPMOlapMemberO("[ACCOUNT].[PARENTH1].[1002010101]","","银行存款－非受限－活期－银行","","000")</f>
        <v>银行存款－非受限－活期－银行</v>
      </c>
      <c r="G108" s="96"/>
      <c r="H108" s="96" t="str">
        <f>_xll.EPMRetrieveData("CONSOLIDATION",$F108,$I108,$J108,$K108,$L108,$G$3,$G$4,$G$5,$G$6)</f>
        <v>#Error，无当前连接。</v>
      </c>
      <c r="I108" s="54" t="s">
        <v>1191</v>
      </c>
      <c r="J108" s="54" t="s">
        <v>1198</v>
      </c>
      <c r="K108" s="54" t="s">
        <v>1324</v>
      </c>
      <c r="L108" s="54" t="s">
        <v>360</v>
      </c>
      <c r="M108" s="96"/>
      <c r="N108" s="96" t="str">
        <f>_xll.EPMRetrieveData("CONSOLIDATION", $F108,$O108, $P108,$Q108, $R108,$G$3,$G$4,$G$5,$G$6)</f>
        <v>#Error，无当前连接。</v>
      </c>
      <c r="O108" s="54" t="s">
        <v>1191</v>
      </c>
      <c r="P108" s="54" t="s">
        <v>1194</v>
      </c>
      <c r="Q108" s="54" t="s">
        <v>1324</v>
      </c>
      <c r="R108" s="54" t="s">
        <v>360</v>
      </c>
    </row>
    <row r="109" spans="4:18" hidden="1">
      <c r="D109" s="101"/>
      <c r="E109" s="110" t="str">
        <f xml:space="preserve"> _xll.EPMOlapMemberO("[RPTCURRENCY].[PARENTH1].[RUB]","","RUB - 卢布","","000")</f>
        <v>RUB - 卢布</v>
      </c>
      <c r="F109" s="67" t="str">
        <f xml:space="preserve"> _xll.EPMOlapMemberO("[ACCOUNT].[PARENTH1].[1002010102]","","银行存款－非受限－活期－财务公司","","000")</f>
        <v>银行存款－非受限－活期－财务公司</v>
      </c>
      <c r="G109" s="96"/>
      <c r="H109" s="96" t="str">
        <f>_xll.EPMRetrieveData("CONSOLIDATION",$F109,$I109,$J109,$K109,$L109,$G$3,$G$4,$G$5,$G$6)</f>
        <v>#Error，无当前连接。</v>
      </c>
      <c r="I109" s="54" t="s">
        <v>1191</v>
      </c>
      <c r="J109" s="54" t="s">
        <v>1198</v>
      </c>
      <c r="K109" s="54" t="s">
        <v>1324</v>
      </c>
      <c r="L109" s="54" t="s">
        <v>360</v>
      </c>
      <c r="M109" s="96"/>
      <c r="N109" s="96" t="str">
        <f>_xll.EPMRetrieveData("CONSOLIDATION", $F109,$O109, $P109,$Q109, $R109,$G$3,$G$4,$G$5,$G$6)</f>
        <v>#Error，无当前连接。</v>
      </c>
      <c r="O109" s="54" t="s">
        <v>1191</v>
      </c>
      <c r="P109" s="54" t="s">
        <v>1194</v>
      </c>
      <c r="Q109" s="54" t="s">
        <v>1324</v>
      </c>
      <c r="R109" s="54" t="s">
        <v>360</v>
      </c>
    </row>
    <row r="110" spans="4:18" hidden="1">
      <c r="D110" s="101"/>
      <c r="E110" s="110" t="str">
        <f xml:space="preserve"> _xll.EPMOlapMemberO("[RPTCURRENCY].[PARENTH1].[RUB]","","RUB - 卢布","","000")</f>
        <v>RUB - 卢布</v>
      </c>
      <c r="F110" s="67" t="str">
        <f xml:space="preserve"> _xll.EPMOlapMemberO("[ACCOUNT].[PARENTH1].[1002010103]","","银行存款－非受限－活期－外部非银行金融机构","","000")</f>
        <v>银行存款－非受限－活期－外部非银行金融机构</v>
      </c>
      <c r="G110" s="96"/>
      <c r="H110" s="96" t="str">
        <f>_xll.EPMRetrieveData("CONSOLIDATION",$F110,$I110,$J110,$K110,$L110,$G$3,$G$4,$G$5,$G$6)</f>
        <v>#Error，无当前连接。</v>
      </c>
      <c r="I110" s="54" t="s">
        <v>1191</v>
      </c>
      <c r="J110" s="54" t="s">
        <v>1198</v>
      </c>
      <c r="K110" s="54" t="s">
        <v>1324</v>
      </c>
      <c r="L110" s="54" t="s">
        <v>360</v>
      </c>
      <c r="M110" s="96"/>
      <c r="N110" s="96" t="str">
        <f>_xll.EPMRetrieveData("CONSOLIDATION", $F110,$O110, $P110,$Q110, $R110,$G$3,$G$4,$G$5,$G$6)</f>
        <v>#Error，无当前连接。</v>
      </c>
      <c r="O110" s="54" t="s">
        <v>1191</v>
      </c>
      <c r="P110" s="54" t="s">
        <v>1194</v>
      </c>
      <c r="Q110" s="54" t="s">
        <v>1324</v>
      </c>
      <c r="R110" s="54" t="s">
        <v>360</v>
      </c>
    </row>
    <row r="111" spans="4:18" hidden="1">
      <c r="D111" s="101"/>
      <c r="E111" s="110" t="str">
        <f xml:space="preserve"> _xll.EPMOlapMemberO("[RPTCURRENCY].[PARENTH1].[RUB]","","RUB - 卢布","","000")</f>
        <v>RUB - 卢布</v>
      </c>
      <c r="F111" s="165" t="str">
        <f xml:space="preserve"> _xll.EPMOlapMemberO("[ACCOUNT].[PARENTH1].[1002010211]","","银行存款－非受限－定期－银行－三个月以内","","000")</f>
        <v>银行存款－非受限－定期－银行－三个月以内</v>
      </c>
      <c r="G111" s="96"/>
      <c r="H111" s="96" t="str">
        <f>_xll.EPMRetrieveData("CONSOLIDATION",$F111,$I111,$J111,$K111,$L111,$G$3,$G$4,$G$5,$G$6)</f>
        <v>#Error，无当前连接。</v>
      </c>
      <c r="I111" s="54" t="s">
        <v>1191</v>
      </c>
      <c r="J111" s="54" t="s">
        <v>1198</v>
      </c>
      <c r="K111" s="54" t="s">
        <v>1324</v>
      </c>
      <c r="L111" s="54" t="s">
        <v>360</v>
      </c>
      <c r="M111" s="96"/>
      <c r="N111" s="96" t="str">
        <f>_xll.EPMRetrieveData("CONSOLIDATION", $F111,$O111, $P111,$Q111, $R111,$G$3,$G$4,$G$5,$G$6)</f>
        <v>#Error，无当前连接。</v>
      </c>
      <c r="O111" s="54" t="s">
        <v>1191</v>
      </c>
      <c r="P111" s="54" t="s">
        <v>1194</v>
      </c>
      <c r="Q111" s="54" t="s">
        <v>1324</v>
      </c>
      <c r="R111" s="54" t="s">
        <v>360</v>
      </c>
    </row>
    <row r="112" spans="4:18" hidden="1">
      <c r="D112" s="101"/>
      <c r="E112" s="110" t="str">
        <f xml:space="preserve"> _xll.EPMOlapMemberO("[RPTCURRENCY].[PARENTH1].[RUB]","","RUB - 卢布","","000")</f>
        <v>RUB - 卢布</v>
      </c>
      <c r="F112" s="85" t="str">
        <f xml:space="preserve"> _xll.EPMOlapMemberO("[ACCOUNT].[PARENTH1].[1002010221]","","银行存款－非受限－定期－财务公司－三个月以内","","000")</f>
        <v>银行存款－非受限－定期－财务公司－三个月以内</v>
      </c>
      <c r="G112" s="96"/>
      <c r="H112" s="96" t="str">
        <f>_xll.EPMRetrieveData("CONSOLIDATION",$F112,$I112,$J112,$K112,$L112,$G$3,$G$4,$G$5,$G$6)</f>
        <v>#Error，无当前连接。</v>
      </c>
      <c r="I112" s="54" t="s">
        <v>1191</v>
      </c>
      <c r="J112" s="54" t="s">
        <v>1198</v>
      </c>
      <c r="K112" s="54" t="s">
        <v>1324</v>
      </c>
      <c r="L112" s="54" t="s">
        <v>360</v>
      </c>
      <c r="M112" s="96"/>
      <c r="N112" s="96" t="str">
        <f>_xll.EPMRetrieveData("CONSOLIDATION", $F112,$O112, $P112,$Q112, $R112,$G$3,$G$4,$G$5,$G$6)</f>
        <v>#Error，无当前连接。</v>
      </c>
      <c r="O112" s="54" t="s">
        <v>1191</v>
      </c>
      <c r="P112" s="54" t="s">
        <v>1194</v>
      </c>
      <c r="Q112" s="54" t="s">
        <v>1324</v>
      </c>
      <c r="R112" s="54" t="s">
        <v>360</v>
      </c>
    </row>
    <row r="113" spans="4:18" hidden="1">
      <c r="D113" s="101"/>
      <c r="E113" s="110" t="str">
        <f xml:space="preserve"> _xll.EPMOlapMemberO("[RPTCURRENCY].[PARENTH1].[RUB]","","RUB - 卢布","","000")</f>
        <v>RUB - 卢布</v>
      </c>
      <c r="F113" s="85" t="str">
        <f xml:space="preserve"> _xll.EPMOlapMemberO("[ACCOUNT].[PARENTH1].[1002010231]","","银行存款－非受限－定期－外部非银行金融机构－三个月以内","","000")</f>
        <v>银行存款－非受限－定期－外部非银行金融机构－三个月以内</v>
      </c>
      <c r="G113" s="96"/>
      <c r="H113" s="96" t="str">
        <f>_xll.EPMRetrieveData("CONSOLIDATION",$F113,$I113,$J113,$K113,$L113,$G$3,$G$4,$G$5,$G$6)</f>
        <v>#Error，无当前连接。</v>
      </c>
      <c r="I113" s="54" t="s">
        <v>1191</v>
      </c>
      <c r="J113" s="54" t="s">
        <v>1198</v>
      </c>
      <c r="K113" s="54" t="s">
        <v>1324</v>
      </c>
      <c r="L113" s="54" t="s">
        <v>360</v>
      </c>
      <c r="M113" s="96"/>
      <c r="N113" s="96" t="str">
        <f>_xll.EPMRetrieveData("CONSOLIDATION", $F113,$O113, $P113,$Q113, $R113,$G$3,$G$4,$G$5,$G$6)</f>
        <v>#Error，无当前连接。</v>
      </c>
      <c r="O113" s="54" t="s">
        <v>1191</v>
      </c>
      <c r="P113" s="54" t="s">
        <v>1194</v>
      </c>
      <c r="Q113" s="54" t="s">
        <v>1324</v>
      </c>
      <c r="R113" s="54" t="s">
        <v>360</v>
      </c>
    </row>
    <row r="114" spans="4:18">
      <c r="D114" s="101" t="s">
        <v>1235</v>
      </c>
      <c r="E114" s="110"/>
      <c r="F114" s="101"/>
      <c r="G114" s="100">
        <f>SUM(G115:G120)</f>
        <v>0</v>
      </c>
      <c r="H114" s="100">
        <f t="shared" ref="H114" si="16">SUM(H115, H116, H117, H118, H119, H120)</f>
        <v>0</v>
      </c>
      <c r="I114" s="54"/>
      <c r="J114" s="54"/>
      <c r="K114" s="54"/>
      <c r="L114" s="54"/>
      <c r="M114" s="100">
        <f>SUM(M115:M120)</f>
        <v>0</v>
      </c>
      <c r="N114" s="100">
        <f t="shared" ref="N114" si="17">SUM(N115, N116, N117, N118, N119, N120)</f>
        <v>0</v>
      </c>
      <c r="O114" s="54"/>
      <c r="P114" s="54"/>
      <c r="Q114" s="54"/>
      <c r="R114" s="54"/>
    </row>
    <row r="115" spans="4:18" hidden="1">
      <c r="D115" s="101"/>
      <c r="E115" s="110" t="str">
        <f xml:space="preserve"> _xll.EPMOlapMemberO("[RPTCURRENCY].[PARENTH1].[RUB]","","RUB - 卢布","","000")</f>
        <v>RUB - 卢布</v>
      </c>
      <c r="F115" s="165" t="str">
        <f xml:space="preserve"> _xll.EPMOlapMemberO("[ACCOUNT].[PARENTH1].[1002010212]","","银行存款－非受限－定期－银行－三个月及以上","","000")</f>
        <v>银行存款－非受限－定期－银行－三个月及以上</v>
      </c>
      <c r="G115" s="96"/>
      <c r="H115" s="96" t="str">
        <f>_xll.EPMRetrieveData("CONSOLIDATION",$F115,$I115,$J115,$K115,$L115,$G$3,$G$4,$G$5,$G$6)</f>
        <v>#Error，无当前连接。</v>
      </c>
      <c r="I115" s="54" t="s">
        <v>1191</v>
      </c>
      <c r="J115" s="54" t="s">
        <v>1198</v>
      </c>
      <c r="K115" s="54" t="s">
        <v>1324</v>
      </c>
      <c r="L115" s="54" t="s">
        <v>360</v>
      </c>
      <c r="M115" s="96"/>
      <c r="N115" s="96" t="str">
        <f>_xll.EPMRetrieveData("CONSOLIDATION", $F115,$O115, $P115,$Q115, $R115,$G$3,$G$4,$G$5,$G$6)</f>
        <v>#Error，无当前连接。</v>
      </c>
      <c r="O115" s="54" t="s">
        <v>1191</v>
      </c>
      <c r="P115" s="54" t="s">
        <v>1194</v>
      </c>
      <c r="Q115" s="54" t="s">
        <v>1324</v>
      </c>
      <c r="R115" s="54" t="s">
        <v>360</v>
      </c>
    </row>
    <row r="116" spans="4:18" hidden="1">
      <c r="D116" s="101"/>
      <c r="E116" s="110" t="str">
        <f xml:space="preserve"> _xll.EPMOlapMemberO("[RPTCURRENCY].[PARENTH1].[RUB]","","RUB - 卢布","","000")</f>
        <v>RUB - 卢布</v>
      </c>
      <c r="F116" s="85" t="str">
        <f xml:space="preserve"> _xll.EPMOlapMemberO("[ACCOUNT].[PARENTH1].[1002010222]","","银行存款－非受限－定期－财务公司－三个月及以上","","000")</f>
        <v>银行存款－非受限－定期－财务公司－三个月及以上</v>
      </c>
      <c r="G116" s="96"/>
      <c r="H116" s="96" t="str">
        <f>_xll.EPMRetrieveData("CONSOLIDATION",$F116,$I116,$J116,$K116,$L116,$G$3,$G$4,$G$5,$G$6)</f>
        <v>#Error，无当前连接。</v>
      </c>
      <c r="I116" s="54" t="s">
        <v>1191</v>
      </c>
      <c r="J116" s="54" t="s">
        <v>1198</v>
      </c>
      <c r="K116" s="54" t="s">
        <v>1324</v>
      </c>
      <c r="L116" s="54" t="s">
        <v>360</v>
      </c>
      <c r="M116" s="96"/>
      <c r="N116" s="96" t="str">
        <f>_xll.EPMRetrieveData("CONSOLIDATION", $F116,$O116, $P116,$Q116, $R116,$G$3,$G$4,$G$5,$G$6)</f>
        <v>#Error，无当前连接。</v>
      </c>
      <c r="O116" s="54" t="s">
        <v>1191</v>
      </c>
      <c r="P116" s="54" t="s">
        <v>1194</v>
      </c>
      <c r="Q116" s="54" t="s">
        <v>1324</v>
      </c>
      <c r="R116" s="54" t="s">
        <v>360</v>
      </c>
    </row>
    <row r="117" spans="4:18" hidden="1">
      <c r="D117" s="101"/>
      <c r="E117" s="110" t="str">
        <f xml:space="preserve"> _xll.EPMOlapMemberO("[RPTCURRENCY].[PARENTH1].[RUB]","","RUB - 卢布","","000")</f>
        <v>RUB - 卢布</v>
      </c>
      <c r="F117" s="85" t="str">
        <f xml:space="preserve"> _xll.EPMOlapMemberO("[ACCOUNT].[PARENTH1].[1002010232]","","银行存款－非受限－定期－外部非银行金融机构－三个月及以上","","000")</f>
        <v>银行存款－非受限－定期－外部非银行金融机构－三个月及以上</v>
      </c>
      <c r="G117" s="96"/>
      <c r="H117" s="96" t="str">
        <f>_xll.EPMRetrieveData("CONSOLIDATION",$F117,$I117,$J117,$K117,$L117,$G$3,$G$4,$G$5,$G$6)</f>
        <v>#Error，无当前连接。</v>
      </c>
      <c r="I117" s="54" t="s">
        <v>1191</v>
      </c>
      <c r="J117" s="54" t="s">
        <v>1198</v>
      </c>
      <c r="K117" s="54" t="s">
        <v>1324</v>
      </c>
      <c r="L117" s="54" t="s">
        <v>360</v>
      </c>
      <c r="M117" s="96"/>
      <c r="N117" s="96" t="str">
        <f>_xll.EPMRetrieveData("CONSOLIDATION", $F117,$O117, $P117,$Q117, $R117,$G$3,$G$4,$G$5,$G$6)</f>
        <v>#Error，无当前连接。</v>
      </c>
      <c r="O117" s="54" t="s">
        <v>1191</v>
      </c>
      <c r="P117" s="54" t="s">
        <v>1194</v>
      </c>
      <c r="Q117" s="54" t="s">
        <v>1324</v>
      </c>
      <c r="R117" s="54" t="s">
        <v>360</v>
      </c>
    </row>
    <row r="118" spans="4:18" hidden="1">
      <c r="D118" s="101"/>
      <c r="E118" s="110" t="str">
        <f xml:space="preserve"> _xll.EPMOlapMemberO("[RPTCURRENCY].[PARENTH1].[RUB]","","RUB - 卢布","","000")</f>
        <v>RUB - 卢布</v>
      </c>
      <c r="F118" s="61" t="str">
        <f xml:space="preserve"> _xll.EPMOlapMemberO("[ACCOUNT].[PARENTH1].[1002020100]","","银行存款－受限－银行","","000")</f>
        <v>银行存款－受限－银行</v>
      </c>
      <c r="G118" s="96"/>
      <c r="H118" s="96" t="str">
        <f>_xll.EPMRetrieveData("CONSOLIDATION",$F118,$I118,$J118,$K118,$L118,$G$3,$G$4,$G$5,$G$6)</f>
        <v>#Error，无当前连接。</v>
      </c>
      <c r="I118" s="54" t="s">
        <v>1191</v>
      </c>
      <c r="J118" s="54" t="s">
        <v>1198</v>
      </c>
      <c r="K118" s="54" t="s">
        <v>1324</v>
      </c>
      <c r="L118" s="54" t="s">
        <v>360</v>
      </c>
      <c r="M118" s="96"/>
      <c r="N118" s="96" t="str">
        <f>_xll.EPMRetrieveData("CONSOLIDATION", $F118,$O118, $P118,$Q118, $R118,$G$3,$G$4,$G$5,$G$6)</f>
        <v>#Error，无当前连接。</v>
      </c>
      <c r="O118" s="54" t="s">
        <v>1191</v>
      </c>
      <c r="P118" s="54" t="s">
        <v>1194</v>
      </c>
      <c r="Q118" s="54" t="s">
        <v>1324</v>
      </c>
      <c r="R118" s="54" t="s">
        <v>360</v>
      </c>
    </row>
    <row r="119" spans="4:18" hidden="1">
      <c r="D119" s="101"/>
      <c r="E119" s="110" t="str">
        <f xml:space="preserve"> _xll.EPMOlapMemberO("[RPTCURRENCY].[PARENTH1].[RUB]","","RUB - 卢布","","000")</f>
        <v>RUB - 卢布</v>
      </c>
      <c r="F119" s="61" t="str">
        <f xml:space="preserve"> _xll.EPMOlapMemberO("[ACCOUNT].[PARENTH1].[1002020200]","","银行存款－受限－财务公司","","000")</f>
        <v>银行存款－受限－财务公司</v>
      </c>
      <c r="G119" s="96"/>
      <c r="H119" s="96" t="str">
        <f>_xll.EPMRetrieveData("CONSOLIDATION",$F119,$I119,$J119,$K119,$L119,$G$3,$G$4,$G$5,$G$6)</f>
        <v>#Error，无当前连接。</v>
      </c>
      <c r="I119" s="54" t="s">
        <v>1191</v>
      </c>
      <c r="J119" s="54" t="s">
        <v>1198</v>
      </c>
      <c r="K119" s="54" t="s">
        <v>1324</v>
      </c>
      <c r="L119" s="54" t="s">
        <v>360</v>
      </c>
      <c r="M119" s="96"/>
      <c r="N119" s="96" t="str">
        <f>_xll.EPMRetrieveData("CONSOLIDATION", $F119,$O119, $P119,$Q119, $R119,$G$3,$G$4,$G$5,$G$6)</f>
        <v>#Error，无当前连接。</v>
      </c>
      <c r="O119" s="54" t="s">
        <v>1191</v>
      </c>
      <c r="P119" s="54" t="s">
        <v>1194</v>
      </c>
      <c r="Q119" s="54" t="s">
        <v>1324</v>
      </c>
      <c r="R119" s="54" t="s">
        <v>360</v>
      </c>
    </row>
    <row r="120" spans="4:18" hidden="1">
      <c r="D120" s="101"/>
      <c r="E120" s="110" t="str">
        <f xml:space="preserve"> _xll.EPMOlapMemberO("[RPTCURRENCY].[PARENTH1].[RUB]","","RUB - 卢布","","000")</f>
        <v>RUB - 卢布</v>
      </c>
      <c r="F120" s="61" t="str">
        <f xml:space="preserve"> _xll.EPMOlapMemberO("[ACCOUNT].[PARENTH1].[1002020300]","","银行存款－受限－外部非银行金融机构","","000")</f>
        <v>银行存款－受限－外部非银行金融机构</v>
      </c>
      <c r="G120" s="96"/>
      <c r="H120" s="96" t="str">
        <f>_xll.EPMRetrieveData("CONSOLIDATION",$F120,$I120,$J120,$K120,$L120,$G$3,$G$4,$G$5,$G$6)</f>
        <v>#Error，无当前连接。</v>
      </c>
      <c r="I120" s="54" t="s">
        <v>1191</v>
      </c>
      <c r="J120" s="54" t="s">
        <v>1198</v>
      </c>
      <c r="K120" s="54" t="s">
        <v>1324</v>
      </c>
      <c r="L120" s="54" t="s">
        <v>360</v>
      </c>
      <c r="M120" s="96"/>
      <c r="N120" s="96" t="str">
        <f>_xll.EPMRetrieveData("CONSOLIDATION", $F120,$O120, $P120,$Q120, $R120,$G$3,$G$4,$G$5,$G$6)</f>
        <v>#Error，无当前连接。</v>
      </c>
      <c r="O120" s="54" t="s">
        <v>1191</v>
      </c>
      <c r="P120" s="54" t="s">
        <v>1194</v>
      </c>
      <c r="Q120" s="54" t="s">
        <v>1324</v>
      </c>
      <c r="R120" s="54" t="s">
        <v>360</v>
      </c>
    </row>
    <row r="121" spans="4:18">
      <c r="D121" s="101" t="s">
        <v>1325</v>
      </c>
      <c r="E121" s="110"/>
      <c r="F121" s="101"/>
      <c r="G121" s="100">
        <f>G122+G129</f>
        <v>0</v>
      </c>
      <c r="H121" s="100">
        <f>H122+H129</f>
        <v>0</v>
      </c>
      <c r="I121" s="54"/>
      <c r="J121" s="54"/>
      <c r="K121" s="54"/>
      <c r="L121" s="54"/>
      <c r="M121" s="100">
        <f>M122+M129</f>
        <v>0</v>
      </c>
      <c r="N121" s="100">
        <f>N122+N129</f>
        <v>0</v>
      </c>
      <c r="O121" s="54"/>
      <c r="P121" s="54"/>
      <c r="Q121" s="54"/>
      <c r="R121" s="54"/>
    </row>
    <row r="122" spans="4:18">
      <c r="D122" s="101" t="s">
        <v>1230</v>
      </c>
      <c r="E122" s="110"/>
      <c r="F122" s="101"/>
      <c r="G122" s="100">
        <f>SUM(G123:G128)</f>
        <v>0</v>
      </c>
      <c r="H122" s="100">
        <f t="shared" ref="H122" si="18">SUM(H123, H124, H125, H126, H127, H128)</f>
        <v>0</v>
      </c>
      <c r="I122" s="54"/>
      <c r="J122" s="54"/>
      <c r="K122" s="54"/>
      <c r="L122" s="54"/>
      <c r="M122" s="100">
        <f>SUM(M123:M128)</f>
        <v>0</v>
      </c>
      <c r="N122" s="100">
        <f t="shared" ref="N122" si="19">SUM(N123, N124, N125, N126, N127, N128)</f>
        <v>0</v>
      </c>
      <c r="O122" s="54"/>
      <c r="P122" s="54"/>
      <c r="Q122" s="54"/>
      <c r="R122" s="54"/>
    </row>
    <row r="123" spans="4:18" hidden="1">
      <c r="D123" s="101"/>
      <c r="E123" s="110" t="str">
        <f xml:space="preserve"> _xll.EPMOlapMemberO("[RPTCURRENCY].[PARENTH1].[TWD]","","TWD - 新台币","","000")</f>
        <v>TWD - 新台币</v>
      </c>
      <c r="F123" s="85" t="str">
        <f xml:space="preserve"> _xll.EPMOlapMemberO("[ACCOUNT].[PARENTH1].[1002010101]","","银行存款－非受限－活期－银行","","000")</f>
        <v>银行存款－非受限－活期－银行</v>
      </c>
      <c r="G123" s="96"/>
      <c r="H123" s="96" t="str">
        <f>_xll.EPMRetrieveData("CONSOLIDATION",$F123,$I123,$J123,$K123,$L123,$G$3,$G$4,$G$5,$G$6)</f>
        <v>#Error，无当前连接。</v>
      </c>
      <c r="I123" s="54" t="s">
        <v>1191</v>
      </c>
      <c r="J123" s="54" t="s">
        <v>1198</v>
      </c>
      <c r="K123" s="54" t="s">
        <v>1326</v>
      </c>
      <c r="L123" s="54" t="s">
        <v>360</v>
      </c>
      <c r="M123" s="96"/>
      <c r="N123" s="96" t="str">
        <f>_xll.EPMRetrieveData("CONSOLIDATION", $F123,$O123, $P123,$Q123, $R123,$G$3,$G$4,$G$5,$G$6)</f>
        <v>#Error，无当前连接。</v>
      </c>
      <c r="O123" s="54" t="s">
        <v>1191</v>
      </c>
      <c r="P123" s="54" t="s">
        <v>1194</v>
      </c>
      <c r="Q123" s="54" t="s">
        <v>1326</v>
      </c>
      <c r="R123" s="54" t="s">
        <v>360</v>
      </c>
    </row>
    <row r="124" spans="4:18" hidden="1">
      <c r="D124" s="101"/>
      <c r="E124" s="110" t="str">
        <f xml:space="preserve"> _xll.EPMOlapMemberO("[RPTCURRENCY].[PARENTH1].[TWD]","","TWD - 新台币","","000")</f>
        <v>TWD - 新台币</v>
      </c>
      <c r="F124" s="67" t="str">
        <f xml:space="preserve"> _xll.EPMOlapMemberO("[ACCOUNT].[PARENTH1].[1002010102]","","银行存款－非受限－活期－财务公司","","000")</f>
        <v>银行存款－非受限－活期－财务公司</v>
      </c>
      <c r="G124" s="96"/>
      <c r="H124" s="96" t="str">
        <f>_xll.EPMRetrieveData("CONSOLIDATION",$F124,$I124,$J124,$K124,$L124,$G$3,$G$4,$G$5,$G$6)</f>
        <v>#Error，无当前连接。</v>
      </c>
      <c r="I124" s="54" t="s">
        <v>1191</v>
      </c>
      <c r="J124" s="54" t="s">
        <v>1198</v>
      </c>
      <c r="K124" s="54" t="s">
        <v>1326</v>
      </c>
      <c r="L124" s="54" t="s">
        <v>360</v>
      </c>
      <c r="M124" s="96"/>
      <c r="N124" s="96" t="str">
        <f>_xll.EPMRetrieveData("CONSOLIDATION", $F124,$O124, $P124,$Q124, $R124,$G$3,$G$4,$G$5,$G$6)</f>
        <v>#Error，无当前连接。</v>
      </c>
      <c r="O124" s="54" t="s">
        <v>1191</v>
      </c>
      <c r="P124" s="54" t="s">
        <v>1194</v>
      </c>
      <c r="Q124" s="54" t="s">
        <v>1326</v>
      </c>
      <c r="R124" s="54" t="s">
        <v>360</v>
      </c>
    </row>
    <row r="125" spans="4:18" hidden="1">
      <c r="D125" s="101"/>
      <c r="E125" s="110" t="str">
        <f xml:space="preserve"> _xll.EPMOlapMemberO("[RPTCURRENCY].[PARENTH1].[TWD]","","TWD - 新台币","","000")</f>
        <v>TWD - 新台币</v>
      </c>
      <c r="F125" s="67" t="str">
        <f xml:space="preserve"> _xll.EPMOlapMemberO("[ACCOUNT].[PARENTH1].[1002010103]","","银行存款－非受限－活期－外部非银行金融机构","","000")</f>
        <v>银行存款－非受限－活期－外部非银行金融机构</v>
      </c>
      <c r="G125" s="96"/>
      <c r="H125" s="96" t="str">
        <f>_xll.EPMRetrieveData("CONSOLIDATION",$F125,$I125,$J125,$K125,$L125,$G$3,$G$4,$G$5,$G$6)</f>
        <v>#Error，无当前连接。</v>
      </c>
      <c r="I125" s="54" t="s">
        <v>1191</v>
      </c>
      <c r="J125" s="54" t="s">
        <v>1198</v>
      </c>
      <c r="K125" s="54" t="s">
        <v>1326</v>
      </c>
      <c r="L125" s="54" t="s">
        <v>360</v>
      </c>
      <c r="M125" s="96"/>
      <c r="N125" s="96" t="str">
        <f>_xll.EPMRetrieveData("CONSOLIDATION", $F125,$O125, $P125,$Q125, $R125,$G$3,$G$4,$G$5,$G$6)</f>
        <v>#Error，无当前连接。</v>
      </c>
      <c r="O125" s="54" t="s">
        <v>1191</v>
      </c>
      <c r="P125" s="54" t="s">
        <v>1194</v>
      </c>
      <c r="Q125" s="54" t="s">
        <v>1326</v>
      </c>
      <c r="R125" s="54" t="s">
        <v>360</v>
      </c>
    </row>
    <row r="126" spans="4:18" hidden="1">
      <c r="D126" s="101"/>
      <c r="E126" s="110" t="str">
        <f xml:space="preserve"> _xll.EPMOlapMemberO("[RPTCURRENCY].[PARENTH1].[TWD]","","TWD - 新台币","","000")</f>
        <v>TWD - 新台币</v>
      </c>
      <c r="F126" s="165" t="str">
        <f xml:space="preserve"> _xll.EPMOlapMemberO("[ACCOUNT].[PARENTH1].[1002010211]","","银行存款－非受限－定期－银行－三个月以内","","000")</f>
        <v>银行存款－非受限－定期－银行－三个月以内</v>
      </c>
      <c r="G126" s="96"/>
      <c r="H126" s="96" t="str">
        <f>_xll.EPMRetrieveData("CONSOLIDATION",$F126,$I126,$J126,$K126,$L126,$G$3,$G$4,$G$5,$G$6)</f>
        <v>#Error，无当前连接。</v>
      </c>
      <c r="I126" s="54" t="s">
        <v>1191</v>
      </c>
      <c r="J126" s="54" t="s">
        <v>1198</v>
      </c>
      <c r="K126" s="54" t="s">
        <v>1326</v>
      </c>
      <c r="L126" s="54" t="s">
        <v>360</v>
      </c>
      <c r="M126" s="96"/>
      <c r="N126" s="96" t="str">
        <f>_xll.EPMRetrieveData("CONSOLIDATION", $F126,$O126, $P126,$Q126, $R126,$G$3,$G$4,$G$5,$G$6)</f>
        <v>#Error，无当前连接。</v>
      </c>
      <c r="O126" s="54" t="s">
        <v>1191</v>
      </c>
      <c r="P126" s="54" t="s">
        <v>1194</v>
      </c>
      <c r="Q126" s="54" t="s">
        <v>1326</v>
      </c>
      <c r="R126" s="54" t="s">
        <v>360</v>
      </c>
    </row>
    <row r="127" spans="4:18" hidden="1">
      <c r="D127" s="101"/>
      <c r="E127" s="110" t="str">
        <f xml:space="preserve"> _xll.EPMOlapMemberO("[RPTCURRENCY].[PARENTH1].[TWD]","","TWD - 新台币","","000")</f>
        <v>TWD - 新台币</v>
      </c>
      <c r="F127" s="85" t="str">
        <f xml:space="preserve"> _xll.EPMOlapMemberO("[ACCOUNT].[PARENTH1].[1002010221]","","银行存款－非受限－定期－财务公司－三个月以内","","000")</f>
        <v>银行存款－非受限－定期－财务公司－三个月以内</v>
      </c>
      <c r="G127" s="96"/>
      <c r="H127" s="96" t="str">
        <f>_xll.EPMRetrieveData("CONSOLIDATION",$F127,$I127,$J127,$K127,$L127,$G$3,$G$4,$G$5,$G$6)</f>
        <v>#Error，无当前连接。</v>
      </c>
      <c r="I127" s="54" t="s">
        <v>1191</v>
      </c>
      <c r="J127" s="54" t="s">
        <v>1198</v>
      </c>
      <c r="K127" s="54" t="s">
        <v>1326</v>
      </c>
      <c r="L127" s="54" t="s">
        <v>360</v>
      </c>
      <c r="M127" s="96"/>
      <c r="N127" s="96" t="str">
        <f>_xll.EPMRetrieveData("CONSOLIDATION", $F127,$O127, $P127,$Q127, $R127,$G$3,$G$4,$G$5,$G$6)</f>
        <v>#Error，无当前连接。</v>
      </c>
      <c r="O127" s="54" t="s">
        <v>1191</v>
      </c>
      <c r="P127" s="54" t="s">
        <v>1194</v>
      </c>
      <c r="Q127" s="54" t="s">
        <v>1326</v>
      </c>
      <c r="R127" s="54" t="s">
        <v>360</v>
      </c>
    </row>
    <row r="128" spans="4:18" hidden="1">
      <c r="D128" s="101"/>
      <c r="E128" s="110" t="str">
        <f xml:space="preserve"> _xll.EPMOlapMemberO("[RPTCURRENCY].[PARENTH1].[TWD]","","TWD - 新台币","","000")</f>
        <v>TWD - 新台币</v>
      </c>
      <c r="F128" s="85" t="str">
        <f xml:space="preserve"> _xll.EPMOlapMemberO("[ACCOUNT].[PARENTH1].[1002010231]","","银行存款－非受限－定期－外部非银行金融机构－三个月以内","","000")</f>
        <v>银行存款－非受限－定期－外部非银行金融机构－三个月以内</v>
      </c>
      <c r="G128" s="96"/>
      <c r="H128" s="96" t="str">
        <f>_xll.EPMRetrieveData("CONSOLIDATION",$F128,$I128,$J128,$K128,$L128,$G$3,$G$4,$G$5,$G$6)</f>
        <v>#Error，无当前连接。</v>
      </c>
      <c r="I128" s="54" t="s">
        <v>1191</v>
      </c>
      <c r="J128" s="54" t="s">
        <v>1198</v>
      </c>
      <c r="K128" s="54" t="s">
        <v>1326</v>
      </c>
      <c r="L128" s="54" t="s">
        <v>360</v>
      </c>
      <c r="M128" s="96"/>
      <c r="N128" s="96" t="str">
        <f>_xll.EPMRetrieveData("CONSOLIDATION", $F128,$O128, $P128,$Q128, $R128,$G$3,$G$4,$G$5,$G$6)</f>
        <v>#Error，无当前连接。</v>
      </c>
      <c r="O128" s="54" t="s">
        <v>1191</v>
      </c>
      <c r="P128" s="54" t="s">
        <v>1194</v>
      </c>
      <c r="Q128" s="54" t="s">
        <v>1326</v>
      </c>
      <c r="R128" s="54" t="s">
        <v>360</v>
      </c>
    </row>
    <row r="129" spans="2:18">
      <c r="D129" s="101" t="s">
        <v>1235</v>
      </c>
      <c r="E129" s="110"/>
      <c r="F129" s="171"/>
      <c r="G129" s="100">
        <f>SUM(G130:G135)</f>
        <v>0</v>
      </c>
      <c r="H129" s="100">
        <f t="shared" ref="H129" si="20">SUM(H130, H131, H132, H133, H134, H135)</f>
        <v>0</v>
      </c>
      <c r="I129" s="54"/>
      <c r="J129" s="54"/>
      <c r="K129" s="54"/>
      <c r="L129" s="54"/>
      <c r="M129" s="100">
        <f>SUM(M130:M135)</f>
        <v>0</v>
      </c>
      <c r="N129" s="100">
        <f t="shared" ref="N129" si="21">SUM(N130, N131, N132, N133, N134, N135)</f>
        <v>0</v>
      </c>
      <c r="O129" s="54"/>
      <c r="P129" s="54"/>
      <c r="Q129" s="54"/>
      <c r="R129" s="54"/>
    </row>
    <row r="130" spans="2:18" hidden="1">
      <c r="D130" s="101"/>
      <c r="E130" s="110" t="str">
        <f xml:space="preserve"> _xll.EPMOlapMemberO("[RPTCURRENCY].[PARENTH1].[TWD]","","TWD - 新台币","","000")</f>
        <v>TWD - 新台币</v>
      </c>
      <c r="F130" s="165" t="str">
        <f xml:space="preserve"> _xll.EPMOlapMemberO("[ACCOUNT].[PARENTH1].[1002010212]","","银行存款－非受限－定期－银行－三个月及以上","","000")</f>
        <v>银行存款－非受限－定期－银行－三个月及以上</v>
      </c>
      <c r="G130" s="96"/>
      <c r="H130" s="96" t="str">
        <f>_xll.EPMRetrieveData("CONSOLIDATION",$F130,$I130,$J130,$K130,$L130,$G$3,$G$4,$G$5,$G$6)</f>
        <v>#Error，无当前连接。</v>
      </c>
      <c r="I130" s="54" t="s">
        <v>1191</v>
      </c>
      <c r="J130" s="54" t="s">
        <v>1198</v>
      </c>
      <c r="K130" s="54" t="s">
        <v>1326</v>
      </c>
      <c r="L130" s="54" t="s">
        <v>360</v>
      </c>
      <c r="M130" s="96"/>
      <c r="N130" s="96" t="str">
        <f>_xll.EPMRetrieveData("CONSOLIDATION", $F130,$O130, $P130,$Q130, $R130,$G$3,$G$4,$G$5,$G$6)</f>
        <v>#Error，无当前连接。</v>
      </c>
      <c r="O130" s="54" t="s">
        <v>1191</v>
      </c>
      <c r="P130" s="54" t="s">
        <v>1194</v>
      </c>
      <c r="Q130" s="54" t="s">
        <v>1326</v>
      </c>
      <c r="R130" s="54" t="s">
        <v>360</v>
      </c>
    </row>
    <row r="131" spans="2:18" hidden="1">
      <c r="D131" s="101"/>
      <c r="E131" s="110" t="str">
        <f xml:space="preserve"> _xll.EPMOlapMemberO("[RPTCURRENCY].[PARENTH1].[TWD]","","TWD - 新台币","","000")</f>
        <v>TWD - 新台币</v>
      </c>
      <c r="F131" s="85" t="str">
        <f xml:space="preserve"> _xll.EPMOlapMemberO("[ACCOUNT].[PARENTH1].[1002010222]","","银行存款－非受限－定期－财务公司－三个月及以上","","000")</f>
        <v>银行存款－非受限－定期－财务公司－三个月及以上</v>
      </c>
      <c r="G131" s="96"/>
      <c r="H131" s="96" t="str">
        <f>_xll.EPMRetrieveData("CONSOLIDATION",$F131,$I131,$J131,$K131,$L131,$G$3,$G$4,$G$5,$G$6)</f>
        <v>#Error，无当前连接。</v>
      </c>
      <c r="I131" s="54" t="s">
        <v>1191</v>
      </c>
      <c r="J131" s="54" t="s">
        <v>1198</v>
      </c>
      <c r="K131" s="54" t="s">
        <v>1326</v>
      </c>
      <c r="L131" s="54" t="s">
        <v>360</v>
      </c>
      <c r="M131" s="96"/>
      <c r="N131" s="96" t="str">
        <f>_xll.EPMRetrieveData("CONSOLIDATION", $F131,$O131, $P131,$Q131, $R131,$G$3,$G$4,$G$5,$G$6)</f>
        <v>#Error，无当前连接。</v>
      </c>
      <c r="O131" s="54" t="s">
        <v>1191</v>
      </c>
      <c r="P131" s="54" t="s">
        <v>1194</v>
      </c>
      <c r="Q131" s="54" t="s">
        <v>1326</v>
      </c>
      <c r="R131" s="54" t="s">
        <v>360</v>
      </c>
    </row>
    <row r="132" spans="2:18" hidden="1">
      <c r="D132" s="101"/>
      <c r="E132" s="110" t="str">
        <f xml:space="preserve"> _xll.EPMOlapMemberO("[RPTCURRENCY].[PARENTH1].[TWD]","","TWD - 新台币","","000")</f>
        <v>TWD - 新台币</v>
      </c>
      <c r="F132" s="85" t="str">
        <f xml:space="preserve"> _xll.EPMOlapMemberO("[ACCOUNT].[PARENTH1].[1002010232]","","银行存款－非受限－定期－外部非银行金融机构－三个月及以上","","000")</f>
        <v>银行存款－非受限－定期－外部非银行金融机构－三个月及以上</v>
      </c>
      <c r="G132" s="96"/>
      <c r="H132" s="96" t="str">
        <f>_xll.EPMRetrieveData("CONSOLIDATION",$F132,$I132,$J132,$K132,$L132,$G$3,$G$4,$G$5,$G$6)</f>
        <v>#Error，无当前连接。</v>
      </c>
      <c r="I132" s="54" t="s">
        <v>1191</v>
      </c>
      <c r="J132" s="54" t="s">
        <v>1198</v>
      </c>
      <c r="K132" s="54" t="s">
        <v>1326</v>
      </c>
      <c r="L132" s="54" t="s">
        <v>360</v>
      </c>
      <c r="M132" s="96"/>
      <c r="N132" s="96" t="str">
        <f>_xll.EPMRetrieveData("CONSOLIDATION", $F132,$O132, $P132,$Q132, $R132,$G$3,$G$4,$G$5,$G$6)</f>
        <v>#Error，无当前连接。</v>
      </c>
      <c r="O132" s="54" t="s">
        <v>1191</v>
      </c>
      <c r="P132" s="54" t="s">
        <v>1194</v>
      </c>
      <c r="Q132" s="54" t="s">
        <v>1326</v>
      </c>
      <c r="R132" s="54" t="s">
        <v>360</v>
      </c>
    </row>
    <row r="133" spans="2:18" hidden="1">
      <c r="D133" s="101"/>
      <c r="E133" s="110" t="str">
        <f xml:space="preserve"> _xll.EPMOlapMemberO("[RPTCURRENCY].[PARENTH1].[TWD]","","TWD - 新台币","","000")</f>
        <v>TWD - 新台币</v>
      </c>
      <c r="F133" s="61" t="str">
        <f xml:space="preserve"> _xll.EPMOlapMemberO("[ACCOUNT].[PARENTH1].[1002020100]","","银行存款－受限－银行","","000")</f>
        <v>银行存款－受限－银行</v>
      </c>
      <c r="G133" s="96"/>
      <c r="H133" s="96" t="str">
        <f>_xll.EPMRetrieveData("CONSOLIDATION",$F133,$I133,$J133,$K133,$L133,$G$3,$G$4,$G$5,$G$6)</f>
        <v>#Error，无当前连接。</v>
      </c>
      <c r="I133" s="54" t="s">
        <v>1191</v>
      </c>
      <c r="J133" s="54" t="s">
        <v>1198</v>
      </c>
      <c r="K133" s="54" t="s">
        <v>1326</v>
      </c>
      <c r="L133" s="54" t="s">
        <v>360</v>
      </c>
      <c r="M133" s="96"/>
      <c r="N133" s="96" t="str">
        <f>_xll.EPMRetrieveData("CONSOLIDATION", $F133,$O133, $P133,$Q133, $R133,$G$3,$G$4,$G$5,$G$6)</f>
        <v>#Error，无当前连接。</v>
      </c>
      <c r="O133" s="54" t="s">
        <v>1191</v>
      </c>
      <c r="P133" s="54" t="s">
        <v>1194</v>
      </c>
      <c r="Q133" s="54" t="s">
        <v>1326</v>
      </c>
      <c r="R133" s="54" t="s">
        <v>360</v>
      </c>
    </row>
    <row r="134" spans="2:18" hidden="1">
      <c r="D134" s="101"/>
      <c r="E134" s="110" t="str">
        <f xml:space="preserve"> _xll.EPMOlapMemberO("[RPTCURRENCY].[PARENTH1].[TWD]","","TWD - 新台币","","000")</f>
        <v>TWD - 新台币</v>
      </c>
      <c r="F134" s="61" t="str">
        <f xml:space="preserve"> _xll.EPMOlapMemberO("[ACCOUNT].[PARENTH1].[1002020200]","","银行存款－受限－财务公司","","000")</f>
        <v>银行存款－受限－财务公司</v>
      </c>
      <c r="G134" s="96"/>
      <c r="H134" s="96" t="str">
        <f>_xll.EPMRetrieveData("CONSOLIDATION",$F134,$I134,$J134,$K134,$L134,$G$3,$G$4,$G$5,$G$6)</f>
        <v>#Error，无当前连接。</v>
      </c>
      <c r="I134" s="54" t="s">
        <v>1191</v>
      </c>
      <c r="J134" s="54" t="s">
        <v>1198</v>
      </c>
      <c r="K134" s="54" t="s">
        <v>1326</v>
      </c>
      <c r="L134" s="54" t="s">
        <v>360</v>
      </c>
      <c r="M134" s="96"/>
      <c r="N134" s="96" t="str">
        <f>_xll.EPMRetrieveData("CONSOLIDATION", $F134,$O134, $P134,$Q134, $R134,$G$3,$G$4,$G$5,$G$6)</f>
        <v>#Error，无当前连接。</v>
      </c>
      <c r="O134" s="54" t="s">
        <v>1191</v>
      </c>
      <c r="P134" s="54" t="s">
        <v>1194</v>
      </c>
      <c r="Q134" s="54" t="s">
        <v>1326</v>
      </c>
      <c r="R134" s="54" t="s">
        <v>360</v>
      </c>
    </row>
    <row r="135" spans="2:18" hidden="1">
      <c r="D135" s="101"/>
      <c r="E135" s="110" t="str">
        <f xml:space="preserve"> _xll.EPMOlapMemberO("[RPTCURRENCY].[PARENTH1].[TWD]","","TWD - 新台币","","000")</f>
        <v>TWD - 新台币</v>
      </c>
      <c r="F135" s="61" t="str">
        <f xml:space="preserve"> _xll.EPMOlapMemberO("[ACCOUNT].[PARENTH1].[1002020300]","","银行存款－受限－外部非银行金融机构","","000")</f>
        <v>银行存款－受限－外部非银行金融机构</v>
      </c>
      <c r="G135" s="96"/>
      <c r="H135" s="96" t="str">
        <f>_xll.EPMRetrieveData("CONSOLIDATION",$F135,$I135,$J135,$K135,$L135,$G$3,$G$4,$G$5,$G$6)</f>
        <v>#Error，无当前连接。</v>
      </c>
      <c r="I135" s="54" t="s">
        <v>1191</v>
      </c>
      <c r="J135" s="54" t="s">
        <v>1198</v>
      </c>
      <c r="K135" s="54" t="s">
        <v>1326</v>
      </c>
      <c r="L135" s="54" t="s">
        <v>360</v>
      </c>
      <c r="M135" s="96"/>
      <c r="N135" s="96" t="str">
        <f>_xll.EPMRetrieveData("CONSOLIDATION", $F135,$O135, $P135,$Q135, $R135,$G$3,$G$4,$G$5,$G$6)</f>
        <v>#Error，无当前连接。</v>
      </c>
      <c r="O135" s="54" t="s">
        <v>1191</v>
      </c>
      <c r="P135" s="54" t="s">
        <v>1194</v>
      </c>
      <c r="Q135" s="54" t="s">
        <v>1326</v>
      </c>
      <c r="R135" s="54" t="s">
        <v>360</v>
      </c>
    </row>
    <row r="136" spans="2:18" hidden="1">
      <c r="D136" s="101"/>
      <c r="E136" s="110"/>
      <c r="F136" s="171"/>
      <c r="G136" s="96"/>
      <c r="H136" s="96"/>
      <c r="I136" s="54"/>
      <c r="J136" s="54"/>
      <c r="K136" s="54"/>
      <c r="L136" s="54"/>
      <c r="M136" s="96"/>
      <c r="N136" s="96"/>
      <c r="O136" s="54"/>
      <c r="P136" s="54"/>
      <c r="Q136" s="143"/>
      <c r="R136" s="54"/>
    </row>
    <row r="137" spans="2:18" hidden="1">
      <c r="D137" s="101"/>
      <c r="E137" s="110"/>
      <c r="F137" s="171"/>
      <c r="G137" s="96"/>
      <c r="H137" s="96"/>
      <c r="I137" s="54"/>
      <c r="J137" s="54"/>
      <c r="K137" s="54"/>
      <c r="L137" s="54"/>
      <c r="M137" s="96"/>
      <c r="N137" s="96"/>
      <c r="O137" s="54"/>
      <c r="P137" s="54"/>
      <c r="Q137" s="143"/>
      <c r="R137" s="54"/>
    </row>
    <row r="138" spans="2:18" hidden="1">
      <c r="D138" s="101"/>
      <c r="E138" s="110"/>
      <c r="F138" s="171"/>
      <c r="G138" s="96"/>
      <c r="H138" s="96"/>
      <c r="I138" s="54"/>
      <c r="J138" s="54"/>
      <c r="K138" s="54"/>
      <c r="L138" s="54"/>
      <c r="M138" s="96"/>
      <c r="N138" s="96"/>
      <c r="O138" s="54"/>
      <c r="P138" s="54"/>
      <c r="Q138" s="143"/>
      <c r="R138" s="54"/>
    </row>
    <row r="139" spans="2:18" hidden="1">
      <c r="D139" s="101"/>
      <c r="E139" s="101"/>
      <c r="F139" s="171"/>
      <c r="G139" s="96"/>
      <c r="H139" s="96"/>
      <c r="I139" s="54"/>
      <c r="J139" s="54"/>
      <c r="K139" s="54"/>
      <c r="L139" s="54"/>
      <c r="M139" s="96"/>
      <c r="N139" s="96"/>
      <c r="O139" s="54"/>
      <c r="P139" s="54"/>
      <c r="Q139" s="54"/>
      <c r="R139" s="54"/>
    </row>
    <row r="140" spans="2:18" hidden="1">
      <c r="D140" s="101"/>
      <c r="E140" s="101"/>
      <c r="F140" s="171"/>
      <c r="G140" s="96"/>
      <c r="H140" s="96"/>
      <c r="I140" s="54"/>
      <c r="J140" s="54"/>
      <c r="K140" s="54"/>
      <c r="L140" s="54"/>
      <c r="M140" s="96"/>
      <c r="N140" s="96"/>
      <c r="O140" s="54"/>
      <c r="P140" s="54"/>
      <c r="Q140" s="54"/>
      <c r="R140" s="54"/>
    </row>
    <row r="141" spans="2:18" hidden="1">
      <c r="D141" s="101"/>
      <c r="E141" s="103"/>
      <c r="F141" s="171"/>
      <c r="G141" s="97" t="str">
        <f xml:space="preserve"> _xll.EPMOlapMemberO("[TIME].[PARENTH1].[2019.13]","","2019.13 - 2019年13月","","001")</f>
        <v>2019.13 - 2019年13月</v>
      </c>
      <c r="H141" s="97"/>
      <c r="I141" s="54"/>
      <c r="J141" s="54"/>
      <c r="K141" s="54"/>
      <c r="L141" s="54"/>
      <c r="M141" s="97"/>
      <c r="N141" s="97"/>
      <c r="O141" s="54"/>
      <c r="P141" s="54"/>
      <c r="Q141" s="54"/>
      <c r="R141" s="54"/>
    </row>
    <row r="142" spans="2:18" hidden="1">
      <c r="D142" s="101"/>
      <c r="E142" s="101"/>
      <c r="F142" s="101"/>
      <c r="G142" s="97" t="str">
        <f xml:space="preserve"> _xll.EPMOlapMemberO("[FLOW].[PARENTH1].[F00]","","F00 - 调整后期初","","001")</f>
        <v>F00 - 调整后期初</v>
      </c>
      <c r="H142" s="97" t="str">
        <f xml:space="preserve"> _xll.EPMOlapMemberO("[FLOW].[PARENTH1].[F00]","","F00 - 调整后期初","","001")</f>
        <v>F00 - 调整后期初</v>
      </c>
      <c r="I142" s="54"/>
      <c r="J142" s="54"/>
      <c r="K142" s="54"/>
      <c r="L142" s="54"/>
      <c r="M142" s="97" t="str">
        <f xml:space="preserve"> _xll.EPMOlapMemberO("[FLOW].[PARENTH1].[F99]","","F99 - 期末","","001")</f>
        <v>F99 - 期末</v>
      </c>
      <c r="N142" s="97" t="str">
        <f xml:space="preserve"> _xll.EPMOlapMemberO("[FLOW].[PARENTH1].[F99]","","F99 - 期末","","001")</f>
        <v>F99 - 期末</v>
      </c>
      <c r="O142" s="54"/>
      <c r="P142" s="54"/>
      <c r="Q142" s="54"/>
      <c r="R142" s="54"/>
    </row>
    <row r="143" spans="2:18">
      <c r="B143" s="7"/>
      <c r="C143" s="7"/>
      <c r="D143" s="101" t="s">
        <v>1269</v>
      </c>
      <c r="E143" s="103" t="str">
        <f xml:space="preserve"> _xll.EPMOlapMemberO("[Blank Member]","","","","001")</f>
        <v/>
      </c>
      <c r="F143" s="103" t="str">
        <f xml:space="preserve"> _xll.FPMXLClient.TechnicalCategory.EPMLocalMember("二、外币现金","000","001")</f>
        <v>二、外币现金</v>
      </c>
      <c r="G143" s="100">
        <f>SUM(G144, G145, G146, G147, G148)</f>
        <v>0</v>
      </c>
      <c r="H143" s="100">
        <f t="shared" ref="H143:N143" si="22">SUM(H144, H145, H146, H147, H148)</f>
        <v>0</v>
      </c>
      <c r="I143" s="54"/>
      <c r="J143" s="54"/>
      <c r="K143" s="54"/>
      <c r="L143" s="54"/>
      <c r="M143" s="100">
        <f t="shared" si="22"/>
        <v>0</v>
      </c>
      <c r="N143" s="100">
        <f t="shared" si="22"/>
        <v>0</v>
      </c>
      <c r="O143" s="54"/>
      <c r="P143" s="54"/>
      <c r="Q143" s="54"/>
      <c r="R143" s="54"/>
    </row>
    <row r="144" spans="2:18">
      <c r="D144" s="103" t="s">
        <v>1274</v>
      </c>
      <c r="E144" s="103" t="str">
        <f xml:space="preserve"> _xll.EPMOlapMemberO("[RPTCURRENCY].[PARENTH1].[CNY]","","CNY - 人民币","","001")</f>
        <v>CNY - 人民币</v>
      </c>
      <c r="F144" s="58" t="str">
        <f xml:space="preserve"> _xll.EPMOlapMemberO("[ACCOUNT].[PARENTH1].[1001020000]","","1001020000 - 现金－美元","","001")</f>
        <v>1001020000 - 现金－美元</v>
      </c>
      <c r="G144" s="96"/>
      <c r="H144" s="96" t="str">
        <f>_xll.EPMRetrieveData("CONSOLIDATION",$F144,$I144,$J144,$K144,$L144,$G$3,$G$4,$G$5,$G$6)</f>
        <v>#Error，无当前连接。</v>
      </c>
      <c r="I144" s="54" t="s">
        <v>1191</v>
      </c>
      <c r="J144" s="54" t="s">
        <v>1198</v>
      </c>
      <c r="K144" s="54" t="s">
        <v>1192</v>
      </c>
      <c r="L144" s="54" t="s">
        <v>360</v>
      </c>
      <c r="M144" s="96"/>
      <c r="N144" s="96" t="str">
        <f>_xll.EPMRetrieveData("CONSOLIDATION", $F144,$O144, $P144,$Q144, $R144,$G$3,$G$4,$G$5,$G$6)</f>
        <v>#Error，无当前连接。</v>
      </c>
      <c r="O144" s="54" t="s">
        <v>1191</v>
      </c>
      <c r="P144" s="54" t="s">
        <v>1194</v>
      </c>
      <c r="Q144" s="54" t="s">
        <v>1192</v>
      </c>
      <c r="R144" s="54" t="s">
        <v>360</v>
      </c>
    </row>
    <row r="145" spans="1:44">
      <c r="A145" s="7"/>
      <c r="D145" s="103" t="s">
        <v>1279</v>
      </c>
      <c r="E145" s="103"/>
      <c r="F145" s="58" t="str">
        <f xml:space="preserve"> _xll.EPMOlapMemberO("[ACCOUNT].[PARENTH1].[1001030000]","","1001030000 - 现金－日元","","001")</f>
        <v>1001030000 - 现金－日元</v>
      </c>
      <c r="G145" s="96"/>
      <c r="H145" s="96" t="str">
        <f>_xll.EPMRetrieveData("CONSOLIDATION",$F145,$I145,$J145,$K145,$L145,$G$3,$G$4,$G$5,$G$6)</f>
        <v>#Error，无当前连接。</v>
      </c>
      <c r="I145" s="54" t="s">
        <v>1191</v>
      </c>
      <c r="J145" s="54" t="s">
        <v>1198</v>
      </c>
      <c r="K145" s="54" t="s">
        <v>1313</v>
      </c>
      <c r="L145" s="54" t="s">
        <v>360</v>
      </c>
      <c r="M145" s="96"/>
      <c r="N145" s="96" t="str">
        <f>_xll.EPMRetrieveData("CONSOLIDATION", $F145,$O145, $P145,$Q145, $R145,$G$3,$G$4,$G$5,$G$6)</f>
        <v>#Error，无当前连接。</v>
      </c>
      <c r="O145" s="54" t="s">
        <v>1191</v>
      </c>
      <c r="P145" s="54" t="s">
        <v>1194</v>
      </c>
      <c r="Q145" s="54" t="s">
        <v>1313</v>
      </c>
      <c r="R145" s="54" t="s">
        <v>360</v>
      </c>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row>
    <row r="146" spans="1:44">
      <c r="D146" s="103" t="s">
        <v>1284</v>
      </c>
      <c r="E146" s="103"/>
      <c r="F146" s="58" t="str">
        <f xml:space="preserve"> _xll.EPMOlapMemberO("[ACCOUNT].[PARENTH1].[1001050000]","","1001050000 - 现金－欧元","","001")</f>
        <v>1001050000 - 现金－欧元</v>
      </c>
      <c r="G146" s="96"/>
      <c r="H146" s="96" t="str">
        <f>_xll.EPMRetrieveData("CONSOLIDATION",$F146,$I146,$J146,$K146,$L146,$G$3,$G$4,$G$5,$G$6)</f>
        <v>#Error，无当前连接。</v>
      </c>
      <c r="I146" s="54" t="s">
        <v>1191</v>
      </c>
      <c r="J146" s="54" t="s">
        <v>1198</v>
      </c>
      <c r="K146" s="54" t="s">
        <v>1317</v>
      </c>
      <c r="L146" s="54" t="s">
        <v>360</v>
      </c>
      <c r="M146" s="96"/>
      <c r="N146" s="96" t="str">
        <f>_xll.EPMRetrieveData("CONSOLIDATION", $F146,$O146, $P146,$Q146, $R146,$G$3,$G$4,$G$5,$G$6)</f>
        <v>#Error，无当前连接。</v>
      </c>
      <c r="O146" s="54" t="s">
        <v>1191</v>
      </c>
      <c r="P146" s="54" t="s">
        <v>1194</v>
      </c>
      <c r="Q146" s="54" t="s">
        <v>1317</v>
      </c>
      <c r="R146" s="54" t="s">
        <v>360</v>
      </c>
    </row>
    <row r="147" spans="1:44">
      <c r="D147" s="103" t="s">
        <v>849</v>
      </c>
      <c r="E147" s="103"/>
      <c r="F147" s="58" t="str">
        <f xml:space="preserve"> _xll.EPMOlapMemberO("[ACCOUNT].[PARENTH1].[1001040000]","","1001040000 - 现金－港币","","001")</f>
        <v>1001040000 - 现金－港币</v>
      </c>
      <c r="G147" s="96"/>
      <c r="H147" s="96" t="str">
        <f>_xll.EPMRetrieveData("CONSOLIDATION",$F147,$I147,$J147,$K147,$L147,$G$3,$G$4,$G$5,$G$6)</f>
        <v>#Error，无当前连接。</v>
      </c>
      <c r="I147" s="54" t="s">
        <v>1191</v>
      </c>
      <c r="J147" s="54" t="s">
        <v>1198</v>
      </c>
      <c r="K147" s="54" t="s">
        <v>1318</v>
      </c>
      <c r="L147" s="54" t="s">
        <v>360</v>
      </c>
      <c r="M147" s="96"/>
      <c r="N147" s="96" t="str">
        <f>_xll.EPMRetrieveData("CONSOLIDATION", $F147,$O147, $P147,$Q147, $R147,$G$3,$G$4,$G$5,$G$6)</f>
        <v>#Error，无当前连接。</v>
      </c>
      <c r="O147" s="54" t="s">
        <v>1191</v>
      </c>
      <c r="P147" s="54" t="s">
        <v>1194</v>
      </c>
      <c r="Q147" s="54" t="s">
        <v>1318</v>
      </c>
      <c r="R147" s="54" t="s">
        <v>360</v>
      </c>
    </row>
    <row r="148" spans="1:44">
      <c r="D148" s="103" t="s">
        <v>1264</v>
      </c>
      <c r="E148" s="103"/>
      <c r="F148" s="58" t="str">
        <f xml:space="preserve"> _xll.EPMOlapMemberO("[ACCOUNT].[PARENTH1].[1001990000]","","1001990000 - 现金－其他","","001")</f>
        <v>1001990000 - 现金－其他</v>
      </c>
      <c r="G148" s="96"/>
      <c r="H148" s="96" t="str">
        <f>_xll.EPMRetrieveData("CONSOLIDATION",$F148,$I148,$J148,$K148,$L148,$G$3,$G$4,$G$5,$G$6)</f>
        <v>#Error，无当前连接。</v>
      </c>
      <c r="I148" s="54" t="s">
        <v>1191</v>
      </c>
      <c r="J148" s="54" t="s">
        <v>1198</v>
      </c>
      <c r="K148" s="54" t="s">
        <v>1327</v>
      </c>
      <c r="L148" s="54" t="s">
        <v>360</v>
      </c>
      <c r="M148" s="96"/>
      <c r="N148" s="96" t="str">
        <f>_xll.EPMRetrieveData("CONSOLIDATION", $F148,$O148, $P148,$Q148, $R148,$G$3,$G$4,$G$5,$G$6)</f>
        <v>#Error，无当前连接。</v>
      </c>
      <c r="O148" s="54" t="s">
        <v>1191</v>
      </c>
      <c r="P148" s="54" t="s">
        <v>1194</v>
      </c>
      <c r="Q148" s="54" t="s">
        <v>1327</v>
      </c>
      <c r="R148" s="54" t="s">
        <v>360</v>
      </c>
    </row>
  </sheetData>
  <mergeCells count="7">
    <mergeCell ref="G2:P2"/>
    <mergeCell ref="M3:T3"/>
    <mergeCell ref="B7:C7"/>
    <mergeCell ref="D8:D9"/>
    <mergeCell ref="F8:F9"/>
    <mergeCell ref="G8:H8"/>
    <mergeCell ref="M8:N8"/>
  </mergeCells>
  <phoneticPr fontId="7" type="noConversion"/>
  <pageMargins left="0.70866141732283472" right="0.70866141732283472" top="0.74803149606299213" bottom="0.74803149606299213" header="0.31496062992125984" footer="0.31496062992125984"/>
  <pageSetup paperSize="9" scale="90" orientation="portrait" r:id="rId1"/>
  <customProperties>
    <customPr name="EpmWorksheetKeyString_GUID" r:id="rId2"/>
  </customProperties>
  <drawing r:id="rId3"/>
  <legacyDrawing r:id="rId4"/>
  <controls>
    <mc:AlternateContent xmlns:mc="http://schemas.openxmlformats.org/markup-compatibility/2006">
      <mc:Choice Requires="x14">
        <control shapeId="15367" r:id="rId5" name="ReportSubmitControl_1tb1">
          <controlPr defaultSize="0" autoLine="0" autoPict="0" r:id="rId6">
            <anchor moveWithCells="1" sizeWithCells="1">
              <from>
                <xdr:col>0</xdr:col>
                <xdr:colOff>0</xdr:colOff>
                <xdr:row>0</xdr:row>
                <xdr:rowOff>0</xdr:rowOff>
              </from>
              <to>
                <xdr:col>3</xdr:col>
                <xdr:colOff>781050</xdr:colOff>
                <xdr:row>0</xdr:row>
                <xdr:rowOff>0</xdr:rowOff>
              </to>
            </anchor>
          </controlPr>
        </control>
      </mc:Choice>
      <mc:Fallback>
        <control shapeId="15367" r:id="rId5" name="ReportSubmitControl_1tb1"/>
      </mc:Fallback>
    </mc:AlternateContent>
    <mc:AlternateContent xmlns:mc="http://schemas.openxmlformats.org/markup-compatibility/2006">
      <mc:Choice Requires="x14">
        <control shapeId="15366" r:id="rId7" name="AnalyzerDynReport001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15366" r:id="rId7" name="AnalyzerDynReport001tb1"/>
      </mc:Fallback>
    </mc:AlternateContent>
    <mc:AlternateContent xmlns:mc="http://schemas.openxmlformats.org/markup-compatibility/2006">
      <mc:Choice Requires="x14">
        <control shapeId="15365" r:id="rId9" name="ReportSubmitManagerControltb1">
          <controlPr defaultSize="0" autoLine="0" r:id="rId10">
            <anchor moveWithCells="1" sizeWithCells="1">
              <from>
                <xdr:col>0</xdr:col>
                <xdr:colOff>0</xdr:colOff>
                <xdr:row>0</xdr:row>
                <xdr:rowOff>0</xdr:rowOff>
              </from>
              <to>
                <xdr:col>0</xdr:col>
                <xdr:colOff>0</xdr:colOff>
                <xdr:row>0</xdr:row>
                <xdr:rowOff>0</xdr:rowOff>
              </to>
            </anchor>
          </controlPr>
        </control>
      </mc:Choice>
      <mc:Fallback>
        <control shapeId="15365" r:id="rId9" name="ReportSubmitManagerControltb1"/>
      </mc:Fallback>
    </mc:AlternateContent>
    <mc:AlternateContent xmlns:mc="http://schemas.openxmlformats.org/markup-compatibility/2006">
      <mc:Choice Requires="x14">
        <control shapeId="15364" r:id="rId11" name="AnalyzerDynReport000tb1">
          <controlPr defaultSize="0" autoLine="0" r:id="rId12">
            <anchor moveWithCells="1" sizeWithCells="1">
              <from>
                <xdr:col>0</xdr:col>
                <xdr:colOff>0</xdr:colOff>
                <xdr:row>0</xdr:row>
                <xdr:rowOff>0</xdr:rowOff>
              </from>
              <to>
                <xdr:col>0</xdr:col>
                <xdr:colOff>0</xdr:colOff>
                <xdr:row>0</xdr:row>
                <xdr:rowOff>0</xdr:rowOff>
              </to>
            </anchor>
          </controlPr>
        </control>
      </mc:Choice>
      <mc:Fallback>
        <control shapeId="15364" r:id="rId11" name="AnalyzerDynReport000tb1"/>
      </mc:Fallback>
    </mc:AlternateContent>
    <mc:AlternateContent xmlns:mc="http://schemas.openxmlformats.org/markup-compatibility/2006">
      <mc:Choice Requires="x14">
        <control shapeId="15363" r:id="rId13" name="MultipleReportManagerInfotb1">
          <controlPr defaultSize="0" autoLine="0" r:id="rId14">
            <anchor moveWithCells="1" sizeWithCells="1">
              <from>
                <xdr:col>0</xdr:col>
                <xdr:colOff>0</xdr:colOff>
                <xdr:row>0</xdr:row>
                <xdr:rowOff>0</xdr:rowOff>
              </from>
              <to>
                <xdr:col>0</xdr:col>
                <xdr:colOff>0</xdr:colOff>
                <xdr:row>0</xdr:row>
                <xdr:rowOff>0</xdr:rowOff>
              </to>
            </anchor>
          </controlPr>
        </control>
      </mc:Choice>
      <mc:Fallback>
        <control shapeId="15363" r:id="rId13" name="MultipleReportManagerInfotb1"/>
      </mc:Fallback>
    </mc:AlternateContent>
    <mc:AlternateContent xmlns:mc="http://schemas.openxmlformats.org/markup-compatibility/2006">
      <mc:Choice Requires="x14">
        <control shapeId="15362" r:id="rId15" name="ConnectionDescriptorsInfotb1">
          <controlPr defaultSize="0" autoLine="0" r:id="rId16">
            <anchor moveWithCells="1" sizeWithCells="1">
              <from>
                <xdr:col>0</xdr:col>
                <xdr:colOff>0</xdr:colOff>
                <xdr:row>0</xdr:row>
                <xdr:rowOff>0</xdr:rowOff>
              </from>
              <to>
                <xdr:col>0</xdr:col>
                <xdr:colOff>0</xdr:colOff>
                <xdr:row>0</xdr:row>
                <xdr:rowOff>0</xdr:rowOff>
              </to>
            </anchor>
          </controlPr>
        </control>
      </mc:Choice>
      <mc:Fallback>
        <control shapeId="15362" r:id="rId15" name="ConnectionDescriptorsInfotb1"/>
      </mc:Fallback>
    </mc:AlternateContent>
    <mc:AlternateContent xmlns:mc="http://schemas.openxmlformats.org/markup-compatibility/2006">
      <mc:Choice Requires="x14">
        <control shapeId="15361" r:id="rId17" name="FPMExcelClientSheetOptionstb1">
          <controlPr defaultSize="0" autoLine="0" r:id="rId18">
            <anchor moveWithCells="1" sizeWithCells="1">
              <from>
                <xdr:col>0</xdr:col>
                <xdr:colOff>0</xdr:colOff>
                <xdr:row>0</xdr:row>
                <xdr:rowOff>0</xdr:rowOff>
              </from>
              <to>
                <xdr:col>0</xdr:col>
                <xdr:colOff>0</xdr:colOff>
                <xdr:row>0</xdr:row>
                <xdr:rowOff>0</xdr:rowOff>
              </to>
            </anchor>
          </controlPr>
        </control>
      </mc:Choice>
      <mc:Fallback>
        <control shapeId="15361" r:id="rId17" name="FPMExcelClientSheetOptionstb1"/>
      </mc:Fallback>
    </mc:AlternateContent>
  </control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7E11-D5A7-460B-98AD-483B7F4D6888}">
  <sheetPr codeName="Sheet35">
    <tabColor rgb="FF00B0F0"/>
  </sheetPr>
  <dimension ref="A1:H3"/>
  <sheetViews>
    <sheetView workbookViewId="0">
      <selection activeCell="F15" sqref="F15"/>
    </sheetView>
  </sheetViews>
  <sheetFormatPr defaultColWidth="8.33203125" defaultRowHeight="12.5"/>
  <cols>
    <col min="1" max="1" width="4.58203125" style="2" customWidth="1"/>
    <col min="2" max="7" width="15.9140625" style="2" customWidth="1"/>
    <col min="8" max="8" width="24.75" style="2" customWidth="1"/>
    <col min="9" max="16384" width="8.33203125" style="2"/>
  </cols>
  <sheetData>
    <row r="1" spans="1:8" ht="16.25" customHeight="1">
      <c r="A1" s="207" t="s">
        <v>269</v>
      </c>
      <c r="B1" s="207" t="s">
        <v>2491</v>
      </c>
      <c r="C1" s="373" t="s">
        <v>2213</v>
      </c>
      <c r="D1" s="207" t="s">
        <v>2492</v>
      </c>
      <c r="E1" s="207" t="s">
        <v>2493</v>
      </c>
      <c r="F1" s="207" t="s">
        <v>2494</v>
      </c>
      <c r="G1" s="207" t="s">
        <v>2495</v>
      </c>
      <c r="H1" s="207" t="s">
        <v>2197</v>
      </c>
    </row>
    <row r="2" spans="1:8" ht="16.25" customHeight="1">
      <c r="A2" s="197" t="s">
        <v>11</v>
      </c>
      <c r="B2" s="196" t="s">
        <v>2168</v>
      </c>
      <c r="C2" s="198" t="s">
        <v>2496</v>
      </c>
      <c r="D2" s="198" t="s">
        <v>2497</v>
      </c>
      <c r="E2" s="198" t="s">
        <v>2498</v>
      </c>
      <c r="F2" s="198" t="s">
        <v>2499</v>
      </c>
      <c r="G2" s="198" t="s">
        <v>2500</v>
      </c>
      <c r="H2" s="198" t="s">
        <v>2501</v>
      </c>
    </row>
    <row r="3" spans="1:8" ht="16.25" customHeight="1">
      <c r="A3" s="197"/>
      <c r="B3" s="198" t="s">
        <v>2502</v>
      </c>
      <c r="C3" s="198" t="s">
        <v>2503</v>
      </c>
      <c r="D3" s="198" t="s">
        <v>2504</v>
      </c>
      <c r="E3" s="198" t="s">
        <v>2505</v>
      </c>
      <c r="F3" s="198" t="s">
        <v>2506</v>
      </c>
      <c r="G3" s="198" t="s">
        <v>2507</v>
      </c>
      <c r="H3" s="198" t="s">
        <v>2508</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F5BAF-C92A-4ED0-897B-325EEDF04C4A}">
  <sheetPr codeName="Sheet36"/>
  <dimension ref="A3:I9"/>
  <sheetViews>
    <sheetView workbookViewId="0">
      <selection activeCell="H14" sqref="H14"/>
    </sheetView>
  </sheetViews>
  <sheetFormatPr defaultRowHeight="14"/>
  <cols>
    <col min="2" max="2" width="12.6640625" bestFit="1" customWidth="1"/>
  </cols>
  <sheetData>
    <row r="3" spans="1:9">
      <c r="A3" s="377" t="s">
        <v>269</v>
      </c>
      <c r="B3" s="381" t="s">
        <v>2509</v>
      </c>
      <c r="C3" s="379" t="s">
        <v>0</v>
      </c>
      <c r="D3" s="377" t="s">
        <v>2213</v>
      </c>
      <c r="E3" s="377" t="s">
        <v>2510</v>
      </c>
      <c r="F3" s="377" t="s">
        <v>2511</v>
      </c>
      <c r="G3" s="377" t="s">
        <v>2512</v>
      </c>
      <c r="H3" s="377" t="s">
        <v>2513</v>
      </c>
      <c r="I3" s="377" t="s">
        <v>2197</v>
      </c>
    </row>
    <row r="4" spans="1:9">
      <c r="A4" s="382" t="s">
        <v>430</v>
      </c>
      <c r="B4" s="378" t="s">
        <v>430</v>
      </c>
      <c r="C4" s="378" t="s">
        <v>1948</v>
      </c>
      <c r="D4" s="378" t="s">
        <v>1948</v>
      </c>
      <c r="E4" s="378" t="s">
        <v>1948</v>
      </c>
      <c r="F4" s="378" t="s">
        <v>1948</v>
      </c>
      <c r="G4" s="378" t="s">
        <v>1948</v>
      </c>
      <c r="H4" s="378" t="s">
        <v>1948</v>
      </c>
      <c r="I4" s="378" t="s">
        <v>1948</v>
      </c>
    </row>
    <row r="5" spans="1:9">
      <c r="A5" s="376">
        <v>1</v>
      </c>
      <c r="B5" s="380" t="s">
        <v>2514</v>
      </c>
      <c r="C5" s="375"/>
      <c r="D5" s="375"/>
      <c r="E5" s="375"/>
      <c r="F5" s="375"/>
      <c r="G5" s="375"/>
      <c r="H5" s="375"/>
      <c r="I5" s="375"/>
    </row>
    <row r="6" spans="1:9">
      <c r="A6" s="376">
        <v>2</v>
      </c>
      <c r="B6" s="380" t="s">
        <v>2515</v>
      </c>
      <c r="C6" s="375"/>
      <c r="D6" s="375"/>
      <c r="E6" s="375"/>
      <c r="F6" s="375"/>
      <c r="G6" s="375"/>
      <c r="H6" s="375"/>
      <c r="I6" s="375"/>
    </row>
    <row r="7" spans="1:9">
      <c r="A7" s="376">
        <v>3</v>
      </c>
      <c r="B7" s="380" t="s">
        <v>2516</v>
      </c>
      <c r="C7" s="375"/>
      <c r="D7" s="375"/>
      <c r="E7" s="375"/>
      <c r="F7" s="375"/>
      <c r="G7" s="375"/>
      <c r="H7" s="375"/>
      <c r="I7" s="375"/>
    </row>
    <row r="8" spans="1:9">
      <c r="A8" s="376">
        <v>4</v>
      </c>
      <c r="B8" s="380" t="s">
        <v>2517</v>
      </c>
      <c r="C8" s="375"/>
      <c r="D8" s="375"/>
      <c r="E8" s="375"/>
      <c r="F8" s="375"/>
      <c r="G8" s="375"/>
      <c r="H8" s="375"/>
      <c r="I8" s="375"/>
    </row>
    <row r="9" spans="1:9">
      <c r="A9" s="376">
        <v>5</v>
      </c>
      <c r="B9" s="380" t="s">
        <v>2518</v>
      </c>
      <c r="C9" s="375"/>
      <c r="D9" s="375"/>
      <c r="E9" s="375"/>
      <c r="F9" s="375"/>
      <c r="G9" s="375"/>
      <c r="H9" s="375"/>
      <c r="I9" s="375"/>
    </row>
  </sheetData>
  <phoneticPr fontId="7" type="noConversion"/>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8F76-148D-44CD-8843-5A9F67F823C7}">
  <sheetPr codeName="Sheet2"/>
  <dimension ref="A1:I5"/>
  <sheetViews>
    <sheetView workbookViewId="0">
      <selection activeCell="B5" sqref="B5"/>
    </sheetView>
  </sheetViews>
  <sheetFormatPr defaultColWidth="8.33203125" defaultRowHeight="12.5"/>
  <cols>
    <col min="1" max="1" width="4.08203125" style="2" customWidth="1"/>
    <col min="2" max="9" width="15.9140625" style="2" customWidth="1"/>
    <col min="10" max="16384" width="8.33203125" style="2"/>
  </cols>
  <sheetData>
    <row r="1" spans="1:9" ht="16.25" customHeight="1">
      <c r="A1" s="527" t="s">
        <v>269</v>
      </c>
      <c r="B1" s="527" t="s">
        <v>1965</v>
      </c>
      <c r="C1" s="527" t="s">
        <v>7</v>
      </c>
      <c r="D1" s="527" t="s">
        <v>1966</v>
      </c>
      <c r="E1" s="527" t="s">
        <v>1967</v>
      </c>
      <c r="F1" s="527" t="s">
        <v>1967</v>
      </c>
      <c r="G1" s="527" t="s">
        <v>1967</v>
      </c>
      <c r="H1" s="527" t="s">
        <v>1967</v>
      </c>
      <c r="I1" s="527" t="s">
        <v>1968</v>
      </c>
    </row>
    <row r="2" spans="1:9" ht="16.25" customHeight="1">
      <c r="A2" s="527" t="s">
        <v>269</v>
      </c>
      <c r="B2" s="527" t="s">
        <v>1965</v>
      </c>
      <c r="C2" s="527" t="s">
        <v>7</v>
      </c>
      <c r="D2" s="527" t="s">
        <v>1966</v>
      </c>
      <c r="E2" s="196" t="s">
        <v>1969</v>
      </c>
      <c r="F2" s="196" t="s">
        <v>1970</v>
      </c>
      <c r="G2" s="196" t="s">
        <v>1334</v>
      </c>
      <c r="H2" s="196" t="s">
        <v>1971</v>
      </c>
      <c r="I2" s="527" t="s">
        <v>1968</v>
      </c>
    </row>
    <row r="3" spans="1:9" ht="16.25" customHeight="1">
      <c r="A3" s="197" t="s">
        <v>11</v>
      </c>
      <c r="B3" s="197" t="s">
        <v>10</v>
      </c>
      <c r="C3" s="197">
        <v>1</v>
      </c>
      <c r="D3" s="197" t="s">
        <v>1972</v>
      </c>
      <c r="E3" s="197" t="s">
        <v>1973</v>
      </c>
      <c r="F3" s="197">
        <v>4</v>
      </c>
      <c r="G3" s="197">
        <v>5</v>
      </c>
      <c r="H3" s="197">
        <v>6</v>
      </c>
      <c r="I3" s="197">
        <v>7</v>
      </c>
    </row>
    <row r="4" spans="1:9" ht="16.25" customHeight="1">
      <c r="A4" s="197"/>
      <c r="B4" s="196" t="s">
        <v>430</v>
      </c>
      <c r="C4" s="198" t="s">
        <v>1974</v>
      </c>
      <c r="D4" s="198" t="s">
        <v>1975</v>
      </c>
      <c r="E4" s="198" t="s">
        <v>1976</v>
      </c>
      <c r="F4" s="198" t="s">
        <v>1977</v>
      </c>
      <c r="G4" s="198" t="s">
        <v>1978</v>
      </c>
      <c r="H4" s="198" t="s">
        <v>1979</v>
      </c>
      <c r="I4" s="198" t="s">
        <v>1980</v>
      </c>
    </row>
    <row r="5" spans="1:9" ht="16.25" customHeight="1">
      <c r="A5" s="197"/>
      <c r="B5" s="198" t="s">
        <v>1981</v>
      </c>
      <c r="C5" s="198" t="s">
        <v>1982</v>
      </c>
      <c r="D5" s="198" t="s">
        <v>1983</v>
      </c>
      <c r="E5" s="198" t="s">
        <v>1984</v>
      </c>
      <c r="F5" s="198" t="s">
        <v>1985</v>
      </c>
      <c r="G5" s="198" t="s">
        <v>1986</v>
      </c>
      <c r="H5" s="198" t="s">
        <v>1987</v>
      </c>
      <c r="I5" s="198" t="s">
        <v>1988</v>
      </c>
    </row>
  </sheetData>
  <mergeCells count="6">
    <mergeCell ref="I1:I2"/>
    <mergeCell ref="A1:A2"/>
    <mergeCell ref="B1:B2"/>
    <mergeCell ref="C1:C2"/>
    <mergeCell ref="D1:D2"/>
    <mergeCell ref="E1:H1"/>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A2BC-882C-438B-A3A2-428266899671}">
  <sheetPr codeName="Sheet30"/>
  <dimension ref="A1:F3"/>
  <sheetViews>
    <sheetView workbookViewId="0">
      <selection activeCell="D25" sqref="D25"/>
    </sheetView>
  </sheetViews>
  <sheetFormatPr defaultColWidth="8.33203125" defaultRowHeight="12.5"/>
  <cols>
    <col min="1" max="1" width="4.25" style="2" customWidth="1"/>
    <col min="2" max="6" width="15.9140625" style="2" customWidth="1"/>
    <col min="7" max="16384" width="8.33203125" style="2"/>
  </cols>
  <sheetData>
    <row r="1" spans="1:6" ht="35.4" customHeight="1">
      <c r="A1" s="207" t="s">
        <v>269</v>
      </c>
      <c r="B1" s="207" t="s">
        <v>2526</v>
      </c>
      <c r="C1" s="207" t="s">
        <v>2527</v>
      </c>
      <c r="D1" s="207" t="s">
        <v>2528</v>
      </c>
      <c r="E1" s="207" t="s">
        <v>2529</v>
      </c>
      <c r="F1" s="207" t="s">
        <v>2530</v>
      </c>
    </row>
    <row r="2" spans="1:6" ht="16.25" customHeight="1">
      <c r="A2" s="197" t="s">
        <v>11</v>
      </c>
      <c r="B2" s="196" t="s">
        <v>430</v>
      </c>
      <c r="C2" s="198" t="s">
        <v>2531</v>
      </c>
      <c r="D2" s="198" t="s">
        <v>2532</v>
      </c>
      <c r="E2" s="198" t="s">
        <v>2533</v>
      </c>
      <c r="F2" s="198" t="s">
        <v>2534</v>
      </c>
    </row>
    <row r="3" spans="1:6" ht="16.25" customHeight="1">
      <c r="A3" s="197"/>
      <c r="B3" s="198" t="s">
        <v>2535</v>
      </c>
      <c r="C3" s="198" t="s">
        <v>2536</v>
      </c>
      <c r="D3" s="198" t="s">
        <v>2537</v>
      </c>
      <c r="E3" s="198" t="s">
        <v>2538</v>
      </c>
      <c r="F3" s="198" t="s">
        <v>2539</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467A1-8C0D-4450-BC73-0F4461E5ABEA}">
  <sheetPr codeName="Sheet31"/>
  <dimension ref="A3:J54"/>
  <sheetViews>
    <sheetView workbookViewId="0">
      <selection activeCell="I14" sqref="I14"/>
    </sheetView>
  </sheetViews>
  <sheetFormatPr defaultRowHeight="14"/>
  <cols>
    <col min="3" max="3" width="24" bestFit="1" customWidth="1"/>
  </cols>
  <sheetData>
    <row r="3" spans="1:10">
      <c r="A3" s="392" t="s">
        <v>269</v>
      </c>
      <c r="B3" s="392" t="s">
        <v>2022</v>
      </c>
      <c r="C3" s="392" t="s">
        <v>0</v>
      </c>
      <c r="D3" s="390" t="s">
        <v>2526</v>
      </c>
      <c r="E3" s="390" t="s">
        <v>2526</v>
      </c>
      <c r="F3" s="390" t="s">
        <v>2540</v>
      </c>
      <c r="G3" s="390" t="s">
        <v>2541</v>
      </c>
      <c r="H3" s="390" t="s">
        <v>2529</v>
      </c>
      <c r="I3" s="390" t="s">
        <v>2542</v>
      </c>
      <c r="J3" s="387"/>
    </row>
    <row r="4" spans="1:10">
      <c r="A4" s="391">
        <v>1</v>
      </c>
      <c r="B4" s="389" t="s">
        <v>2025</v>
      </c>
      <c r="C4" s="389" t="s">
        <v>2543</v>
      </c>
      <c r="D4" s="388"/>
      <c r="E4" s="388" t="s">
        <v>2544</v>
      </c>
      <c r="F4" s="388"/>
      <c r="G4" s="388"/>
      <c r="H4" s="388"/>
      <c r="I4" s="388"/>
      <c r="J4" s="387"/>
    </row>
    <row r="5" spans="1:10">
      <c r="A5" s="391">
        <v>2</v>
      </c>
      <c r="B5" s="389" t="s">
        <v>2025</v>
      </c>
      <c r="C5" s="393" t="s">
        <v>2545</v>
      </c>
      <c r="D5" s="388"/>
      <c r="E5" s="388" t="s">
        <v>1948</v>
      </c>
      <c r="F5" s="388"/>
      <c r="G5" s="388"/>
      <c r="H5" s="388"/>
      <c r="I5" s="388"/>
      <c r="J5" s="387"/>
    </row>
    <row r="6" spans="1:10">
      <c r="A6" s="391">
        <v>3</v>
      </c>
      <c r="B6" s="389" t="s">
        <v>2025</v>
      </c>
      <c r="C6" s="393" t="s">
        <v>2546</v>
      </c>
      <c r="D6" s="388"/>
      <c r="E6" s="388" t="s">
        <v>1948</v>
      </c>
      <c r="F6" s="388"/>
      <c r="G6" s="388"/>
      <c r="H6" s="388"/>
      <c r="I6" s="388"/>
      <c r="J6" s="387"/>
    </row>
    <row r="7" spans="1:10">
      <c r="A7" s="391">
        <v>4</v>
      </c>
      <c r="B7" s="389" t="s">
        <v>2025</v>
      </c>
      <c r="C7" s="393" t="s">
        <v>2547</v>
      </c>
      <c r="D7" s="388"/>
      <c r="E7" s="388" t="s">
        <v>1948</v>
      </c>
      <c r="F7" s="388"/>
      <c r="G7" s="388"/>
      <c r="H7" s="388"/>
      <c r="I7" s="388"/>
      <c r="J7" s="387"/>
    </row>
    <row r="8" spans="1:10">
      <c r="A8" s="391">
        <v>5</v>
      </c>
      <c r="B8" s="389" t="s">
        <v>2025</v>
      </c>
      <c r="C8" s="393" t="s">
        <v>2548</v>
      </c>
      <c r="D8" s="388"/>
      <c r="E8" s="388" t="s">
        <v>1948</v>
      </c>
      <c r="F8" s="388"/>
      <c r="G8" s="388"/>
      <c r="H8" s="388"/>
      <c r="I8" s="388"/>
      <c r="J8" s="387"/>
    </row>
    <row r="9" spans="1:10">
      <c r="A9" s="391">
        <v>6</v>
      </c>
      <c r="B9" s="389" t="s">
        <v>2025</v>
      </c>
      <c r="C9" s="393" t="s">
        <v>2549</v>
      </c>
      <c r="D9" s="388"/>
      <c r="E9" s="388" t="s">
        <v>1948</v>
      </c>
      <c r="F9" s="388"/>
      <c r="G9" s="388"/>
      <c r="H9" s="388"/>
      <c r="I9" s="388"/>
      <c r="J9" s="387"/>
    </row>
    <row r="10" spans="1:10">
      <c r="A10" s="391">
        <v>7</v>
      </c>
      <c r="B10" s="389" t="s">
        <v>2025</v>
      </c>
      <c r="C10" s="393" t="s">
        <v>2550</v>
      </c>
      <c r="D10" s="388"/>
      <c r="E10" s="388" t="s">
        <v>1948</v>
      </c>
      <c r="F10" s="388"/>
      <c r="G10" s="388"/>
      <c r="H10" s="388"/>
      <c r="I10" s="388"/>
      <c r="J10" s="387"/>
    </row>
    <row r="11" spans="1:10">
      <c r="A11" s="391">
        <v>8</v>
      </c>
      <c r="B11" s="389" t="s">
        <v>2025</v>
      </c>
      <c r="C11" s="393" t="s">
        <v>2551</v>
      </c>
      <c r="D11" s="388"/>
      <c r="E11" s="388" t="s">
        <v>1948</v>
      </c>
      <c r="F11" s="388"/>
      <c r="G11" s="388"/>
      <c r="H11" s="388"/>
      <c r="I11" s="388"/>
      <c r="J11" s="387"/>
    </row>
    <row r="12" spans="1:10">
      <c r="A12" s="391">
        <v>9</v>
      </c>
      <c r="B12" s="389" t="s">
        <v>2025</v>
      </c>
      <c r="C12" s="393" t="s">
        <v>2552</v>
      </c>
      <c r="D12" s="388"/>
      <c r="E12" s="388" t="s">
        <v>1948</v>
      </c>
      <c r="F12" s="388"/>
      <c r="G12" s="388"/>
      <c r="H12" s="388"/>
      <c r="I12" s="388"/>
      <c r="J12" s="387"/>
    </row>
    <row r="13" spans="1:10">
      <c r="A13" s="391">
        <v>10</v>
      </c>
      <c r="B13" s="389" t="s">
        <v>2025</v>
      </c>
      <c r="C13" s="393" t="s">
        <v>2553</v>
      </c>
      <c r="D13" s="388"/>
      <c r="E13" s="388" t="s">
        <v>1948</v>
      </c>
      <c r="F13" s="388"/>
      <c r="G13" s="388"/>
      <c r="H13" s="388"/>
      <c r="I13" s="388"/>
      <c r="J13" s="387"/>
    </row>
    <row r="14" spans="1:10">
      <c r="A14" s="391">
        <v>11</v>
      </c>
      <c r="B14" s="389" t="s">
        <v>2025</v>
      </c>
      <c r="C14" s="393" t="s">
        <v>2554</v>
      </c>
      <c r="D14" s="388"/>
      <c r="E14" s="388" t="s">
        <v>1948</v>
      </c>
      <c r="F14" s="388"/>
      <c r="G14" s="388"/>
      <c r="H14" s="388"/>
      <c r="I14" s="388"/>
      <c r="J14" s="387"/>
    </row>
    <row r="15" spans="1:10">
      <c r="A15" s="391">
        <v>12</v>
      </c>
      <c r="B15" s="389" t="s">
        <v>2025</v>
      </c>
      <c r="C15" s="393" t="s">
        <v>2555</v>
      </c>
      <c r="D15" s="388"/>
      <c r="E15" s="388" t="s">
        <v>1948</v>
      </c>
      <c r="F15" s="388"/>
      <c r="G15" s="388"/>
      <c r="H15" s="388"/>
      <c r="I15" s="388"/>
      <c r="J15" s="387"/>
    </row>
    <row r="16" spans="1:10">
      <c r="A16" s="391">
        <v>13</v>
      </c>
      <c r="B16" s="389" t="s">
        <v>2025</v>
      </c>
      <c r="C16" s="393" t="s">
        <v>2556</v>
      </c>
      <c r="D16" s="388"/>
      <c r="E16" s="388" t="s">
        <v>1948</v>
      </c>
      <c r="F16" s="388"/>
      <c r="G16" s="388"/>
      <c r="H16" s="388"/>
      <c r="I16" s="388"/>
      <c r="J16" s="387"/>
    </row>
    <row r="17" spans="1:10">
      <c r="A17" s="391">
        <v>14</v>
      </c>
      <c r="B17" s="389" t="s">
        <v>2025</v>
      </c>
      <c r="C17" s="393" t="s">
        <v>2557</v>
      </c>
      <c r="D17" s="388"/>
      <c r="E17" s="388" t="s">
        <v>1948</v>
      </c>
      <c r="F17" s="388"/>
      <c r="G17" s="388"/>
      <c r="H17" s="388"/>
      <c r="I17" s="388"/>
      <c r="J17" s="387"/>
    </row>
    <row r="18" spans="1:10">
      <c r="A18" s="391">
        <v>15</v>
      </c>
      <c r="B18" s="389" t="s">
        <v>2025</v>
      </c>
      <c r="C18" s="393" t="s">
        <v>2558</v>
      </c>
      <c r="D18" s="388"/>
      <c r="E18" s="388" t="s">
        <v>1948</v>
      </c>
      <c r="F18" s="388"/>
      <c r="G18" s="388"/>
      <c r="H18" s="388"/>
      <c r="I18" s="388"/>
      <c r="J18" s="387"/>
    </row>
    <row r="19" spans="1:10">
      <c r="A19" s="391">
        <v>16</v>
      </c>
      <c r="B19" s="389" t="s">
        <v>2025</v>
      </c>
      <c r="C19" s="393" t="s">
        <v>2559</v>
      </c>
      <c r="D19" s="388"/>
      <c r="E19" s="388" t="s">
        <v>1948</v>
      </c>
      <c r="F19" s="388"/>
      <c r="G19" s="388"/>
      <c r="H19" s="388"/>
      <c r="I19" s="388"/>
      <c r="J19" s="387"/>
    </row>
    <row r="20" spans="1:10">
      <c r="A20" s="391">
        <v>17</v>
      </c>
      <c r="B20" s="389" t="s">
        <v>2025</v>
      </c>
      <c r="C20" s="393" t="s">
        <v>2560</v>
      </c>
      <c r="D20" s="388"/>
      <c r="E20" s="388" t="s">
        <v>1948</v>
      </c>
      <c r="F20" s="388"/>
      <c r="G20" s="388"/>
      <c r="H20" s="388"/>
      <c r="I20" s="388"/>
      <c r="J20" s="387"/>
    </row>
    <row r="21" spans="1:10">
      <c r="A21" s="391">
        <v>18</v>
      </c>
      <c r="B21" s="389" t="s">
        <v>2025</v>
      </c>
      <c r="C21" s="393" t="s">
        <v>2561</v>
      </c>
      <c r="D21" s="388"/>
      <c r="E21" s="388" t="s">
        <v>1948</v>
      </c>
      <c r="F21" s="388"/>
      <c r="G21" s="388"/>
      <c r="H21" s="388"/>
      <c r="I21" s="388"/>
      <c r="J21" s="387"/>
    </row>
    <row r="22" spans="1:10">
      <c r="A22" s="391">
        <v>19</v>
      </c>
      <c r="B22" s="389" t="s">
        <v>2025</v>
      </c>
      <c r="C22" s="393" t="s">
        <v>2562</v>
      </c>
      <c r="D22" s="388"/>
      <c r="E22" s="388" t="s">
        <v>1948</v>
      </c>
      <c r="F22" s="388"/>
      <c r="G22" s="388"/>
      <c r="H22" s="388"/>
      <c r="I22" s="388"/>
      <c r="J22" s="387"/>
    </row>
    <row r="23" spans="1:10">
      <c r="A23" s="391">
        <v>20</v>
      </c>
      <c r="B23" s="389" t="s">
        <v>2025</v>
      </c>
      <c r="C23" s="393" t="s">
        <v>2563</v>
      </c>
      <c r="D23" s="388"/>
      <c r="E23" s="388" t="s">
        <v>1948</v>
      </c>
      <c r="F23" s="388"/>
      <c r="G23" s="388"/>
      <c r="H23" s="388"/>
      <c r="I23" s="388"/>
      <c r="J23" s="387"/>
    </row>
    <row r="24" spans="1:10">
      <c r="A24" s="391">
        <v>21</v>
      </c>
      <c r="B24" s="389" t="s">
        <v>2025</v>
      </c>
      <c r="C24" s="393" t="s">
        <v>2564</v>
      </c>
      <c r="D24" s="388"/>
      <c r="E24" s="388" t="s">
        <v>1948</v>
      </c>
      <c r="F24" s="388"/>
      <c r="G24" s="388"/>
      <c r="H24" s="388"/>
      <c r="I24" s="388"/>
      <c r="J24" s="387"/>
    </row>
    <row r="25" spans="1:10">
      <c r="A25" s="391">
        <v>22</v>
      </c>
      <c r="B25" s="389" t="s">
        <v>2025</v>
      </c>
      <c r="C25" s="393" t="s">
        <v>2565</v>
      </c>
      <c r="D25" s="388"/>
      <c r="E25" s="388" t="s">
        <v>1948</v>
      </c>
      <c r="F25" s="388"/>
      <c r="G25" s="388"/>
      <c r="H25" s="388"/>
      <c r="I25" s="388"/>
      <c r="J25" s="387"/>
    </row>
    <row r="26" spans="1:10">
      <c r="A26" s="391">
        <v>23</v>
      </c>
      <c r="B26" s="389" t="s">
        <v>2025</v>
      </c>
      <c r="C26" s="393" t="s">
        <v>2566</v>
      </c>
      <c r="D26" s="388"/>
      <c r="E26" s="388" t="s">
        <v>1948</v>
      </c>
      <c r="F26" s="388"/>
      <c r="G26" s="388"/>
      <c r="H26" s="388"/>
      <c r="I26" s="388"/>
      <c r="J26" s="387"/>
    </row>
    <row r="27" spans="1:10">
      <c r="A27" s="391">
        <v>24</v>
      </c>
      <c r="B27" s="389" t="s">
        <v>2025</v>
      </c>
      <c r="C27" s="393" t="s">
        <v>2567</v>
      </c>
      <c r="D27" s="388"/>
      <c r="E27" s="388" t="s">
        <v>1948</v>
      </c>
      <c r="F27" s="388"/>
      <c r="G27" s="388"/>
      <c r="H27" s="388"/>
      <c r="I27" s="388"/>
      <c r="J27" s="387"/>
    </row>
    <row r="28" spans="1:10">
      <c r="A28" s="391">
        <v>25</v>
      </c>
      <c r="B28" s="389" t="s">
        <v>2025</v>
      </c>
      <c r="C28" s="393" t="s">
        <v>2568</v>
      </c>
      <c r="D28" s="388"/>
      <c r="E28" s="388" t="s">
        <v>1948</v>
      </c>
      <c r="F28" s="388"/>
      <c r="G28" s="388"/>
      <c r="H28" s="388"/>
      <c r="I28" s="388"/>
      <c r="J28" s="387"/>
    </row>
    <row r="29" spans="1:10">
      <c r="A29" s="391">
        <v>26</v>
      </c>
      <c r="B29" s="389" t="s">
        <v>2025</v>
      </c>
      <c r="C29" s="393" t="s">
        <v>2569</v>
      </c>
      <c r="D29" s="388"/>
      <c r="E29" s="388" t="s">
        <v>1948</v>
      </c>
      <c r="F29" s="388"/>
      <c r="G29" s="388"/>
      <c r="H29" s="388"/>
      <c r="I29" s="388"/>
      <c r="J29" s="387"/>
    </row>
    <row r="30" spans="1:10">
      <c r="A30" s="391">
        <v>27</v>
      </c>
      <c r="B30" s="389" t="s">
        <v>2025</v>
      </c>
      <c r="C30" s="393" t="s">
        <v>2570</v>
      </c>
      <c r="D30" s="388"/>
      <c r="E30" s="388" t="s">
        <v>1948</v>
      </c>
      <c r="F30" s="388"/>
      <c r="G30" s="388"/>
      <c r="H30" s="388"/>
      <c r="I30" s="388"/>
      <c r="J30" s="387"/>
    </row>
    <row r="31" spans="1:10">
      <c r="A31" s="391">
        <v>28</v>
      </c>
      <c r="B31" s="389" t="s">
        <v>2025</v>
      </c>
      <c r="C31" s="393" t="s">
        <v>2571</v>
      </c>
      <c r="D31" s="388"/>
      <c r="E31" s="388" t="s">
        <v>1948</v>
      </c>
      <c r="F31" s="388"/>
      <c r="G31" s="388"/>
      <c r="H31" s="388"/>
      <c r="I31" s="388"/>
      <c r="J31" s="387"/>
    </row>
    <row r="32" spans="1:10">
      <c r="A32" s="391">
        <v>29</v>
      </c>
      <c r="B32" s="389" t="s">
        <v>2025</v>
      </c>
      <c r="C32" s="393" t="s">
        <v>2572</v>
      </c>
      <c r="D32" s="388"/>
      <c r="E32" s="388" t="s">
        <v>1948</v>
      </c>
      <c r="F32" s="388"/>
      <c r="G32" s="388"/>
      <c r="H32" s="388"/>
      <c r="I32" s="388"/>
      <c r="J32" s="387"/>
    </row>
    <row r="33" spans="1:10">
      <c r="A33" s="391">
        <v>30</v>
      </c>
      <c r="B33" s="389" t="s">
        <v>2025</v>
      </c>
      <c r="C33" s="393" t="s">
        <v>2573</v>
      </c>
      <c r="D33" s="388"/>
      <c r="E33" s="388" t="s">
        <v>1948</v>
      </c>
      <c r="F33" s="388"/>
      <c r="G33" s="388"/>
      <c r="H33" s="388"/>
      <c r="I33" s="388"/>
      <c r="J33" s="387"/>
    </row>
    <row r="34" spans="1:10">
      <c r="A34" s="391">
        <v>31</v>
      </c>
      <c r="B34" s="389" t="s">
        <v>2025</v>
      </c>
      <c r="C34" s="393" t="s">
        <v>2574</v>
      </c>
      <c r="D34" s="388"/>
      <c r="E34" s="388" t="s">
        <v>1948</v>
      </c>
      <c r="F34" s="388"/>
      <c r="G34" s="388"/>
      <c r="H34" s="388"/>
      <c r="I34" s="388"/>
      <c r="J34" s="387"/>
    </row>
    <row r="35" spans="1:10">
      <c r="A35" s="391">
        <v>32</v>
      </c>
      <c r="B35" s="389" t="s">
        <v>2025</v>
      </c>
      <c r="C35" s="393" t="s">
        <v>2575</v>
      </c>
      <c r="D35" s="388"/>
      <c r="E35" s="388" t="s">
        <v>1948</v>
      </c>
      <c r="F35" s="388"/>
      <c r="G35" s="388"/>
      <c r="H35" s="388"/>
      <c r="I35" s="388"/>
      <c r="J35" s="387"/>
    </row>
    <row r="36" spans="1:10">
      <c r="A36" s="391">
        <v>33</v>
      </c>
      <c r="B36" s="389" t="s">
        <v>2025</v>
      </c>
      <c r="C36" s="393" t="s">
        <v>2576</v>
      </c>
      <c r="D36" s="388"/>
      <c r="E36" s="388" t="s">
        <v>1948</v>
      </c>
      <c r="F36" s="388"/>
      <c r="G36" s="388"/>
      <c r="H36" s="388"/>
      <c r="I36" s="388"/>
      <c r="J36" s="387"/>
    </row>
    <row r="37" spans="1:10">
      <c r="A37" s="391">
        <v>34</v>
      </c>
      <c r="B37" s="389" t="s">
        <v>2025</v>
      </c>
      <c r="C37" s="393" t="s">
        <v>2577</v>
      </c>
      <c r="D37" s="388"/>
      <c r="E37" s="388" t="s">
        <v>1948</v>
      </c>
      <c r="F37" s="388"/>
      <c r="G37" s="388"/>
      <c r="H37" s="388"/>
      <c r="I37" s="388"/>
      <c r="J37" s="387"/>
    </row>
    <row r="38" spans="1:10">
      <c r="A38" s="391">
        <v>35</v>
      </c>
      <c r="B38" s="389" t="s">
        <v>2025</v>
      </c>
      <c r="C38" s="393" t="s">
        <v>2578</v>
      </c>
      <c r="D38" s="388"/>
      <c r="E38" s="388" t="s">
        <v>1948</v>
      </c>
      <c r="F38" s="388"/>
      <c r="G38" s="388"/>
      <c r="H38" s="388"/>
      <c r="I38" s="388"/>
      <c r="J38" s="387"/>
    </row>
    <row r="39" spans="1:10">
      <c r="A39" s="391">
        <v>36</v>
      </c>
      <c r="B39" s="389" t="s">
        <v>2025</v>
      </c>
      <c r="C39" s="393" t="s">
        <v>2579</v>
      </c>
      <c r="D39" s="388"/>
      <c r="E39" s="388" t="s">
        <v>1948</v>
      </c>
      <c r="F39" s="388"/>
      <c r="G39" s="388"/>
      <c r="H39" s="388"/>
      <c r="I39" s="388"/>
      <c r="J39" s="387"/>
    </row>
    <row r="40" spans="1:10">
      <c r="A40" s="391">
        <v>37</v>
      </c>
      <c r="B40" s="389" t="s">
        <v>2025</v>
      </c>
      <c r="C40" s="393" t="s">
        <v>2580</v>
      </c>
      <c r="D40" s="388"/>
      <c r="E40" s="388" t="s">
        <v>1948</v>
      </c>
      <c r="F40" s="388"/>
      <c r="G40" s="388"/>
      <c r="H40" s="388"/>
      <c r="I40" s="388"/>
      <c r="J40" s="387"/>
    </row>
    <row r="41" spans="1:10">
      <c r="A41" s="391">
        <v>38</v>
      </c>
      <c r="B41" s="389" t="s">
        <v>2025</v>
      </c>
      <c r="C41" s="393" t="s">
        <v>2581</v>
      </c>
      <c r="D41" s="388"/>
      <c r="E41" s="388" t="s">
        <v>1948</v>
      </c>
      <c r="F41" s="388"/>
      <c r="G41" s="388"/>
      <c r="H41" s="388"/>
      <c r="I41" s="388"/>
      <c r="J41" s="387"/>
    </row>
    <row r="42" spans="1:10">
      <c r="A42" s="391">
        <v>39</v>
      </c>
      <c r="B42" s="389" t="s">
        <v>2025</v>
      </c>
      <c r="C42" s="393" t="s">
        <v>2582</v>
      </c>
      <c r="D42" s="388"/>
      <c r="E42" s="388" t="s">
        <v>1948</v>
      </c>
      <c r="F42" s="388"/>
      <c r="G42" s="388"/>
      <c r="H42" s="388"/>
      <c r="I42" s="388"/>
      <c r="J42" s="387"/>
    </row>
    <row r="43" spans="1:10">
      <c r="A43" s="391">
        <v>40</v>
      </c>
      <c r="B43" s="389" t="s">
        <v>2025</v>
      </c>
      <c r="C43" s="393" t="s">
        <v>2583</v>
      </c>
      <c r="D43" s="388"/>
      <c r="E43" s="388" t="s">
        <v>1948</v>
      </c>
      <c r="F43" s="388"/>
      <c r="G43" s="388"/>
      <c r="H43" s="388"/>
      <c r="I43" s="388"/>
      <c r="J43" s="387"/>
    </row>
    <row r="44" spans="1:10">
      <c r="A44" s="391">
        <v>41</v>
      </c>
      <c r="B44" s="389" t="s">
        <v>2025</v>
      </c>
      <c r="C44" s="393" t="s">
        <v>2584</v>
      </c>
      <c r="D44" s="388"/>
      <c r="E44" s="388" t="s">
        <v>1948</v>
      </c>
      <c r="F44" s="388"/>
      <c r="G44" s="388"/>
      <c r="H44" s="388"/>
      <c r="I44" s="388"/>
      <c r="J44" s="387"/>
    </row>
    <row r="45" spans="1:10">
      <c r="A45" s="391">
        <v>42</v>
      </c>
      <c r="B45" s="389" t="s">
        <v>2025</v>
      </c>
      <c r="C45" s="393" t="s">
        <v>2585</v>
      </c>
      <c r="D45" s="388"/>
      <c r="E45" s="388" t="s">
        <v>1948</v>
      </c>
      <c r="F45" s="388"/>
      <c r="G45" s="388"/>
      <c r="H45" s="388"/>
      <c r="I45" s="388"/>
      <c r="J45" s="387"/>
    </row>
    <row r="46" spans="1:10">
      <c r="A46" s="391">
        <v>43</v>
      </c>
      <c r="B46" s="389" t="s">
        <v>2025</v>
      </c>
      <c r="C46" s="393" t="s">
        <v>2586</v>
      </c>
      <c r="D46" s="388"/>
      <c r="E46" s="388" t="s">
        <v>1948</v>
      </c>
      <c r="F46" s="388"/>
      <c r="G46" s="388"/>
      <c r="H46" s="388"/>
      <c r="I46" s="388"/>
      <c r="J46" s="387"/>
    </row>
    <row r="47" spans="1:10">
      <c r="A47" s="391">
        <v>44</v>
      </c>
      <c r="B47" s="389" t="s">
        <v>2025</v>
      </c>
      <c r="C47" s="393" t="s">
        <v>2587</v>
      </c>
      <c r="D47" s="388"/>
      <c r="E47" s="388" t="s">
        <v>1948</v>
      </c>
      <c r="F47" s="388"/>
      <c r="G47" s="388"/>
      <c r="H47" s="388"/>
      <c r="I47" s="388"/>
      <c r="J47" s="387"/>
    </row>
    <row r="48" spans="1:10">
      <c r="A48" s="391">
        <v>45</v>
      </c>
      <c r="B48" s="389" t="s">
        <v>2025</v>
      </c>
      <c r="C48" s="393" t="s">
        <v>2588</v>
      </c>
      <c r="D48" s="388"/>
      <c r="E48" s="388" t="s">
        <v>1948</v>
      </c>
      <c r="F48" s="388"/>
      <c r="G48" s="388"/>
      <c r="H48" s="388"/>
      <c r="I48" s="388"/>
      <c r="J48" s="387"/>
    </row>
    <row r="49" spans="1:10">
      <c r="A49" s="391">
        <v>46</v>
      </c>
      <c r="B49" s="389" t="s">
        <v>2025</v>
      </c>
      <c r="C49" s="393" t="s">
        <v>2589</v>
      </c>
      <c r="D49" s="388"/>
      <c r="E49" s="388" t="s">
        <v>1948</v>
      </c>
      <c r="F49" s="388"/>
      <c r="G49" s="388"/>
      <c r="H49" s="388"/>
      <c r="I49" s="388"/>
      <c r="J49" s="387"/>
    </row>
    <row r="50" spans="1:10">
      <c r="A50" s="391">
        <v>47</v>
      </c>
      <c r="B50" s="389" t="s">
        <v>2025</v>
      </c>
      <c r="C50" s="393" t="s">
        <v>2590</v>
      </c>
      <c r="D50" s="388"/>
      <c r="E50" s="388" t="s">
        <v>1948</v>
      </c>
      <c r="F50" s="388"/>
      <c r="G50" s="388"/>
      <c r="H50" s="388"/>
      <c r="I50" s="388"/>
      <c r="J50" s="387"/>
    </row>
    <row r="51" spans="1:10">
      <c r="A51" s="391">
        <v>48</v>
      </c>
      <c r="B51" s="389" t="s">
        <v>2025</v>
      </c>
      <c r="C51" s="393" t="s">
        <v>2591</v>
      </c>
      <c r="D51" s="388"/>
      <c r="E51" s="388" t="s">
        <v>1948</v>
      </c>
      <c r="F51" s="388"/>
      <c r="G51" s="388"/>
      <c r="H51" s="388"/>
      <c r="I51" s="388"/>
      <c r="J51" s="387"/>
    </row>
    <row r="52" spans="1:10">
      <c r="A52" s="391">
        <v>49</v>
      </c>
      <c r="B52" s="389" t="s">
        <v>2025</v>
      </c>
      <c r="C52" s="393" t="s">
        <v>2592</v>
      </c>
      <c r="D52" s="388"/>
      <c r="E52" s="388" t="s">
        <v>1948</v>
      </c>
      <c r="F52" s="388"/>
      <c r="G52" s="388"/>
      <c r="H52" s="388"/>
      <c r="I52" s="388"/>
      <c r="J52" s="387"/>
    </row>
    <row r="53" spans="1:10">
      <c r="A53" s="391">
        <v>50</v>
      </c>
      <c r="B53" s="389" t="s">
        <v>2025</v>
      </c>
      <c r="C53" s="393" t="s">
        <v>2593</v>
      </c>
      <c r="D53" s="388"/>
      <c r="E53" s="388" t="s">
        <v>1948</v>
      </c>
      <c r="F53" s="388"/>
      <c r="G53" s="388"/>
      <c r="H53" s="388"/>
      <c r="I53" s="388"/>
      <c r="J53" s="387"/>
    </row>
    <row r="54" spans="1:10">
      <c r="A54" s="391">
        <v>51</v>
      </c>
      <c r="B54" s="389" t="s">
        <v>2025</v>
      </c>
      <c r="C54" s="393" t="s">
        <v>2594</v>
      </c>
      <c r="D54" s="388"/>
      <c r="E54" s="388" t="s">
        <v>1948</v>
      </c>
      <c r="F54" s="388"/>
      <c r="G54" s="388"/>
      <c r="H54" s="388"/>
      <c r="I54" s="388"/>
      <c r="J54" s="387"/>
    </row>
  </sheetData>
  <phoneticPr fontId="7" type="noConversion"/>
  <pageMargins left="0.7" right="0.7" top="0.75" bottom="0.75" header="0.3" footer="0.3"/>
  <customProperties>
    <customPr name="EpmWorksheetKeyString_GUID" r:id="rId1"/>
  </customPropertie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4E7F4-42BA-458D-AF5D-6E0FA91EFCD6}">
  <sheetPr codeName="Sheet32"/>
  <dimension ref="A8:H18"/>
  <sheetViews>
    <sheetView workbookViewId="0">
      <selection activeCell="M10" sqref="M10"/>
    </sheetView>
  </sheetViews>
  <sheetFormatPr defaultRowHeight="14"/>
  <sheetData>
    <row r="8" spans="1:8" ht="28">
      <c r="A8" s="240"/>
      <c r="B8" s="240"/>
      <c r="C8" s="240"/>
      <c r="D8" s="240"/>
      <c r="E8" s="386" t="s">
        <v>2488</v>
      </c>
      <c r="F8" s="394"/>
      <c r="G8" s="240"/>
      <c r="H8" s="395"/>
    </row>
    <row r="9" spans="1:8" ht="28">
      <c r="A9" s="240"/>
      <c r="B9" s="240"/>
      <c r="C9" s="240"/>
      <c r="D9" s="240"/>
      <c r="E9" s="386" t="s">
        <v>2489</v>
      </c>
      <c r="F9" s="394"/>
      <c r="G9" s="240" t="s">
        <v>2595</v>
      </c>
      <c r="H9" s="395"/>
    </row>
    <row r="10" spans="1:8" ht="57.5">
      <c r="A10" s="240"/>
      <c r="B10" s="237" t="s">
        <v>269</v>
      </c>
      <c r="C10" s="237" t="s">
        <v>2022</v>
      </c>
      <c r="D10" s="237" t="s">
        <v>2526</v>
      </c>
      <c r="E10" s="237" t="s">
        <v>2540</v>
      </c>
      <c r="F10" s="237" t="s">
        <v>2541</v>
      </c>
      <c r="G10" s="237" t="s">
        <v>2529</v>
      </c>
      <c r="H10" s="242" t="s">
        <v>2542</v>
      </c>
    </row>
    <row r="11" spans="1:8">
      <c r="A11" s="370"/>
      <c r="B11" s="238"/>
      <c r="C11" s="239"/>
      <c r="D11" s="241"/>
      <c r="E11" s="241" t="s">
        <v>2596</v>
      </c>
      <c r="F11" s="241" t="s">
        <v>2597</v>
      </c>
      <c r="G11" s="241" t="s">
        <v>2598</v>
      </c>
      <c r="H11" s="241" t="s">
        <v>2599</v>
      </c>
    </row>
    <row r="12" spans="1:8">
      <c r="A12" s="240"/>
      <c r="B12" s="240"/>
      <c r="C12" s="240"/>
      <c r="D12" s="240" t="s">
        <v>2600</v>
      </c>
      <c r="E12" s="240" t="s">
        <v>2601</v>
      </c>
      <c r="F12" s="240" t="s">
        <v>2602</v>
      </c>
      <c r="G12" s="240" t="s">
        <v>2603</v>
      </c>
      <c r="H12" s="240" t="s">
        <v>2604</v>
      </c>
    </row>
    <row r="13" spans="1:8">
      <c r="A13" s="240"/>
      <c r="B13" s="240"/>
      <c r="C13" s="240"/>
      <c r="D13" s="240"/>
      <c r="E13" s="240"/>
      <c r="F13" s="240"/>
      <c r="G13" s="240"/>
      <c r="H13" s="240"/>
    </row>
    <row r="14" spans="1:8">
      <c r="A14" s="240"/>
      <c r="B14" s="240"/>
      <c r="C14" s="240"/>
      <c r="D14" s="240"/>
      <c r="E14" s="240"/>
      <c r="F14" s="240"/>
      <c r="G14" s="240"/>
      <c r="H14" s="240"/>
    </row>
    <row r="15" spans="1:8">
      <c r="A15" s="240"/>
      <c r="B15" s="240"/>
      <c r="C15" s="240"/>
      <c r="D15" s="240"/>
      <c r="E15" s="240"/>
      <c r="F15" s="240"/>
      <c r="G15" s="240"/>
      <c r="H15" s="240"/>
    </row>
    <row r="16" spans="1:8">
      <c r="A16" s="240"/>
      <c r="B16" s="240"/>
      <c r="C16" s="240"/>
      <c r="D16" s="240"/>
      <c r="E16" s="240"/>
      <c r="F16" s="240"/>
      <c r="G16" s="240"/>
      <c r="H16" s="240"/>
    </row>
    <row r="17" spans="1:8">
      <c r="A17" s="240"/>
      <c r="B17" s="240"/>
      <c r="C17" s="240"/>
      <c r="D17" s="240"/>
      <c r="E17" s="240"/>
      <c r="F17" s="240"/>
      <c r="G17" s="240"/>
      <c r="H17" s="240"/>
    </row>
    <row r="18" spans="1:8">
      <c r="A18" s="240"/>
      <c r="B18" s="240"/>
      <c r="C18" s="240"/>
      <c r="D18" s="240"/>
      <c r="E18" s="240"/>
      <c r="F18" s="240"/>
      <c r="G18" s="240"/>
      <c r="H18" s="240"/>
    </row>
  </sheetData>
  <phoneticPr fontId="7" type="noConversion"/>
  <pageMargins left="0.7" right="0.7" top="0.75" bottom="0.75" header="0.3" footer="0.3"/>
  <customProperties>
    <customPr name="EpmWorksheetKeyString_GUID" r:id="rId1"/>
  </customPropertie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2DD6-183C-4E87-A00F-5AAB2FE7F76B}">
  <sheetPr codeName="Sheet38"/>
  <dimension ref="A1:E3"/>
  <sheetViews>
    <sheetView workbookViewId="0">
      <selection activeCell="F24" sqref="F24"/>
    </sheetView>
  </sheetViews>
  <sheetFormatPr defaultColWidth="8.33203125" defaultRowHeight="12.5"/>
  <cols>
    <col min="1" max="1" width="4.08203125" style="2" customWidth="1"/>
    <col min="2" max="5" width="15.9140625" style="2" customWidth="1"/>
    <col min="6" max="16384" width="8.33203125" style="2"/>
  </cols>
  <sheetData>
    <row r="1" spans="1:5" ht="24.65" customHeight="1">
      <c r="A1" s="207" t="s">
        <v>269</v>
      </c>
      <c r="B1" s="207" t="s">
        <v>2526</v>
      </c>
      <c r="C1" s="207" t="s">
        <v>2605</v>
      </c>
      <c r="D1" s="207" t="s">
        <v>2606</v>
      </c>
      <c r="E1" s="207" t="s">
        <v>2607</v>
      </c>
    </row>
    <row r="2" spans="1:5" ht="16.25" customHeight="1">
      <c r="A2" s="197" t="s">
        <v>11</v>
      </c>
      <c r="B2" s="196" t="s">
        <v>430</v>
      </c>
      <c r="C2" s="198" t="s">
        <v>2608</v>
      </c>
      <c r="D2" s="198" t="s">
        <v>2609</v>
      </c>
      <c r="E2" s="198" t="s">
        <v>2610</v>
      </c>
    </row>
    <row r="3" spans="1:5" ht="16.25" customHeight="1">
      <c r="A3" s="197"/>
      <c r="B3" s="198" t="s">
        <v>2611</v>
      </c>
      <c r="C3" s="198" t="s">
        <v>2612</v>
      </c>
      <c r="D3" s="198" t="s">
        <v>2613</v>
      </c>
      <c r="E3" s="198" t="s">
        <v>2614</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54BF4-B599-4BB9-9C81-99D1C6EADDAA}">
  <sheetPr codeName="Sheet39"/>
  <dimension ref="B3:H12"/>
  <sheetViews>
    <sheetView workbookViewId="0">
      <selection activeCell="F16" sqref="F16"/>
    </sheetView>
  </sheetViews>
  <sheetFormatPr defaultRowHeight="14"/>
  <cols>
    <col min="4" max="4" width="15" customWidth="1"/>
    <col min="5" max="5" width="13.4140625" bestFit="1" customWidth="1"/>
    <col min="6" max="7" width="26.33203125" bestFit="1" customWidth="1"/>
    <col min="8" max="8" width="9.08203125" bestFit="1" customWidth="1"/>
  </cols>
  <sheetData>
    <row r="3" spans="2:8" ht="22.5" customHeight="1">
      <c r="B3" s="240"/>
      <c r="C3" s="240"/>
      <c r="D3" s="594" t="s">
        <v>2615</v>
      </c>
      <c r="E3" s="594"/>
      <c r="F3" s="594"/>
      <c r="G3" s="594"/>
      <c r="H3" s="395"/>
    </row>
    <row r="4" spans="2:8">
      <c r="B4" s="240"/>
      <c r="C4" s="240"/>
      <c r="D4" s="240"/>
      <c r="E4" s="240"/>
      <c r="F4" s="240"/>
      <c r="G4" s="240"/>
      <c r="H4" s="395"/>
    </row>
    <row r="5" spans="2:8">
      <c r="B5" s="240"/>
      <c r="C5" s="240"/>
      <c r="D5" s="240"/>
      <c r="E5" s="240"/>
      <c r="F5" s="240"/>
      <c r="G5" s="240"/>
      <c r="H5" s="395"/>
    </row>
    <row r="6" spans="2:8">
      <c r="B6" s="240"/>
      <c r="C6" s="240"/>
      <c r="D6" s="240"/>
      <c r="E6" s="386" t="s">
        <v>2488</v>
      </c>
      <c r="F6" s="394"/>
      <c r="G6" s="240"/>
      <c r="H6" s="395"/>
    </row>
    <row r="7" spans="2:8">
      <c r="B7" s="240"/>
      <c r="C7" s="240"/>
      <c r="D7" s="240"/>
      <c r="E7" s="386" t="s">
        <v>2489</v>
      </c>
      <c r="F7" s="394"/>
      <c r="G7" s="240" t="s">
        <v>2595</v>
      </c>
      <c r="H7" s="395"/>
    </row>
    <row r="8" spans="2:8" ht="23">
      <c r="B8" s="9" t="s">
        <v>269</v>
      </c>
      <c r="C8" s="9" t="s">
        <v>2022</v>
      </c>
      <c r="D8" s="9" t="s">
        <v>2526</v>
      </c>
      <c r="E8" s="9" t="s">
        <v>2540</v>
      </c>
      <c r="F8" s="9" t="s">
        <v>2541</v>
      </c>
      <c r="G8" s="9" t="s">
        <v>2529</v>
      </c>
      <c r="H8" s="93" t="s">
        <v>2542</v>
      </c>
    </row>
    <row r="9" spans="2:8">
      <c r="B9" s="11"/>
      <c r="C9" s="10"/>
      <c r="D9" s="18" t="s">
        <v>2600</v>
      </c>
      <c r="E9" s="18" t="s">
        <v>2601</v>
      </c>
      <c r="F9" s="18" t="s">
        <v>2602</v>
      </c>
      <c r="G9" s="18" t="s">
        <v>2603</v>
      </c>
      <c r="H9" s="18" t="s">
        <v>2604</v>
      </c>
    </row>
    <row r="10" spans="2:8">
      <c r="B10" s="119"/>
      <c r="C10" s="119"/>
      <c r="D10" s="119"/>
      <c r="E10" s="119"/>
      <c r="F10" s="119"/>
      <c r="G10" s="119"/>
      <c r="H10" s="119"/>
    </row>
    <row r="11" spans="2:8">
      <c r="B11" s="119"/>
      <c r="C11" s="119"/>
      <c r="D11" s="119"/>
      <c r="E11" s="119"/>
      <c r="F11" s="119"/>
      <c r="G11" s="119"/>
      <c r="H11" s="119"/>
    </row>
    <row r="12" spans="2:8">
      <c r="B12" s="396"/>
      <c r="C12" s="396"/>
      <c r="D12" s="396"/>
      <c r="E12" s="396"/>
      <c r="F12" s="396"/>
      <c r="G12" s="396"/>
      <c r="H12" s="396"/>
    </row>
  </sheetData>
  <mergeCells count="1">
    <mergeCell ref="D3:G3"/>
  </mergeCells>
  <phoneticPr fontId="7" type="noConversion"/>
  <pageMargins left="0.7" right="0.7" top="0.75" bottom="0.75" header="0.3" footer="0.3"/>
  <customProperties>
    <customPr name="EpmWorksheetKeyString_GUID" r:id="rId1"/>
  </customPropertie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23AF-75B1-44C1-9CB5-2FC1C3665091}">
  <sheetPr codeName="Sheet40"/>
  <dimension ref="A1:E27"/>
  <sheetViews>
    <sheetView workbookViewId="0">
      <selection activeCell="G19" sqref="G19"/>
    </sheetView>
  </sheetViews>
  <sheetFormatPr defaultColWidth="8.33203125" defaultRowHeight="12.5"/>
  <cols>
    <col min="1" max="1" width="61.9140625" style="2" customWidth="1"/>
    <col min="2" max="2" width="4.58203125" style="2" customWidth="1"/>
    <col min="3" max="5" width="15.9140625" style="2" customWidth="1"/>
    <col min="6" max="16384" width="8.33203125" style="2"/>
  </cols>
  <sheetData>
    <row r="1" spans="1:5" ht="24.65" customHeight="1">
      <c r="A1" s="207" t="s">
        <v>426</v>
      </c>
      <c r="B1" s="207" t="s">
        <v>1</v>
      </c>
      <c r="C1" s="207" t="s">
        <v>2616</v>
      </c>
      <c r="D1" s="207" t="s">
        <v>2617</v>
      </c>
      <c r="E1" s="207" t="s">
        <v>2618</v>
      </c>
    </row>
    <row r="2" spans="1:5" ht="16.25" customHeight="1">
      <c r="A2" s="208" t="s">
        <v>2619</v>
      </c>
      <c r="B2" s="197">
        <v>1</v>
      </c>
      <c r="C2" s="198" t="s">
        <v>2620</v>
      </c>
      <c r="D2" s="198" t="s">
        <v>2621</v>
      </c>
      <c r="E2" s="198" t="s">
        <v>2622</v>
      </c>
    </row>
    <row r="3" spans="1:5" ht="16.25" customHeight="1">
      <c r="A3" s="208" t="s">
        <v>2623</v>
      </c>
      <c r="B3" s="197">
        <v>2</v>
      </c>
      <c r="C3" s="198" t="s">
        <v>2624</v>
      </c>
      <c r="D3" s="198" t="s">
        <v>2625</v>
      </c>
      <c r="E3" s="198" t="s">
        <v>2626</v>
      </c>
    </row>
    <row r="4" spans="1:5" ht="16.25" customHeight="1">
      <c r="A4" s="208" t="s">
        <v>2627</v>
      </c>
      <c r="B4" s="197">
        <v>3</v>
      </c>
      <c r="C4" s="198" t="s">
        <v>2628</v>
      </c>
      <c r="D4" s="198" t="s">
        <v>2629</v>
      </c>
      <c r="E4" s="198" t="s">
        <v>2630</v>
      </c>
    </row>
    <row r="5" spans="1:5" ht="16.25" customHeight="1">
      <c r="A5" s="208" t="s">
        <v>2631</v>
      </c>
      <c r="B5" s="197">
        <v>4</v>
      </c>
      <c r="C5" s="198" t="s">
        <v>2632</v>
      </c>
      <c r="D5" s="198" t="s">
        <v>2633</v>
      </c>
      <c r="E5" s="198" t="s">
        <v>2634</v>
      </c>
    </row>
    <row r="6" spans="1:5" ht="16.25" customHeight="1">
      <c r="A6" s="208" t="s">
        <v>2635</v>
      </c>
      <c r="B6" s="197">
        <v>5</v>
      </c>
      <c r="C6" s="198" t="s">
        <v>2636</v>
      </c>
      <c r="D6" s="198" t="s">
        <v>2637</v>
      </c>
      <c r="E6" s="198" t="s">
        <v>2638</v>
      </c>
    </row>
    <row r="7" spans="1:5" ht="16.25" customHeight="1">
      <c r="A7" s="208" t="s">
        <v>2639</v>
      </c>
      <c r="B7" s="197">
        <v>6</v>
      </c>
      <c r="C7" s="198" t="s">
        <v>2640</v>
      </c>
      <c r="D7" s="198" t="s">
        <v>2641</v>
      </c>
      <c r="E7" s="198" t="s">
        <v>2642</v>
      </c>
    </row>
    <row r="8" spans="1:5" ht="16.25" customHeight="1">
      <c r="A8" s="208" t="s">
        <v>2643</v>
      </c>
      <c r="B8" s="197">
        <v>7</v>
      </c>
      <c r="C8" s="198" t="s">
        <v>2644</v>
      </c>
      <c r="D8" s="198" t="s">
        <v>2645</v>
      </c>
      <c r="E8" s="198" t="s">
        <v>2646</v>
      </c>
    </row>
    <row r="9" spans="1:5" ht="16.25" customHeight="1">
      <c r="A9" s="208" t="s">
        <v>2647</v>
      </c>
      <c r="B9" s="197">
        <v>8</v>
      </c>
      <c r="C9" s="198" t="s">
        <v>2648</v>
      </c>
      <c r="D9" s="198" t="s">
        <v>2649</v>
      </c>
      <c r="E9" s="198" t="s">
        <v>2650</v>
      </c>
    </row>
    <row r="10" spans="1:5" ht="16.25" customHeight="1">
      <c r="A10" s="208" t="s">
        <v>2651</v>
      </c>
      <c r="B10" s="197">
        <v>9</v>
      </c>
      <c r="C10" s="198" t="s">
        <v>2652</v>
      </c>
      <c r="D10" s="198" t="s">
        <v>2653</v>
      </c>
      <c r="E10" s="198" t="s">
        <v>2654</v>
      </c>
    </row>
    <row r="11" spans="1:5" ht="16.25" customHeight="1">
      <c r="A11" s="208" t="s">
        <v>2655</v>
      </c>
      <c r="B11" s="197">
        <v>10</v>
      </c>
      <c r="C11" s="198" t="s">
        <v>2656</v>
      </c>
      <c r="D11" s="198" t="s">
        <v>2657</v>
      </c>
      <c r="E11" s="198" t="s">
        <v>2658</v>
      </c>
    </row>
    <row r="12" spans="1:5" ht="16.25" customHeight="1">
      <c r="A12" s="208" t="s">
        <v>2659</v>
      </c>
      <c r="B12" s="197">
        <v>11</v>
      </c>
      <c r="C12" s="198" t="s">
        <v>2660</v>
      </c>
      <c r="D12" s="198" t="s">
        <v>2661</v>
      </c>
      <c r="E12" s="198" t="s">
        <v>2662</v>
      </c>
    </row>
    <row r="13" spans="1:5" ht="16.25" customHeight="1">
      <c r="A13" s="208" t="s">
        <v>2663</v>
      </c>
      <c r="B13" s="197">
        <v>12</v>
      </c>
      <c r="C13" s="198" t="s">
        <v>2664</v>
      </c>
      <c r="D13" s="198" t="s">
        <v>2665</v>
      </c>
      <c r="E13" s="198" t="s">
        <v>2666</v>
      </c>
    </row>
    <row r="14" spans="1:5" ht="16.25" customHeight="1">
      <c r="A14" s="208" t="s">
        <v>2667</v>
      </c>
      <c r="B14" s="197">
        <v>13</v>
      </c>
      <c r="C14" s="198" t="s">
        <v>2668</v>
      </c>
      <c r="D14" s="198" t="s">
        <v>2669</v>
      </c>
      <c r="E14" s="198" t="s">
        <v>2670</v>
      </c>
    </row>
    <row r="15" spans="1:5" ht="16.25" customHeight="1">
      <c r="A15" s="208" t="s">
        <v>2671</v>
      </c>
      <c r="B15" s="197">
        <v>14</v>
      </c>
      <c r="C15" s="198" t="s">
        <v>2672</v>
      </c>
      <c r="D15" s="198" t="s">
        <v>2673</v>
      </c>
      <c r="E15" s="198" t="s">
        <v>2674</v>
      </c>
    </row>
    <row r="16" spans="1:5" ht="16.25" customHeight="1">
      <c r="A16" s="208" t="s">
        <v>2675</v>
      </c>
      <c r="B16" s="197">
        <v>15</v>
      </c>
      <c r="C16" s="198" t="s">
        <v>2676</v>
      </c>
      <c r="D16" s="198" t="s">
        <v>2677</v>
      </c>
      <c r="E16" s="198" t="s">
        <v>2678</v>
      </c>
    </row>
    <row r="17" spans="1:5" ht="16.25" customHeight="1">
      <c r="A17" s="208" t="s">
        <v>2679</v>
      </c>
      <c r="B17" s="197">
        <v>16</v>
      </c>
      <c r="C17" s="198" t="s">
        <v>2680</v>
      </c>
      <c r="D17" s="198" t="s">
        <v>2681</v>
      </c>
      <c r="E17" s="198" t="s">
        <v>2682</v>
      </c>
    </row>
    <row r="18" spans="1:5" ht="16.25" customHeight="1">
      <c r="A18" s="208" t="s">
        <v>2683</v>
      </c>
      <c r="B18" s="197">
        <v>17</v>
      </c>
      <c r="C18" s="198" t="s">
        <v>2684</v>
      </c>
      <c r="D18" s="198" t="s">
        <v>2685</v>
      </c>
      <c r="E18" s="198" t="s">
        <v>2686</v>
      </c>
    </row>
    <row r="19" spans="1:5" ht="16.25" customHeight="1">
      <c r="A19" s="208" t="s">
        <v>2687</v>
      </c>
      <c r="B19" s="197">
        <v>18</v>
      </c>
      <c r="C19" s="198" t="s">
        <v>2688</v>
      </c>
      <c r="D19" s="198" t="s">
        <v>2689</v>
      </c>
      <c r="E19" s="198" t="s">
        <v>2690</v>
      </c>
    </row>
    <row r="20" spans="1:5" ht="16.25" customHeight="1">
      <c r="A20" s="208" t="s">
        <v>2691</v>
      </c>
      <c r="B20" s="197">
        <v>19</v>
      </c>
      <c r="C20" s="198" t="s">
        <v>2692</v>
      </c>
      <c r="D20" s="198" t="s">
        <v>2693</v>
      </c>
      <c r="E20" s="198" t="s">
        <v>2694</v>
      </c>
    </row>
    <row r="21" spans="1:5" ht="16.25" customHeight="1">
      <c r="A21" s="208" t="s">
        <v>2695</v>
      </c>
      <c r="B21" s="197">
        <v>20</v>
      </c>
      <c r="C21" s="198" t="s">
        <v>2696</v>
      </c>
      <c r="D21" s="198" t="s">
        <v>2697</v>
      </c>
      <c r="E21" s="198" t="s">
        <v>2698</v>
      </c>
    </row>
    <row r="22" spans="1:5" ht="16.25" customHeight="1">
      <c r="A22" s="208" t="s">
        <v>2699</v>
      </c>
      <c r="B22" s="197">
        <v>21</v>
      </c>
      <c r="C22" s="198" t="s">
        <v>2700</v>
      </c>
      <c r="D22" s="198" t="s">
        <v>2701</v>
      </c>
      <c r="E22" s="198" t="s">
        <v>2702</v>
      </c>
    </row>
    <row r="23" spans="1:5" ht="16.25" customHeight="1">
      <c r="A23" s="208" t="s">
        <v>2703</v>
      </c>
      <c r="B23" s="197">
        <v>22</v>
      </c>
      <c r="C23" s="198" t="s">
        <v>2704</v>
      </c>
      <c r="D23" s="198" t="s">
        <v>2705</v>
      </c>
      <c r="E23" s="198" t="s">
        <v>2706</v>
      </c>
    </row>
    <row r="24" spans="1:5" ht="16.25" customHeight="1">
      <c r="A24" s="208" t="s">
        <v>2707</v>
      </c>
      <c r="B24" s="197">
        <v>23</v>
      </c>
      <c r="C24" s="198" t="s">
        <v>2708</v>
      </c>
      <c r="D24" s="198" t="s">
        <v>2709</v>
      </c>
      <c r="E24" s="198" t="s">
        <v>2710</v>
      </c>
    </row>
    <row r="25" spans="1:5" ht="16.25" customHeight="1">
      <c r="A25" s="208" t="s">
        <v>2711</v>
      </c>
      <c r="B25" s="197">
        <v>24</v>
      </c>
      <c r="C25" s="198" t="s">
        <v>2712</v>
      </c>
      <c r="D25" s="198" t="s">
        <v>2713</v>
      </c>
      <c r="E25" s="198" t="s">
        <v>2714</v>
      </c>
    </row>
    <row r="26" spans="1:5" ht="16.25" customHeight="1">
      <c r="A26" s="208" t="s">
        <v>2715</v>
      </c>
      <c r="B26" s="197">
        <v>25</v>
      </c>
      <c r="C26" s="198" t="s">
        <v>2716</v>
      </c>
      <c r="D26" s="198" t="s">
        <v>2717</v>
      </c>
      <c r="E26" s="198" t="s">
        <v>2718</v>
      </c>
    </row>
    <row r="27" spans="1:5" ht="16.25" customHeight="1">
      <c r="A27" s="208" t="s">
        <v>2719</v>
      </c>
      <c r="B27" s="197">
        <v>26</v>
      </c>
      <c r="C27" s="198" t="s">
        <v>2720</v>
      </c>
      <c r="D27" s="198" t="s">
        <v>2721</v>
      </c>
      <c r="E27" s="198" t="s">
        <v>2722</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81D0-67AB-4196-81A5-96DAC490FFD3}">
  <sheetPr codeName="Sheet41"/>
  <dimension ref="B4:G38"/>
  <sheetViews>
    <sheetView topLeftCell="A16" workbookViewId="0">
      <selection activeCell="G13" sqref="G13"/>
    </sheetView>
  </sheetViews>
  <sheetFormatPr defaultRowHeight="14"/>
  <cols>
    <col min="3" max="3" width="58.5" bestFit="1" customWidth="1"/>
    <col min="6" max="6" width="11.83203125" bestFit="1" customWidth="1"/>
    <col min="7" max="7" width="24.6640625" bestFit="1" customWidth="1"/>
  </cols>
  <sheetData>
    <row r="4" spans="2:7" ht="22.5">
      <c r="B4" s="403"/>
      <c r="C4" s="403"/>
      <c r="D4" s="414" t="s">
        <v>2726</v>
      </c>
      <c r="E4" s="414"/>
      <c r="F4" s="414"/>
      <c r="G4" s="414"/>
    </row>
    <row r="5" spans="2:7">
      <c r="B5" s="403"/>
      <c r="C5" s="403"/>
      <c r="D5" s="403"/>
      <c r="E5" s="403"/>
      <c r="F5" s="403"/>
      <c r="G5" s="403"/>
    </row>
    <row r="6" spans="2:7">
      <c r="B6" s="403"/>
      <c r="C6" s="403"/>
      <c r="D6" s="407" t="s">
        <v>1990</v>
      </c>
      <c r="E6" s="405" t="s">
        <v>2728</v>
      </c>
      <c r="F6" s="403"/>
      <c r="G6" s="403"/>
    </row>
    <row r="7" spans="2:7">
      <c r="B7" s="403"/>
      <c r="C7" s="403"/>
      <c r="D7" s="407" t="s">
        <v>2729</v>
      </c>
      <c r="E7" s="405" t="s">
        <v>2730</v>
      </c>
      <c r="F7" s="403"/>
      <c r="G7" s="403"/>
    </row>
    <row r="8" spans="2:7">
      <c r="B8" s="407"/>
      <c r="C8" s="403"/>
      <c r="D8" s="408" t="s">
        <v>1993</v>
      </c>
      <c r="E8" s="406" t="s">
        <v>2731</v>
      </c>
      <c r="F8" s="403"/>
      <c r="G8" s="403"/>
    </row>
    <row r="9" spans="2:7">
      <c r="B9" s="408"/>
      <c r="C9" s="411"/>
      <c r="D9" s="408" t="s">
        <v>1994</v>
      </c>
      <c r="E9" s="406" t="s">
        <v>2732</v>
      </c>
      <c r="F9" s="403"/>
      <c r="G9" s="403"/>
    </row>
    <row r="10" spans="2:7" ht="22.5">
      <c r="B10" s="408"/>
      <c r="C10" s="411"/>
      <c r="D10" s="408"/>
      <c r="E10" s="414"/>
      <c r="F10" s="403"/>
      <c r="G10" s="403"/>
    </row>
    <row r="11" spans="2:7">
      <c r="B11" s="408"/>
      <c r="C11" s="412"/>
      <c r="D11" s="403"/>
      <c r="E11" s="403"/>
      <c r="F11" s="403"/>
      <c r="G11" s="403"/>
    </row>
    <row r="12" spans="2:7">
      <c r="B12" s="413" t="s">
        <v>2022</v>
      </c>
      <c r="C12" s="416" t="s">
        <v>0</v>
      </c>
      <c r="D12" s="416" t="s">
        <v>1</v>
      </c>
      <c r="E12" s="410" t="s">
        <v>2723</v>
      </c>
      <c r="F12" s="410" t="s">
        <v>2724</v>
      </c>
      <c r="G12" s="410" t="s">
        <v>2725</v>
      </c>
    </row>
    <row r="13" spans="2:7">
      <c r="B13" s="409" t="s">
        <v>2025</v>
      </c>
      <c r="C13" s="409" t="s">
        <v>2733</v>
      </c>
      <c r="D13" s="417"/>
      <c r="E13" s="404"/>
      <c r="F13" s="404"/>
      <c r="G13" s="404"/>
    </row>
    <row r="14" spans="2:7">
      <c r="B14" s="409" t="s">
        <v>2025</v>
      </c>
      <c r="C14" s="415" t="s">
        <v>2623</v>
      </c>
      <c r="D14" s="417"/>
      <c r="E14" s="404"/>
      <c r="F14" s="404"/>
      <c r="G14" s="404"/>
    </row>
    <row r="15" spans="2:7">
      <c r="B15" s="409" t="s">
        <v>2025</v>
      </c>
      <c r="C15" s="415" t="s">
        <v>2627</v>
      </c>
      <c r="D15" s="417"/>
      <c r="E15" s="404"/>
      <c r="F15" s="404"/>
      <c r="G15" s="404"/>
    </row>
    <row r="16" spans="2:7">
      <c r="B16" s="409" t="s">
        <v>2025</v>
      </c>
      <c r="C16" s="415" t="s">
        <v>2631</v>
      </c>
      <c r="D16" s="417"/>
      <c r="E16" s="404"/>
      <c r="F16" s="404"/>
      <c r="G16" s="404"/>
    </row>
    <row r="17" spans="2:7">
      <c r="B17" s="409" t="s">
        <v>2025</v>
      </c>
      <c r="C17" s="415" t="s">
        <v>2635</v>
      </c>
      <c r="D17" s="417"/>
      <c r="E17" s="404"/>
      <c r="F17" s="404"/>
      <c r="G17" s="404"/>
    </row>
    <row r="18" spans="2:7">
      <c r="B18" s="409" t="s">
        <v>2025</v>
      </c>
      <c r="C18" s="415" t="s">
        <v>2639</v>
      </c>
      <c r="D18" s="417"/>
      <c r="E18" s="404"/>
      <c r="F18" s="404"/>
      <c r="G18" s="404"/>
    </row>
    <row r="19" spans="2:7">
      <c r="B19" s="409" t="s">
        <v>2025</v>
      </c>
      <c r="C19" s="415" t="s">
        <v>2643</v>
      </c>
      <c r="D19" s="417"/>
      <c r="E19" s="404"/>
      <c r="F19" s="404"/>
      <c r="G19" s="404"/>
    </row>
    <row r="20" spans="2:7">
      <c r="B20" s="409" t="s">
        <v>2025</v>
      </c>
      <c r="C20" s="415" t="s">
        <v>2647</v>
      </c>
      <c r="D20" s="417"/>
      <c r="E20" s="404"/>
      <c r="F20" s="404"/>
      <c r="G20" s="404"/>
    </row>
    <row r="21" spans="2:7">
      <c r="B21" s="409" t="s">
        <v>2025</v>
      </c>
      <c r="C21" s="415" t="s">
        <v>2651</v>
      </c>
      <c r="D21" s="417"/>
      <c r="E21" s="404"/>
      <c r="F21" s="404"/>
      <c r="G21" s="404"/>
    </row>
    <row r="22" spans="2:7">
      <c r="B22" s="409" t="s">
        <v>2025</v>
      </c>
      <c r="C22" s="415" t="s">
        <v>2655</v>
      </c>
      <c r="D22" s="417"/>
      <c r="E22" s="404"/>
      <c r="F22" s="404"/>
      <c r="G22" s="404"/>
    </row>
    <row r="23" spans="2:7">
      <c r="B23" s="409" t="s">
        <v>2025</v>
      </c>
      <c r="C23" s="415" t="s">
        <v>2659</v>
      </c>
      <c r="D23" s="417"/>
      <c r="E23" s="404"/>
      <c r="F23" s="404"/>
      <c r="G23" s="404"/>
    </row>
    <row r="24" spans="2:7">
      <c r="B24" s="409" t="s">
        <v>2025</v>
      </c>
      <c r="C24" s="415" t="s">
        <v>2663</v>
      </c>
      <c r="D24" s="417"/>
      <c r="E24" s="404"/>
      <c r="F24" s="404"/>
      <c r="G24" s="404"/>
    </row>
    <row r="25" spans="2:7">
      <c r="B25" s="409" t="s">
        <v>2025</v>
      </c>
      <c r="C25" s="415" t="s">
        <v>2667</v>
      </c>
      <c r="D25" s="417"/>
      <c r="E25" s="404"/>
      <c r="F25" s="404"/>
      <c r="G25" s="404"/>
    </row>
    <row r="26" spans="2:7">
      <c r="B26" s="409" t="s">
        <v>2025</v>
      </c>
      <c r="C26" s="415" t="s">
        <v>2671</v>
      </c>
      <c r="D26" s="417"/>
      <c r="E26" s="404"/>
      <c r="F26" s="404"/>
      <c r="G26" s="404"/>
    </row>
    <row r="27" spans="2:7">
      <c r="B27" s="409" t="s">
        <v>2025</v>
      </c>
      <c r="C27" s="415" t="s">
        <v>2675</v>
      </c>
      <c r="D27" s="417"/>
      <c r="E27" s="404"/>
      <c r="F27" s="404"/>
      <c r="G27" s="404"/>
    </row>
    <row r="28" spans="2:7">
      <c r="B28" s="409" t="s">
        <v>2025</v>
      </c>
      <c r="C28" s="415" t="s">
        <v>2679</v>
      </c>
      <c r="D28" s="417"/>
      <c r="E28" s="404"/>
      <c r="F28" s="404"/>
      <c r="G28" s="404"/>
    </row>
    <row r="29" spans="2:7">
      <c r="B29" s="409" t="s">
        <v>2025</v>
      </c>
      <c r="C29" s="415" t="s">
        <v>2683</v>
      </c>
      <c r="D29" s="417"/>
      <c r="E29" s="404"/>
      <c r="F29" s="404"/>
      <c r="G29" s="404"/>
    </row>
    <row r="30" spans="2:7">
      <c r="B30" s="409" t="s">
        <v>2025</v>
      </c>
      <c r="C30" s="415" t="s">
        <v>2687</v>
      </c>
      <c r="D30" s="417"/>
      <c r="E30" s="404"/>
      <c r="F30" s="404"/>
      <c r="G30" s="404"/>
    </row>
    <row r="31" spans="2:7">
      <c r="B31" s="409" t="s">
        <v>2025</v>
      </c>
      <c r="C31" s="415" t="s">
        <v>2691</v>
      </c>
      <c r="D31" s="417"/>
      <c r="E31" s="404"/>
      <c r="F31" s="404"/>
      <c r="G31" s="404"/>
    </row>
    <row r="32" spans="2:7">
      <c r="B32" s="409" t="s">
        <v>2025</v>
      </c>
      <c r="C32" s="415" t="s">
        <v>2734</v>
      </c>
      <c r="D32" s="417"/>
      <c r="E32" s="404"/>
      <c r="F32" s="404"/>
      <c r="G32" s="404"/>
    </row>
    <row r="33" spans="2:7">
      <c r="B33" s="409" t="s">
        <v>2025</v>
      </c>
      <c r="C33" s="415" t="s">
        <v>2699</v>
      </c>
      <c r="D33" s="417"/>
      <c r="E33" s="404"/>
      <c r="F33" s="404"/>
      <c r="G33" s="404"/>
    </row>
    <row r="34" spans="2:7">
      <c r="B34" s="409" t="s">
        <v>2025</v>
      </c>
      <c r="C34" s="415" t="s">
        <v>2703</v>
      </c>
      <c r="D34" s="417"/>
      <c r="E34" s="404"/>
      <c r="F34" s="404"/>
      <c r="G34" s="404"/>
    </row>
    <row r="35" spans="2:7">
      <c r="B35" s="409" t="s">
        <v>2025</v>
      </c>
      <c r="C35" s="415" t="s">
        <v>2707</v>
      </c>
      <c r="D35" s="417"/>
      <c r="E35" s="404"/>
      <c r="F35" s="404"/>
      <c r="G35" s="404"/>
    </row>
    <row r="36" spans="2:7">
      <c r="B36" s="409" t="s">
        <v>2025</v>
      </c>
      <c r="C36" s="415" t="s">
        <v>2711</v>
      </c>
      <c r="D36" s="417"/>
      <c r="E36" s="404"/>
      <c r="F36" s="404"/>
      <c r="G36" s="404"/>
    </row>
    <row r="37" spans="2:7">
      <c r="B37" s="409" t="s">
        <v>2025</v>
      </c>
      <c r="C37" s="415" t="s">
        <v>2715</v>
      </c>
      <c r="D37" s="417"/>
      <c r="E37" s="404"/>
      <c r="F37" s="404"/>
      <c r="G37" s="404"/>
    </row>
    <row r="38" spans="2:7">
      <c r="B38" s="409" t="s">
        <v>2025</v>
      </c>
      <c r="C38" s="415" t="s">
        <v>2719</v>
      </c>
      <c r="D38" s="417"/>
      <c r="E38" s="404"/>
      <c r="F38" s="404"/>
      <c r="G38" s="404"/>
    </row>
  </sheetData>
  <phoneticPr fontId="7" type="noConversion"/>
  <pageMargins left="0.7" right="0.7" top="0.75" bottom="0.75" header="0.3" footer="0.3"/>
  <customProperties>
    <customPr name="EpmWorksheetKeyString_GUID" r:id="rId1"/>
  </customPropertie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36FC-09CD-4A0D-AF0E-907C7A76B694}">
  <sheetPr codeName="Sheet42"/>
  <dimension ref="B5:F6"/>
  <sheetViews>
    <sheetView workbookViewId="0">
      <selection activeCell="J8" sqref="J8"/>
    </sheetView>
  </sheetViews>
  <sheetFormatPr defaultRowHeight="14"/>
  <sheetData>
    <row r="5" spans="2:6" ht="16">
      <c r="B5" s="397" t="s">
        <v>0</v>
      </c>
      <c r="C5" s="397" t="s">
        <v>1</v>
      </c>
      <c r="D5" s="398" t="s">
        <v>2723</v>
      </c>
      <c r="E5" s="398" t="s">
        <v>2724</v>
      </c>
      <c r="F5" s="398" t="s">
        <v>2725</v>
      </c>
    </row>
    <row r="6" spans="2:6">
      <c r="B6" s="239"/>
      <c r="C6" s="399"/>
      <c r="D6" s="241"/>
      <c r="E6" s="241"/>
      <c r="F6" s="241"/>
    </row>
  </sheetData>
  <phoneticPr fontId="7" type="noConversion"/>
  <pageMargins left="0.7" right="0.7" top="0.75" bottom="0.75" header="0.3" footer="0.3"/>
  <customProperties>
    <customPr name="EpmWorksheetKeyString_GUID" r:id="rId1"/>
  </customPropertie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50421-B6A2-409B-8E77-178C152B6416}">
  <sheetPr codeName="Sheet96"/>
  <dimension ref="A1:M19"/>
  <sheetViews>
    <sheetView workbookViewId="0">
      <selection activeCell="D23" sqref="D23"/>
    </sheetView>
  </sheetViews>
  <sheetFormatPr defaultColWidth="8.33203125" defaultRowHeight="12.5"/>
  <cols>
    <col min="1" max="1" width="26.1640625" style="2" customWidth="1"/>
    <col min="2" max="2" width="5.9140625" style="2" customWidth="1"/>
    <col min="3" max="13" width="15.9140625" style="2" customWidth="1"/>
    <col min="14" max="16384" width="8.33203125" style="2"/>
  </cols>
  <sheetData>
    <row r="1" spans="1:13" ht="16.25" customHeight="1">
      <c r="A1" s="595" t="s">
        <v>2843</v>
      </c>
      <c r="B1" s="595" t="s">
        <v>1</v>
      </c>
      <c r="C1" s="595" t="s">
        <v>2463</v>
      </c>
      <c r="D1" s="595" t="s">
        <v>2844</v>
      </c>
      <c r="E1" s="595" t="s">
        <v>2844</v>
      </c>
      <c r="F1" s="595" t="s">
        <v>2844</v>
      </c>
      <c r="G1" s="595" t="s">
        <v>2844</v>
      </c>
      <c r="H1" s="595" t="s">
        <v>2845</v>
      </c>
      <c r="I1" s="595" t="s">
        <v>2845</v>
      </c>
      <c r="J1" s="595" t="s">
        <v>2845</v>
      </c>
      <c r="K1" s="595" t="s">
        <v>2845</v>
      </c>
      <c r="L1" s="595" t="s">
        <v>2845</v>
      </c>
      <c r="M1" s="595" t="s">
        <v>2036</v>
      </c>
    </row>
    <row r="2" spans="1:13" ht="24.65" customHeight="1">
      <c r="A2" s="595" t="s">
        <v>2843</v>
      </c>
      <c r="B2" s="595" t="s">
        <v>1</v>
      </c>
      <c r="C2" s="595" t="s">
        <v>2463</v>
      </c>
      <c r="D2" s="207" t="s">
        <v>2846</v>
      </c>
      <c r="E2" s="207" t="s">
        <v>2847</v>
      </c>
      <c r="F2" s="207" t="s">
        <v>2848</v>
      </c>
      <c r="G2" s="207" t="s">
        <v>430</v>
      </c>
      <c r="H2" s="207" t="s">
        <v>2849</v>
      </c>
      <c r="I2" s="207" t="s">
        <v>2850</v>
      </c>
      <c r="J2" s="207" t="s">
        <v>2851</v>
      </c>
      <c r="K2" s="207" t="s">
        <v>2852</v>
      </c>
      <c r="L2" s="207" t="s">
        <v>430</v>
      </c>
      <c r="M2" s="595" t="s">
        <v>2036</v>
      </c>
    </row>
    <row r="3" spans="1:13" ht="16.25" customHeight="1">
      <c r="A3" s="458" t="s">
        <v>10</v>
      </c>
      <c r="B3" s="458" t="s">
        <v>11</v>
      </c>
      <c r="C3" s="458">
        <v>1</v>
      </c>
      <c r="D3" s="458">
        <v>2</v>
      </c>
      <c r="E3" s="458">
        <v>3</v>
      </c>
      <c r="F3" s="458">
        <v>4</v>
      </c>
      <c r="G3" s="458">
        <v>5</v>
      </c>
      <c r="H3" s="458">
        <v>6</v>
      </c>
      <c r="I3" s="458">
        <v>7</v>
      </c>
      <c r="J3" s="458">
        <v>8</v>
      </c>
      <c r="K3" s="458">
        <v>9</v>
      </c>
      <c r="L3" s="458">
        <v>10</v>
      </c>
      <c r="M3" s="458">
        <v>11</v>
      </c>
    </row>
    <row r="4" spans="1:13" ht="16.25" customHeight="1">
      <c r="A4" s="208" t="s">
        <v>2853</v>
      </c>
      <c r="B4" s="197">
        <v>1</v>
      </c>
      <c r="C4" s="198" t="s">
        <v>2854</v>
      </c>
      <c r="D4" s="198" t="s">
        <v>2855</v>
      </c>
      <c r="E4" s="198" t="s">
        <v>2856</v>
      </c>
      <c r="F4" s="198" t="s">
        <v>2857</v>
      </c>
      <c r="G4" s="198" t="s">
        <v>2858</v>
      </c>
      <c r="H4" s="198" t="s">
        <v>2859</v>
      </c>
      <c r="I4" s="198" t="s">
        <v>2860</v>
      </c>
      <c r="J4" s="198" t="s">
        <v>2861</v>
      </c>
      <c r="K4" s="198" t="s">
        <v>2862</v>
      </c>
      <c r="L4" s="198" t="s">
        <v>2863</v>
      </c>
      <c r="M4" s="198" t="s">
        <v>2864</v>
      </c>
    </row>
    <row r="5" spans="1:13" ht="16.25" customHeight="1">
      <c r="A5" s="208" t="s">
        <v>2865</v>
      </c>
      <c r="B5" s="197">
        <v>2</v>
      </c>
      <c r="C5" s="198" t="s">
        <v>2866</v>
      </c>
      <c r="D5" s="198" t="s">
        <v>2867</v>
      </c>
      <c r="E5" s="198" t="s">
        <v>2868</v>
      </c>
      <c r="F5" s="198" t="s">
        <v>2869</v>
      </c>
      <c r="G5" s="198" t="s">
        <v>2870</v>
      </c>
      <c r="H5" s="198" t="s">
        <v>2871</v>
      </c>
      <c r="I5" s="198" t="s">
        <v>2872</v>
      </c>
      <c r="J5" s="198" t="s">
        <v>2873</v>
      </c>
      <c r="K5" s="198" t="s">
        <v>2874</v>
      </c>
      <c r="L5" s="198" t="s">
        <v>2875</v>
      </c>
      <c r="M5" s="198" t="s">
        <v>2876</v>
      </c>
    </row>
    <row r="6" spans="1:13" ht="16.25" customHeight="1">
      <c r="A6" s="208" t="s">
        <v>2877</v>
      </c>
      <c r="B6" s="197">
        <v>3</v>
      </c>
      <c r="C6" s="198" t="s">
        <v>2878</v>
      </c>
      <c r="D6" s="198" t="s">
        <v>2879</v>
      </c>
      <c r="E6" s="198" t="s">
        <v>2880</v>
      </c>
      <c r="F6" s="198" t="s">
        <v>2881</v>
      </c>
      <c r="G6" s="198" t="s">
        <v>2882</v>
      </c>
      <c r="H6" s="198" t="s">
        <v>2883</v>
      </c>
      <c r="I6" s="198" t="s">
        <v>2884</v>
      </c>
      <c r="J6" s="198" t="s">
        <v>2885</v>
      </c>
      <c r="K6" s="198" t="s">
        <v>2886</v>
      </c>
      <c r="L6" s="198" t="s">
        <v>2887</v>
      </c>
      <c r="M6" s="198" t="s">
        <v>2888</v>
      </c>
    </row>
    <row r="7" spans="1:13" ht="16.25" customHeight="1">
      <c r="A7" s="208" t="s">
        <v>2889</v>
      </c>
      <c r="B7" s="197">
        <v>4</v>
      </c>
      <c r="C7" s="198" t="s">
        <v>2890</v>
      </c>
      <c r="D7" s="198" t="s">
        <v>2891</v>
      </c>
      <c r="E7" s="198" t="s">
        <v>2892</v>
      </c>
      <c r="F7" s="198" t="s">
        <v>2893</v>
      </c>
      <c r="G7" s="198" t="s">
        <v>2894</v>
      </c>
      <c r="H7" s="198" t="s">
        <v>2895</v>
      </c>
      <c r="I7" s="198" t="s">
        <v>2896</v>
      </c>
      <c r="J7" s="198" t="s">
        <v>2897</v>
      </c>
      <c r="K7" s="198" t="s">
        <v>2898</v>
      </c>
      <c r="L7" s="198" t="s">
        <v>2899</v>
      </c>
      <c r="M7" s="198" t="s">
        <v>2900</v>
      </c>
    </row>
    <row r="8" spans="1:13" ht="16.25" customHeight="1">
      <c r="A8" s="208" t="s">
        <v>2901</v>
      </c>
      <c r="B8" s="197">
        <v>5</v>
      </c>
      <c r="C8" s="198" t="s">
        <v>2902</v>
      </c>
      <c r="D8" s="198" t="s">
        <v>2903</v>
      </c>
      <c r="E8" s="198" t="s">
        <v>2904</v>
      </c>
      <c r="F8" s="198" t="s">
        <v>2905</v>
      </c>
      <c r="G8" s="198" t="s">
        <v>2906</v>
      </c>
      <c r="H8" s="198" t="s">
        <v>2907</v>
      </c>
      <c r="I8" s="198" t="s">
        <v>2908</v>
      </c>
      <c r="J8" s="198" t="s">
        <v>2909</v>
      </c>
      <c r="K8" s="198" t="s">
        <v>2910</v>
      </c>
      <c r="L8" s="198" t="s">
        <v>2911</v>
      </c>
      <c r="M8" s="198" t="s">
        <v>2912</v>
      </c>
    </row>
    <row r="9" spans="1:13" ht="16.25" customHeight="1">
      <c r="A9" s="208" t="s">
        <v>2913</v>
      </c>
      <c r="B9" s="197">
        <v>6</v>
      </c>
      <c r="C9" s="198" t="s">
        <v>2914</v>
      </c>
      <c r="D9" s="198" t="s">
        <v>2915</v>
      </c>
      <c r="E9" s="198" t="s">
        <v>2916</v>
      </c>
      <c r="F9" s="198" t="s">
        <v>2917</v>
      </c>
      <c r="G9" s="198" t="s">
        <v>2918</v>
      </c>
      <c r="H9" s="198" t="s">
        <v>2919</v>
      </c>
      <c r="I9" s="198" t="s">
        <v>2920</v>
      </c>
      <c r="J9" s="198" t="s">
        <v>2921</v>
      </c>
      <c r="K9" s="198" t="s">
        <v>2922</v>
      </c>
      <c r="L9" s="198" t="s">
        <v>2923</v>
      </c>
      <c r="M9" s="198" t="s">
        <v>2924</v>
      </c>
    </row>
    <row r="10" spans="1:13" ht="16.25" customHeight="1">
      <c r="A10" s="208" t="s">
        <v>2925</v>
      </c>
      <c r="B10" s="197">
        <v>7</v>
      </c>
      <c r="C10" s="198" t="s">
        <v>2926</v>
      </c>
      <c r="D10" s="198" t="s">
        <v>2927</v>
      </c>
      <c r="E10" s="198" t="s">
        <v>2928</v>
      </c>
      <c r="F10" s="198" t="s">
        <v>2929</v>
      </c>
      <c r="G10" s="198" t="s">
        <v>2930</v>
      </c>
      <c r="H10" s="198" t="s">
        <v>2931</v>
      </c>
      <c r="I10" s="198" t="s">
        <v>2932</v>
      </c>
      <c r="J10" s="198" t="s">
        <v>2933</v>
      </c>
      <c r="K10" s="198" t="s">
        <v>2934</v>
      </c>
      <c r="L10" s="198" t="s">
        <v>2935</v>
      </c>
      <c r="M10" s="198" t="s">
        <v>2936</v>
      </c>
    </row>
    <row r="11" spans="1:13" ht="16.25" customHeight="1">
      <c r="A11" s="208" t="s">
        <v>2937</v>
      </c>
      <c r="B11" s="197">
        <v>8</v>
      </c>
      <c r="C11" s="198" t="s">
        <v>2938</v>
      </c>
      <c r="D11" s="198" t="s">
        <v>2939</v>
      </c>
      <c r="E11" s="198" t="s">
        <v>2940</v>
      </c>
      <c r="F11" s="198" t="s">
        <v>2941</v>
      </c>
      <c r="G11" s="198" t="s">
        <v>2942</v>
      </c>
      <c r="H11" s="198" t="s">
        <v>2943</v>
      </c>
      <c r="I11" s="198" t="s">
        <v>2944</v>
      </c>
      <c r="J11" s="198" t="s">
        <v>2945</v>
      </c>
      <c r="K11" s="198" t="s">
        <v>2946</v>
      </c>
      <c r="L11" s="198" t="s">
        <v>2947</v>
      </c>
      <c r="M11" s="198" t="s">
        <v>2948</v>
      </c>
    </row>
    <row r="12" spans="1:13" ht="16.25" customHeight="1">
      <c r="A12" s="208" t="s">
        <v>2949</v>
      </c>
      <c r="B12" s="197">
        <v>9</v>
      </c>
      <c r="C12" s="198" t="s">
        <v>2950</v>
      </c>
      <c r="D12" s="198" t="s">
        <v>2951</v>
      </c>
      <c r="E12" s="198" t="s">
        <v>2952</v>
      </c>
      <c r="F12" s="198" t="s">
        <v>2953</v>
      </c>
      <c r="G12" s="198" t="s">
        <v>2954</v>
      </c>
      <c r="H12" s="198" t="s">
        <v>2955</v>
      </c>
      <c r="I12" s="198" t="s">
        <v>2956</v>
      </c>
      <c r="J12" s="198" t="s">
        <v>2957</v>
      </c>
      <c r="K12" s="198" t="s">
        <v>2958</v>
      </c>
      <c r="L12" s="198" t="s">
        <v>2959</v>
      </c>
      <c r="M12" s="198" t="s">
        <v>2960</v>
      </c>
    </row>
    <row r="13" spans="1:13" ht="16.25" customHeight="1">
      <c r="A13" s="208" t="s">
        <v>2961</v>
      </c>
      <c r="B13" s="197">
        <v>10</v>
      </c>
      <c r="C13" s="198" t="s">
        <v>2962</v>
      </c>
      <c r="D13" s="198" t="s">
        <v>2963</v>
      </c>
      <c r="E13" s="198" t="s">
        <v>2964</v>
      </c>
      <c r="F13" s="198" t="s">
        <v>2965</v>
      </c>
      <c r="G13" s="198" t="s">
        <v>2966</v>
      </c>
      <c r="H13" s="198" t="s">
        <v>2967</v>
      </c>
      <c r="I13" s="198" t="s">
        <v>2968</v>
      </c>
      <c r="J13" s="198" t="s">
        <v>2969</v>
      </c>
      <c r="K13" s="198" t="s">
        <v>2970</v>
      </c>
      <c r="L13" s="198" t="s">
        <v>2971</v>
      </c>
      <c r="M13" s="198" t="s">
        <v>2972</v>
      </c>
    </row>
    <row r="14" spans="1:13" ht="16.25" customHeight="1">
      <c r="A14" s="208" t="s">
        <v>2973</v>
      </c>
      <c r="B14" s="197">
        <v>11</v>
      </c>
      <c r="C14" s="198" t="s">
        <v>2974</v>
      </c>
      <c r="D14" s="198" t="s">
        <v>2975</v>
      </c>
      <c r="E14" s="198" t="s">
        <v>2976</v>
      </c>
      <c r="F14" s="198" t="s">
        <v>2977</v>
      </c>
      <c r="G14" s="198" t="s">
        <v>2978</v>
      </c>
      <c r="H14" s="198" t="s">
        <v>2979</v>
      </c>
      <c r="I14" s="198" t="s">
        <v>2980</v>
      </c>
      <c r="J14" s="198" t="s">
        <v>2981</v>
      </c>
      <c r="K14" s="198" t="s">
        <v>2982</v>
      </c>
      <c r="L14" s="198" t="s">
        <v>2983</v>
      </c>
      <c r="M14" s="198" t="s">
        <v>2984</v>
      </c>
    </row>
    <row r="15" spans="1:13" ht="16.25" customHeight="1">
      <c r="A15" s="208" t="s">
        <v>2985</v>
      </c>
      <c r="B15" s="197">
        <v>12</v>
      </c>
      <c r="C15" s="198" t="s">
        <v>2986</v>
      </c>
      <c r="D15" s="198" t="s">
        <v>2987</v>
      </c>
      <c r="E15" s="198" t="s">
        <v>2988</v>
      </c>
      <c r="F15" s="198" t="s">
        <v>2989</v>
      </c>
      <c r="G15" s="198" t="s">
        <v>2990</v>
      </c>
      <c r="H15" s="198" t="s">
        <v>2991</v>
      </c>
      <c r="I15" s="198" t="s">
        <v>2992</v>
      </c>
      <c r="J15" s="198" t="s">
        <v>2993</v>
      </c>
      <c r="K15" s="198" t="s">
        <v>2994</v>
      </c>
      <c r="L15" s="198" t="s">
        <v>2995</v>
      </c>
      <c r="M15" s="198" t="s">
        <v>2996</v>
      </c>
    </row>
    <row r="16" spans="1:13" ht="16.25" customHeight="1">
      <c r="A16" s="208" t="s">
        <v>2997</v>
      </c>
      <c r="B16" s="197">
        <v>13</v>
      </c>
      <c r="C16" s="198" t="s">
        <v>2998</v>
      </c>
      <c r="D16" s="198" t="s">
        <v>2999</v>
      </c>
      <c r="E16" s="198" t="s">
        <v>3000</v>
      </c>
      <c r="F16" s="198" t="s">
        <v>3001</v>
      </c>
      <c r="G16" s="198" t="s">
        <v>3002</v>
      </c>
      <c r="H16" s="198" t="s">
        <v>3003</v>
      </c>
      <c r="I16" s="198" t="s">
        <v>3004</v>
      </c>
      <c r="J16" s="198" t="s">
        <v>3005</v>
      </c>
      <c r="K16" s="198" t="s">
        <v>3006</v>
      </c>
      <c r="L16" s="198" t="s">
        <v>3007</v>
      </c>
      <c r="M16" s="198" t="s">
        <v>3008</v>
      </c>
    </row>
    <row r="17" spans="1:13" ht="16.25" customHeight="1">
      <c r="A17" s="208" t="s">
        <v>3009</v>
      </c>
      <c r="B17" s="197">
        <v>14</v>
      </c>
      <c r="C17" s="198" t="s">
        <v>3010</v>
      </c>
      <c r="D17" s="198" t="s">
        <v>3011</v>
      </c>
      <c r="E17" s="198" t="s">
        <v>3012</v>
      </c>
      <c r="F17" s="198" t="s">
        <v>3013</v>
      </c>
      <c r="G17" s="198" t="s">
        <v>3014</v>
      </c>
      <c r="H17" s="198" t="s">
        <v>3015</v>
      </c>
      <c r="I17" s="198" t="s">
        <v>3016</v>
      </c>
      <c r="J17" s="198" t="s">
        <v>3017</v>
      </c>
      <c r="K17" s="198" t="s">
        <v>3018</v>
      </c>
      <c r="L17" s="198" t="s">
        <v>3019</v>
      </c>
      <c r="M17" s="198" t="s">
        <v>3020</v>
      </c>
    </row>
    <row r="18" spans="1:13" ht="16.25" customHeight="1">
      <c r="A18" s="476" t="s">
        <v>3021</v>
      </c>
      <c r="B18" s="197">
        <v>15</v>
      </c>
      <c r="C18" s="198" t="s">
        <v>3022</v>
      </c>
      <c r="D18" s="198" t="s">
        <v>3023</v>
      </c>
      <c r="E18" s="198" t="s">
        <v>3024</v>
      </c>
      <c r="F18" s="198" t="s">
        <v>3025</v>
      </c>
      <c r="G18" s="198" t="s">
        <v>3026</v>
      </c>
      <c r="H18" s="198" t="s">
        <v>3027</v>
      </c>
      <c r="I18" s="198" t="s">
        <v>3028</v>
      </c>
      <c r="J18" s="198" t="s">
        <v>3029</v>
      </c>
      <c r="K18" s="198" t="s">
        <v>3030</v>
      </c>
      <c r="L18" s="198" t="s">
        <v>3031</v>
      </c>
      <c r="M18" s="198" t="s">
        <v>3032</v>
      </c>
    </row>
    <row r="19" spans="1:13" ht="16.25" customHeight="1">
      <c r="A19" s="208" t="s">
        <v>3033</v>
      </c>
      <c r="B19" s="197">
        <v>16</v>
      </c>
      <c r="C19" s="198" t="s">
        <v>3034</v>
      </c>
      <c r="D19" s="198" t="s">
        <v>3035</v>
      </c>
      <c r="E19" s="198" t="s">
        <v>3036</v>
      </c>
      <c r="F19" s="198" t="s">
        <v>3037</v>
      </c>
      <c r="G19" s="198" t="s">
        <v>3038</v>
      </c>
      <c r="H19" s="198" t="s">
        <v>3039</v>
      </c>
      <c r="I19" s="198" t="s">
        <v>3040</v>
      </c>
      <c r="J19" s="198" t="s">
        <v>3041</v>
      </c>
      <c r="K19" s="198" t="s">
        <v>3042</v>
      </c>
      <c r="L19" s="198" t="s">
        <v>3043</v>
      </c>
      <c r="M19" s="198" t="s">
        <v>3044</v>
      </c>
    </row>
  </sheetData>
  <mergeCells count="6">
    <mergeCell ref="M1:M2"/>
    <mergeCell ref="A1:A2"/>
    <mergeCell ref="B1:B2"/>
    <mergeCell ref="C1:C2"/>
    <mergeCell ref="D1:G1"/>
    <mergeCell ref="H1:L1"/>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4401-C4E9-4DF7-890D-825C40947C80}">
  <sheetPr codeName="Sheet50"/>
  <dimension ref="A3:N27"/>
  <sheetViews>
    <sheetView topLeftCell="A4" workbookViewId="0">
      <selection activeCell="F21" sqref="F21"/>
    </sheetView>
  </sheetViews>
  <sheetFormatPr defaultRowHeight="14"/>
  <cols>
    <col min="1" max="1" width="24.5" bestFit="1" customWidth="1"/>
    <col min="6" max="6" width="23.25" bestFit="1" customWidth="1"/>
    <col min="11" max="11" width="15" bestFit="1" customWidth="1"/>
  </cols>
  <sheetData>
    <row r="3" spans="1:14" ht="22.5">
      <c r="A3" s="459"/>
      <c r="B3" s="459"/>
      <c r="C3" s="580" t="s">
        <v>3045</v>
      </c>
      <c r="D3" s="580"/>
      <c r="E3" s="579"/>
      <c r="F3" s="580"/>
      <c r="G3" s="580"/>
      <c r="H3" s="580"/>
      <c r="I3" s="580"/>
      <c r="J3" s="459"/>
      <c r="K3" s="459"/>
      <c r="L3" s="459"/>
      <c r="M3" s="459"/>
      <c r="N3" s="459"/>
    </row>
    <row r="4" spans="1:14">
      <c r="A4" s="459"/>
      <c r="B4" s="459"/>
      <c r="C4" s="459"/>
      <c r="D4" s="464"/>
      <c r="E4" s="464" t="s">
        <v>1990</v>
      </c>
      <c r="F4" s="462" t="s">
        <v>2727</v>
      </c>
      <c r="G4" s="459"/>
      <c r="H4" s="459"/>
      <c r="I4" s="459"/>
      <c r="J4" s="459"/>
      <c r="K4" s="459"/>
      <c r="L4" s="459"/>
      <c r="M4" s="459"/>
      <c r="N4" s="459"/>
    </row>
    <row r="5" spans="1:14">
      <c r="A5" s="459"/>
      <c r="B5" s="459"/>
      <c r="C5" s="459"/>
      <c r="D5" s="465"/>
      <c r="E5" s="465" t="s">
        <v>1992</v>
      </c>
      <c r="F5" s="463" t="s">
        <v>2730</v>
      </c>
      <c r="G5" s="459"/>
      <c r="H5" s="459"/>
      <c r="I5" s="459"/>
      <c r="J5" s="459"/>
      <c r="K5" s="459"/>
      <c r="L5" s="459"/>
      <c r="M5" s="459"/>
      <c r="N5" s="459"/>
    </row>
    <row r="6" spans="1:14">
      <c r="A6" s="459"/>
      <c r="B6" s="459"/>
      <c r="C6" s="459"/>
      <c r="D6" s="465"/>
      <c r="E6" s="465" t="s">
        <v>1993</v>
      </c>
      <c r="F6" s="463" t="s">
        <v>2781</v>
      </c>
      <c r="G6" s="459"/>
      <c r="H6" s="459"/>
      <c r="I6" s="459"/>
      <c r="J6" s="459"/>
      <c r="K6" s="459"/>
      <c r="L6" s="459"/>
      <c r="M6" s="459"/>
      <c r="N6" s="459"/>
    </row>
    <row r="7" spans="1:14">
      <c r="A7" s="459"/>
      <c r="B7" s="459"/>
      <c r="C7" s="459"/>
      <c r="D7" s="465"/>
      <c r="E7" s="465" t="s">
        <v>1994</v>
      </c>
      <c r="F7" s="463" t="s">
        <v>2782</v>
      </c>
      <c r="G7" s="459"/>
      <c r="H7" s="459"/>
      <c r="I7" s="459"/>
      <c r="J7" s="459"/>
      <c r="K7" s="459"/>
      <c r="L7" s="459"/>
      <c r="M7" s="459"/>
      <c r="N7" s="459"/>
    </row>
    <row r="8" spans="1:14" ht="16.5">
      <c r="A8" s="459"/>
      <c r="B8" s="469"/>
      <c r="C8" s="460"/>
      <c r="D8" s="460"/>
      <c r="E8" s="465" t="s">
        <v>1995</v>
      </c>
      <c r="F8" s="463" t="s">
        <v>3046</v>
      </c>
      <c r="G8" s="459"/>
      <c r="H8" s="459"/>
      <c r="I8" s="459"/>
      <c r="J8" s="459"/>
      <c r="K8" s="459"/>
      <c r="L8" s="459"/>
      <c r="M8" s="459"/>
      <c r="N8" s="459"/>
    </row>
    <row r="9" spans="1:14">
      <c r="A9" s="599" t="s">
        <v>0</v>
      </c>
      <c r="B9" s="602" t="s">
        <v>1</v>
      </c>
      <c r="C9" s="574" t="s">
        <v>2463</v>
      </c>
      <c r="D9" s="605" t="s">
        <v>2844</v>
      </c>
      <c r="E9" s="606"/>
      <c r="F9" s="606"/>
      <c r="G9" s="607"/>
      <c r="H9" s="596" t="s">
        <v>2845</v>
      </c>
      <c r="I9" s="597"/>
      <c r="J9" s="597"/>
      <c r="K9" s="597"/>
      <c r="L9" s="598"/>
      <c r="M9" s="473"/>
      <c r="N9" s="459"/>
    </row>
    <row r="10" spans="1:14">
      <c r="A10" s="600"/>
      <c r="B10" s="602"/>
      <c r="C10" s="604"/>
      <c r="D10" s="574" t="s">
        <v>2846</v>
      </c>
      <c r="E10" s="574" t="s">
        <v>2847</v>
      </c>
      <c r="F10" s="574" t="s">
        <v>2848</v>
      </c>
      <c r="G10" s="574" t="s">
        <v>430</v>
      </c>
      <c r="H10" s="574" t="s">
        <v>2849</v>
      </c>
      <c r="I10" s="574" t="s">
        <v>2850</v>
      </c>
      <c r="J10" s="574" t="s">
        <v>2851</v>
      </c>
      <c r="K10" s="574" t="s">
        <v>2852</v>
      </c>
      <c r="L10" s="574" t="s">
        <v>430</v>
      </c>
      <c r="M10" s="574" t="s">
        <v>2036</v>
      </c>
      <c r="N10" s="459"/>
    </row>
    <row r="11" spans="1:14">
      <c r="A11" s="601"/>
      <c r="B11" s="602"/>
      <c r="C11" s="575"/>
      <c r="D11" s="575"/>
      <c r="E11" s="575"/>
      <c r="F11" s="575"/>
      <c r="G11" s="575"/>
      <c r="H11" s="575"/>
      <c r="I11" s="575"/>
      <c r="J11" s="575"/>
      <c r="K11" s="575"/>
      <c r="L11" s="575"/>
      <c r="M11" s="575"/>
      <c r="N11" s="459"/>
    </row>
    <row r="12" spans="1:14">
      <c r="A12" s="468" t="s">
        <v>10</v>
      </c>
      <c r="B12" s="603"/>
      <c r="C12" s="467">
        <v>1</v>
      </c>
      <c r="D12" s="467">
        <v>2</v>
      </c>
      <c r="E12" s="467">
        <v>3</v>
      </c>
      <c r="F12" s="467">
        <v>4</v>
      </c>
      <c r="G12" s="467">
        <v>5</v>
      </c>
      <c r="H12" s="467">
        <v>6</v>
      </c>
      <c r="I12" s="467">
        <v>7</v>
      </c>
      <c r="J12" s="467">
        <v>8</v>
      </c>
      <c r="K12" s="467">
        <v>9</v>
      </c>
      <c r="L12" s="467">
        <v>10</v>
      </c>
      <c r="M12" s="467">
        <v>11</v>
      </c>
      <c r="N12" s="475" t="s">
        <v>3047</v>
      </c>
    </row>
    <row r="13" spans="1:14">
      <c r="A13" s="466" t="s">
        <v>2853</v>
      </c>
      <c r="B13" s="470">
        <v>1</v>
      </c>
      <c r="C13" s="461"/>
      <c r="D13" s="461"/>
      <c r="E13" s="461"/>
      <c r="F13" s="461"/>
      <c r="G13" s="461"/>
      <c r="H13" s="461"/>
      <c r="I13" s="461"/>
      <c r="J13" s="461"/>
      <c r="K13" s="461"/>
      <c r="L13" s="461"/>
      <c r="M13" s="461"/>
      <c r="N13" s="474"/>
    </row>
    <row r="14" spans="1:14">
      <c r="A14" s="472" t="s">
        <v>2865</v>
      </c>
      <c r="B14" s="470">
        <v>2</v>
      </c>
      <c r="C14" s="461"/>
      <c r="D14" s="461"/>
      <c r="E14" s="461"/>
      <c r="F14" s="461"/>
      <c r="G14" s="461"/>
      <c r="H14" s="461"/>
      <c r="I14" s="461"/>
      <c r="J14" s="461"/>
      <c r="K14" s="461"/>
      <c r="L14" s="461"/>
      <c r="M14" s="461"/>
      <c r="N14" s="474"/>
    </row>
    <row r="15" spans="1:14">
      <c r="A15" s="466" t="s">
        <v>2877</v>
      </c>
      <c r="B15" s="470">
        <v>3</v>
      </c>
      <c r="C15" s="461"/>
      <c r="D15" s="461"/>
      <c r="E15" s="461"/>
      <c r="F15" s="461"/>
      <c r="G15" s="461"/>
      <c r="H15" s="461"/>
      <c r="I15" s="461"/>
      <c r="J15" s="461"/>
      <c r="K15" s="461"/>
      <c r="L15" s="461"/>
      <c r="M15" s="461"/>
      <c r="N15" s="474"/>
    </row>
    <row r="16" spans="1:14">
      <c r="A16" s="466" t="s">
        <v>2889</v>
      </c>
      <c r="B16" s="470">
        <v>4</v>
      </c>
      <c r="C16" s="461"/>
      <c r="D16" s="461"/>
      <c r="E16" s="461"/>
      <c r="F16" s="461"/>
      <c r="G16" s="461"/>
      <c r="H16" s="461"/>
      <c r="I16" s="461"/>
      <c r="J16" s="461"/>
      <c r="K16" s="461"/>
      <c r="L16" s="461"/>
      <c r="M16" s="461"/>
      <c r="N16" s="474"/>
    </row>
    <row r="17" spans="1:14">
      <c r="A17" s="466" t="s">
        <v>2901</v>
      </c>
      <c r="B17" s="470">
        <v>5</v>
      </c>
      <c r="C17" s="461"/>
      <c r="D17" s="461"/>
      <c r="E17" s="461"/>
      <c r="F17" s="461"/>
      <c r="G17" s="461"/>
      <c r="H17" s="461"/>
      <c r="I17" s="461"/>
      <c r="J17" s="461"/>
      <c r="K17" s="461"/>
      <c r="L17" s="461"/>
      <c r="M17" s="461"/>
      <c r="N17" s="474"/>
    </row>
    <row r="18" spans="1:14">
      <c r="A18" s="466" t="s">
        <v>2913</v>
      </c>
      <c r="B18" s="470">
        <v>6</v>
      </c>
      <c r="C18" s="461"/>
      <c r="D18" s="461"/>
      <c r="E18" s="461"/>
      <c r="F18" s="461"/>
      <c r="G18" s="461"/>
      <c r="H18" s="461"/>
      <c r="I18" s="461"/>
      <c r="J18" s="461"/>
      <c r="K18" s="461"/>
      <c r="L18" s="461"/>
      <c r="M18" s="461"/>
      <c r="N18" s="474"/>
    </row>
    <row r="19" spans="1:14">
      <c r="A19" s="466" t="s">
        <v>2925</v>
      </c>
      <c r="B19" s="470">
        <v>7</v>
      </c>
      <c r="C19" s="461"/>
      <c r="D19" s="461"/>
      <c r="E19" s="461"/>
      <c r="F19" s="461"/>
      <c r="G19" s="461"/>
      <c r="H19" s="461"/>
      <c r="I19" s="461"/>
      <c r="J19" s="461"/>
      <c r="K19" s="461"/>
      <c r="L19" s="461"/>
      <c r="M19" s="461"/>
      <c r="N19" s="474"/>
    </row>
    <row r="20" spans="1:14">
      <c r="A20" s="466" t="s">
        <v>2937</v>
      </c>
      <c r="B20" s="470">
        <v>8</v>
      </c>
      <c r="C20" s="461"/>
      <c r="D20" s="461"/>
      <c r="E20" s="461"/>
      <c r="F20" s="461"/>
      <c r="G20" s="461"/>
      <c r="H20" s="461"/>
      <c r="I20" s="461"/>
      <c r="J20" s="461"/>
      <c r="K20" s="461"/>
      <c r="L20" s="461"/>
      <c r="M20" s="461"/>
      <c r="N20" s="474"/>
    </row>
    <row r="21" spans="1:14">
      <c r="A21" s="466" t="s">
        <v>2949</v>
      </c>
      <c r="B21" s="470">
        <v>9</v>
      </c>
      <c r="C21" s="461"/>
      <c r="D21" s="461"/>
      <c r="E21" s="461"/>
      <c r="F21" s="461"/>
      <c r="G21" s="461"/>
      <c r="H21" s="461"/>
      <c r="I21" s="461"/>
      <c r="J21" s="461"/>
      <c r="K21" s="461"/>
      <c r="L21" s="461"/>
      <c r="M21" s="461"/>
      <c r="N21" s="474"/>
    </row>
    <row r="22" spans="1:14">
      <c r="A22" s="466" t="s">
        <v>2961</v>
      </c>
      <c r="B22" s="470">
        <v>10</v>
      </c>
      <c r="C22" s="461"/>
      <c r="D22" s="461"/>
      <c r="E22" s="461"/>
      <c r="F22" s="461"/>
      <c r="G22" s="461"/>
      <c r="H22" s="461"/>
      <c r="I22" s="461"/>
      <c r="J22" s="461"/>
      <c r="K22" s="461"/>
      <c r="L22" s="461"/>
      <c r="M22" s="461"/>
      <c r="N22" s="474"/>
    </row>
    <row r="23" spans="1:14">
      <c r="A23" s="466" t="s">
        <v>2973</v>
      </c>
      <c r="B23" s="470">
        <v>11</v>
      </c>
      <c r="C23" s="461"/>
      <c r="D23" s="461"/>
      <c r="E23" s="461"/>
      <c r="F23" s="461"/>
      <c r="G23" s="461"/>
      <c r="H23" s="461"/>
      <c r="I23" s="461"/>
      <c r="J23" s="461"/>
      <c r="K23" s="461"/>
      <c r="L23" s="461"/>
      <c r="M23" s="461"/>
      <c r="N23" s="474"/>
    </row>
    <row r="24" spans="1:14">
      <c r="A24" s="466" t="s">
        <v>2985</v>
      </c>
      <c r="B24" s="470">
        <v>12</v>
      </c>
      <c r="C24" s="461"/>
      <c r="D24" s="461"/>
      <c r="E24" s="461"/>
      <c r="F24" s="461"/>
      <c r="G24" s="461"/>
      <c r="H24" s="461"/>
      <c r="I24" s="461"/>
      <c r="J24" s="461"/>
      <c r="K24" s="461"/>
      <c r="L24" s="461"/>
      <c r="M24" s="461"/>
      <c r="N24" s="474"/>
    </row>
    <row r="25" spans="1:14">
      <c r="A25" s="471" t="s">
        <v>3048</v>
      </c>
      <c r="B25" s="470">
        <v>13</v>
      </c>
      <c r="C25" s="461"/>
      <c r="D25" s="461"/>
      <c r="E25" s="461"/>
      <c r="F25" s="461"/>
      <c r="G25" s="461"/>
      <c r="H25" s="461"/>
      <c r="I25" s="461"/>
      <c r="J25" s="461"/>
      <c r="K25" s="461"/>
      <c r="L25" s="461"/>
      <c r="M25" s="461"/>
      <c r="N25" s="474"/>
    </row>
    <row r="26" spans="1:14">
      <c r="A26" s="466" t="s">
        <v>3009</v>
      </c>
      <c r="B26" s="470">
        <v>14</v>
      </c>
      <c r="C26" s="461"/>
      <c r="D26" s="461"/>
      <c r="E26" s="461"/>
      <c r="F26" s="461"/>
      <c r="G26" s="461"/>
      <c r="H26" s="461"/>
      <c r="I26" s="461"/>
      <c r="J26" s="461"/>
      <c r="K26" s="461"/>
      <c r="L26" s="461"/>
      <c r="M26" s="461"/>
      <c r="N26" s="474"/>
    </row>
    <row r="27" spans="1:14">
      <c r="A27" s="466" t="s">
        <v>3049</v>
      </c>
      <c r="B27" s="470">
        <v>15</v>
      </c>
      <c r="C27" s="461"/>
      <c r="D27" s="461"/>
      <c r="E27" s="461"/>
      <c r="F27" s="461"/>
      <c r="G27" s="461"/>
      <c r="H27" s="461"/>
      <c r="I27" s="461"/>
      <c r="J27" s="461"/>
      <c r="K27" s="461"/>
      <c r="L27" s="461"/>
      <c r="M27" s="461"/>
      <c r="N27" s="474"/>
    </row>
  </sheetData>
  <mergeCells count="16">
    <mergeCell ref="A9:A11"/>
    <mergeCell ref="B9:B12"/>
    <mergeCell ref="C9:C11"/>
    <mergeCell ref="D9:G9"/>
    <mergeCell ref="D10:D11"/>
    <mergeCell ref="E10:E11"/>
    <mergeCell ref="F10:F11"/>
    <mergeCell ref="G10:G11"/>
    <mergeCell ref="L10:L11"/>
    <mergeCell ref="M10:M11"/>
    <mergeCell ref="H9:L9"/>
    <mergeCell ref="K10:K11"/>
    <mergeCell ref="C3:I3"/>
    <mergeCell ref="J10:J11"/>
    <mergeCell ref="H10:H11"/>
    <mergeCell ref="I10:I11"/>
  </mergeCells>
  <phoneticPr fontId="7" type="noConversion"/>
  <pageMargins left="0.7" right="0.7" top="0.75" bottom="0.75" header="0.3" footer="0.3"/>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EB49-B7A9-4093-BA96-BC6B4B41A7FA}">
  <sheetPr codeName="Sheet3"/>
  <dimension ref="A1:L13"/>
  <sheetViews>
    <sheetView workbookViewId="0">
      <selection activeCell="B24" sqref="B24"/>
    </sheetView>
  </sheetViews>
  <sheetFormatPr defaultRowHeight="14"/>
  <cols>
    <col min="1" max="1" width="14.83203125" bestFit="1" customWidth="1"/>
    <col min="2" max="2" width="27.33203125" bestFit="1" customWidth="1"/>
    <col min="4" max="4" width="16.25" bestFit="1" customWidth="1"/>
    <col min="6" max="7" width="16.25" bestFit="1" customWidth="1"/>
  </cols>
  <sheetData>
    <row r="1" spans="1:12" ht="22.5">
      <c r="A1" s="200"/>
      <c r="B1" s="206" t="s">
        <v>1989</v>
      </c>
      <c r="C1" s="199"/>
      <c r="D1" s="200"/>
      <c r="E1" s="199"/>
      <c r="F1" s="199"/>
      <c r="G1" s="199"/>
      <c r="H1" s="199"/>
      <c r="I1" s="199"/>
      <c r="J1" s="199"/>
      <c r="K1" s="199"/>
    </row>
    <row r="2" spans="1:12" ht="22.5">
      <c r="A2" s="201" t="s">
        <v>1990</v>
      </c>
      <c r="B2" s="202" t="s">
        <v>1991</v>
      </c>
      <c r="C2" s="199"/>
      <c r="D2" s="206"/>
      <c r="E2" s="199"/>
      <c r="F2" s="199"/>
      <c r="G2" s="199"/>
      <c r="H2" s="199"/>
      <c r="I2" s="199"/>
      <c r="J2" s="199"/>
      <c r="K2" s="199"/>
    </row>
    <row r="3" spans="1:12">
      <c r="A3" s="203" t="s">
        <v>1992</v>
      </c>
      <c r="B3" s="204" t="s">
        <v>1991</v>
      </c>
      <c r="C3" s="199"/>
      <c r="D3" s="199"/>
      <c r="E3" s="199"/>
      <c r="F3" s="199"/>
      <c r="G3" s="199"/>
      <c r="H3" s="199"/>
      <c r="I3" s="199"/>
      <c r="J3" s="199"/>
      <c r="K3" s="199"/>
    </row>
    <row r="4" spans="1:12">
      <c r="A4" s="203" t="s">
        <v>1993</v>
      </c>
      <c r="B4" s="204" t="s">
        <v>1991</v>
      </c>
      <c r="C4" s="199"/>
      <c r="D4" s="199"/>
      <c r="E4" s="199"/>
      <c r="F4" s="199"/>
      <c r="G4" s="199"/>
      <c r="H4" s="199"/>
      <c r="I4" s="199"/>
      <c r="J4" s="199"/>
      <c r="K4" s="199"/>
    </row>
    <row r="5" spans="1:12">
      <c r="A5" s="203" t="s">
        <v>1994</v>
      </c>
      <c r="B5" s="204" t="s">
        <v>1991</v>
      </c>
      <c r="C5" s="199"/>
      <c r="D5" s="199"/>
      <c r="E5" s="199"/>
      <c r="F5" s="199"/>
      <c r="G5" s="199"/>
      <c r="H5" s="199"/>
      <c r="I5" s="199"/>
      <c r="J5" s="199"/>
      <c r="K5" s="199"/>
    </row>
    <row r="6" spans="1:12">
      <c r="A6" s="203" t="s">
        <v>1995</v>
      </c>
      <c r="B6" s="204" t="s">
        <v>1991</v>
      </c>
      <c r="C6" s="199"/>
      <c r="D6" s="199"/>
      <c r="E6" s="199"/>
      <c r="F6" s="199"/>
      <c r="G6" s="199"/>
      <c r="H6" s="199"/>
      <c r="I6" s="199"/>
      <c r="J6" s="199"/>
      <c r="K6" s="199"/>
    </row>
    <row r="7" spans="1:12">
      <c r="A7" s="199"/>
      <c r="B7" s="199"/>
      <c r="C7" s="200"/>
      <c r="D7" s="199"/>
      <c r="E7" s="199"/>
      <c r="F7" s="199"/>
      <c r="G7" s="199"/>
      <c r="H7" s="199"/>
      <c r="I7" s="199"/>
      <c r="J7" s="199"/>
      <c r="K7" s="205"/>
    </row>
    <row r="8" spans="1:12">
      <c r="A8" s="533" t="s">
        <v>269</v>
      </c>
      <c r="B8" s="528" t="s">
        <v>1965</v>
      </c>
      <c r="C8" s="528" t="s">
        <v>7</v>
      </c>
      <c r="D8" s="528" t="s">
        <v>1966</v>
      </c>
      <c r="E8" s="530" t="s">
        <v>1967</v>
      </c>
      <c r="F8" s="531"/>
      <c r="G8" s="531"/>
      <c r="H8" s="532"/>
      <c r="I8" s="528" t="s">
        <v>1968</v>
      </c>
      <c r="J8" s="209"/>
      <c r="K8" s="212" t="s">
        <v>1996</v>
      </c>
      <c r="L8" s="209"/>
    </row>
    <row r="9" spans="1:12">
      <c r="A9" s="534"/>
      <c r="B9" s="529"/>
      <c r="C9" s="529"/>
      <c r="D9" s="529"/>
      <c r="E9" s="216" t="s">
        <v>1969</v>
      </c>
      <c r="F9" s="216" t="s">
        <v>1970</v>
      </c>
      <c r="G9" s="216" t="s">
        <v>1334</v>
      </c>
      <c r="H9" s="216" t="s">
        <v>1971</v>
      </c>
      <c r="I9" s="529"/>
      <c r="J9" s="209"/>
      <c r="K9" s="217">
        <v>0</v>
      </c>
      <c r="L9" s="209"/>
    </row>
    <row r="10" spans="1:12" ht="14.5" customHeight="1">
      <c r="A10" s="214"/>
      <c r="B10" s="215" t="s">
        <v>10</v>
      </c>
      <c r="C10" s="214">
        <v>1</v>
      </c>
      <c r="D10" s="214">
        <v>2</v>
      </c>
      <c r="E10" s="214">
        <v>3</v>
      </c>
      <c r="F10" s="214">
        <v>4</v>
      </c>
      <c r="G10" s="214">
        <v>5</v>
      </c>
      <c r="H10" s="214">
        <v>6</v>
      </c>
      <c r="I10" s="214">
        <v>7</v>
      </c>
      <c r="J10" s="209"/>
      <c r="K10" s="209"/>
      <c r="L10" s="209"/>
    </row>
    <row r="11" spans="1:12">
      <c r="A11" s="214"/>
      <c r="B11" s="213" t="s">
        <v>430</v>
      </c>
      <c r="C11" s="211">
        <v>0</v>
      </c>
      <c r="D11" s="211">
        <v>0</v>
      </c>
      <c r="E11" s="211">
        <v>0</v>
      </c>
      <c r="F11" s="211">
        <v>0</v>
      </c>
      <c r="G11" s="211">
        <v>0</v>
      </c>
      <c r="H11" s="211">
        <v>0</v>
      </c>
      <c r="I11" s="211">
        <v>0</v>
      </c>
      <c r="J11" s="209"/>
      <c r="K11" s="209"/>
      <c r="L11" s="209"/>
    </row>
    <row r="12" spans="1:12">
      <c r="A12" s="214"/>
      <c r="B12" s="218" t="s">
        <v>430</v>
      </c>
      <c r="C12" s="211"/>
      <c r="D12" s="211"/>
      <c r="E12" s="211"/>
      <c r="F12" s="211"/>
      <c r="G12" s="211"/>
      <c r="H12" s="211">
        <v>0</v>
      </c>
      <c r="I12" s="211"/>
      <c r="J12" s="209"/>
      <c r="K12" s="209"/>
      <c r="L12" s="209"/>
    </row>
    <row r="13" spans="1:12">
      <c r="A13" s="214">
        <v>1</v>
      </c>
      <c r="B13" s="218" t="s">
        <v>1997</v>
      </c>
      <c r="C13" s="210"/>
      <c r="D13" s="210"/>
      <c r="E13" s="210"/>
      <c r="F13" s="210"/>
      <c r="G13" s="210"/>
      <c r="H13" s="210">
        <v>0</v>
      </c>
      <c r="I13" s="210"/>
      <c r="J13" s="94"/>
      <c r="K13" s="94"/>
      <c r="L13" s="94"/>
    </row>
  </sheetData>
  <mergeCells count="6">
    <mergeCell ref="A8:A9"/>
    <mergeCell ref="I8:I9"/>
    <mergeCell ref="E8:H8"/>
    <mergeCell ref="D8:D9"/>
    <mergeCell ref="C8:C9"/>
    <mergeCell ref="B8:B9"/>
  </mergeCells>
  <phoneticPr fontId="7" type="noConversion"/>
  <pageMargins left="0.7" right="0.7" top="0.75" bottom="0.75" header="0.3" footer="0.3"/>
  <customProperties>
    <customPr name="EpmWorksheetKeyString_GUID" r:id="rId1"/>
  </customPropertie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0E49-A4C5-410B-929D-059B60CBF562}">
  <sheetPr codeName="Sheet97"/>
  <dimension ref="A1:R43"/>
  <sheetViews>
    <sheetView topLeftCell="F1" workbookViewId="0">
      <selection activeCell="L18" sqref="L18"/>
    </sheetView>
  </sheetViews>
  <sheetFormatPr defaultColWidth="8.33203125" defaultRowHeight="12.5"/>
  <cols>
    <col min="1" max="1" width="43.1640625" style="2" customWidth="1"/>
    <col min="2" max="2" width="4.58203125" style="2" customWidth="1"/>
    <col min="3" max="18" width="15.9140625" style="2" customWidth="1"/>
    <col min="19" max="16384" width="8.33203125" style="2"/>
  </cols>
  <sheetData>
    <row r="1" spans="1:18" ht="16.25" customHeight="1">
      <c r="A1" s="527" t="s">
        <v>0</v>
      </c>
      <c r="B1" s="527" t="s">
        <v>1</v>
      </c>
      <c r="C1" s="527" t="s">
        <v>3050</v>
      </c>
      <c r="D1" s="527" t="s">
        <v>3050</v>
      </c>
      <c r="E1" s="527" t="s">
        <v>3050</v>
      </c>
      <c r="F1" s="527" t="s">
        <v>3050</v>
      </c>
      <c r="G1" s="527" t="s">
        <v>3050</v>
      </c>
      <c r="H1" s="527" t="s">
        <v>3050</v>
      </c>
      <c r="I1" s="527" t="s">
        <v>3050</v>
      </c>
      <c r="J1" s="527" t="s">
        <v>3050</v>
      </c>
      <c r="K1" s="527" t="s">
        <v>3051</v>
      </c>
      <c r="L1" s="527" t="s">
        <v>3051</v>
      </c>
      <c r="M1" s="527" t="s">
        <v>3051</v>
      </c>
      <c r="N1" s="527" t="s">
        <v>3051</v>
      </c>
      <c r="O1" s="527" t="s">
        <v>3051</v>
      </c>
      <c r="P1" s="527" t="s">
        <v>3051</v>
      </c>
      <c r="Q1" s="527" t="s">
        <v>3051</v>
      </c>
      <c r="R1" s="527" t="s">
        <v>3051</v>
      </c>
    </row>
    <row r="2" spans="1:18" ht="16.25" customHeight="1">
      <c r="A2" s="527" t="s">
        <v>0</v>
      </c>
      <c r="B2" s="527" t="s">
        <v>1</v>
      </c>
      <c r="C2" s="527" t="s">
        <v>3052</v>
      </c>
      <c r="D2" s="527" t="s">
        <v>3052</v>
      </c>
      <c r="E2" s="527" t="s">
        <v>3052</v>
      </c>
      <c r="F2" s="527" t="s">
        <v>3052</v>
      </c>
      <c r="G2" s="527" t="s">
        <v>3052</v>
      </c>
      <c r="H2" s="527" t="s">
        <v>3052</v>
      </c>
      <c r="I2" s="527" t="s">
        <v>3052</v>
      </c>
      <c r="J2" s="527" t="s">
        <v>3053</v>
      </c>
      <c r="K2" s="527" t="s">
        <v>3052</v>
      </c>
      <c r="L2" s="527" t="s">
        <v>3052</v>
      </c>
      <c r="M2" s="527" t="s">
        <v>3052</v>
      </c>
      <c r="N2" s="527" t="s">
        <v>3052</v>
      </c>
      <c r="O2" s="527" t="s">
        <v>3052</v>
      </c>
      <c r="P2" s="527" t="s">
        <v>3052</v>
      </c>
      <c r="Q2" s="527" t="s">
        <v>3052</v>
      </c>
      <c r="R2" s="527" t="s">
        <v>3053</v>
      </c>
    </row>
    <row r="3" spans="1:18" ht="16.25" customHeight="1">
      <c r="A3" s="527" t="s">
        <v>0</v>
      </c>
      <c r="B3" s="527" t="s">
        <v>1</v>
      </c>
      <c r="C3" s="196" t="s">
        <v>1971</v>
      </c>
      <c r="D3" s="196" t="s">
        <v>3054</v>
      </c>
      <c r="E3" s="196" t="s">
        <v>3055</v>
      </c>
      <c r="F3" s="196" t="s">
        <v>3056</v>
      </c>
      <c r="G3" s="196" t="s">
        <v>3057</v>
      </c>
      <c r="H3" s="196" t="s">
        <v>3058</v>
      </c>
      <c r="I3" s="196" t="s">
        <v>1334</v>
      </c>
      <c r="J3" s="527" t="s">
        <v>3053</v>
      </c>
      <c r="K3" s="196" t="s">
        <v>1971</v>
      </c>
      <c r="L3" s="196" t="s">
        <v>3054</v>
      </c>
      <c r="M3" s="196" t="s">
        <v>3055</v>
      </c>
      <c r="N3" s="196" t="s">
        <v>3056</v>
      </c>
      <c r="O3" s="196" t="s">
        <v>3057</v>
      </c>
      <c r="P3" s="196" t="s">
        <v>3058</v>
      </c>
      <c r="Q3" s="196" t="s">
        <v>1334</v>
      </c>
      <c r="R3" s="527" t="s">
        <v>3053</v>
      </c>
    </row>
    <row r="4" spans="1:18" ht="16.25" customHeight="1">
      <c r="A4" s="208" t="s">
        <v>3059</v>
      </c>
      <c r="B4" s="197">
        <v>1</v>
      </c>
      <c r="C4" s="198" t="s">
        <v>3060</v>
      </c>
      <c r="D4" s="198" t="s">
        <v>3061</v>
      </c>
      <c r="E4" s="198" t="s">
        <v>3062</v>
      </c>
      <c r="F4" s="198" t="s">
        <v>3063</v>
      </c>
      <c r="G4" s="198" t="s">
        <v>3064</v>
      </c>
      <c r="H4" s="198" t="s">
        <v>3065</v>
      </c>
      <c r="I4" s="198" t="s">
        <v>3066</v>
      </c>
      <c r="J4" s="198" t="s">
        <v>3067</v>
      </c>
      <c r="K4" s="198" t="s">
        <v>3068</v>
      </c>
      <c r="L4" s="198" t="s">
        <v>3069</v>
      </c>
      <c r="M4" s="198" t="s">
        <v>3070</v>
      </c>
      <c r="N4" s="198" t="s">
        <v>3071</v>
      </c>
      <c r="O4" s="198" t="s">
        <v>3072</v>
      </c>
      <c r="P4" s="198" t="s">
        <v>3073</v>
      </c>
      <c r="Q4" s="198" t="s">
        <v>3074</v>
      </c>
      <c r="R4" s="198" t="s">
        <v>3075</v>
      </c>
    </row>
    <row r="5" spans="1:18" ht="16.25" customHeight="1">
      <c r="A5" s="208" t="s">
        <v>3076</v>
      </c>
      <c r="B5" s="197">
        <v>2</v>
      </c>
      <c r="C5" s="198" t="s">
        <v>3077</v>
      </c>
      <c r="D5" s="198" t="s">
        <v>3078</v>
      </c>
      <c r="E5" s="198" t="s">
        <v>3079</v>
      </c>
      <c r="F5" s="198" t="s">
        <v>3080</v>
      </c>
      <c r="G5" s="198" t="s">
        <v>3081</v>
      </c>
      <c r="H5" s="198" t="s">
        <v>3082</v>
      </c>
      <c r="I5" s="198" t="s">
        <v>3083</v>
      </c>
      <c r="J5" s="198" t="s">
        <v>3084</v>
      </c>
      <c r="K5" s="198" t="s">
        <v>3085</v>
      </c>
      <c r="L5" s="198" t="s">
        <v>3086</v>
      </c>
      <c r="M5" s="198" t="s">
        <v>3087</v>
      </c>
      <c r="N5" s="198" t="s">
        <v>3088</v>
      </c>
      <c r="O5" s="198" t="s">
        <v>3089</v>
      </c>
      <c r="P5" s="198" t="s">
        <v>3090</v>
      </c>
      <c r="Q5" s="198" t="s">
        <v>3091</v>
      </c>
      <c r="R5" s="198" t="s">
        <v>3092</v>
      </c>
    </row>
    <row r="6" spans="1:18" ht="16.25" customHeight="1">
      <c r="A6" s="208" t="s">
        <v>3093</v>
      </c>
      <c r="B6" s="197">
        <v>3</v>
      </c>
      <c r="C6" s="198" t="s">
        <v>3094</v>
      </c>
      <c r="D6" s="198" t="s">
        <v>3095</v>
      </c>
      <c r="E6" s="198" t="s">
        <v>3096</v>
      </c>
      <c r="F6" s="198" t="s">
        <v>3097</v>
      </c>
      <c r="G6" s="198" t="s">
        <v>3098</v>
      </c>
      <c r="H6" s="198" t="s">
        <v>3099</v>
      </c>
      <c r="I6" s="198" t="s">
        <v>3100</v>
      </c>
      <c r="J6" s="198" t="s">
        <v>3101</v>
      </c>
      <c r="K6" s="198" t="s">
        <v>3102</v>
      </c>
      <c r="L6" s="198" t="s">
        <v>3103</v>
      </c>
      <c r="M6" s="198" t="s">
        <v>3104</v>
      </c>
      <c r="N6" s="198" t="s">
        <v>3105</v>
      </c>
      <c r="O6" s="198" t="s">
        <v>3106</v>
      </c>
      <c r="P6" s="198" t="s">
        <v>3107</v>
      </c>
      <c r="Q6" s="198" t="s">
        <v>3108</v>
      </c>
      <c r="R6" s="198" t="s">
        <v>3109</v>
      </c>
    </row>
    <row r="7" spans="1:18" ht="16.25" customHeight="1">
      <c r="A7" s="208" t="s">
        <v>3110</v>
      </c>
      <c r="B7" s="197">
        <v>4</v>
      </c>
      <c r="C7" s="198" t="s">
        <v>3111</v>
      </c>
      <c r="D7" s="198" t="s">
        <v>3112</v>
      </c>
      <c r="E7" s="198" t="s">
        <v>3113</v>
      </c>
      <c r="F7" s="198" t="s">
        <v>3114</v>
      </c>
      <c r="G7" s="198" t="s">
        <v>3115</v>
      </c>
      <c r="H7" s="198" t="s">
        <v>3116</v>
      </c>
      <c r="I7" s="198" t="s">
        <v>3117</v>
      </c>
      <c r="J7" s="198" t="s">
        <v>3118</v>
      </c>
      <c r="K7" s="198" t="s">
        <v>3119</v>
      </c>
      <c r="L7" s="198" t="s">
        <v>3120</v>
      </c>
      <c r="M7" s="198" t="s">
        <v>3121</v>
      </c>
      <c r="N7" s="198" t="s">
        <v>3122</v>
      </c>
      <c r="O7" s="198" t="s">
        <v>3123</v>
      </c>
      <c r="P7" s="198" t="s">
        <v>3124</v>
      </c>
      <c r="Q7" s="198" t="s">
        <v>3125</v>
      </c>
      <c r="R7" s="198" t="s">
        <v>3126</v>
      </c>
    </row>
    <row r="8" spans="1:18" ht="16.25" customHeight="1">
      <c r="A8" s="208" t="s">
        <v>3127</v>
      </c>
      <c r="B8" s="197">
        <v>5</v>
      </c>
      <c r="C8" s="198" t="s">
        <v>3128</v>
      </c>
      <c r="D8" s="198" t="s">
        <v>3129</v>
      </c>
      <c r="E8" s="198" t="s">
        <v>3130</v>
      </c>
      <c r="F8" s="198" t="s">
        <v>3131</v>
      </c>
      <c r="G8" s="198" t="s">
        <v>3132</v>
      </c>
      <c r="H8" s="198" t="s">
        <v>3133</v>
      </c>
      <c r="I8" s="198" t="s">
        <v>3134</v>
      </c>
      <c r="J8" s="198" t="s">
        <v>3135</v>
      </c>
      <c r="K8" s="198" t="s">
        <v>3136</v>
      </c>
      <c r="L8" s="198" t="s">
        <v>3137</v>
      </c>
      <c r="M8" s="198" t="s">
        <v>3138</v>
      </c>
      <c r="N8" s="198" t="s">
        <v>3139</v>
      </c>
      <c r="O8" s="198" t="s">
        <v>3140</v>
      </c>
      <c r="P8" s="198" t="s">
        <v>3141</v>
      </c>
      <c r="Q8" s="198" t="s">
        <v>3142</v>
      </c>
      <c r="R8" s="198" t="s">
        <v>3143</v>
      </c>
    </row>
    <row r="9" spans="1:18" ht="16.25" customHeight="1">
      <c r="A9" s="208" t="s">
        <v>3144</v>
      </c>
      <c r="B9" s="197">
        <v>6</v>
      </c>
      <c r="C9" s="198" t="s">
        <v>3145</v>
      </c>
      <c r="D9" s="198" t="s">
        <v>3146</v>
      </c>
      <c r="E9" s="198" t="s">
        <v>3147</v>
      </c>
      <c r="F9" s="198" t="s">
        <v>3148</v>
      </c>
      <c r="G9" s="198" t="s">
        <v>3149</v>
      </c>
      <c r="H9" s="198" t="s">
        <v>3150</v>
      </c>
      <c r="I9" s="198" t="s">
        <v>3151</v>
      </c>
      <c r="J9" s="198" t="s">
        <v>3152</v>
      </c>
      <c r="K9" s="198" t="s">
        <v>3153</v>
      </c>
      <c r="L9" s="198" t="s">
        <v>3154</v>
      </c>
      <c r="M9" s="198" t="s">
        <v>3155</v>
      </c>
      <c r="N9" s="198" t="s">
        <v>3156</v>
      </c>
      <c r="O9" s="198" t="s">
        <v>3157</v>
      </c>
      <c r="P9" s="198" t="s">
        <v>3158</v>
      </c>
      <c r="Q9" s="198" t="s">
        <v>3159</v>
      </c>
      <c r="R9" s="198" t="s">
        <v>3160</v>
      </c>
    </row>
    <row r="10" spans="1:18" ht="16.25" customHeight="1">
      <c r="A10" s="208" t="s">
        <v>3161</v>
      </c>
      <c r="B10" s="197">
        <v>7</v>
      </c>
      <c r="C10" s="198" t="s">
        <v>3162</v>
      </c>
      <c r="D10" s="198" t="s">
        <v>3163</v>
      </c>
      <c r="E10" s="198" t="s">
        <v>3164</v>
      </c>
      <c r="F10" s="198" t="s">
        <v>3165</v>
      </c>
      <c r="G10" s="198" t="s">
        <v>3166</v>
      </c>
      <c r="H10" s="198" t="s">
        <v>3167</v>
      </c>
      <c r="I10" s="198" t="s">
        <v>3168</v>
      </c>
      <c r="J10" s="198" t="s">
        <v>3169</v>
      </c>
      <c r="K10" s="198" t="s">
        <v>3170</v>
      </c>
      <c r="L10" s="198" t="s">
        <v>3171</v>
      </c>
      <c r="M10" s="198" t="s">
        <v>3172</v>
      </c>
      <c r="N10" s="198" t="s">
        <v>3173</v>
      </c>
      <c r="O10" s="198" t="s">
        <v>3174</v>
      </c>
      <c r="P10" s="198" t="s">
        <v>3175</v>
      </c>
      <c r="Q10" s="198" t="s">
        <v>3176</v>
      </c>
      <c r="R10" s="198" t="s">
        <v>3177</v>
      </c>
    </row>
    <row r="11" spans="1:18" ht="16.25" customHeight="1">
      <c r="A11" s="208" t="s">
        <v>3178</v>
      </c>
      <c r="B11" s="197">
        <v>8</v>
      </c>
      <c r="C11" s="198" t="s">
        <v>3179</v>
      </c>
      <c r="D11" s="198" t="s">
        <v>3180</v>
      </c>
      <c r="E11" s="198" t="s">
        <v>3181</v>
      </c>
      <c r="F11" s="198" t="s">
        <v>3182</v>
      </c>
      <c r="G11" s="198" t="s">
        <v>3183</v>
      </c>
      <c r="H11" s="198" t="s">
        <v>3184</v>
      </c>
      <c r="I11" s="198" t="s">
        <v>3185</v>
      </c>
      <c r="J11" s="198" t="s">
        <v>3186</v>
      </c>
      <c r="K11" s="198" t="s">
        <v>3187</v>
      </c>
      <c r="L11" s="198" t="s">
        <v>3188</v>
      </c>
      <c r="M11" s="198" t="s">
        <v>3189</v>
      </c>
      <c r="N11" s="198" t="s">
        <v>3190</v>
      </c>
      <c r="O11" s="198" t="s">
        <v>3191</v>
      </c>
      <c r="P11" s="198" t="s">
        <v>3192</v>
      </c>
      <c r="Q11" s="198" t="s">
        <v>3193</v>
      </c>
      <c r="R11" s="198" t="s">
        <v>3194</v>
      </c>
    </row>
    <row r="12" spans="1:18" ht="16.25" customHeight="1">
      <c r="A12" s="208" t="s">
        <v>3195</v>
      </c>
      <c r="B12" s="197">
        <v>9</v>
      </c>
      <c r="C12" s="198" t="s">
        <v>3196</v>
      </c>
      <c r="D12" s="198" t="s">
        <v>3197</v>
      </c>
      <c r="E12" s="198" t="s">
        <v>3198</v>
      </c>
      <c r="F12" s="198" t="s">
        <v>3199</v>
      </c>
      <c r="G12" s="198" t="s">
        <v>3200</v>
      </c>
      <c r="H12" s="198" t="s">
        <v>3201</v>
      </c>
      <c r="I12" s="198" t="s">
        <v>3202</v>
      </c>
      <c r="J12" s="198" t="s">
        <v>3203</v>
      </c>
      <c r="K12" s="198" t="s">
        <v>3204</v>
      </c>
      <c r="L12" s="198" t="s">
        <v>3205</v>
      </c>
      <c r="M12" s="198" t="s">
        <v>3206</v>
      </c>
      <c r="N12" s="198" t="s">
        <v>3207</v>
      </c>
      <c r="O12" s="198" t="s">
        <v>3208</v>
      </c>
      <c r="P12" s="198" t="s">
        <v>3209</v>
      </c>
      <c r="Q12" s="198" t="s">
        <v>3210</v>
      </c>
      <c r="R12" s="198" t="s">
        <v>3211</v>
      </c>
    </row>
    <row r="13" spans="1:18" ht="16.25" customHeight="1">
      <c r="A13" s="208" t="s">
        <v>3212</v>
      </c>
      <c r="B13" s="197">
        <v>10</v>
      </c>
      <c r="C13" s="198" t="s">
        <v>3213</v>
      </c>
      <c r="D13" s="198" t="s">
        <v>3214</v>
      </c>
      <c r="E13" s="198" t="s">
        <v>3215</v>
      </c>
      <c r="F13" s="198" t="s">
        <v>3216</v>
      </c>
      <c r="G13" s="198" t="s">
        <v>3217</v>
      </c>
      <c r="H13" s="198" t="s">
        <v>3218</v>
      </c>
      <c r="I13" s="198" t="s">
        <v>3219</v>
      </c>
      <c r="J13" s="198" t="s">
        <v>3220</v>
      </c>
      <c r="K13" s="198" t="s">
        <v>3221</v>
      </c>
      <c r="L13" s="198" t="s">
        <v>3222</v>
      </c>
      <c r="M13" s="198" t="s">
        <v>3223</v>
      </c>
      <c r="N13" s="198" t="s">
        <v>3224</v>
      </c>
      <c r="O13" s="198" t="s">
        <v>3225</v>
      </c>
      <c r="P13" s="198" t="s">
        <v>3226</v>
      </c>
      <c r="Q13" s="198" t="s">
        <v>3227</v>
      </c>
      <c r="R13" s="198" t="s">
        <v>3228</v>
      </c>
    </row>
    <row r="14" spans="1:18" ht="16.25" customHeight="1">
      <c r="A14" s="208" t="s">
        <v>3229</v>
      </c>
      <c r="B14" s="197">
        <v>11</v>
      </c>
      <c r="C14" s="198" t="s">
        <v>3230</v>
      </c>
      <c r="D14" s="198" t="s">
        <v>3231</v>
      </c>
      <c r="E14" s="198" t="s">
        <v>3232</v>
      </c>
      <c r="F14" s="198" t="s">
        <v>3233</v>
      </c>
      <c r="G14" s="198" t="s">
        <v>3234</v>
      </c>
      <c r="H14" s="198" t="s">
        <v>3235</v>
      </c>
      <c r="I14" s="198" t="s">
        <v>3236</v>
      </c>
      <c r="J14" s="198" t="s">
        <v>3237</v>
      </c>
      <c r="K14" s="198" t="s">
        <v>3238</v>
      </c>
      <c r="L14" s="198" t="s">
        <v>3239</v>
      </c>
      <c r="M14" s="198" t="s">
        <v>3240</v>
      </c>
      <c r="N14" s="198" t="s">
        <v>3241</v>
      </c>
      <c r="O14" s="198" t="s">
        <v>3242</v>
      </c>
      <c r="P14" s="198" t="s">
        <v>3243</v>
      </c>
      <c r="Q14" s="198" t="s">
        <v>3244</v>
      </c>
      <c r="R14" s="198" t="s">
        <v>3245</v>
      </c>
    </row>
    <row r="15" spans="1:18" ht="16.25" customHeight="1">
      <c r="A15" s="208" t="s">
        <v>3246</v>
      </c>
      <c r="B15" s="197">
        <v>12</v>
      </c>
      <c r="C15" s="198" t="s">
        <v>3247</v>
      </c>
      <c r="D15" s="198" t="s">
        <v>3248</v>
      </c>
      <c r="E15" s="198" t="s">
        <v>3249</v>
      </c>
      <c r="F15" s="198" t="s">
        <v>3250</v>
      </c>
      <c r="G15" s="198" t="s">
        <v>3251</v>
      </c>
      <c r="H15" s="198" t="s">
        <v>3252</v>
      </c>
      <c r="I15" s="198" t="s">
        <v>3253</v>
      </c>
      <c r="J15" s="198" t="s">
        <v>3254</v>
      </c>
      <c r="K15" s="198" t="s">
        <v>3255</v>
      </c>
      <c r="L15" s="198" t="s">
        <v>3256</v>
      </c>
      <c r="M15" s="198" t="s">
        <v>3257</v>
      </c>
      <c r="N15" s="198" t="s">
        <v>3258</v>
      </c>
      <c r="O15" s="198" t="s">
        <v>3259</v>
      </c>
      <c r="P15" s="198" t="s">
        <v>3260</v>
      </c>
      <c r="Q15" s="198" t="s">
        <v>3261</v>
      </c>
      <c r="R15" s="198" t="s">
        <v>3262</v>
      </c>
    </row>
    <row r="16" spans="1:18" ht="16.25" customHeight="1">
      <c r="A16" s="208" t="s">
        <v>3263</v>
      </c>
      <c r="B16" s="197">
        <v>13</v>
      </c>
      <c r="C16" s="198" t="s">
        <v>3264</v>
      </c>
      <c r="D16" s="198" t="s">
        <v>3265</v>
      </c>
      <c r="E16" s="198" t="s">
        <v>3266</v>
      </c>
      <c r="F16" s="198" t="s">
        <v>3267</v>
      </c>
      <c r="G16" s="198" t="s">
        <v>3268</v>
      </c>
      <c r="H16" s="198" t="s">
        <v>3269</v>
      </c>
      <c r="I16" s="198" t="s">
        <v>3270</v>
      </c>
      <c r="J16" s="198" t="s">
        <v>3271</v>
      </c>
      <c r="K16" s="198" t="s">
        <v>3272</v>
      </c>
      <c r="L16" s="198" t="s">
        <v>3273</v>
      </c>
      <c r="M16" s="198" t="s">
        <v>3274</v>
      </c>
      <c r="N16" s="198" t="s">
        <v>3275</v>
      </c>
      <c r="O16" s="198" t="s">
        <v>3276</v>
      </c>
      <c r="P16" s="198" t="s">
        <v>3277</v>
      </c>
      <c r="Q16" s="198" t="s">
        <v>3278</v>
      </c>
      <c r="R16" s="198" t="s">
        <v>3279</v>
      </c>
    </row>
    <row r="17" spans="1:18" ht="16.25" customHeight="1">
      <c r="A17" s="208" t="s">
        <v>3280</v>
      </c>
      <c r="B17" s="197">
        <v>14</v>
      </c>
      <c r="C17" s="198" t="s">
        <v>3281</v>
      </c>
      <c r="D17" s="198" t="s">
        <v>3282</v>
      </c>
      <c r="E17" s="198" t="s">
        <v>3283</v>
      </c>
      <c r="F17" s="198" t="s">
        <v>3284</v>
      </c>
      <c r="G17" s="198" t="s">
        <v>3285</v>
      </c>
      <c r="H17" s="198" t="s">
        <v>3286</v>
      </c>
      <c r="I17" s="198" t="s">
        <v>3287</v>
      </c>
      <c r="J17" s="198" t="s">
        <v>3288</v>
      </c>
      <c r="K17" s="198" t="s">
        <v>3289</v>
      </c>
      <c r="L17" s="198" t="s">
        <v>3290</v>
      </c>
      <c r="M17" s="198" t="s">
        <v>3291</v>
      </c>
      <c r="N17" s="198" t="s">
        <v>3292</v>
      </c>
      <c r="O17" s="198" t="s">
        <v>3293</v>
      </c>
      <c r="P17" s="198" t="s">
        <v>3294</v>
      </c>
      <c r="Q17" s="198" t="s">
        <v>3295</v>
      </c>
      <c r="R17" s="198" t="s">
        <v>3296</v>
      </c>
    </row>
    <row r="18" spans="1:18" ht="16.25" customHeight="1">
      <c r="A18" s="208" t="s">
        <v>3297</v>
      </c>
      <c r="B18" s="197">
        <v>15</v>
      </c>
      <c r="C18" s="198" t="s">
        <v>3298</v>
      </c>
      <c r="D18" s="198" t="s">
        <v>3299</v>
      </c>
      <c r="E18" s="198" t="s">
        <v>3300</v>
      </c>
      <c r="F18" s="198" t="s">
        <v>3301</v>
      </c>
      <c r="G18" s="198" t="s">
        <v>3302</v>
      </c>
      <c r="H18" s="198" t="s">
        <v>3303</v>
      </c>
      <c r="I18" s="198" t="s">
        <v>3304</v>
      </c>
      <c r="J18" s="198" t="s">
        <v>3305</v>
      </c>
      <c r="K18" s="198" t="s">
        <v>3306</v>
      </c>
      <c r="L18" s="198" t="s">
        <v>3307</v>
      </c>
      <c r="M18" s="198" t="s">
        <v>3308</v>
      </c>
      <c r="N18" s="198" t="s">
        <v>3309</v>
      </c>
      <c r="O18" s="198" t="s">
        <v>3310</v>
      </c>
      <c r="P18" s="198" t="s">
        <v>3311</v>
      </c>
      <c r="Q18" s="198" t="s">
        <v>3312</v>
      </c>
      <c r="R18" s="198" t="s">
        <v>3313</v>
      </c>
    </row>
    <row r="19" spans="1:18" ht="16.25" customHeight="1">
      <c r="A19" s="208" t="s">
        <v>3314</v>
      </c>
      <c r="B19" s="197">
        <v>16</v>
      </c>
      <c r="C19" s="198" t="s">
        <v>3315</v>
      </c>
      <c r="D19" s="198" t="s">
        <v>3316</v>
      </c>
      <c r="E19" s="198" t="s">
        <v>3317</v>
      </c>
      <c r="F19" s="198" t="s">
        <v>3318</v>
      </c>
      <c r="G19" s="198" t="s">
        <v>3319</v>
      </c>
      <c r="H19" s="198" t="s">
        <v>3320</v>
      </c>
      <c r="I19" s="198" t="s">
        <v>3321</v>
      </c>
      <c r="J19" s="198" t="s">
        <v>3322</v>
      </c>
      <c r="K19" s="198" t="s">
        <v>3323</v>
      </c>
      <c r="L19" s="198" t="s">
        <v>3324</v>
      </c>
      <c r="M19" s="198" t="s">
        <v>3325</v>
      </c>
      <c r="N19" s="198" t="s">
        <v>3326</v>
      </c>
      <c r="O19" s="198" t="s">
        <v>3327</v>
      </c>
      <c r="P19" s="198" t="s">
        <v>3328</v>
      </c>
      <c r="Q19" s="198" t="s">
        <v>3329</v>
      </c>
      <c r="R19" s="198" t="s">
        <v>3330</v>
      </c>
    </row>
    <row r="20" spans="1:18" ht="16.25" customHeight="1">
      <c r="A20" s="208" t="s">
        <v>3331</v>
      </c>
      <c r="B20" s="197">
        <v>17</v>
      </c>
      <c r="C20" s="198" t="s">
        <v>3332</v>
      </c>
      <c r="D20" s="198" t="s">
        <v>3333</v>
      </c>
      <c r="E20" s="198" t="s">
        <v>3334</v>
      </c>
      <c r="F20" s="198" t="s">
        <v>3335</v>
      </c>
      <c r="G20" s="198" t="s">
        <v>3336</v>
      </c>
      <c r="H20" s="198" t="s">
        <v>3337</v>
      </c>
      <c r="I20" s="198" t="s">
        <v>3338</v>
      </c>
      <c r="J20" s="198" t="s">
        <v>3339</v>
      </c>
      <c r="K20" s="198" t="s">
        <v>3340</v>
      </c>
      <c r="L20" s="198" t="s">
        <v>3341</v>
      </c>
      <c r="M20" s="198" t="s">
        <v>3342</v>
      </c>
      <c r="N20" s="198" t="s">
        <v>3343</v>
      </c>
      <c r="O20" s="198" t="s">
        <v>3344</v>
      </c>
      <c r="P20" s="198" t="s">
        <v>3345</v>
      </c>
      <c r="Q20" s="198" t="s">
        <v>3346</v>
      </c>
      <c r="R20" s="198" t="s">
        <v>3347</v>
      </c>
    </row>
    <row r="21" spans="1:18" ht="16.25" customHeight="1">
      <c r="A21" s="208" t="s">
        <v>3348</v>
      </c>
      <c r="B21" s="197">
        <v>18</v>
      </c>
      <c r="C21" s="198" t="s">
        <v>3349</v>
      </c>
      <c r="D21" s="198" t="s">
        <v>3350</v>
      </c>
      <c r="E21" s="198" t="s">
        <v>3351</v>
      </c>
      <c r="F21" s="198" t="s">
        <v>3352</v>
      </c>
      <c r="G21" s="198" t="s">
        <v>3353</v>
      </c>
      <c r="H21" s="198" t="s">
        <v>3354</v>
      </c>
      <c r="I21" s="198" t="s">
        <v>3355</v>
      </c>
      <c r="J21" s="198" t="s">
        <v>3356</v>
      </c>
      <c r="K21" s="198" t="s">
        <v>3357</v>
      </c>
      <c r="L21" s="198" t="s">
        <v>3358</v>
      </c>
      <c r="M21" s="198" t="s">
        <v>3359</v>
      </c>
      <c r="N21" s="198" t="s">
        <v>3360</v>
      </c>
      <c r="O21" s="198" t="s">
        <v>3361</v>
      </c>
      <c r="P21" s="198" t="s">
        <v>3362</v>
      </c>
      <c r="Q21" s="198" t="s">
        <v>3363</v>
      </c>
      <c r="R21" s="198" t="s">
        <v>3364</v>
      </c>
    </row>
    <row r="22" spans="1:18" ht="16.25" customHeight="1">
      <c r="A22" s="208" t="s">
        <v>3365</v>
      </c>
      <c r="B22" s="197">
        <v>19</v>
      </c>
      <c r="C22" s="198" t="s">
        <v>3366</v>
      </c>
      <c r="D22" s="198" t="s">
        <v>3367</v>
      </c>
      <c r="E22" s="198" t="s">
        <v>3368</v>
      </c>
      <c r="F22" s="198" t="s">
        <v>3369</v>
      </c>
      <c r="G22" s="198" t="s">
        <v>3370</v>
      </c>
      <c r="H22" s="198" t="s">
        <v>3371</v>
      </c>
      <c r="I22" s="198" t="s">
        <v>3372</v>
      </c>
      <c r="J22" s="198" t="s">
        <v>3373</v>
      </c>
      <c r="K22" s="198" t="s">
        <v>3374</v>
      </c>
      <c r="L22" s="198" t="s">
        <v>3375</v>
      </c>
      <c r="M22" s="198" t="s">
        <v>3376</v>
      </c>
      <c r="N22" s="198" t="s">
        <v>3377</v>
      </c>
      <c r="O22" s="198" t="s">
        <v>3378</v>
      </c>
      <c r="P22" s="198" t="s">
        <v>3379</v>
      </c>
      <c r="Q22" s="198" t="s">
        <v>3380</v>
      </c>
      <c r="R22" s="198" t="s">
        <v>3381</v>
      </c>
    </row>
    <row r="23" spans="1:18" ht="16.25" customHeight="1">
      <c r="A23" s="208" t="s">
        <v>3382</v>
      </c>
      <c r="B23" s="197">
        <v>20</v>
      </c>
      <c r="C23" s="198" t="s">
        <v>3383</v>
      </c>
      <c r="D23" s="198" t="s">
        <v>3384</v>
      </c>
      <c r="E23" s="198" t="s">
        <v>3385</v>
      </c>
      <c r="F23" s="198" t="s">
        <v>3386</v>
      </c>
      <c r="G23" s="198" t="s">
        <v>3387</v>
      </c>
      <c r="H23" s="198" t="s">
        <v>3388</v>
      </c>
      <c r="I23" s="198" t="s">
        <v>3389</v>
      </c>
      <c r="J23" s="198" t="s">
        <v>3390</v>
      </c>
      <c r="K23" s="198" t="s">
        <v>3391</v>
      </c>
      <c r="L23" s="198" t="s">
        <v>3392</v>
      </c>
      <c r="M23" s="198" t="s">
        <v>3393</v>
      </c>
      <c r="N23" s="198" t="s">
        <v>3394</v>
      </c>
      <c r="O23" s="198" t="s">
        <v>3395</v>
      </c>
      <c r="P23" s="198" t="s">
        <v>3396</v>
      </c>
      <c r="Q23" s="198" t="s">
        <v>3397</v>
      </c>
      <c r="R23" s="198" t="s">
        <v>3398</v>
      </c>
    </row>
    <row r="24" spans="1:18" ht="16.25" customHeight="1">
      <c r="A24" s="208" t="s">
        <v>3399</v>
      </c>
      <c r="B24" s="197">
        <v>21</v>
      </c>
      <c r="C24" s="198" t="s">
        <v>3400</v>
      </c>
      <c r="D24" s="198" t="s">
        <v>3401</v>
      </c>
      <c r="E24" s="198" t="s">
        <v>3402</v>
      </c>
      <c r="F24" s="198" t="s">
        <v>3403</v>
      </c>
      <c r="G24" s="198" t="s">
        <v>3404</v>
      </c>
      <c r="H24" s="198" t="s">
        <v>3405</v>
      </c>
      <c r="I24" s="198" t="s">
        <v>3406</v>
      </c>
      <c r="J24" s="198" t="s">
        <v>3407</v>
      </c>
      <c r="K24" s="198" t="s">
        <v>3408</v>
      </c>
      <c r="L24" s="198" t="s">
        <v>3409</v>
      </c>
      <c r="M24" s="198" t="s">
        <v>3410</v>
      </c>
      <c r="N24" s="198" t="s">
        <v>3411</v>
      </c>
      <c r="O24" s="198" t="s">
        <v>3412</v>
      </c>
      <c r="P24" s="198" t="s">
        <v>3413</v>
      </c>
      <c r="Q24" s="198" t="s">
        <v>3414</v>
      </c>
      <c r="R24" s="198" t="s">
        <v>3415</v>
      </c>
    </row>
    <row r="25" spans="1:18" ht="16.25" customHeight="1">
      <c r="A25" s="208" t="s">
        <v>3416</v>
      </c>
      <c r="B25" s="197">
        <v>22</v>
      </c>
      <c r="C25" s="198" t="s">
        <v>3417</v>
      </c>
      <c r="D25" s="198" t="s">
        <v>3418</v>
      </c>
      <c r="E25" s="198" t="s">
        <v>3419</v>
      </c>
      <c r="F25" s="198" t="s">
        <v>3420</v>
      </c>
      <c r="G25" s="198" t="s">
        <v>3421</v>
      </c>
      <c r="H25" s="198" t="s">
        <v>3422</v>
      </c>
      <c r="I25" s="198" t="s">
        <v>3423</v>
      </c>
      <c r="J25" s="198" t="s">
        <v>3424</v>
      </c>
      <c r="K25" s="198" t="s">
        <v>3425</v>
      </c>
      <c r="L25" s="198" t="s">
        <v>3426</v>
      </c>
      <c r="M25" s="198" t="s">
        <v>3427</v>
      </c>
      <c r="N25" s="198" t="s">
        <v>3428</v>
      </c>
      <c r="O25" s="198" t="s">
        <v>3429</v>
      </c>
      <c r="P25" s="198" t="s">
        <v>3430</v>
      </c>
      <c r="Q25" s="198" t="s">
        <v>3431</v>
      </c>
      <c r="R25" s="198" t="s">
        <v>3432</v>
      </c>
    </row>
    <row r="26" spans="1:18" ht="16.25" customHeight="1">
      <c r="A26" s="208" t="s">
        <v>3433</v>
      </c>
      <c r="B26" s="197">
        <v>23</v>
      </c>
      <c r="C26" s="198" t="s">
        <v>3434</v>
      </c>
      <c r="D26" s="198" t="s">
        <v>3435</v>
      </c>
      <c r="E26" s="198" t="s">
        <v>3436</v>
      </c>
      <c r="F26" s="198" t="s">
        <v>3437</v>
      </c>
      <c r="G26" s="198" t="s">
        <v>3438</v>
      </c>
      <c r="H26" s="198" t="s">
        <v>3439</v>
      </c>
      <c r="I26" s="198" t="s">
        <v>3440</v>
      </c>
      <c r="J26" s="198" t="s">
        <v>3441</v>
      </c>
      <c r="K26" s="198" t="s">
        <v>3442</v>
      </c>
      <c r="L26" s="198" t="s">
        <v>3443</v>
      </c>
      <c r="M26" s="198" t="s">
        <v>3444</v>
      </c>
      <c r="N26" s="198" t="s">
        <v>3445</v>
      </c>
      <c r="O26" s="198" t="s">
        <v>3446</v>
      </c>
      <c r="P26" s="198" t="s">
        <v>3447</v>
      </c>
      <c r="Q26" s="198" t="s">
        <v>3448</v>
      </c>
      <c r="R26" s="198" t="s">
        <v>3449</v>
      </c>
    </row>
    <row r="27" spans="1:18" ht="16.25" customHeight="1">
      <c r="A27" s="208" t="s">
        <v>3450</v>
      </c>
      <c r="B27" s="197">
        <v>24</v>
      </c>
      <c r="C27" s="198" t="s">
        <v>3451</v>
      </c>
      <c r="D27" s="198" t="s">
        <v>3452</v>
      </c>
      <c r="E27" s="198" t="s">
        <v>3453</v>
      </c>
      <c r="F27" s="198" t="s">
        <v>3454</v>
      </c>
      <c r="G27" s="198" t="s">
        <v>3455</v>
      </c>
      <c r="H27" s="198" t="s">
        <v>3456</v>
      </c>
      <c r="I27" s="198" t="s">
        <v>3457</v>
      </c>
      <c r="J27" s="198" t="s">
        <v>3458</v>
      </c>
      <c r="K27" s="198" t="s">
        <v>3459</v>
      </c>
      <c r="L27" s="198" t="s">
        <v>3460</v>
      </c>
      <c r="M27" s="198" t="s">
        <v>3461</v>
      </c>
      <c r="N27" s="198" t="s">
        <v>3462</v>
      </c>
      <c r="O27" s="198" t="s">
        <v>3463</v>
      </c>
      <c r="P27" s="198" t="s">
        <v>3464</v>
      </c>
      <c r="Q27" s="198" t="s">
        <v>3465</v>
      </c>
      <c r="R27" s="198" t="s">
        <v>3466</v>
      </c>
    </row>
    <row r="28" spans="1:18" ht="16.25" customHeight="1">
      <c r="A28" s="208" t="s">
        <v>3467</v>
      </c>
      <c r="B28" s="197">
        <v>25</v>
      </c>
      <c r="C28" s="198" t="s">
        <v>3468</v>
      </c>
      <c r="D28" s="198" t="s">
        <v>3469</v>
      </c>
      <c r="E28" s="198" t="s">
        <v>3470</v>
      </c>
      <c r="F28" s="198" t="s">
        <v>3471</v>
      </c>
      <c r="G28" s="198" t="s">
        <v>3472</v>
      </c>
      <c r="H28" s="198" t="s">
        <v>3473</v>
      </c>
      <c r="I28" s="198" t="s">
        <v>3474</v>
      </c>
      <c r="J28" s="198" t="s">
        <v>3475</v>
      </c>
      <c r="K28" s="198" t="s">
        <v>3476</v>
      </c>
      <c r="L28" s="198" t="s">
        <v>3477</v>
      </c>
      <c r="M28" s="198" t="s">
        <v>3478</v>
      </c>
      <c r="N28" s="198" t="s">
        <v>3479</v>
      </c>
      <c r="O28" s="198" t="s">
        <v>3480</v>
      </c>
      <c r="P28" s="198" t="s">
        <v>3481</v>
      </c>
      <c r="Q28" s="198" t="s">
        <v>3482</v>
      </c>
      <c r="R28" s="198" t="s">
        <v>3483</v>
      </c>
    </row>
    <row r="29" spans="1:18" ht="16.25" customHeight="1">
      <c r="A29" s="208" t="s">
        <v>3484</v>
      </c>
      <c r="B29" s="197">
        <v>26</v>
      </c>
      <c r="C29" s="198" t="s">
        <v>3485</v>
      </c>
      <c r="D29" s="198" t="s">
        <v>3486</v>
      </c>
      <c r="E29" s="198" t="s">
        <v>3487</v>
      </c>
      <c r="F29" s="198" t="s">
        <v>3488</v>
      </c>
      <c r="G29" s="198" t="s">
        <v>3489</v>
      </c>
      <c r="H29" s="198" t="s">
        <v>3490</v>
      </c>
      <c r="I29" s="198" t="s">
        <v>3491</v>
      </c>
      <c r="J29" s="198" t="s">
        <v>3492</v>
      </c>
      <c r="K29" s="198" t="s">
        <v>3493</v>
      </c>
      <c r="L29" s="198" t="s">
        <v>3494</v>
      </c>
      <c r="M29" s="198" t="s">
        <v>3495</v>
      </c>
      <c r="N29" s="198" t="s">
        <v>3496</v>
      </c>
      <c r="O29" s="198" t="s">
        <v>3497</v>
      </c>
      <c r="P29" s="198" t="s">
        <v>3498</v>
      </c>
      <c r="Q29" s="198" t="s">
        <v>3499</v>
      </c>
      <c r="R29" s="198" t="s">
        <v>3500</v>
      </c>
    </row>
    <row r="30" spans="1:18" ht="16.25" customHeight="1">
      <c r="A30" s="208" t="s">
        <v>3501</v>
      </c>
      <c r="B30" s="197">
        <v>27</v>
      </c>
      <c r="C30" s="198" t="s">
        <v>3502</v>
      </c>
      <c r="D30" s="198" t="s">
        <v>3503</v>
      </c>
      <c r="E30" s="198" t="s">
        <v>3504</v>
      </c>
      <c r="F30" s="198" t="s">
        <v>3505</v>
      </c>
      <c r="G30" s="198" t="s">
        <v>3506</v>
      </c>
      <c r="H30" s="198" t="s">
        <v>3507</v>
      </c>
      <c r="I30" s="198" t="s">
        <v>3508</v>
      </c>
      <c r="J30" s="198" t="s">
        <v>3509</v>
      </c>
      <c r="K30" s="198" t="s">
        <v>3510</v>
      </c>
      <c r="L30" s="198" t="s">
        <v>3511</v>
      </c>
      <c r="M30" s="198" t="s">
        <v>3512</v>
      </c>
      <c r="N30" s="198" t="s">
        <v>3513</v>
      </c>
      <c r="O30" s="198" t="s">
        <v>3514</v>
      </c>
      <c r="P30" s="198" t="s">
        <v>3515</v>
      </c>
      <c r="Q30" s="198" t="s">
        <v>3516</v>
      </c>
      <c r="R30" s="198" t="s">
        <v>3517</v>
      </c>
    </row>
    <row r="31" spans="1:18" ht="16.25" customHeight="1">
      <c r="A31" s="208" t="s">
        <v>3518</v>
      </c>
      <c r="B31" s="197">
        <v>28</v>
      </c>
      <c r="C31" s="198" t="s">
        <v>3519</v>
      </c>
      <c r="D31" s="198" t="s">
        <v>3520</v>
      </c>
      <c r="E31" s="198" t="s">
        <v>3521</v>
      </c>
      <c r="F31" s="198" t="s">
        <v>3522</v>
      </c>
      <c r="G31" s="198" t="s">
        <v>3523</v>
      </c>
      <c r="H31" s="198" t="s">
        <v>3524</v>
      </c>
      <c r="I31" s="198" t="s">
        <v>3525</v>
      </c>
      <c r="J31" s="198" t="s">
        <v>3526</v>
      </c>
      <c r="K31" s="198" t="s">
        <v>3527</v>
      </c>
      <c r="L31" s="198" t="s">
        <v>3528</v>
      </c>
      <c r="M31" s="198" t="s">
        <v>3529</v>
      </c>
      <c r="N31" s="198" t="s">
        <v>3530</v>
      </c>
      <c r="O31" s="198" t="s">
        <v>3531</v>
      </c>
      <c r="P31" s="198" t="s">
        <v>3532</v>
      </c>
      <c r="Q31" s="198" t="s">
        <v>3533</v>
      </c>
      <c r="R31" s="198" t="s">
        <v>3534</v>
      </c>
    </row>
    <row r="32" spans="1:18" ht="16.25" customHeight="1">
      <c r="A32" s="208" t="s">
        <v>3535</v>
      </c>
      <c r="B32" s="197">
        <v>29</v>
      </c>
      <c r="C32" s="198" t="s">
        <v>3536</v>
      </c>
      <c r="D32" s="198" t="s">
        <v>3537</v>
      </c>
      <c r="E32" s="198" t="s">
        <v>3538</v>
      </c>
      <c r="F32" s="198" t="s">
        <v>3539</v>
      </c>
      <c r="G32" s="198" t="s">
        <v>3540</v>
      </c>
      <c r="H32" s="198" t="s">
        <v>3541</v>
      </c>
      <c r="I32" s="198" t="s">
        <v>3542</v>
      </c>
      <c r="J32" s="198" t="s">
        <v>3543</v>
      </c>
      <c r="K32" s="198" t="s">
        <v>3544</v>
      </c>
      <c r="L32" s="198" t="s">
        <v>3545</v>
      </c>
      <c r="M32" s="198" t="s">
        <v>3546</v>
      </c>
      <c r="N32" s="198" t="s">
        <v>3547</v>
      </c>
      <c r="O32" s="198" t="s">
        <v>3548</v>
      </c>
      <c r="P32" s="198" t="s">
        <v>3549</v>
      </c>
      <c r="Q32" s="198" t="s">
        <v>3550</v>
      </c>
      <c r="R32" s="198" t="s">
        <v>3551</v>
      </c>
    </row>
    <row r="33" spans="1:18" ht="16.25" customHeight="1">
      <c r="A33" s="208" t="s">
        <v>3552</v>
      </c>
      <c r="B33" s="197">
        <v>30</v>
      </c>
      <c r="C33" s="198" t="s">
        <v>3553</v>
      </c>
      <c r="D33" s="198" t="s">
        <v>3554</v>
      </c>
      <c r="E33" s="198" t="s">
        <v>3555</v>
      </c>
      <c r="F33" s="198" t="s">
        <v>3556</v>
      </c>
      <c r="G33" s="198" t="s">
        <v>3557</v>
      </c>
      <c r="H33" s="198" t="s">
        <v>3558</v>
      </c>
      <c r="I33" s="198" t="s">
        <v>3559</v>
      </c>
      <c r="J33" s="198" t="s">
        <v>3560</v>
      </c>
      <c r="K33" s="198" t="s">
        <v>3561</v>
      </c>
      <c r="L33" s="198" t="s">
        <v>3562</v>
      </c>
      <c r="M33" s="198" t="s">
        <v>3563</v>
      </c>
      <c r="N33" s="198" t="s">
        <v>3564</v>
      </c>
      <c r="O33" s="198" t="s">
        <v>3565</v>
      </c>
      <c r="P33" s="198" t="s">
        <v>3566</v>
      </c>
      <c r="Q33" s="198" t="s">
        <v>3567</v>
      </c>
      <c r="R33" s="198" t="s">
        <v>3568</v>
      </c>
    </row>
    <row r="34" spans="1:18" ht="16.25" customHeight="1">
      <c r="A34" s="208" t="s">
        <v>3569</v>
      </c>
      <c r="B34" s="197">
        <v>31</v>
      </c>
      <c r="C34" s="198" t="s">
        <v>3570</v>
      </c>
      <c r="D34" s="198" t="s">
        <v>3571</v>
      </c>
      <c r="E34" s="198" t="s">
        <v>3572</v>
      </c>
      <c r="F34" s="198" t="s">
        <v>3573</v>
      </c>
      <c r="G34" s="198" t="s">
        <v>3574</v>
      </c>
      <c r="H34" s="198" t="s">
        <v>3575</v>
      </c>
      <c r="I34" s="198" t="s">
        <v>3576</v>
      </c>
      <c r="J34" s="198" t="s">
        <v>3577</v>
      </c>
      <c r="K34" s="198" t="s">
        <v>3578</v>
      </c>
      <c r="L34" s="198" t="s">
        <v>3579</v>
      </c>
      <c r="M34" s="198" t="s">
        <v>3580</v>
      </c>
      <c r="N34" s="198" t="s">
        <v>3581</v>
      </c>
      <c r="O34" s="198" t="s">
        <v>3582</v>
      </c>
      <c r="P34" s="198" t="s">
        <v>3583</v>
      </c>
      <c r="Q34" s="198" t="s">
        <v>3584</v>
      </c>
      <c r="R34" s="198" t="s">
        <v>3585</v>
      </c>
    </row>
    <row r="35" spans="1:18" ht="16.25" customHeight="1">
      <c r="A35" s="208" t="s">
        <v>3586</v>
      </c>
      <c r="B35" s="197">
        <v>32</v>
      </c>
      <c r="C35" s="198" t="s">
        <v>3587</v>
      </c>
      <c r="D35" s="198" t="s">
        <v>3588</v>
      </c>
      <c r="E35" s="198" t="s">
        <v>3589</v>
      </c>
      <c r="F35" s="198" t="s">
        <v>3590</v>
      </c>
      <c r="G35" s="198" t="s">
        <v>3591</v>
      </c>
      <c r="H35" s="198" t="s">
        <v>3592</v>
      </c>
      <c r="I35" s="198" t="s">
        <v>3593</v>
      </c>
      <c r="J35" s="198" t="s">
        <v>3594</v>
      </c>
      <c r="K35" s="198" t="s">
        <v>3595</v>
      </c>
      <c r="L35" s="198" t="s">
        <v>3596</v>
      </c>
      <c r="M35" s="198" t="s">
        <v>3597</v>
      </c>
      <c r="N35" s="198" t="s">
        <v>3598</v>
      </c>
      <c r="O35" s="198" t="s">
        <v>3599</v>
      </c>
      <c r="P35" s="198" t="s">
        <v>3600</v>
      </c>
      <c r="Q35" s="198" t="s">
        <v>3601</v>
      </c>
      <c r="R35" s="198" t="s">
        <v>3602</v>
      </c>
    </row>
    <row r="36" spans="1:18" ht="16.25" customHeight="1">
      <c r="A36" s="208" t="s">
        <v>3603</v>
      </c>
      <c r="B36" s="197">
        <v>33</v>
      </c>
      <c r="C36" s="198" t="s">
        <v>3604</v>
      </c>
      <c r="D36" s="198" t="s">
        <v>3605</v>
      </c>
      <c r="E36" s="198" t="s">
        <v>3606</v>
      </c>
      <c r="F36" s="198" t="s">
        <v>3607</v>
      </c>
      <c r="G36" s="198" t="s">
        <v>3608</v>
      </c>
      <c r="H36" s="198" t="s">
        <v>3609</v>
      </c>
      <c r="I36" s="198" t="s">
        <v>3610</v>
      </c>
      <c r="J36" s="198" t="s">
        <v>3611</v>
      </c>
      <c r="K36" s="198" t="s">
        <v>3612</v>
      </c>
      <c r="L36" s="198" t="s">
        <v>3613</v>
      </c>
      <c r="M36" s="198" t="s">
        <v>3614</v>
      </c>
      <c r="N36" s="198" t="s">
        <v>3615</v>
      </c>
      <c r="O36" s="198" t="s">
        <v>3616</v>
      </c>
      <c r="P36" s="198" t="s">
        <v>3617</v>
      </c>
      <c r="Q36" s="198" t="s">
        <v>3618</v>
      </c>
      <c r="R36" s="198" t="s">
        <v>3619</v>
      </c>
    </row>
    <row r="37" spans="1:18" ht="16.25" customHeight="1">
      <c r="A37" s="208" t="s">
        <v>3620</v>
      </c>
      <c r="B37" s="197">
        <v>34</v>
      </c>
      <c r="C37" s="198" t="s">
        <v>3621</v>
      </c>
      <c r="D37" s="198" t="s">
        <v>3622</v>
      </c>
      <c r="E37" s="198" t="s">
        <v>3623</v>
      </c>
      <c r="F37" s="198" t="s">
        <v>3624</v>
      </c>
      <c r="G37" s="198" t="s">
        <v>3625</v>
      </c>
      <c r="H37" s="198" t="s">
        <v>3626</v>
      </c>
      <c r="I37" s="198" t="s">
        <v>3627</v>
      </c>
      <c r="J37" s="198" t="s">
        <v>3628</v>
      </c>
      <c r="K37" s="198" t="s">
        <v>3629</v>
      </c>
      <c r="L37" s="198" t="s">
        <v>3630</v>
      </c>
      <c r="M37" s="198" t="s">
        <v>3631</v>
      </c>
      <c r="N37" s="198" t="s">
        <v>3632</v>
      </c>
      <c r="O37" s="198" t="s">
        <v>3633</v>
      </c>
      <c r="P37" s="198" t="s">
        <v>3634</v>
      </c>
      <c r="Q37" s="198" t="s">
        <v>3635</v>
      </c>
      <c r="R37" s="198" t="s">
        <v>3636</v>
      </c>
    </row>
    <row r="38" spans="1:18" ht="16.25" customHeight="1">
      <c r="A38" s="208" t="s">
        <v>3637</v>
      </c>
      <c r="B38" s="197">
        <v>35</v>
      </c>
      <c r="C38" s="198" t="s">
        <v>3638</v>
      </c>
      <c r="D38" s="198" t="s">
        <v>3639</v>
      </c>
      <c r="E38" s="198" t="s">
        <v>3640</v>
      </c>
      <c r="F38" s="198" t="s">
        <v>3641</v>
      </c>
      <c r="G38" s="198" t="s">
        <v>3642</v>
      </c>
      <c r="H38" s="198" t="s">
        <v>3643</v>
      </c>
      <c r="I38" s="198" t="s">
        <v>3644</v>
      </c>
      <c r="J38" s="198" t="s">
        <v>3645</v>
      </c>
      <c r="K38" s="198" t="s">
        <v>3646</v>
      </c>
      <c r="L38" s="198" t="s">
        <v>3647</v>
      </c>
      <c r="M38" s="198" t="s">
        <v>3648</v>
      </c>
      <c r="N38" s="198" t="s">
        <v>3649</v>
      </c>
      <c r="O38" s="198" t="s">
        <v>3650</v>
      </c>
      <c r="P38" s="198" t="s">
        <v>3651</v>
      </c>
      <c r="Q38" s="198" t="s">
        <v>3652</v>
      </c>
      <c r="R38" s="198" t="s">
        <v>3653</v>
      </c>
    </row>
    <row r="39" spans="1:18" ht="16.25" customHeight="1">
      <c r="A39" s="208" t="s">
        <v>3654</v>
      </c>
      <c r="B39" s="197">
        <v>36</v>
      </c>
      <c r="C39" s="198" t="s">
        <v>3655</v>
      </c>
      <c r="D39" s="198" t="s">
        <v>3656</v>
      </c>
      <c r="E39" s="198" t="s">
        <v>3657</v>
      </c>
      <c r="F39" s="198" t="s">
        <v>3658</v>
      </c>
      <c r="G39" s="198" t="s">
        <v>3659</v>
      </c>
      <c r="H39" s="198" t="s">
        <v>3660</v>
      </c>
      <c r="I39" s="198" t="s">
        <v>3661</v>
      </c>
      <c r="J39" s="198" t="s">
        <v>3662</v>
      </c>
      <c r="K39" s="198" t="s">
        <v>3663</v>
      </c>
      <c r="L39" s="198" t="s">
        <v>3664</v>
      </c>
      <c r="M39" s="198" t="s">
        <v>3665</v>
      </c>
      <c r="N39" s="198" t="s">
        <v>3666</v>
      </c>
      <c r="O39" s="198" t="s">
        <v>3667</v>
      </c>
      <c r="P39" s="198" t="s">
        <v>3668</v>
      </c>
      <c r="Q39" s="198" t="s">
        <v>3669</v>
      </c>
      <c r="R39" s="198" t="s">
        <v>3670</v>
      </c>
    </row>
    <row r="40" spans="1:18" ht="16.25" customHeight="1">
      <c r="A40" s="208" t="s">
        <v>3671</v>
      </c>
      <c r="B40" s="197">
        <v>37</v>
      </c>
      <c r="C40" s="198" t="s">
        <v>3672</v>
      </c>
      <c r="D40" s="198" t="s">
        <v>3673</v>
      </c>
      <c r="E40" s="198" t="s">
        <v>3674</v>
      </c>
      <c r="F40" s="198" t="s">
        <v>3675</v>
      </c>
      <c r="G40" s="198" t="s">
        <v>3676</v>
      </c>
      <c r="H40" s="198" t="s">
        <v>3677</v>
      </c>
      <c r="I40" s="198" t="s">
        <v>3678</v>
      </c>
      <c r="J40" s="198" t="s">
        <v>3679</v>
      </c>
      <c r="K40" s="198" t="s">
        <v>3680</v>
      </c>
      <c r="L40" s="198" t="s">
        <v>3681</v>
      </c>
      <c r="M40" s="198" t="s">
        <v>3682</v>
      </c>
      <c r="N40" s="198" t="s">
        <v>3683</v>
      </c>
      <c r="O40" s="198" t="s">
        <v>3684</v>
      </c>
      <c r="P40" s="198" t="s">
        <v>3685</v>
      </c>
      <c r="Q40" s="198" t="s">
        <v>3686</v>
      </c>
      <c r="R40" s="198" t="s">
        <v>3687</v>
      </c>
    </row>
    <row r="41" spans="1:18" ht="16.25" customHeight="1">
      <c r="A41" s="208" t="s">
        <v>3688</v>
      </c>
      <c r="B41" s="197">
        <v>38</v>
      </c>
      <c r="C41" s="198" t="s">
        <v>3689</v>
      </c>
      <c r="D41" s="198" t="s">
        <v>3690</v>
      </c>
      <c r="E41" s="198" t="s">
        <v>3691</v>
      </c>
      <c r="F41" s="198" t="s">
        <v>3692</v>
      </c>
      <c r="G41" s="198" t="s">
        <v>3693</v>
      </c>
      <c r="H41" s="198" t="s">
        <v>3694</v>
      </c>
      <c r="I41" s="198" t="s">
        <v>3695</v>
      </c>
      <c r="J41" s="198" t="s">
        <v>3696</v>
      </c>
      <c r="K41" s="198" t="s">
        <v>3697</v>
      </c>
      <c r="L41" s="198" t="s">
        <v>3698</v>
      </c>
      <c r="M41" s="198" t="s">
        <v>3699</v>
      </c>
      <c r="N41" s="198" t="s">
        <v>3700</v>
      </c>
      <c r="O41" s="198" t="s">
        <v>3701</v>
      </c>
      <c r="P41" s="198" t="s">
        <v>3702</v>
      </c>
      <c r="Q41" s="198" t="s">
        <v>3703</v>
      </c>
      <c r="R41" s="198" t="s">
        <v>3704</v>
      </c>
    </row>
    <row r="42" spans="1:18" ht="16.25" customHeight="1">
      <c r="A42" s="208" t="s">
        <v>3705</v>
      </c>
      <c r="B42" s="197">
        <v>39</v>
      </c>
      <c r="C42" s="198" t="s">
        <v>3706</v>
      </c>
      <c r="D42" s="198" t="s">
        <v>3707</v>
      </c>
      <c r="E42" s="198" t="s">
        <v>3708</v>
      </c>
      <c r="F42" s="198" t="s">
        <v>3709</v>
      </c>
      <c r="G42" s="198" t="s">
        <v>3710</v>
      </c>
      <c r="H42" s="198" t="s">
        <v>3711</v>
      </c>
      <c r="I42" s="198" t="s">
        <v>3712</v>
      </c>
      <c r="J42" s="198" t="s">
        <v>3713</v>
      </c>
      <c r="K42" s="198" t="s">
        <v>3714</v>
      </c>
      <c r="L42" s="198" t="s">
        <v>3715</v>
      </c>
      <c r="M42" s="198" t="s">
        <v>3716</v>
      </c>
      <c r="N42" s="198" t="s">
        <v>3717</v>
      </c>
      <c r="O42" s="198" t="s">
        <v>3718</v>
      </c>
      <c r="P42" s="198" t="s">
        <v>3719</v>
      </c>
      <c r="Q42" s="198" t="s">
        <v>3720</v>
      </c>
      <c r="R42" s="198" t="s">
        <v>3721</v>
      </c>
    </row>
    <row r="43" spans="1:18" ht="16.25" customHeight="1">
      <c r="A43" s="208" t="s">
        <v>3722</v>
      </c>
      <c r="B43" s="197">
        <v>40</v>
      </c>
      <c r="C43" s="198" t="s">
        <v>3723</v>
      </c>
      <c r="D43" s="198" t="s">
        <v>3724</v>
      </c>
      <c r="E43" s="198" t="s">
        <v>3725</v>
      </c>
      <c r="F43" s="198" t="s">
        <v>3726</v>
      </c>
      <c r="G43" s="198" t="s">
        <v>3727</v>
      </c>
      <c r="H43" s="198" t="s">
        <v>3728</v>
      </c>
      <c r="I43" s="198" t="s">
        <v>3729</v>
      </c>
      <c r="J43" s="198" t="s">
        <v>3730</v>
      </c>
      <c r="K43" s="198" t="s">
        <v>3731</v>
      </c>
      <c r="L43" s="198" t="s">
        <v>3732</v>
      </c>
      <c r="M43" s="198" t="s">
        <v>3733</v>
      </c>
      <c r="N43" s="198" t="s">
        <v>3734</v>
      </c>
      <c r="O43" s="198" t="s">
        <v>3735</v>
      </c>
      <c r="P43" s="198" t="s">
        <v>3736</v>
      </c>
      <c r="Q43" s="198" t="s">
        <v>3737</v>
      </c>
      <c r="R43" s="198" t="s">
        <v>3738</v>
      </c>
    </row>
  </sheetData>
  <mergeCells count="8">
    <mergeCell ref="A1:A3"/>
    <mergeCell ref="B1:B3"/>
    <mergeCell ref="C1:J1"/>
    <mergeCell ref="K1:R1"/>
    <mergeCell ref="C2:I2"/>
    <mergeCell ref="J2:J3"/>
    <mergeCell ref="K2:Q2"/>
    <mergeCell ref="R2:R3"/>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3C03-3135-4ABF-8A1F-853959F10B05}">
  <sheetPr codeName="Sheet51"/>
  <dimension ref="A1:BF82"/>
  <sheetViews>
    <sheetView workbookViewId="0">
      <selection activeCell="X14" sqref="X14"/>
    </sheetView>
  </sheetViews>
  <sheetFormatPr defaultRowHeight="14"/>
  <cols>
    <col min="1" max="1" width="33.58203125" bestFit="1" customWidth="1"/>
    <col min="2" max="2" width="4.1640625" bestFit="1" customWidth="1"/>
    <col min="4" max="4" width="14.83203125" bestFit="1" customWidth="1"/>
    <col min="5" max="5" width="23.25" bestFit="1" customWidth="1"/>
    <col min="6" max="7" width="11.83203125" bestFit="1" customWidth="1"/>
  </cols>
  <sheetData>
    <row r="1" spans="1:58">
      <c r="A1" s="481"/>
      <c r="B1" s="481"/>
      <c r="C1" s="481"/>
      <c r="D1" s="481"/>
      <c r="E1" s="481"/>
      <c r="F1" s="481"/>
      <c r="G1" s="481"/>
      <c r="H1" s="491"/>
      <c r="I1" s="491"/>
      <c r="J1" s="491"/>
      <c r="K1" s="491"/>
      <c r="L1" s="510"/>
      <c r="M1" s="481"/>
      <c r="N1" s="481"/>
      <c r="O1" s="481"/>
      <c r="P1" s="481"/>
      <c r="Q1" s="481"/>
      <c r="R1" s="481"/>
      <c r="S1" s="481"/>
      <c r="T1" s="481"/>
      <c r="U1" s="481"/>
      <c r="V1" s="481"/>
      <c r="W1" s="481"/>
      <c r="X1" s="481"/>
      <c r="Y1" s="481"/>
      <c r="Z1" s="481"/>
      <c r="AA1" s="481"/>
      <c r="AB1" s="481"/>
      <c r="AC1" s="481"/>
      <c r="AD1" s="481"/>
      <c r="AE1" s="481"/>
      <c r="AF1" s="481"/>
      <c r="AG1" s="481"/>
      <c r="AH1" s="481"/>
      <c r="AI1" s="481"/>
      <c r="AJ1" s="481"/>
      <c r="AK1" s="481"/>
      <c r="AL1" s="481"/>
      <c r="AM1" s="481"/>
      <c r="AN1" s="481"/>
      <c r="AO1" s="481"/>
      <c r="AP1" s="481"/>
      <c r="AQ1" s="481"/>
      <c r="AR1" s="481"/>
      <c r="AS1" s="481"/>
      <c r="AT1" s="481"/>
      <c r="AU1" s="481"/>
      <c r="AV1" s="481"/>
      <c r="AW1" s="481"/>
      <c r="AX1" s="481"/>
      <c r="AY1" s="481"/>
      <c r="AZ1" s="481"/>
      <c r="BA1" s="481"/>
      <c r="BB1" s="481"/>
      <c r="BC1" s="481"/>
      <c r="BD1" s="481"/>
      <c r="BE1" s="481"/>
      <c r="BF1" s="481"/>
    </row>
    <row r="2" spans="1:58" ht="22.5">
      <c r="A2" s="481"/>
      <c r="B2" s="481"/>
      <c r="C2" s="580" t="s">
        <v>3739</v>
      </c>
      <c r="D2" s="579"/>
      <c r="E2" s="580"/>
      <c r="F2" s="580"/>
      <c r="G2" s="580"/>
      <c r="H2" s="580"/>
      <c r="I2" s="613"/>
      <c r="J2" s="511"/>
      <c r="K2" s="506"/>
      <c r="L2" s="507"/>
      <c r="M2" s="481"/>
      <c r="N2" s="481"/>
      <c r="O2" s="481"/>
      <c r="P2" s="481"/>
      <c r="Q2" s="492"/>
      <c r="R2" s="492"/>
      <c r="S2" s="492"/>
      <c r="T2" s="481"/>
      <c r="U2" s="481"/>
      <c r="V2" s="481"/>
      <c r="W2" s="481"/>
      <c r="X2" s="481"/>
      <c r="Y2" s="481"/>
      <c r="Z2" s="481"/>
      <c r="AA2" s="481"/>
      <c r="AB2" s="481"/>
      <c r="AC2" s="481"/>
      <c r="AD2" s="481"/>
      <c r="AE2" s="481"/>
      <c r="AF2" s="481"/>
      <c r="AG2" s="481"/>
      <c r="AH2" s="481"/>
      <c r="AI2" s="481"/>
      <c r="AJ2" s="481"/>
      <c r="AK2" s="481"/>
      <c r="AL2" s="481"/>
      <c r="AM2" s="481"/>
      <c r="AN2" s="481"/>
      <c r="AO2" s="481"/>
      <c r="AP2" s="481"/>
      <c r="AQ2" s="481"/>
      <c r="AR2" s="481"/>
      <c r="AS2" s="481"/>
      <c r="AT2" s="481"/>
      <c r="AU2" s="481"/>
      <c r="AV2" s="481"/>
      <c r="AW2" s="481"/>
      <c r="AX2" s="481"/>
      <c r="AY2" s="481"/>
      <c r="AZ2" s="481"/>
      <c r="BA2" s="481"/>
      <c r="BB2" s="481"/>
      <c r="BC2" s="481"/>
      <c r="BD2" s="481"/>
      <c r="BE2" s="481"/>
      <c r="BF2" s="481"/>
    </row>
    <row r="3" spans="1:58" ht="16.5">
      <c r="A3" s="481"/>
      <c r="B3" s="481"/>
      <c r="C3" s="481"/>
      <c r="D3" s="487" t="s">
        <v>1990</v>
      </c>
      <c r="E3" s="485" t="s">
        <v>2727</v>
      </c>
      <c r="F3" s="481"/>
      <c r="G3" s="481"/>
      <c r="H3" s="512"/>
      <c r="I3" s="613"/>
      <c r="J3" s="511"/>
      <c r="K3" s="481"/>
      <c r="L3" s="502"/>
      <c r="M3" s="481"/>
      <c r="N3" s="481"/>
      <c r="O3" s="481"/>
      <c r="P3" s="481"/>
      <c r="Q3" s="492"/>
      <c r="R3" s="492"/>
      <c r="S3" s="492"/>
      <c r="T3" s="481"/>
      <c r="U3" s="481"/>
      <c r="V3" s="481"/>
      <c r="W3" s="481"/>
      <c r="X3" s="481"/>
      <c r="Y3" s="481"/>
      <c r="Z3" s="481"/>
      <c r="AA3" s="481"/>
      <c r="AB3" s="481"/>
      <c r="AC3" s="481"/>
      <c r="AD3" s="481"/>
      <c r="AE3" s="481"/>
      <c r="AF3" s="481"/>
      <c r="AG3" s="481"/>
      <c r="AH3" s="481"/>
      <c r="AI3" s="481"/>
      <c r="AJ3" s="481"/>
      <c r="AK3" s="481"/>
      <c r="AL3" s="481"/>
      <c r="AM3" s="481"/>
      <c r="AN3" s="481"/>
      <c r="AO3" s="481"/>
      <c r="AP3" s="481"/>
      <c r="AQ3" s="481"/>
      <c r="AR3" s="481"/>
      <c r="AS3" s="481"/>
      <c r="AT3" s="481"/>
      <c r="AU3" s="481"/>
      <c r="AV3" s="481"/>
      <c r="AW3" s="481"/>
      <c r="AX3" s="481"/>
      <c r="AY3" s="481"/>
      <c r="AZ3" s="481"/>
      <c r="BA3" s="481"/>
      <c r="BB3" s="481"/>
      <c r="BC3" s="481"/>
      <c r="BD3" s="481"/>
      <c r="BE3" s="481"/>
      <c r="BF3" s="481"/>
    </row>
    <row r="4" spans="1:58" ht="16.5">
      <c r="A4" s="481"/>
      <c r="B4" s="481"/>
      <c r="C4" s="481"/>
      <c r="D4" s="488" t="s">
        <v>1992</v>
      </c>
      <c r="E4" s="486" t="s">
        <v>2730</v>
      </c>
      <c r="F4" s="481"/>
      <c r="G4" s="481"/>
      <c r="H4" s="481"/>
      <c r="I4" s="613"/>
      <c r="J4" s="511"/>
      <c r="K4" s="481"/>
      <c r="L4" s="502"/>
      <c r="M4" s="481"/>
      <c r="N4" s="481"/>
      <c r="O4" s="481"/>
      <c r="P4" s="481"/>
      <c r="Q4" s="492"/>
      <c r="R4" s="492"/>
      <c r="S4" s="492"/>
      <c r="T4" s="481"/>
      <c r="U4" s="481"/>
      <c r="V4" s="481"/>
      <c r="W4" s="481"/>
      <c r="X4" s="481"/>
      <c r="Y4" s="481"/>
      <c r="Z4" s="481"/>
      <c r="AA4" s="481"/>
      <c r="AB4" s="481"/>
      <c r="AC4" s="481"/>
      <c r="AD4" s="481"/>
      <c r="AE4" s="481"/>
      <c r="AF4" s="481"/>
      <c r="AG4" s="481"/>
      <c r="AH4" s="481"/>
      <c r="AI4" s="481"/>
      <c r="AJ4" s="481"/>
      <c r="AK4" s="481"/>
      <c r="AL4" s="481"/>
      <c r="AM4" s="481"/>
      <c r="AN4" s="481"/>
      <c r="AO4" s="481"/>
      <c r="AP4" s="481"/>
      <c r="AQ4" s="481"/>
      <c r="AR4" s="481"/>
      <c r="AS4" s="481"/>
      <c r="AT4" s="481"/>
      <c r="AU4" s="481"/>
      <c r="AV4" s="481"/>
      <c r="AW4" s="481"/>
      <c r="AX4" s="481"/>
      <c r="AY4" s="481"/>
      <c r="AZ4" s="481"/>
      <c r="BA4" s="481"/>
      <c r="BB4" s="481"/>
      <c r="BC4" s="481"/>
      <c r="BD4" s="481"/>
      <c r="BE4" s="481"/>
      <c r="BF4" s="481"/>
    </row>
    <row r="5" spans="1:58" ht="16.5">
      <c r="A5" s="481"/>
      <c r="B5" s="481"/>
      <c r="C5" s="481"/>
      <c r="D5" s="488" t="s">
        <v>1993</v>
      </c>
      <c r="E5" s="486" t="s">
        <v>2781</v>
      </c>
      <c r="F5" s="481"/>
      <c r="G5" s="481"/>
      <c r="H5" s="512"/>
      <c r="I5" s="613"/>
      <c r="J5" s="511"/>
      <c r="K5" s="481"/>
      <c r="L5" s="502"/>
      <c r="M5" s="481"/>
      <c r="N5" s="481"/>
      <c r="O5" s="481"/>
      <c r="P5" s="481"/>
      <c r="Q5" s="481"/>
      <c r="R5" s="481"/>
      <c r="S5" s="481"/>
      <c r="T5" s="481"/>
      <c r="U5" s="481"/>
      <c r="V5" s="481"/>
      <c r="W5" s="481"/>
      <c r="X5" s="481"/>
      <c r="Y5" s="481"/>
      <c r="Z5" s="481"/>
      <c r="AA5" s="481"/>
      <c r="AB5" s="481"/>
      <c r="AC5" s="481"/>
      <c r="AD5" s="481"/>
      <c r="AE5" s="481"/>
      <c r="AF5" s="481"/>
      <c r="AG5" s="481"/>
      <c r="AH5" s="481"/>
      <c r="AI5" s="481"/>
      <c r="AJ5" s="481"/>
      <c r="AK5" s="481"/>
      <c r="AL5" s="481"/>
      <c r="AM5" s="481"/>
      <c r="AN5" s="481"/>
      <c r="AO5" s="481"/>
      <c r="AP5" s="481"/>
      <c r="AQ5" s="481"/>
      <c r="AR5" s="481"/>
      <c r="AS5" s="481"/>
      <c r="AT5" s="481"/>
      <c r="AU5" s="481"/>
      <c r="AV5" s="481"/>
      <c r="AW5" s="481"/>
      <c r="AX5" s="481"/>
      <c r="AY5" s="481"/>
      <c r="AZ5" s="481"/>
      <c r="BA5" s="481"/>
      <c r="BB5" s="481"/>
      <c r="BC5" s="481"/>
      <c r="BD5" s="481"/>
      <c r="BE5" s="481"/>
      <c r="BF5" s="481"/>
    </row>
    <row r="6" spans="1:58" ht="16.5">
      <c r="A6" s="481"/>
      <c r="B6" s="481"/>
      <c r="C6" s="481"/>
      <c r="D6" s="488" t="s">
        <v>1994</v>
      </c>
      <c r="E6" s="486" t="s">
        <v>2782</v>
      </c>
      <c r="F6" s="481"/>
      <c r="G6" s="481"/>
      <c r="H6" s="481"/>
      <c r="I6" s="613"/>
      <c r="J6" s="511"/>
      <c r="K6" s="481"/>
      <c r="L6" s="502"/>
      <c r="M6" s="481"/>
      <c r="N6" s="481"/>
      <c r="O6" s="481"/>
      <c r="P6" s="481"/>
      <c r="Q6" s="481"/>
      <c r="R6" s="481"/>
      <c r="S6" s="481"/>
      <c r="T6" s="481"/>
      <c r="U6" s="481"/>
      <c r="V6" s="481"/>
      <c r="W6" s="481"/>
      <c r="X6" s="481"/>
      <c r="Y6" s="481"/>
      <c r="Z6" s="481"/>
      <c r="AA6" s="481"/>
      <c r="AB6" s="481"/>
      <c r="AC6" s="481"/>
      <c r="AD6" s="481"/>
      <c r="AE6" s="481"/>
      <c r="AF6" s="481"/>
      <c r="AG6" s="481"/>
      <c r="AH6" s="481"/>
      <c r="AI6" s="481"/>
      <c r="AJ6" s="481"/>
      <c r="AK6" s="481"/>
      <c r="AL6" s="481"/>
      <c r="AM6" s="481"/>
      <c r="AN6" s="481"/>
      <c r="AO6" s="481"/>
      <c r="AP6" s="481"/>
      <c r="AQ6" s="481"/>
      <c r="AR6" s="481"/>
      <c r="AS6" s="481"/>
      <c r="AT6" s="481"/>
      <c r="AU6" s="481"/>
      <c r="AV6" s="481"/>
      <c r="AW6" s="481"/>
      <c r="AX6" s="481"/>
      <c r="AY6" s="481"/>
      <c r="AZ6" s="481"/>
      <c r="BA6" s="481"/>
      <c r="BB6" s="481"/>
      <c r="BC6" s="481"/>
      <c r="BD6" s="481"/>
      <c r="BE6" s="481"/>
      <c r="BF6" s="481"/>
    </row>
    <row r="7" spans="1:58" ht="16.5">
      <c r="A7" s="481"/>
      <c r="B7" s="493"/>
      <c r="C7" s="483"/>
      <c r="D7" s="481"/>
      <c r="E7" s="483"/>
      <c r="F7" s="483"/>
      <c r="G7" s="481"/>
      <c r="H7" s="481"/>
      <c r="I7" s="481"/>
      <c r="J7" s="481"/>
      <c r="K7" s="481"/>
      <c r="L7" s="502"/>
      <c r="M7" s="481"/>
      <c r="N7" s="481"/>
      <c r="O7" s="481"/>
      <c r="P7" s="481"/>
      <c r="Q7" s="481"/>
      <c r="R7" s="481"/>
      <c r="S7" s="481"/>
      <c r="T7" s="481"/>
      <c r="U7" s="481"/>
      <c r="V7" s="481"/>
      <c r="W7" s="481"/>
      <c r="X7" s="481"/>
      <c r="Y7" s="481"/>
      <c r="Z7" s="481"/>
      <c r="AA7" s="481"/>
      <c r="AB7" s="481"/>
      <c r="AC7" s="481"/>
      <c r="AD7" s="481"/>
      <c r="AE7" s="481"/>
      <c r="AF7" s="481"/>
      <c r="AG7" s="481"/>
      <c r="AH7" s="481"/>
      <c r="AI7" s="481"/>
      <c r="AJ7" s="481"/>
      <c r="AK7" s="481"/>
      <c r="AL7" s="481"/>
      <c r="AM7" s="481"/>
      <c r="AN7" s="481"/>
      <c r="AO7" s="481"/>
      <c r="AP7" s="481"/>
      <c r="AQ7" s="481"/>
      <c r="AR7" s="481"/>
      <c r="AS7" s="481"/>
      <c r="AT7" s="481"/>
      <c r="AU7" s="481"/>
      <c r="AV7" s="481"/>
      <c r="AW7" s="481"/>
      <c r="AX7" s="481"/>
      <c r="AY7" s="481"/>
      <c r="AZ7" s="481"/>
      <c r="BA7" s="481"/>
      <c r="BB7" s="481"/>
      <c r="BC7" s="481"/>
      <c r="BD7" s="481"/>
      <c r="BE7" s="481"/>
      <c r="BF7" s="481"/>
    </row>
    <row r="8" spans="1:58">
      <c r="A8" s="499" t="s">
        <v>0</v>
      </c>
      <c r="B8" s="494" t="s">
        <v>1</v>
      </c>
      <c r="C8" s="614" t="s">
        <v>3050</v>
      </c>
      <c r="D8" s="597"/>
      <c r="E8" s="597"/>
      <c r="F8" s="597"/>
      <c r="G8" s="597"/>
      <c r="H8" s="597"/>
      <c r="I8" s="597"/>
      <c r="J8" s="597"/>
      <c r="K8" s="615"/>
      <c r="L8" s="597"/>
      <c r="M8" s="597"/>
      <c r="N8" s="597"/>
      <c r="O8" s="597"/>
      <c r="P8" s="597"/>
      <c r="Q8" s="597"/>
      <c r="R8" s="597"/>
      <c r="S8" s="597"/>
      <c r="T8" s="516"/>
      <c r="U8" s="516"/>
      <c r="V8" s="516"/>
      <c r="W8" s="516"/>
      <c r="X8" s="516"/>
      <c r="Y8" s="516"/>
      <c r="Z8" s="516"/>
      <c r="AA8" s="516"/>
      <c r="AB8" s="516"/>
      <c r="AC8" s="516"/>
      <c r="AD8" s="516"/>
      <c r="AE8" s="516"/>
      <c r="AF8" s="481"/>
      <c r="AG8" s="481"/>
      <c r="AH8" s="481"/>
      <c r="AI8" s="481"/>
      <c r="AJ8" s="481"/>
      <c r="AK8" s="481"/>
      <c r="AL8" s="481"/>
      <c r="AM8" s="481"/>
      <c r="AN8" s="481"/>
      <c r="AO8" s="481"/>
      <c r="AP8" s="481"/>
      <c r="AQ8" s="481"/>
      <c r="AR8" s="481"/>
      <c r="AS8" s="481"/>
      <c r="AT8" s="481"/>
      <c r="AU8" s="481"/>
      <c r="AV8" s="481"/>
      <c r="AW8" s="481"/>
      <c r="AX8" s="481"/>
      <c r="AY8" s="481"/>
      <c r="AZ8" s="481"/>
      <c r="BA8" s="481"/>
      <c r="BB8" s="481"/>
      <c r="BC8" s="481"/>
      <c r="BD8" s="481"/>
      <c r="BE8" s="481"/>
      <c r="BF8" s="481"/>
    </row>
    <row r="9" spans="1:58">
      <c r="A9" s="500"/>
      <c r="B9" s="496"/>
      <c r="C9" s="608" t="s">
        <v>3052</v>
      </c>
      <c r="D9" s="609"/>
      <c r="E9" s="609"/>
      <c r="F9" s="609"/>
      <c r="G9" s="609"/>
      <c r="H9" s="610"/>
      <c r="I9" s="508"/>
      <c r="J9" s="508"/>
      <c r="K9" s="611" t="s">
        <v>3053</v>
      </c>
      <c r="L9" s="597"/>
      <c r="M9" s="597"/>
      <c r="N9" s="597"/>
      <c r="O9" s="597"/>
      <c r="P9" s="597"/>
      <c r="Q9" s="597"/>
      <c r="R9" s="597"/>
      <c r="S9" s="612" t="s">
        <v>3053</v>
      </c>
      <c r="T9" s="516"/>
      <c r="U9" s="516"/>
      <c r="V9" s="516"/>
      <c r="W9" s="516"/>
      <c r="X9" s="516"/>
      <c r="Y9" s="516"/>
      <c r="Z9" s="516"/>
      <c r="AA9" s="516"/>
      <c r="AB9" s="516"/>
      <c r="AC9" s="516"/>
      <c r="AD9" s="516"/>
      <c r="AE9" s="516"/>
      <c r="AF9" s="481"/>
      <c r="AG9" s="481"/>
      <c r="AH9" s="481"/>
      <c r="AI9" s="481"/>
      <c r="AJ9" s="481"/>
      <c r="AK9" s="481"/>
      <c r="AL9" s="481"/>
      <c r="AM9" s="481"/>
      <c r="AN9" s="481"/>
      <c r="AO9" s="481"/>
      <c r="AP9" s="481"/>
      <c r="AQ9" s="481"/>
      <c r="AR9" s="481"/>
      <c r="AS9" s="481"/>
      <c r="AT9" s="481"/>
      <c r="AU9" s="481"/>
      <c r="AV9" s="481"/>
      <c r="AW9" s="481"/>
      <c r="AX9" s="481"/>
      <c r="AY9" s="481"/>
      <c r="AZ9" s="481"/>
      <c r="BA9" s="481"/>
      <c r="BB9" s="481"/>
      <c r="BC9" s="481"/>
      <c r="BD9" s="481"/>
      <c r="BE9" s="481"/>
      <c r="BF9" s="481"/>
    </row>
    <row r="10" spans="1:58">
      <c r="A10" s="501"/>
      <c r="B10" s="495"/>
      <c r="C10" s="505" t="s">
        <v>1971</v>
      </c>
      <c r="D10" s="505" t="s">
        <v>3054</v>
      </c>
      <c r="E10" s="505" t="s">
        <v>3055</v>
      </c>
      <c r="F10" s="505" t="s">
        <v>3056</v>
      </c>
      <c r="G10" s="505" t="s">
        <v>3057</v>
      </c>
      <c r="H10" s="505" t="s">
        <v>3058</v>
      </c>
      <c r="I10" s="509" t="s">
        <v>1334</v>
      </c>
      <c r="J10" s="509" t="s">
        <v>3740</v>
      </c>
      <c r="K10" s="575"/>
      <c r="L10" s="505" t="s">
        <v>1971</v>
      </c>
      <c r="M10" s="505" t="s">
        <v>3054</v>
      </c>
      <c r="N10" s="505" t="s">
        <v>3055</v>
      </c>
      <c r="O10" s="505" t="s">
        <v>3056</v>
      </c>
      <c r="P10" s="505" t="s">
        <v>3057</v>
      </c>
      <c r="Q10" s="505" t="s">
        <v>3058</v>
      </c>
      <c r="R10" s="490" t="s">
        <v>1334</v>
      </c>
      <c r="S10" s="569"/>
      <c r="T10" s="516"/>
      <c r="U10" s="516"/>
      <c r="V10" s="516"/>
      <c r="W10" s="516"/>
      <c r="X10" s="516"/>
      <c r="Y10" s="516"/>
      <c r="Z10" s="516"/>
      <c r="AA10" s="516"/>
      <c r="AB10" s="516"/>
      <c r="AC10" s="516"/>
      <c r="AD10" s="516"/>
      <c r="AE10" s="516"/>
      <c r="AF10" s="481"/>
      <c r="AG10" s="481"/>
      <c r="AH10" s="481"/>
      <c r="AI10" s="481"/>
      <c r="AJ10" s="481"/>
      <c r="AK10" s="481"/>
      <c r="AL10" s="481"/>
      <c r="AM10" s="481"/>
      <c r="AN10" s="481"/>
      <c r="AO10" s="481"/>
      <c r="AP10" s="481"/>
      <c r="AQ10" s="481"/>
      <c r="AR10" s="481"/>
      <c r="AS10" s="481"/>
      <c r="AT10" s="481"/>
      <c r="AU10" s="481"/>
      <c r="AV10" s="481"/>
      <c r="AW10" s="481"/>
      <c r="AX10" s="481"/>
      <c r="AY10" s="481"/>
      <c r="AZ10" s="481"/>
      <c r="BA10" s="481"/>
      <c r="BB10" s="481"/>
      <c r="BC10" s="481"/>
      <c r="BD10" s="481"/>
      <c r="BE10" s="481"/>
      <c r="BF10" s="481"/>
    </row>
    <row r="11" spans="1:58">
      <c r="A11" s="497" t="s">
        <v>3059</v>
      </c>
      <c r="B11" s="489">
        <v>1</v>
      </c>
      <c r="C11" s="504"/>
      <c r="D11" s="504"/>
      <c r="E11" s="504"/>
      <c r="F11" s="504"/>
      <c r="G11" s="504"/>
      <c r="H11" s="504"/>
      <c r="I11" s="504"/>
      <c r="J11" s="504"/>
      <c r="K11" s="504"/>
      <c r="L11" s="504"/>
      <c r="M11" s="504"/>
      <c r="N11" s="504"/>
      <c r="O11" s="504"/>
      <c r="P11" s="504"/>
      <c r="Q11" s="504"/>
      <c r="R11" s="504"/>
      <c r="S11" s="504"/>
      <c r="T11" s="517"/>
      <c r="U11" s="517"/>
      <c r="V11" s="517"/>
      <c r="W11" s="517"/>
      <c r="X11" s="517"/>
      <c r="Y11" s="517"/>
      <c r="Z11" s="517"/>
      <c r="AA11" s="517"/>
      <c r="AB11" s="517"/>
      <c r="AC11" s="517"/>
      <c r="AD11" s="517"/>
      <c r="AE11" s="517"/>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3"/>
      <c r="BC11" s="513"/>
      <c r="BD11" s="513"/>
      <c r="BE11" s="513"/>
      <c r="BF11" s="513"/>
    </row>
    <row r="12" spans="1:58">
      <c r="A12" s="497" t="s">
        <v>3076</v>
      </c>
      <c r="B12" s="489">
        <v>2</v>
      </c>
      <c r="C12" s="504"/>
      <c r="D12" s="504"/>
      <c r="E12" s="504"/>
      <c r="F12" s="504"/>
      <c r="G12" s="504"/>
      <c r="H12" s="504"/>
      <c r="I12" s="504"/>
      <c r="J12" s="504"/>
      <c r="K12" s="504"/>
      <c r="L12" s="504"/>
      <c r="M12" s="504"/>
      <c r="N12" s="504"/>
      <c r="O12" s="504"/>
      <c r="P12" s="504"/>
      <c r="Q12" s="504"/>
      <c r="R12" s="504"/>
      <c r="S12" s="504"/>
      <c r="T12" s="517"/>
      <c r="U12" s="517"/>
      <c r="V12" s="517"/>
      <c r="W12" s="517"/>
      <c r="X12" s="517"/>
      <c r="Y12" s="517"/>
      <c r="Z12" s="517"/>
      <c r="AA12" s="517"/>
      <c r="AB12" s="517"/>
      <c r="AC12" s="517"/>
      <c r="AD12" s="517"/>
      <c r="AE12" s="517"/>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3"/>
      <c r="BC12" s="513"/>
      <c r="BD12" s="513"/>
      <c r="BE12" s="513"/>
      <c r="BF12" s="513"/>
    </row>
    <row r="13" spans="1:58">
      <c r="A13" s="497" t="s">
        <v>3093</v>
      </c>
      <c r="B13" s="497">
        <v>3</v>
      </c>
      <c r="C13" s="504"/>
      <c r="D13" s="504"/>
      <c r="E13" s="504"/>
      <c r="F13" s="504"/>
      <c r="G13" s="504"/>
      <c r="H13" s="504"/>
      <c r="I13" s="504"/>
      <c r="J13" s="504"/>
      <c r="K13" s="504"/>
      <c r="L13" s="504"/>
      <c r="M13" s="504"/>
      <c r="N13" s="504"/>
      <c r="O13" s="504"/>
      <c r="P13" s="504"/>
      <c r="Q13" s="504"/>
      <c r="R13" s="504"/>
      <c r="S13" s="504"/>
      <c r="T13" s="517"/>
      <c r="U13" s="517"/>
      <c r="V13" s="517"/>
      <c r="W13" s="517"/>
      <c r="X13" s="517"/>
      <c r="Y13" s="517"/>
      <c r="Z13" s="517"/>
      <c r="AA13" s="517"/>
      <c r="AB13" s="517"/>
      <c r="AC13" s="517"/>
      <c r="AD13" s="517"/>
      <c r="AE13" s="517"/>
      <c r="AF13" s="513"/>
      <c r="AG13" s="513"/>
      <c r="AH13" s="513"/>
      <c r="AI13" s="513"/>
      <c r="AJ13" s="513"/>
      <c r="AK13" s="513"/>
      <c r="AL13" s="513"/>
      <c r="AM13" s="513"/>
      <c r="AN13" s="513"/>
      <c r="AO13" s="513"/>
      <c r="AP13" s="513"/>
      <c r="AQ13" s="513"/>
      <c r="AR13" s="513"/>
      <c r="AS13" s="513"/>
      <c r="AT13" s="513"/>
      <c r="AU13" s="513"/>
      <c r="AV13" s="513"/>
      <c r="AW13" s="513"/>
      <c r="AX13" s="513"/>
      <c r="AY13" s="513"/>
      <c r="AZ13" s="513"/>
      <c r="BA13" s="513"/>
      <c r="BB13" s="513"/>
      <c r="BC13" s="513"/>
      <c r="BD13" s="513"/>
      <c r="BE13" s="513"/>
      <c r="BF13" s="513"/>
    </row>
    <row r="14" spans="1:58">
      <c r="A14" s="497" t="s">
        <v>3110</v>
      </c>
      <c r="B14" s="489">
        <v>4</v>
      </c>
      <c r="C14" s="503"/>
      <c r="D14" s="503"/>
      <c r="E14" s="503"/>
      <c r="F14" s="503"/>
      <c r="G14" s="503"/>
      <c r="H14" s="503"/>
      <c r="I14" s="503"/>
      <c r="J14" s="503"/>
      <c r="K14" s="503"/>
      <c r="L14" s="503"/>
      <c r="M14" s="503"/>
      <c r="N14" s="503"/>
      <c r="O14" s="503"/>
      <c r="P14" s="503"/>
      <c r="Q14" s="503"/>
      <c r="R14" s="503"/>
      <c r="S14" s="515"/>
      <c r="T14" s="517"/>
      <c r="U14" s="517"/>
      <c r="V14" s="517"/>
      <c r="W14" s="517"/>
      <c r="X14" s="517"/>
      <c r="Y14" s="517"/>
      <c r="Z14" s="517"/>
      <c r="AA14" s="517"/>
      <c r="AB14" s="517"/>
      <c r="AC14" s="517"/>
      <c r="AD14" s="517"/>
      <c r="AE14" s="517"/>
      <c r="AF14" s="513"/>
      <c r="AG14" s="513"/>
      <c r="AH14" s="513"/>
      <c r="AI14" s="513"/>
      <c r="AJ14" s="513"/>
      <c r="AK14" s="513"/>
      <c r="AL14" s="513"/>
      <c r="AM14" s="513"/>
      <c r="AN14" s="513"/>
      <c r="AO14" s="513"/>
      <c r="AP14" s="513"/>
      <c r="AQ14" s="513"/>
      <c r="AR14" s="513"/>
      <c r="AS14" s="513"/>
      <c r="AT14" s="513"/>
      <c r="AU14" s="513"/>
      <c r="AV14" s="513"/>
      <c r="AW14" s="513"/>
      <c r="AX14" s="513"/>
      <c r="AY14" s="513"/>
      <c r="AZ14" s="513"/>
      <c r="BA14" s="513"/>
      <c r="BB14" s="513"/>
      <c r="BC14" s="513"/>
      <c r="BD14" s="513"/>
      <c r="BE14" s="513"/>
      <c r="BF14" s="513"/>
    </row>
    <row r="15" spans="1:58">
      <c r="A15" s="497" t="s">
        <v>3127</v>
      </c>
      <c r="B15" s="489">
        <v>5</v>
      </c>
      <c r="C15" s="504"/>
      <c r="D15" s="504"/>
      <c r="E15" s="504"/>
      <c r="F15" s="504"/>
      <c r="G15" s="504"/>
      <c r="H15" s="504"/>
      <c r="I15" s="504"/>
      <c r="J15" s="504"/>
      <c r="K15" s="504"/>
      <c r="L15" s="504"/>
      <c r="M15" s="504"/>
      <c r="N15" s="504"/>
      <c r="O15" s="504"/>
      <c r="P15" s="504"/>
      <c r="Q15" s="504"/>
      <c r="R15" s="504"/>
      <c r="S15" s="514"/>
      <c r="T15" s="517"/>
      <c r="U15" s="517"/>
      <c r="V15" s="517"/>
      <c r="W15" s="517"/>
      <c r="X15" s="517"/>
      <c r="Y15" s="517"/>
      <c r="Z15" s="517"/>
      <c r="AA15" s="517"/>
      <c r="AB15" s="517"/>
      <c r="AC15" s="517"/>
      <c r="AD15" s="517"/>
      <c r="AE15" s="517"/>
      <c r="AF15" s="513"/>
      <c r="AG15" s="513"/>
      <c r="AH15" s="513"/>
      <c r="AI15" s="513"/>
      <c r="AJ15" s="513"/>
      <c r="AK15" s="513"/>
      <c r="AL15" s="513"/>
      <c r="AM15" s="513"/>
      <c r="AN15" s="513"/>
      <c r="AO15" s="513"/>
      <c r="AP15" s="513"/>
      <c r="AQ15" s="513"/>
      <c r="AR15" s="513"/>
      <c r="AS15" s="513"/>
      <c r="AT15" s="513"/>
      <c r="AU15" s="513"/>
      <c r="AV15" s="513"/>
      <c r="AW15" s="513"/>
      <c r="AX15" s="513"/>
      <c r="AY15" s="513"/>
      <c r="AZ15" s="513"/>
      <c r="BA15" s="513"/>
      <c r="BB15" s="513"/>
      <c r="BC15" s="513"/>
      <c r="BD15" s="513"/>
      <c r="BE15" s="513"/>
      <c r="BF15" s="513"/>
    </row>
    <row r="16" spans="1:58">
      <c r="A16" s="497" t="s">
        <v>3144</v>
      </c>
      <c r="B16" s="489">
        <v>6</v>
      </c>
      <c r="C16" s="484"/>
      <c r="D16" s="484"/>
      <c r="E16" s="484"/>
      <c r="F16" s="484"/>
      <c r="G16" s="484"/>
      <c r="H16" s="484"/>
      <c r="I16" s="484"/>
      <c r="J16" s="484"/>
      <c r="K16" s="484"/>
      <c r="L16" s="484"/>
      <c r="M16" s="484"/>
      <c r="N16" s="484"/>
      <c r="O16" s="484"/>
      <c r="P16" s="484"/>
      <c r="Q16" s="484"/>
      <c r="R16" s="484"/>
      <c r="S16" s="484"/>
      <c r="T16" s="481"/>
      <c r="U16" s="481"/>
      <c r="V16" s="481"/>
      <c r="W16" s="481"/>
      <c r="X16" s="481"/>
      <c r="Y16" s="481"/>
      <c r="Z16" s="481"/>
      <c r="AA16" s="481"/>
      <c r="AB16" s="481"/>
      <c r="AC16" s="481"/>
      <c r="AD16" s="481"/>
      <c r="AE16" s="481"/>
      <c r="AF16" s="481"/>
      <c r="AG16" s="481"/>
      <c r="AH16" s="481"/>
      <c r="AI16" s="481"/>
      <c r="AJ16" s="481"/>
      <c r="AK16" s="481"/>
      <c r="AL16" s="481"/>
      <c r="AM16" s="481"/>
      <c r="AN16" s="481"/>
      <c r="AO16" s="481"/>
      <c r="AP16" s="481"/>
      <c r="AQ16" s="481"/>
      <c r="AR16" s="481"/>
      <c r="AS16" s="481"/>
      <c r="AT16" s="481"/>
      <c r="AU16" s="481"/>
      <c r="AV16" s="481"/>
      <c r="AW16" s="481"/>
      <c r="AX16" s="481"/>
      <c r="AY16" s="481"/>
      <c r="AZ16" s="481"/>
      <c r="BA16" s="481"/>
      <c r="BB16" s="481"/>
      <c r="BC16" s="481"/>
      <c r="BD16" s="481"/>
      <c r="BE16" s="481"/>
      <c r="BF16" s="481"/>
    </row>
    <row r="17" spans="1:58">
      <c r="A17" s="497" t="s">
        <v>3161</v>
      </c>
      <c r="B17" s="489">
        <v>7</v>
      </c>
      <c r="C17" s="504"/>
      <c r="D17" s="504"/>
      <c r="E17" s="504"/>
      <c r="F17" s="504"/>
      <c r="G17" s="504"/>
      <c r="H17" s="504"/>
      <c r="I17" s="504"/>
      <c r="J17" s="504"/>
      <c r="K17" s="504"/>
      <c r="L17" s="504"/>
      <c r="M17" s="504"/>
      <c r="N17" s="504"/>
      <c r="O17" s="504"/>
      <c r="P17" s="504"/>
      <c r="Q17" s="504"/>
      <c r="R17" s="504"/>
      <c r="S17" s="504"/>
      <c r="T17" s="481"/>
      <c r="U17" s="481"/>
      <c r="V17" s="481"/>
      <c r="W17" s="481"/>
      <c r="X17" s="481"/>
      <c r="Y17" s="481"/>
      <c r="Z17" s="481"/>
      <c r="AA17" s="481"/>
      <c r="AB17" s="481"/>
      <c r="AC17" s="481"/>
      <c r="AD17" s="481"/>
      <c r="AE17" s="481"/>
      <c r="AF17" s="481"/>
      <c r="AG17" s="481"/>
      <c r="AH17" s="481"/>
      <c r="AI17" s="481"/>
      <c r="AJ17" s="481"/>
      <c r="AK17" s="481"/>
      <c r="AL17" s="481"/>
      <c r="AM17" s="481"/>
      <c r="AN17" s="481"/>
      <c r="AO17" s="481"/>
      <c r="AP17" s="481"/>
      <c r="AQ17" s="481"/>
      <c r="AR17" s="481"/>
      <c r="AS17" s="481"/>
      <c r="AT17" s="481"/>
      <c r="AU17" s="481"/>
      <c r="AV17" s="481"/>
      <c r="AW17" s="481"/>
      <c r="AX17" s="481"/>
      <c r="AY17" s="481"/>
      <c r="AZ17" s="481"/>
      <c r="BA17" s="481"/>
      <c r="BB17" s="481"/>
      <c r="BC17" s="481"/>
      <c r="BD17" s="481"/>
      <c r="BE17" s="481"/>
      <c r="BF17" s="481"/>
    </row>
    <row r="18" spans="1:58">
      <c r="A18" s="497" t="s">
        <v>3178</v>
      </c>
      <c r="B18" s="489">
        <v>8</v>
      </c>
      <c r="C18" s="504"/>
      <c r="D18" s="504"/>
      <c r="E18" s="504"/>
      <c r="F18" s="504"/>
      <c r="G18" s="504"/>
      <c r="H18" s="504"/>
      <c r="I18" s="504"/>
      <c r="J18" s="504"/>
      <c r="K18" s="504"/>
      <c r="L18" s="504"/>
      <c r="M18" s="504"/>
      <c r="N18" s="504"/>
      <c r="O18" s="504"/>
      <c r="P18" s="504"/>
      <c r="Q18" s="504"/>
      <c r="R18" s="504"/>
      <c r="S18" s="504"/>
      <c r="T18" s="481"/>
      <c r="U18" s="481"/>
      <c r="V18" s="481"/>
      <c r="W18" s="481"/>
      <c r="X18" s="481"/>
      <c r="Y18" s="481"/>
      <c r="Z18" s="481"/>
      <c r="AA18" s="481"/>
      <c r="AB18" s="481"/>
      <c r="AC18" s="481"/>
      <c r="AD18" s="481"/>
      <c r="AE18" s="481"/>
      <c r="AF18" s="481"/>
      <c r="AG18" s="481"/>
      <c r="AH18" s="481"/>
      <c r="AI18" s="481"/>
      <c r="AJ18" s="481"/>
      <c r="AK18" s="481"/>
      <c r="AL18" s="481"/>
      <c r="AM18" s="481"/>
      <c r="AN18" s="481"/>
      <c r="AO18" s="481"/>
      <c r="AP18" s="481"/>
      <c r="AQ18" s="481"/>
      <c r="AR18" s="481"/>
      <c r="AS18" s="481"/>
      <c r="AT18" s="481"/>
      <c r="AU18" s="481"/>
      <c r="AV18" s="481"/>
      <c r="AW18" s="481"/>
      <c r="AX18" s="481"/>
      <c r="AY18" s="481"/>
      <c r="AZ18" s="481"/>
      <c r="BA18" s="481"/>
      <c r="BB18" s="481"/>
      <c r="BC18" s="481"/>
      <c r="BD18" s="481"/>
      <c r="BE18" s="481"/>
      <c r="BF18" s="481"/>
    </row>
    <row r="19" spans="1:58">
      <c r="A19" s="497" t="s">
        <v>3195</v>
      </c>
      <c r="B19" s="489">
        <v>9</v>
      </c>
      <c r="C19" s="484"/>
      <c r="D19" s="484"/>
      <c r="E19" s="484"/>
      <c r="F19" s="484"/>
      <c r="G19" s="484"/>
      <c r="H19" s="484"/>
      <c r="I19" s="484"/>
      <c r="J19" s="484"/>
      <c r="K19" s="484"/>
      <c r="L19" s="484"/>
      <c r="M19" s="484"/>
      <c r="N19" s="484"/>
      <c r="O19" s="484"/>
      <c r="P19" s="484"/>
      <c r="Q19" s="484"/>
      <c r="R19" s="484"/>
      <c r="S19" s="484"/>
      <c r="T19" s="481"/>
      <c r="U19" s="481"/>
      <c r="V19" s="481"/>
      <c r="W19" s="481"/>
      <c r="X19" s="481"/>
      <c r="Y19" s="481"/>
      <c r="Z19" s="481"/>
      <c r="AA19" s="481"/>
      <c r="AB19" s="481"/>
      <c r="AC19" s="481"/>
      <c r="AD19" s="481"/>
      <c r="AE19" s="481"/>
      <c r="AF19" s="481"/>
      <c r="AG19" s="481"/>
      <c r="AH19" s="481"/>
      <c r="AI19" s="481"/>
      <c r="AJ19" s="481"/>
      <c r="AK19" s="481"/>
      <c r="AL19" s="481"/>
      <c r="AM19" s="481"/>
      <c r="AN19" s="481"/>
      <c r="AO19" s="481"/>
      <c r="AP19" s="481"/>
      <c r="AQ19" s="481"/>
      <c r="AR19" s="481"/>
      <c r="AS19" s="481"/>
      <c r="AT19" s="481"/>
      <c r="AU19" s="481"/>
      <c r="AV19" s="481"/>
      <c r="AW19" s="481"/>
      <c r="AX19" s="481"/>
      <c r="AY19" s="481"/>
      <c r="AZ19" s="481"/>
      <c r="BA19" s="481"/>
      <c r="BB19" s="481"/>
      <c r="BC19" s="481"/>
      <c r="BD19" s="481"/>
      <c r="BE19" s="481"/>
      <c r="BF19" s="481"/>
    </row>
    <row r="20" spans="1:58">
      <c r="A20" s="497" t="s">
        <v>3212</v>
      </c>
      <c r="B20" s="489">
        <v>10</v>
      </c>
      <c r="C20" s="484"/>
      <c r="D20" s="484"/>
      <c r="E20" s="484"/>
      <c r="F20" s="484"/>
      <c r="G20" s="484"/>
      <c r="H20" s="484"/>
      <c r="I20" s="484"/>
      <c r="J20" s="484"/>
      <c r="K20" s="484"/>
      <c r="L20" s="484"/>
      <c r="M20" s="484"/>
      <c r="N20" s="484"/>
      <c r="O20" s="484"/>
      <c r="P20" s="484"/>
      <c r="Q20" s="484"/>
      <c r="R20" s="484"/>
      <c r="S20" s="484"/>
      <c r="T20" s="481"/>
      <c r="U20" s="481"/>
      <c r="V20" s="481"/>
      <c r="W20" s="481"/>
      <c r="X20" s="481"/>
      <c r="Y20" s="481"/>
      <c r="Z20" s="481"/>
      <c r="AA20" s="481"/>
      <c r="AB20" s="481"/>
      <c r="AC20" s="481"/>
      <c r="AD20" s="481"/>
      <c r="AE20" s="481"/>
      <c r="AF20" s="481"/>
      <c r="AG20" s="481"/>
      <c r="AH20" s="481"/>
      <c r="AI20" s="481"/>
      <c r="AJ20" s="481"/>
      <c r="AK20" s="481"/>
      <c r="AL20" s="481"/>
      <c r="AM20" s="481"/>
      <c r="AN20" s="481"/>
      <c r="AO20" s="481"/>
      <c r="AP20" s="481"/>
      <c r="AQ20" s="481"/>
      <c r="AR20" s="481"/>
      <c r="AS20" s="481"/>
      <c r="AT20" s="481"/>
      <c r="AU20" s="481"/>
      <c r="AV20" s="481"/>
      <c r="AW20" s="481"/>
      <c r="AX20" s="481"/>
      <c r="AY20" s="481"/>
      <c r="AZ20" s="481"/>
      <c r="BA20" s="481"/>
      <c r="BB20" s="481"/>
      <c r="BC20" s="481"/>
      <c r="BD20" s="481"/>
      <c r="BE20" s="481"/>
      <c r="BF20" s="481"/>
    </row>
    <row r="21" spans="1:58">
      <c r="A21" s="497" t="s">
        <v>3229</v>
      </c>
      <c r="B21" s="489">
        <v>11</v>
      </c>
      <c r="C21" s="484"/>
      <c r="D21" s="484"/>
      <c r="E21" s="484"/>
      <c r="F21" s="484"/>
      <c r="G21" s="484"/>
      <c r="H21" s="484"/>
      <c r="I21" s="484"/>
      <c r="J21" s="484"/>
      <c r="K21" s="484"/>
      <c r="L21" s="484"/>
      <c r="M21" s="484"/>
      <c r="N21" s="484"/>
      <c r="O21" s="484"/>
      <c r="P21" s="484"/>
      <c r="Q21" s="484"/>
      <c r="R21" s="484"/>
      <c r="S21" s="484"/>
      <c r="T21" s="481"/>
      <c r="U21" s="481"/>
      <c r="V21" s="481"/>
      <c r="W21" s="481"/>
      <c r="X21" s="481"/>
      <c r="Y21" s="481"/>
      <c r="Z21" s="481"/>
      <c r="AA21" s="481"/>
      <c r="AB21" s="481"/>
      <c r="AC21" s="481"/>
      <c r="AD21" s="481"/>
      <c r="AE21" s="481"/>
      <c r="AF21" s="481"/>
      <c r="AG21" s="481"/>
      <c r="AH21" s="481"/>
      <c r="AI21" s="481"/>
      <c r="AJ21" s="481"/>
      <c r="AK21" s="481"/>
      <c r="AL21" s="481"/>
      <c r="AM21" s="481"/>
      <c r="AN21" s="481"/>
      <c r="AO21" s="481"/>
      <c r="AP21" s="481"/>
      <c r="AQ21" s="481"/>
      <c r="AR21" s="481"/>
      <c r="AS21" s="481"/>
      <c r="AT21" s="481"/>
      <c r="AU21" s="481"/>
      <c r="AV21" s="481"/>
      <c r="AW21" s="481"/>
      <c r="AX21" s="481"/>
      <c r="AY21" s="481"/>
      <c r="AZ21" s="481"/>
      <c r="BA21" s="481"/>
      <c r="BB21" s="481"/>
      <c r="BC21" s="481"/>
      <c r="BD21" s="481"/>
      <c r="BE21" s="481"/>
      <c r="BF21" s="481"/>
    </row>
    <row r="22" spans="1:58">
      <c r="A22" s="497" t="s">
        <v>3246</v>
      </c>
      <c r="B22" s="489">
        <v>12</v>
      </c>
      <c r="C22" s="504"/>
      <c r="D22" s="504"/>
      <c r="E22" s="504"/>
      <c r="F22" s="504"/>
      <c r="G22" s="504"/>
      <c r="H22" s="504"/>
      <c r="I22" s="504"/>
      <c r="J22" s="504"/>
      <c r="K22" s="504"/>
      <c r="L22" s="504"/>
      <c r="M22" s="504"/>
      <c r="N22" s="504"/>
      <c r="O22" s="504"/>
      <c r="P22" s="504"/>
      <c r="Q22" s="504"/>
      <c r="R22" s="504"/>
      <c r="S22" s="504"/>
      <c r="T22" s="481"/>
      <c r="U22" s="481"/>
      <c r="V22" s="481"/>
      <c r="W22" s="481"/>
      <c r="X22" s="481"/>
      <c r="Y22" s="481"/>
      <c r="Z22" s="481"/>
      <c r="AA22" s="481"/>
      <c r="AB22" s="481"/>
      <c r="AC22" s="481"/>
      <c r="AD22" s="481"/>
      <c r="AE22" s="481"/>
      <c r="AF22" s="481"/>
      <c r="AG22" s="481"/>
      <c r="AH22" s="481"/>
      <c r="AI22" s="481"/>
      <c r="AJ22" s="481"/>
      <c r="AK22" s="481"/>
      <c r="AL22" s="481"/>
      <c r="AM22" s="481"/>
      <c r="AN22" s="481"/>
      <c r="AO22" s="481"/>
      <c r="AP22" s="481"/>
      <c r="AQ22" s="481"/>
      <c r="AR22" s="481"/>
      <c r="AS22" s="481"/>
      <c r="AT22" s="481"/>
      <c r="AU22" s="481"/>
      <c r="AV22" s="481"/>
      <c r="AW22" s="481"/>
      <c r="AX22" s="481"/>
      <c r="AY22" s="481"/>
      <c r="AZ22" s="481"/>
      <c r="BA22" s="481"/>
      <c r="BB22" s="481"/>
      <c r="BC22" s="481"/>
      <c r="BD22" s="481"/>
      <c r="BE22" s="481"/>
      <c r="BF22" s="481"/>
    </row>
    <row r="23" spans="1:58">
      <c r="A23" s="497" t="s">
        <v>3263</v>
      </c>
      <c r="B23" s="489">
        <v>13</v>
      </c>
      <c r="C23" s="484"/>
      <c r="D23" s="484"/>
      <c r="E23" s="484"/>
      <c r="F23" s="484"/>
      <c r="G23" s="484"/>
      <c r="H23" s="484"/>
      <c r="I23" s="484"/>
      <c r="J23" s="484"/>
      <c r="K23" s="484"/>
      <c r="L23" s="484"/>
      <c r="M23" s="484"/>
      <c r="N23" s="484"/>
      <c r="O23" s="484"/>
      <c r="P23" s="484"/>
      <c r="Q23" s="484"/>
      <c r="R23" s="484"/>
      <c r="S23" s="484"/>
      <c r="T23" s="481"/>
      <c r="U23" s="481"/>
      <c r="V23" s="481"/>
      <c r="W23" s="481"/>
      <c r="X23" s="481"/>
      <c r="Y23" s="481"/>
      <c r="Z23" s="481"/>
      <c r="AA23" s="481"/>
      <c r="AB23" s="481"/>
      <c r="AC23" s="481"/>
      <c r="AD23" s="481"/>
      <c r="AE23" s="481"/>
      <c r="AF23" s="481"/>
      <c r="AG23" s="481"/>
      <c r="AH23" s="481"/>
      <c r="AI23" s="481"/>
      <c r="AJ23" s="481"/>
      <c r="AK23" s="481"/>
      <c r="AL23" s="481"/>
      <c r="AM23" s="481"/>
      <c r="AN23" s="481"/>
      <c r="AO23" s="481"/>
      <c r="AP23" s="481"/>
      <c r="AQ23" s="481"/>
      <c r="AR23" s="481"/>
      <c r="AS23" s="481"/>
      <c r="AT23" s="481"/>
      <c r="AU23" s="481"/>
      <c r="AV23" s="481"/>
      <c r="AW23" s="481"/>
      <c r="AX23" s="481"/>
      <c r="AY23" s="481"/>
      <c r="AZ23" s="481"/>
      <c r="BA23" s="481"/>
      <c r="BB23" s="481"/>
      <c r="BC23" s="481"/>
      <c r="BD23" s="481"/>
      <c r="BE23" s="481"/>
      <c r="BF23" s="481"/>
    </row>
    <row r="24" spans="1:58">
      <c r="A24" s="497" t="s">
        <v>3280</v>
      </c>
      <c r="B24" s="489">
        <v>14</v>
      </c>
      <c r="C24" s="484"/>
      <c r="D24" s="484"/>
      <c r="E24" s="484"/>
      <c r="F24" s="484"/>
      <c r="G24" s="484"/>
      <c r="H24" s="484"/>
      <c r="I24" s="484"/>
      <c r="J24" s="484"/>
      <c r="K24" s="484"/>
      <c r="L24" s="484"/>
      <c r="M24" s="484"/>
      <c r="N24" s="484"/>
      <c r="O24" s="484"/>
      <c r="P24" s="484"/>
      <c r="Q24" s="484"/>
      <c r="R24" s="484"/>
      <c r="S24" s="484"/>
      <c r="T24" s="481"/>
      <c r="U24" s="481"/>
      <c r="V24" s="481"/>
      <c r="W24" s="481"/>
      <c r="X24" s="481"/>
      <c r="Y24" s="481"/>
      <c r="Z24" s="481"/>
      <c r="AA24" s="481"/>
      <c r="AB24" s="481"/>
      <c r="AC24" s="481"/>
      <c r="AD24" s="481"/>
      <c r="AE24" s="481"/>
      <c r="AF24" s="481"/>
      <c r="AG24" s="481"/>
      <c r="AH24" s="481"/>
      <c r="AI24" s="481"/>
      <c r="AJ24" s="481"/>
      <c r="AK24" s="481"/>
      <c r="AL24" s="481"/>
      <c r="AM24" s="481"/>
      <c r="AN24" s="481"/>
      <c r="AO24" s="481"/>
      <c r="AP24" s="481"/>
      <c r="AQ24" s="481"/>
      <c r="AR24" s="481"/>
      <c r="AS24" s="481"/>
      <c r="AT24" s="481"/>
      <c r="AU24" s="481"/>
      <c r="AV24" s="481"/>
      <c r="AW24" s="481"/>
      <c r="AX24" s="481"/>
      <c r="AY24" s="481"/>
      <c r="AZ24" s="481"/>
      <c r="BA24" s="481"/>
      <c r="BB24" s="481"/>
      <c r="BC24" s="481"/>
      <c r="BD24" s="481"/>
      <c r="BE24" s="481"/>
      <c r="BF24" s="481"/>
    </row>
    <row r="25" spans="1:58">
      <c r="A25" s="497" t="s">
        <v>3297</v>
      </c>
      <c r="B25" s="489">
        <v>15</v>
      </c>
      <c r="C25" s="484"/>
      <c r="D25" s="484"/>
      <c r="E25" s="484"/>
      <c r="F25" s="484"/>
      <c r="G25" s="484"/>
      <c r="H25" s="484"/>
      <c r="I25" s="484"/>
      <c r="J25" s="484"/>
      <c r="K25" s="484"/>
      <c r="L25" s="484"/>
      <c r="M25" s="484"/>
      <c r="N25" s="484"/>
      <c r="O25" s="484"/>
      <c r="P25" s="484"/>
      <c r="Q25" s="484"/>
      <c r="R25" s="484"/>
      <c r="S25" s="484"/>
      <c r="T25" s="481"/>
      <c r="U25" s="481"/>
      <c r="V25" s="481"/>
      <c r="W25" s="481"/>
      <c r="X25" s="481"/>
      <c r="Y25" s="481"/>
      <c r="Z25" s="481"/>
      <c r="AA25" s="481"/>
      <c r="AB25" s="481"/>
      <c r="AC25" s="481"/>
      <c r="AD25" s="481"/>
      <c r="AE25" s="481"/>
      <c r="AF25" s="481"/>
      <c r="AG25" s="481"/>
      <c r="AH25" s="481"/>
      <c r="AI25" s="481"/>
      <c r="AJ25" s="481"/>
      <c r="AK25" s="481"/>
      <c r="AL25" s="481"/>
      <c r="AM25" s="481"/>
      <c r="AN25" s="481"/>
      <c r="AO25" s="481"/>
      <c r="AP25" s="481"/>
      <c r="AQ25" s="481"/>
      <c r="AR25" s="481"/>
      <c r="AS25" s="481"/>
      <c r="AT25" s="481"/>
      <c r="AU25" s="481"/>
      <c r="AV25" s="481"/>
      <c r="AW25" s="481"/>
      <c r="AX25" s="481"/>
      <c r="AY25" s="481"/>
      <c r="AZ25" s="481"/>
      <c r="BA25" s="481"/>
      <c r="BB25" s="481"/>
      <c r="BC25" s="481"/>
      <c r="BD25" s="481"/>
      <c r="BE25" s="481"/>
      <c r="BF25" s="481"/>
    </row>
    <row r="26" spans="1:58">
      <c r="A26" s="497" t="s">
        <v>3314</v>
      </c>
      <c r="B26" s="489">
        <v>17</v>
      </c>
      <c r="C26" s="484"/>
      <c r="D26" s="484"/>
      <c r="E26" s="484"/>
      <c r="F26" s="484"/>
      <c r="G26" s="484"/>
      <c r="H26" s="484"/>
      <c r="I26" s="484"/>
      <c r="J26" s="484"/>
      <c r="K26" s="484"/>
      <c r="L26" s="484"/>
      <c r="M26" s="484"/>
      <c r="N26" s="484"/>
      <c r="O26" s="484"/>
      <c r="P26" s="484"/>
      <c r="Q26" s="484"/>
      <c r="R26" s="484"/>
      <c r="S26" s="484"/>
      <c r="T26" s="481"/>
      <c r="U26" s="481"/>
      <c r="V26" s="481"/>
      <c r="W26" s="481"/>
      <c r="X26" s="481"/>
      <c r="Y26" s="481"/>
      <c r="Z26" s="481"/>
      <c r="AA26" s="481"/>
      <c r="AB26" s="481"/>
      <c r="AC26" s="481"/>
      <c r="AD26" s="481"/>
      <c r="AE26" s="481"/>
      <c r="AF26" s="481"/>
      <c r="AG26" s="481"/>
      <c r="AH26" s="481"/>
      <c r="AI26" s="481"/>
      <c r="AJ26" s="481"/>
      <c r="AK26" s="481"/>
      <c r="AL26" s="481"/>
      <c r="AM26" s="481"/>
      <c r="AN26" s="481"/>
      <c r="AO26" s="481"/>
      <c r="AP26" s="481"/>
      <c r="AQ26" s="481"/>
      <c r="AR26" s="481"/>
      <c r="AS26" s="481"/>
      <c r="AT26" s="481"/>
      <c r="AU26" s="481"/>
      <c r="AV26" s="481"/>
      <c r="AW26" s="481"/>
      <c r="AX26" s="481"/>
      <c r="AY26" s="481"/>
      <c r="AZ26" s="481"/>
      <c r="BA26" s="481"/>
      <c r="BB26" s="481"/>
      <c r="BC26" s="481"/>
      <c r="BD26" s="481"/>
      <c r="BE26" s="481"/>
      <c r="BF26" s="481"/>
    </row>
    <row r="27" spans="1:58">
      <c r="A27" s="497" t="s">
        <v>3331</v>
      </c>
      <c r="B27" s="489">
        <v>16</v>
      </c>
      <c r="C27" s="484"/>
      <c r="D27" s="484"/>
      <c r="E27" s="484"/>
      <c r="F27" s="484"/>
      <c r="G27" s="484"/>
      <c r="H27" s="484"/>
      <c r="I27" s="484"/>
      <c r="J27" s="484"/>
      <c r="K27" s="484"/>
      <c r="L27" s="484"/>
      <c r="M27" s="484"/>
      <c r="N27" s="484"/>
      <c r="O27" s="484"/>
      <c r="P27" s="484"/>
      <c r="Q27" s="484"/>
      <c r="R27" s="484"/>
      <c r="S27" s="484"/>
      <c r="T27" s="481"/>
      <c r="U27" s="481"/>
      <c r="V27" s="481"/>
      <c r="W27" s="481"/>
      <c r="X27" s="481"/>
      <c r="Y27" s="481"/>
      <c r="Z27" s="481"/>
      <c r="AA27" s="481"/>
      <c r="AB27" s="481"/>
      <c r="AC27" s="481"/>
      <c r="AD27" s="481"/>
      <c r="AE27" s="481"/>
      <c r="AF27" s="481"/>
      <c r="AG27" s="481"/>
      <c r="AH27" s="481"/>
      <c r="AI27" s="481"/>
      <c r="AJ27" s="481"/>
      <c r="AK27" s="481"/>
      <c r="AL27" s="481"/>
      <c r="AM27" s="481"/>
      <c r="AN27" s="481"/>
      <c r="AO27" s="481"/>
      <c r="AP27" s="481"/>
      <c r="AQ27" s="481"/>
      <c r="AR27" s="481"/>
      <c r="AS27" s="481"/>
      <c r="AT27" s="481"/>
      <c r="AU27" s="481"/>
      <c r="AV27" s="481"/>
      <c r="AW27" s="481"/>
      <c r="AX27" s="481"/>
      <c r="AY27" s="481"/>
      <c r="AZ27" s="481"/>
      <c r="BA27" s="481"/>
      <c r="BB27" s="481"/>
      <c r="BC27" s="481"/>
      <c r="BD27" s="481"/>
      <c r="BE27" s="481"/>
      <c r="BF27" s="481"/>
    </row>
    <row r="28" spans="1:58">
      <c r="A28" s="497" t="s">
        <v>3348</v>
      </c>
      <c r="B28" s="489">
        <v>18</v>
      </c>
      <c r="C28" s="484"/>
      <c r="D28" s="484"/>
      <c r="E28" s="484"/>
      <c r="F28" s="484"/>
      <c r="G28" s="484"/>
      <c r="H28" s="484"/>
      <c r="I28" s="484"/>
      <c r="J28" s="484"/>
      <c r="K28" s="484"/>
      <c r="L28" s="484"/>
      <c r="M28" s="484"/>
      <c r="N28" s="484"/>
      <c r="O28" s="484"/>
      <c r="P28" s="484"/>
      <c r="Q28" s="484"/>
      <c r="R28" s="484"/>
      <c r="S28" s="484"/>
      <c r="T28" s="481"/>
      <c r="U28" s="481"/>
      <c r="V28" s="481"/>
      <c r="W28" s="481"/>
      <c r="X28" s="481"/>
      <c r="Y28" s="481"/>
      <c r="Z28" s="481"/>
      <c r="AA28" s="481"/>
      <c r="AB28" s="481"/>
      <c r="AC28" s="481"/>
      <c r="AD28" s="481"/>
      <c r="AE28" s="481"/>
      <c r="AF28" s="481"/>
      <c r="AG28" s="481"/>
      <c r="AH28" s="481"/>
      <c r="AI28" s="481"/>
      <c r="AJ28" s="481"/>
      <c r="AK28" s="481"/>
      <c r="AL28" s="481"/>
      <c r="AM28" s="481"/>
      <c r="AN28" s="481"/>
      <c r="AO28" s="481"/>
      <c r="AP28" s="481"/>
      <c r="AQ28" s="481"/>
      <c r="AR28" s="481"/>
      <c r="AS28" s="481"/>
      <c r="AT28" s="481"/>
      <c r="AU28" s="481"/>
      <c r="AV28" s="481"/>
      <c r="AW28" s="481"/>
      <c r="AX28" s="481"/>
      <c r="AY28" s="481"/>
      <c r="AZ28" s="481"/>
      <c r="BA28" s="481"/>
      <c r="BB28" s="481"/>
      <c r="BC28" s="481"/>
      <c r="BD28" s="481"/>
      <c r="BE28" s="481"/>
      <c r="BF28" s="481"/>
    </row>
    <row r="29" spans="1:58">
      <c r="A29" s="497" t="s">
        <v>3365</v>
      </c>
      <c r="B29" s="489">
        <v>19</v>
      </c>
      <c r="C29" s="484"/>
      <c r="D29" s="484"/>
      <c r="E29" s="484"/>
      <c r="F29" s="484"/>
      <c r="G29" s="484"/>
      <c r="H29" s="484"/>
      <c r="I29" s="484"/>
      <c r="J29" s="484"/>
      <c r="K29" s="484"/>
      <c r="L29" s="484"/>
      <c r="M29" s="484"/>
      <c r="N29" s="484"/>
      <c r="O29" s="484"/>
      <c r="P29" s="484"/>
      <c r="Q29" s="484"/>
      <c r="R29" s="484"/>
      <c r="S29" s="484"/>
      <c r="T29" s="481"/>
      <c r="U29" s="481"/>
      <c r="V29" s="481"/>
      <c r="W29" s="481"/>
      <c r="X29" s="481"/>
      <c r="Y29" s="481"/>
      <c r="Z29" s="481"/>
      <c r="AA29" s="481"/>
      <c r="AB29" s="481"/>
      <c r="AC29" s="481"/>
      <c r="AD29" s="481"/>
      <c r="AE29" s="481"/>
      <c r="AF29" s="481"/>
      <c r="AG29" s="481"/>
      <c r="AH29" s="481"/>
      <c r="AI29" s="481"/>
      <c r="AJ29" s="481"/>
      <c r="AK29" s="481"/>
      <c r="AL29" s="481"/>
      <c r="AM29" s="481"/>
      <c r="AN29" s="481"/>
      <c r="AO29" s="481"/>
      <c r="AP29" s="481"/>
      <c r="AQ29" s="481"/>
      <c r="AR29" s="481"/>
      <c r="AS29" s="481"/>
      <c r="AT29" s="481"/>
      <c r="AU29" s="481"/>
      <c r="AV29" s="481"/>
      <c r="AW29" s="481"/>
      <c r="AX29" s="481"/>
      <c r="AY29" s="481"/>
      <c r="AZ29" s="481"/>
      <c r="BA29" s="481"/>
      <c r="BB29" s="481"/>
      <c r="BC29" s="481"/>
      <c r="BD29" s="481"/>
      <c r="BE29" s="481"/>
      <c r="BF29" s="481"/>
    </row>
    <row r="30" spans="1:58">
      <c r="A30" s="497" t="s">
        <v>3382</v>
      </c>
      <c r="B30" s="489">
        <v>20</v>
      </c>
      <c r="C30" s="484"/>
      <c r="D30" s="484"/>
      <c r="E30" s="484"/>
      <c r="F30" s="484"/>
      <c r="G30" s="484"/>
      <c r="H30" s="484"/>
      <c r="I30" s="484"/>
      <c r="J30" s="484"/>
      <c r="K30" s="484"/>
      <c r="L30" s="484"/>
      <c r="M30" s="484"/>
      <c r="N30" s="484"/>
      <c r="O30" s="484"/>
      <c r="P30" s="484"/>
      <c r="Q30" s="484"/>
      <c r="R30" s="484"/>
      <c r="S30" s="484"/>
    </row>
    <row r="31" spans="1:58">
      <c r="A31" s="497" t="s">
        <v>3741</v>
      </c>
      <c r="B31" s="489">
        <v>21</v>
      </c>
      <c r="C31" s="504"/>
      <c r="D31" s="504"/>
      <c r="E31" s="504"/>
      <c r="F31" s="504"/>
      <c r="G31" s="504"/>
      <c r="H31" s="504"/>
      <c r="I31" s="504"/>
      <c r="J31" s="504"/>
      <c r="K31" s="504"/>
      <c r="L31" s="504"/>
      <c r="M31" s="504"/>
      <c r="N31" s="504"/>
      <c r="O31" s="504"/>
      <c r="P31" s="504"/>
      <c r="Q31" s="504"/>
      <c r="R31" s="504"/>
      <c r="S31" s="504"/>
    </row>
    <row r="32" spans="1:58">
      <c r="A32" s="497" t="s">
        <v>3416</v>
      </c>
      <c r="B32" s="489">
        <v>22</v>
      </c>
      <c r="C32" s="484"/>
      <c r="D32" s="484"/>
      <c r="E32" s="484"/>
      <c r="F32" s="484"/>
      <c r="G32" s="484"/>
      <c r="H32" s="484"/>
      <c r="I32" s="484"/>
      <c r="J32" s="484"/>
      <c r="K32" s="484"/>
      <c r="L32" s="484"/>
      <c r="M32" s="484"/>
      <c r="N32" s="484"/>
      <c r="O32" s="484"/>
      <c r="P32" s="484"/>
      <c r="Q32" s="484"/>
      <c r="R32" s="484"/>
      <c r="S32" s="484"/>
    </row>
    <row r="33" spans="1:20">
      <c r="A33" s="497" t="s">
        <v>3433</v>
      </c>
      <c r="B33" s="489">
        <v>23</v>
      </c>
      <c r="C33" s="484"/>
      <c r="D33" s="484"/>
      <c r="E33" s="484"/>
      <c r="F33" s="484"/>
      <c r="G33" s="484"/>
      <c r="H33" s="484"/>
      <c r="I33" s="484"/>
      <c r="J33" s="484"/>
      <c r="K33" s="484"/>
      <c r="L33" s="484"/>
      <c r="M33" s="484"/>
      <c r="N33" s="484"/>
      <c r="O33" s="484"/>
      <c r="P33" s="484"/>
      <c r="Q33" s="484"/>
      <c r="R33" s="484"/>
      <c r="S33" s="484"/>
    </row>
    <row r="34" spans="1:20">
      <c r="A34" s="497" t="s">
        <v>3450</v>
      </c>
      <c r="B34" s="489">
        <v>24</v>
      </c>
      <c r="C34" s="484"/>
      <c r="D34" s="484"/>
      <c r="E34" s="484"/>
      <c r="F34" s="484"/>
      <c r="G34" s="484"/>
      <c r="H34" s="484"/>
      <c r="I34" s="484"/>
      <c r="J34" s="484"/>
      <c r="K34" s="484"/>
      <c r="L34" s="484"/>
      <c r="M34" s="484"/>
      <c r="N34" s="484"/>
      <c r="O34" s="484"/>
      <c r="P34" s="484"/>
      <c r="Q34" s="484"/>
      <c r="R34" s="484"/>
      <c r="S34" s="484"/>
    </row>
    <row r="35" spans="1:20">
      <c r="A35" s="497" t="s">
        <v>3742</v>
      </c>
      <c r="B35" s="489">
        <v>25</v>
      </c>
      <c r="C35" s="484"/>
      <c r="D35" s="484"/>
      <c r="E35" s="484"/>
      <c r="F35" s="484"/>
      <c r="G35" s="484"/>
      <c r="H35" s="484"/>
      <c r="I35" s="484"/>
      <c r="J35" s="484"/>
      <c r="K35" s="484"/>
      <c r="L35" s="484"/>
      <c r="M35" s="484"/>
      <c r="N35" s="484"/>
      <c r="O35" s="484"/>
      <c r="P35" s="484"/>
      <c r="Q35" s="484"/>
      <c r="R35" s="484"/>
      <c r="S35" s="484"/>
    </row>
    <row r="36" spans="1:20">
      <c r="A36" s="497" t="s">
        <v>3743</v>
      </c>
      <c r="B36" s="489">
        <v>26</v>
      </c>
      <c r="C36" s="504"/>
      <c r="D36" s="504"/>
      <c r="E36" s="504"/>
      <c r="F36" s="504"/>
      <c r="G36" s="504"/>
      <c r="H36" s="504"/>
      <c r="I36" s="504"/>
      <c r="J36" s="504"/>
      <c r="K36" s="504"/>
      <c r="L36" s="504"/>
      <c r="M36" s="504"/>
      <c r="N36" s="504"/>
      <c r="O36" s="504"/>
      <c r="P36" s="504"/>
      <c r="Q36" s="504"/>
      <c r="R36" s="504"/>
      <c r="S36" s="504"/>
    </row>
    <row r="37" spans="1:20">
      <c r="A37" s="497" t="s">
        <v>3501</v>
      </c>
      <c r="B37" s="489">
        <v>27</v>
      </c>
      <c r="C37" s="484"/>
      <c r="D37" s="484"/>
      <c r="E37" s="484"/>
      <c r="F37" s="484"/>
      <c r="G37" s="484"/>
      <c r="H37" s="484"/>
      <c r="I37" s="484"/>
      <c r="J37" s="484"/>
      <c r="K37" s="484"/>
      <c r="L37" s="484"/>
      <c r="M37" s="484"/>
      <c r="N37" s="484"/>
      <c r="O37" s="484"/>
      <c r="P37" s="484"/>
      <c r="Q37" s="484"/>
      <c r="R37" s="484"/>
      <c r="S37" s="484"/>
    </row>
    <row r="38" spans="1:20">
      <c r="A38" s="497" t="s">
        <v>3518</v>
      </c>
      <c r="B38" s="489">
        <v>28</v>
      </c>
      <c r="C38" s="484"/>
      <c r="D38" s="484"/>
      <c r="E38" s="484"/>
      <c r="F38" s="484"/>
      <c r="G38" s="484"/>
      <c r="H38" s="484"/>
      <c r="I38" s="484"/>
      <c r="J38" s="484"/>
      <c r="K38" s="484"/>
      <c r="L38" s="484"/>
      <c r="M38" s="484"/>
      <c r="N38" s="484"/>
      <c r="O38" s="484"/>
      <c r="P38" s="484"/>
      <c r="Q38" s="484"/>
      <c r="R38" s="484"/>
      <c r="S38" s="484"/>
    </row>
    <row r="39" spans="1:20">
      <c r="A39" s="497" t="s">
        <v>3744</v>
      </c>
      <c r="B39" s="489">
        <v>29</v>
      </c>
      <c r="C39" s="484"/>
      <c r="D39" s="484"/>
      <c r="E39" s="484"/>
      <c r="F39" s="484"/>
      <c r="G39" s="484"/>
      <c r="H39" s="484"/>
      <c r="I39" s="484"/>
      <c r="J39" s="484"/>
      <c r="K39" s="484"/>
      <c r="L39" s="484"/>
      <c r="M39" s="484"/>
      <c r="N39" s="484"/>
      <c r="O39" s="484"/>
      <c r="P39" s="484"/>
      <c r="Q39" s="484"/>
      <c r="R39" s="484"/>
      <c r="S39" s="484"/>
    </row>
    <row r="40" spans="1:20">
      <c r="A40" s="497" t="s">
        <v>3745</v>
      </c>
      <c r="B40" s="489">
        <v>30</v>
      </c>
      <c r="C40" s="484"/>
      <c r="D40" s="484"/>
      <c r="E40" s="484"/>
      <c r="F40" s="484"/>
      <c r="G40" s="484"/>
      <c r="H40" s="484"/>
      <c r="I40" s="484"/>
      <c r="J40" s="484"/>
      <c r="K40" s="484"/>
      <c r="L40" s="484"/>
      <c r="M40" s="484"/>
      <c r="N40" s="484"/>
      <c r="O40" s="484"/>
      <c r="P40" s="484"/>
      <c r="Q40" s="484"/>
      <c r="R40" s="484"/>
      <c r="S40" s="484"/>
    </row>
    <row r="41" spans="1:20">
      <c r="A41" s="497" t="s">
        <v>3746</v>
      </c>
      <c r="B41" s="489">
        <v>31</v>
      </c>
      <c r="C41" s="484"/>
      <c r="D41" s="484"/>
      <c r="E41" s="484"/>
      <c r="F41" s="484"/>
      <c r="G41" s="484"/>
      <c r="H41" s="484"/>
      <c r="I41" s="484"/>
      <c r="J41" s="484"/>
      <c r="K41" s="484"/>
      <c r="L41" s="484"/>
      <c r="M41" s="484"/>
      <c r="N41" s="484"/>
      <c r="O41" s="484"/>
      <c r="P41" s="484"/>
      <c r="Q41" s="484"/>
      <c r="R41" s="484"/>
      <c r="S41" s="484"/>
    </row>
    <row r="42" spans="1:20">
      <c r="A42" s="497" t="s">
        <v>3569</v>
      </c>
      <c r="B42" s="489">
        <v>32</v>
      </c>
      <c r="C42" s="504"/>
      <c r="D42" s="504"/>
      <c r="E42" s="504"/>
      <c r="F42" s="504"/>
      <c r="G42" s="504"/>
      <c r="H42" s="504"/>
      <c r="I42" s="504"/>
      <c r="J42" s="504"/>
      <c r="K42" s="504"/>
      <c r="L42" s="504"/>
      <c r="M42" s="504"/>
      <c r="N42" s="504"/>
      <c r="O42" s="504"/>
      <c r="P42" s="504"/>
      <c r="Q42" s="504"/>
      <c r="R42" s="504"/>
      <c r="S42" s="504"/>
    </row>
    <row r="43" spans="1:20">
      <c r="A43" s="497" t="s">
        <v>3586</v>
      </c>
      <c r="B43" s="489">
        <v>33</v>
      </c>
      <c r="C43" s="484"/>
      <c r="D43" s="484"/>
      <c r="E43" s="484"/>
      <c r="F43" s="484"/>
      <c r="G43" s="484"/>
      <c r="H43" s="484"/>
      <c r="I43" s="484"/>
      <c r="J43" s="484"/>
      <c r="K43" s="484"/>
      <c r="L43" s="484"/>
      <c r="M43" s="484"/>
      <c r="N43" s="484"/>
      <c r="O43" s="484"/>
      <c r="P43" s="484"/>
      <c r="Q43" s="484"/>
      <c r="R43" s="484"/>
      <c r="S43" s="484"/>
    </row>
    <row r="44" spans="1:20">
      <c r="A44" s="497" t="s">
        <v>3603</v>
      </c>
      <c r="B44" s="489">
        <v>34</v>
      </c>
      <c r="C44" s="484"/>
      <c r="D44" s="484"/>
      <c r="E44" s="484"/>
      <c r="F44" s="484"/>
      <c r="G44" s="484"/>
      <c r="H44" s="484"/>
      <c r="I44" s="484"/>
      <c r="J44" s="484"/>
      <c r="K44" s="484"/>
      <c r="L44" s="484"/>
      <c r="M44" s="484"/>
      <c r="N44" s="484"/>
      <c r="O44" s="484"/>
      <c r="P44" s="484"/>
      <c r="Q44" s="484"/>
      <c r="R44" s="484"/>
      <c r="S44" s="484"/>
    </row>
    <row r="45" spans="1:20">
      <c r="A45" s="497" t="s">
        <v>3620</v>
      </c>
      <c r="B45" s="489">
        <v>35</v>
      </c>
      <c r="C45" s="484"/>
      <c r="D45" s="484"/>
      <c r="E45" s="484"/>
      <c r="F45" s="484"/>
      <c r="G45" s="484"/>
      <c r="H45" s="484"/>
      <c r="I45" s="484"/>
      <c r="J45" s="484"/>
      <c r="K45" s="484"/>
      <c r="L45" s="484"/>
      <c r="M45" s="484"/>
      <c r="N45" s="484"/>
      <c r="O45" s="484"/>
      <c r="P45" s="484"/>
      <c r="Q45" s="484"/>
      <c r="R45" s="484"/>
      <c r="S45" s="484"/>
    </row>
    <row r="46" spans="1:20">
      <c r="A46" s="497" t="s">
        <v>3637</v>
      </c>
      <c r="B46" s="489">
        <v>36</v>
      </c>
      <c r="C46" s="503"/>
      <c r="D46" s="503"/>
      <c r="E46" s="503"/>
      <c r="F46" s="503"/>
      <c r="G46" s="503"/>
      <c r="H46" s="503"/>
      <c r="I46" s="503"/>
      <c r="J46" s="503"/>
      <c r="K46" s="503"/>
      <c r="L46" s="503"/>
      <c r="M46" s="503"/>
      <c r="N46" s="503"/>
      <c r="O46" s="503"/>
      <c r="P46" s="503"/>
      <c r="Q46" s="503"/>
      <c r="R46" s="503"/>
      <c r="S46" s="503"/>
      <c r="T46" s="481"/>
    </row>
    <row r="47" spans="1:20">
      <c r="A47" s="497" t="s">
        <v>3654</v>
      </c>
      <c r="B47" s="489">
        <v>37</v>
      </c>
      <c r="C47" s="504"/>
      <c r="D47" s="504"/>
      <c r="E47" s="504"/>
      <c r="F47" s="504"/>
      <c r="G47" s="504"/>
      <c r="H47" s="504"/>
      <c r="I47" s="504"/>
      <c r="J47" s="504"/>
      <c r="K47" s="504"/>
      <c r="L47" s="504"/>
      <c r="M47" s="504"/>
      <c r="N47" s="504"/>
      <c r="O47" s="504"/>
      <c r="P47" s="504"/>
      <c r="Q47" s="504"/>
      <c r="R47" s="504"/>
      <c r="S47" s="504"/>
      <c r="T47" s="481"/>
    </row>
    <row r="48" spans="1:20">
      <c r="A48" s="497" t="s">
        <v>3671</v>
      </c>
      <c r="B48" s="489">
        <v>38</v>
      </c>
      <c r="C48" s="504"/>
      <c r="D48" s="504"/>
      <c r="E48" s="504"/>
      <c r="F48" s="504"/>
      <c r="G48" s="504"/>
      <c r="H48" s="504"/>
      <c r="I48" s="504"/>
      <c r="J48" s="504"/>
      <c r="K48" s="504"/>
      <c r="L48" s="504"/>
      <c r="M48" s="504"/>
      <c r="N48" s="504"/>
      <c r="O48" s="504"/>
      <c r="P48" s="504"/>
      <c r="Q48" s="504"/>
      <c r="R48" s="504"/>
      <c r="S48" s="504"/>
      <c r="T48" s="481"/>
    </row>
    <row r="49" spans="1:20">
      <c r="A49" s="497" t="s">
        <v>3688</v>
      </c>
      <c r="B49" s="489">
        <v>39</v>
      </c>
      <c r="C49" s="503"/>
      <c r="D49" s="503"/>
      <c r="E49" s="503"/>
      <c r="F49" s="503"/>
      <c r="G49" s="503"/>
      <c r="H49" s="503"/>
      <c r="I49" s="503"/>
      <c r="J49" s="503"/>
      <c r="K49" s="503"/>
      <c r="L49" s="503"/>
      <c r="M49" s="503"/>
      <c r="N49" s="503"/>
      <c r="O49" s="503"/>
      <c r="P49" s="503"/>
      <c r="Q49" s="503"/>
      <c r="R49" s="503"/>
      <c r="S49" s="503"/>
      <c r="T49" s="481"/>
    </row>
    <row r="50" spans="1:20">
      <c r="A50" s="497" t="s">
        <v>3705</v>
      </c>
      <c r="B50" s="489">
        <v>40</v>
      </c>
      <c r="C50" s="503"/>
      <c r="D50" s="503"/>
      <c r="E50" s="503"/>
      <c r="F50" s="503"/>
      <c r="G50" s="503"/>
      <c r="H50" s="503"/>
      <c r="I50" s="503"/>
      <c r="J50" s="503"/>
      <c r="K50" s="503"/>
      <c r="L50" s="503"/>
      <c r="M50" s="503"/>
      <c r="N50" s="503"/>
      <c r="O50" s="503"/>
      <c r="P50" s="503"/>
      <c r="Q50" s="503"/>
      <c r="R50" s="503"/>
      <c r="S50" s="503"/>
      <c r="T50" s="481"/>
    </row>
    <row r="51" spans="1:20">
      <c r="A51" s="497" t="s">
        <v>3722</v>
      </c>
      <c r="B51" s="489">
        <v>41</v>
      </c>
      <c r="C51" s="503"/>
      <c r="D51" s="503"/>
      <c r="E51" s="503"/>
      <c r="F51" s="503"/>
      <c r="G51" s="503"/>
      <c r="H51" s="503"/>
      <c r="I51" s="503"/>
      <c r="J51" s="503"/>
      <c r="K51" s="503"/>
      <c r="L51" s="503"/>
      <c r="M51" s="503"/>
      <c r="N51" s="503"/>
      <c r="O51" s="503"/>
      <c r="P51" s="503"/>
      <c r="Q51" s="503"/>
      <c r="R51" s="503"/>
      <c r="S51" s="503"/>
      <c r="T51" s="481"/>
    </row>
    <row r="52" spans="1:20">
      <c r="A52" s="481"/>
      <c r="B52" s="481"/>
      <c r="C52" s="481"/>
      <c r="D52" s="481"/>
      <c r="E52" s="481"/>
      <c r="F52" s="481"/>
      <c r="G52" s="481"/>
      <c r="H52" s="481"/>
      <c r="I52" s="481"/>
      <c r="J52" s="481"/>
      <c r="K52" s="481"/>
      <c r="L52" s="481"/>
      <c r="M52" s="481"/>
      <c r="N52" s="482"/>
      <c r="O52" s="482"/>
      <c r="P52" s="481"/>
      <c r="Q52" s="481"/>
      <c r="R52" s="481"/>
      <c r="S52" s="481"/>
      <c r="T52" s="481"/>
    </row>
    <row r="53" spans="1:20">
      <c r="A53" s="481"/>
      <c r="B53" s="481"/>
      <c r="C53" s="481"/>
      <c r="D53" s="481"/>
      <c r="E53" s="481"/>
      <c r="F53" s="481"/>
      <c r="G53" s="481"/>
      <c r="H53" s="481"/>
      <c r="I53" s="481"/>
      <c r="J53" s="481"/>
      <c r="K53" s="481"/>
      <c r="L53" s="481"/>
      <c r="M53" s="481"/>
      <c r="N53" s="482"/>
      <c r="O53" s="482"/>
      <c r="P53" s="481"/>
      <c r="Q53" s="481"/>
      <c r="R53" s="481"/>
      <c r="S53" s="481"/>
      <c r="T53" s="481"/>
    </row>
    <row r="54" spans="1:20" ht="36">
      <c r="A54" s="518" t="s">
        <v>3747</v>
      </c>
      <c r="B54" s="481"/>
      <c r="C54" s="520"/>
      <c r="D54" s="520"/>
      <c r="E54" s="520"/>
      <c r="F54" s="520"/>
      <c r="G54" s="520"/>
      <c r="H54" s="520"/>
      <c r="I54" s="520"/>
      <c r="J54" s="481"/>
      <c r="K54" s="520"/>
      <c r="L54" s="520"/>
      <c r="M54" s="520"/>
      <c r="N54" s="520"/>
      <c r="O54" s="520"/>
      <c r="P54" s="520"/>
      <c r="Q54" s="520"/>
      <c r="R54" s="520"/>
      <c r="S54" s="520"/>
      <c r="T54" s="481"/>
    </row>
    <row r="55" spans="1:20">
      <c r="A55" s="519" t="s">
        <v>3748</v>
      </c>
      <c r="B55" s="481"/>
      <c r="C55" s="481"/>
      <c r="D55" s="481"/>
      <c r="E55" s="481"/>
      <c r="F55" s="481"/>
      <c r="G55" s="481"/>
      <c r="H55" s="481"/>
      <c r="I55" s="481"/>
      <c r="J55" s="481"/>
      <c r="K55" s="481"/>
      <c r="L55" s="481"/>
      <c r="M55" s="481"/>
      <c r="N55" s="482"/>
      <c r="O55" s="482"/>
      <c r="P55" s="481"/>
      <c r="Q55" s="481"/>
      <c r="R55" s="481"/>
      <c r="S55" s="481"/>
      <c r="T55" s="481"/>
    </row>
    <row r="56" spans="1:20">
      <c r="A56" s="481"/>
      <c r="B56" s="481"/>
      <c r="C56" s="481"/>
      <c r="D56" s="481"/>
      <c r="E56" s="481"/>
      <c r="F56" s="481"/>
      <c r="G56" s="481"/>
      <c r="H56" s="481"/>
      <c r="I56" s="481"/>
      <c r="J56" s="481"/>
      <c r="K56" s="481"/>
      <c r="L56" s="481"/>
      <c r="M56" s="481"/>
      <c r="N56" s="482"/>
      <c r="O56" s="482"/>
      <c r="P56" s="481"/>
      <c r="Q56" s="481"/>
      <c r="R56" s="481"/>
      <c r="S56" s="481"/>
      <c r="T56" s="481"/>
    </row>
    <row r="57" spans="1:20">
      <c r="A57" s="481"/>
      <c r="B57" s="481"/>
      <c r="C57" s="481"/>
      <c r="D57" s="481"/>
      <c r="E57" s="481"/>
      <c r="F57" s="481"/>
      <c r="G57" s="481"/>
      <c r="H57" s="481"/>
      <c r="I57" s="481"/>
      <c r="J57" s="481"/>
      <c r="K57" s="481"/>
      <c r="L57" s="481"/>
      <c r="M57" s="481"/>
      <c r="N57" s="482"/>
      <c r="O57" s="482"/>
      <c r="P57" s="481"/>
      <c r="Q57" s="481"/>
      <c r="R57" s="481"/>
      <c r="S57" s="481"/>
      <c r="T57" s="481"/>
    </row>
    <row r="58" spans="1:20">
      <c r="A58" s="481"/>
      <c r="B58" s="481"/>
      <c r="C58" s="481"/>
      <c r="D58" s="481"/>
      <c r="E58" s="481"/>
      <c r="F58" s="481"/>
      <c r="G58" s="481"/>
      <c r="H58" s="481"/>
      <c r="I58" s="481"/>
      <c r="J58" s="481"/>
      <c r="K58" s="481"/>
      <c r="L58" s="481"/>
      <c r="M58" s="481"/>
      <c r="N58" s="482"/>
      <c r="O58" s="482"/>
      <c r="P58" s="481"/>
      <c r="Q58" s="481"/>
      <c r="R58" s="481"/>
      <c r="S58" s="481"/>
      <c r="T58" s="481"/>
    </row>
    <row r="59" spans="1:20">
      <c r="A59" s="481"/>
      <c r="B59" s="481"/>
      <c r="C59" s="481"/>
      <c r="D59" s="481"/>
      <c r="E59" s="481"/>
      <c r="F59" s="481"/>
      <c r="G59" s="481"/>
      <c r="H59" s="481"/>
      <c r="I59" s="481"/>
      <c r="J59" s="481"/>
      <c r="K59" s="481"/>
      <c r="L59" s="481"/>
      <c r="M59" s="481"/>
      <c r="N59" s="482"/>
      <c r="O59" s="482"/>
      <c r="P59" s="481"/>
      <c r="Q59" s="481"/>
      <c r="R59" s="481"/>
      <c r="S59" s="481"/>
      <c r="T59" s="492"/>
    </row>
    <row r="60" spans="1:20">
      <c r="A60" s="498"/>
      <c r="B60" s="491"/>
      <c r="C60" s="482"/>
      <c r="D60" s="482"/>
      <c r="E60" s="482"/>
      <c r="F60" s="482"/>
      <c r="G60" s="482"/>
      <c r="H60" s="482"/>
      <c r="I60" s="482"/>
      <c r="J60" s="482"/>
      <c r="K60" s="482"/>
      <c r="L60" s="482"/>
      <c r="M60" s="492"/>
      <c r="N60" s="482"/>
      <c r="O60" s="482"/>
      <c r="P60" s="492"/>
      <c r="Q60" s="482"/>
      <c r="R60" s="482"/>
      <c r="S60" s="482"/>
      <c r="T60" s="492"/>
    </row>
    <row r="61" spans="1:20">
      <c r="A61" s="498"/>
      <c r="B61" s="491"/>
      <c r="C61" s="482"/>
      <c r="D61" s="482"/>
      <c r="E61" s="482"/>
      <c r="F61" s="482"/>
      <c r="G61" s="482"/>
      <c r="H61" s="482"/>
      <c r="I61" s="482"/>
      <c r="J61" s="482"/>
      <c r="K61" s="482"/>
      <c r="L61" s="482"/>
      <c r="M61" s="492"/>
      <c r="N61" s="482"/>
      <c r="O61" s="482"/>
      <c r="P61" s="492"/>
      <c r="Q61" s="482"/>
      <c r="R61" s="482"/>
      <c r="S61" s="482"/>
      <c r="T61" s="492"/>
    </row>
    <row r="62" spans="1:20">
      <c r="A62" s="498"/>
      <c r="B62" s="491"/>
      <c r="C62" s="482"/>
      <c r="D62" s="482"/>
      <c r="E62" s="482"/>
      <c r="F62" s="482"/>
      <c r="G62" s="482"/>
      <c r="H62" s="482"/>
      <c r="I62" s="482"/>
      <c r="J62" s="482"/>
      <c r="K62" s="482"/>
      <c r="L62" s="482"/>
      <c r="M62" s="492"/>
      <c r="N62" s="482"/>
      <c r="O62" s="482"/>
      <c r="P62" s="492"/>
      <c r="Q62" s="482"/>
      <c r="R62" s="482"/>
      <c r="S62" s="482"/>
    </row>
    <row r="63" spans="1:20">
      <c r="A63" s="498"/>
      <c r="B63" s="491"/>
      <c r="C63" s="482"/>
      <c r="D63" s="482"/>
      <c r="E63" s="482"/>
      <c r="F63" s="482"/>
      <c r="G63" s="482"/>
      <c r="H63" s="482"/>
      <c r="I63" s="482"/>
      <c r="J63" s="482"/>
      <c r="K63" s="482"/>
      <c r="L63" s="482"/>
      <c r="M63" s="492"/>
      <c r="N63" s="482"/>
      <c r="O63" s="482"/>
      <c r="P63" s="492"/>
      <c r="Q63" s="482"/>
      <c r="R63" s="482"/>
      <c r="S63" s="482"/>
    </row>
    <row r="64" spans="1:20">
      <c r="A64" s="498"/>
      <c r="B64" s="491"/>
      <c r="C64" s="482"/>
      <c r="D64" s="482"/>
      <c r="E64" s="482"/>
      <c r="F64" s="482"/>
      <c r="G64" s="482"/>
      <c r="H64" s="482"/>
      <c r="I64" s="482"/>
      <c r="J64" s="482"/>
      <c r="K64" s="482"/>
      <c r="L64" s="482"/>
      <c r="M64" s="492"/>
      <c r="N64" s="482"/>
      <c r="O64" s="482"/>
      <c r="P64" s="492"/>
      <c r="Q64" s="482"/>
      <c r="R64" s="482"/>
      <c r="S64" s="482"/>
    </row>
    <row r="65" spans="1:20">
      <c r="A65" s="498"/>
      <c r="B65" s="491"/>
      <c r="C65" s="482"/>
      <c r="D65" s="482"/>
      <c r="E65" s="482"/>
      <c r="F65" s="482"/>
      <c r="G65" s="482"/>
      <c r="H65" s="482"/>
      <c r="I65" s="482"/>
      <c r="J65" s="482"/>
      <c r="K65" s="482"/>
      <c r="L65" s="482"/>
      <c r="M65" s="492"/>
      <c r="N65" s="482"/>
      <c r="O65" s="482"/>
      <c r="P65" s="492"/>
      <c r="Q65" s="482"/>
      <c r="R65" s="482"/>
      <c r="S65" s="482"/>
    </row>
    <row r="66" spans="1:20">
      <c r="A66" s="498"/>
      <c r="B66" s="491"/>
      <c r="C66" s="482"/>
      <c r="D66" s="482"/>
      <c r="E66" s="482"/>
      <c r="F66" s="482"/>
      <c r="G66" s="482"/>
      <c r="H66" s="482"/>
      <c r="I66" s="482"/>
      <c r="J66" s="482"/>
      <c r="K66" s="482"/>
      <c r="L66" s="482"/>
      <c r="M66" s="492"/>
      <c r="N66" s="482"/>
      <c r="O66" s="482"/>
      <c r="P66" s="492"/>
      <c r="Q66" s="482"/>
      <c r="R66" s="482"/>
      <c r="S66" s="482"/>
    </row>
    <row r="67" spans="1:20">
      <c r="A67" s="498"/>
      <c r="B67" s="491"/>
      <c r="C67" s="482"/>
      <c r="D67" s="482"/>
      <c r="E67" s="482"/>
      <c r="F67" s="482"/>
      <c r="G67" s="482"/>
      <c r="H67" s="482"/>
      <c r="I67" s="482"/>
      <c r="J67" s="482"/>
      <c r="K67" s="482"/>
      <c r="L67" s="482"/>
      <c r="M67" s="492"/>
      <c r="N67" s="482"/>
      <c r="O67" s="482"/>
      <c r="P67" s="492"/>
      <c r="Q67" s="482"/>
      <c r="R67" s="482"/>
      <c r="S67" s="482"/>
    </row>
    <row r="68" spans="1:20">
      <c r="A68" s="498"/>
      <c r="B68" s="491"/>
      <c r="C68" s="482"/>
      <c r="D68" s="482"/>
      <c r="E68" s="482"/>
      <c r="F68" s="482"/>
      <c r="G68" s="482"/>
      <c r="H68" s="482"/>
      <c r="I68" s="482"/>
      <c r="J68" s="482"/>
      <c r="K68" s="482"/>
      <c r="L68" s="482"/>
      <c r="M68" s="492"/>
      <c r="N68" s="482"/>
      <c r="O68" s="482"/>
      <c r="P68" s="492"/>
      <c r="Q68" s="482"/>
      <c r="R68" s="482"/>
      <c r="S68" s="482"/>
    </row>
    <row r="69" spans="1:20">
      <c r="A69" s="498"/>
      <c r="B69" s="491"/>
      <c r="C69" s="482"/>
      <c r="D69" s="482"/>
      <c r="E69" s="482"/>
      <c r="F69" s="482"/>
      <c r="G69" s="482"/>
      <c r="H69" s="482"/>
      <c r="I69" s="482"/>
      <c r="J69" s="482"/>
      <c r="K69" s="482"/>
      <c r="L69" s="482"/>
      <c r="M69" s="492"/>
      <c r="N69" s="482"/>
      <c r="O69" s="482"/>
      <c r="P69" s="492"/>
      <c r="Q69" s="482"/>
      <c r="R69" s="482"/>
      <c r="S69" s="482"/>
    </row>
    <row r="70" spans="1:20">
      <c r="A70" s="498"/>
      <c r="B70" s="491"/>
      <c r="C70" s="482"/>
      <c r="D70" s="482"/>
      <c r="E70" s="482"/>
      <c r="F70" s="482"/>
      <c r="G70" s="482"/>
      <c r="H70" s="482"/>
      <c r="I70" s="482"/>
      <c r="J70" s="482"/>
      <c r="K70" s="482"/>
      <c r="L70" s="482"/>
      <c r="M70" s="492"/>
      <c r="N70" s="482"/>
      <c r="O70" s="482"/>
      <c r="P70" s="492"/>
      <c r="Q70" s="482"/>
      <c r="R70" s="482"/>
      <c r="S70" s="482"/>
    </row>
    <row r="71" spans="1:20">
      <c r="A71" s="498"/>
      <c r="B71" s="491"/>
      <c r="C71" s="482"/>
      <c r="D71" s="482"/>
      <c r="E71" s="482"/>
      <c r="F71" s="482"/>
      <c r="G71" s="482"/>
      <c r="H71" s="482"/>
      <c r="I71" s="482"/>
      <c r="J71" s="482"/>
      <c r="K71" s="482"/>
      <c r="L71" s="482"/>
      <c r="M71" s="492"/>
      <c r="N71" s="482"/>
      <c r="O71" s="482"/>
      <c r="P71" s="492"/>
      <c r="Q71" s="482"/>
      <c r="R71" s="482"/>
      <c r="S71" s="482"/>
    </row>
    <row r="72" spans="1:20">
      <c r="A72" s="498"/>
      <c r="B72" s="491"/>
      <c r="C72" s="482"/>
      <c r="D72" s="482"/>
      <c r="E72" s="482"/>
      <c r="F72" s="482"/>
      <c r="G72" s="482"/>
      <c r="H72" s="482"/>
      <c r="I72" s="482"/>
      <c r="J72" s="482"/>
      <c r="K72" s="482"/>
      <c r="L72" s="482"/>
      <c r="M72" s="492"/>
      <c r="N72" s="482"/>
      <c r="O72" s="482"/>
      <c r="P72" s="492"/>
      <c r="Q72" s="482"/>
      <c r="R72" s="482"/>
      <c r="S72" s="482"/>
    </row>
    <row r="73" spans="1:20">
      <c r="A73" s="498"/>
      <c r="B73" s="491"/>
      <c r="C73" s="482"/>
      <c r="D73" s="482"/>
      <c r="E73" s="482"/>
      <c r="F73" s="482"/>
      <c r="G73" s="482"/>
      <c r="H73" s="482"/>
      <c r="I73" s="482"/>
      <c r="J73" s="482"/>
      <c r="K73" s="482"/>
      <c r="L73" s="482"/>
      <c r="M73" s="492"/>
      <c r="N73" s="482"/>
      <c r="O73" s="482"/>
      <c r="P73" s="492"/>
      <c r="Q73" s="482"/>
      <c r="R73" s="482"/>
      <c r="S73" s="482"/>
    </row>
    <row r="74" spans="1:20">
      <c r="A74" s="498"/>
      <c r="B74" s="491"/>
      <c r="C74" s="482"/>
      <c r="D74" s="482"/>
      <c r="E74" s="482"/>
      <c r="F74" s="482"/>
      <c r="G74" s="482"/>
      <c r="H74" s="482"/>
      <c r="I74" s="482"/>
      <c r="J74" s="482"/>
      <c r="K74" s="482"/>
      <c r="L74" s="482"/>
      <c r="M74" s="492"/>
      <c r="N74" s="482"/>
      <c r="O74" s="482"/>
      <c r="P74" s="492"/>
      <c r="Q74" s="482"/>
      <c r="R74" s="482"/>
      <c r="S74" s="482"/>
    </row>
    <row r="75" spans="1:20">
      <c r="A75" s="498"/>
      <c r="B75" s="491"/>
      <c r="C75" s="482"/>
      <c r="D75" s="482"/>
      <c r="E75" s="482"/>
      <c r="F75" s="482"/>
      <c r="G75" s="482"/>
      <c r="H75" s="482"/>
      <c r="I75" s="482"/>
      <c r="J75" s="482"/>
      <c r="K75" s="482"/>
      <c r="L75" s="482"/>
      <c r="M75" s="492"/>
      <c r="N75" s="482"/>
      <c r="O75" s="482"/>
      <c r="P75" s="492"/>
      <c r="Q75" s="482"/>
      <c r="R75" s="482"/>
      <c r="S75" s="482"/>
    </row>
    <row r="76" spans="1:20">
      <c r="A76" s="498"/>
      <c r="B76" s="491"/>
      <c r="C76" s="482"/>
      <c r="D76" s="482"/>
      <c r="E76" s="482"/>
      <c r="F76" s="482"/>
      <c r="G76" s="482"/>
      <c r="H76" s="482"/>
      <c r="I76" s="482"/>
      <c r="J76" s="482"/>
      <c r="K76" s="482"/>
      <c r="L76" s="482"/>
      <c r="M76" s="492"/>
      <c r="N76" s="482"/>
      <c r="O76" s="482"/>
      <c r="P76" s="492"/>
      <c r="Q76" s="482"/>
      <c r="R76" s="482"/>
      <c r="S76" s="482"/>
    </row>
    <row r="77" spans="1:20">
      <c r="A77" s="498"/>
      <c r="B77" s="491"/>
      <c r="C77" s="482"/>
      <c r="D77" s="482"/>
      <c r="E77" s="482"/>
      <c r="F77" s="482"/>
      <c r="G77" s="482"/>
      <c r="H77" s="482"/>
      <c r="I77" s="482"/>
      <c r="J77" s="482"/>
      <c r="K77" s="482"/>
      <c r="L77" s="482"/>
      <c r="M77" s="492"/>
      <c r="N77" s="482"/>
      <c r="O77" s="482"/>
      <c r="P77" s="492"/>
      <c r="Q77" s="482"/>
      <c r="R77" s="482"/>
      <c r="S77" s="482"/>
    </row>
    <row r="78" spans="1:20">
      <c r="A78" s="498"/>
      <c r="B78" s="491"/>
      <c r="C78" s="482"/>
      <c r="D78" s="482"/>
      <c r="E78" s="482"/>
      <c r="F78" s="482"/>
      <c r="G78" s="482"/>
      <c r="H78" s="482"/>
      <c r="I78" s="482"/>
      <c r="J78" s="482"/>
      <c r="K78" s="482"/>
      <c r="L78" s="482"/>
      <c r="M78" s="492"/>
      <c r="N78" s="482"/>
      <c r="O78" s="482"/>
      <c r="P78" s="492"/>
      <c r="Q78" s="482"/>
      <c r="R78" s="482"/>
      <c r="S78" s="482"/>
      <c r="T78" s="492"/>
    </row>
    <row r="79" spans="1:20">
      <c r="A79" s="498"/>
      <c r="B79" s="491"/>
      <c r="C79" s="482"/>
      <c r="D79" s="482"/>
      <c r="E79" s="482"/>
      <c r="F79" s="482"/>
      <c r="G79" s="482"/>
      <c r="H79" s="482"/>
      <c r="I79" s="482"/>
      <c r="J79" s="482"/>
      <c r="K79" s="482"/>
      <c r="L79" s="482"/>
      <c r="M79" s="492"/>
      <c r="N79" s="482"/>
      <c r="O79" s="482"/>
      <c r="P79" s="492"/>
      <c r="Q79" s="482"/>
      <c r="R79" s="482"/>
      <c r="S79" s="482"/>
      <c r="T79" s="492"/>
    </row>
    <row r="80" spans="1:20">
      <c r="A80" s="498"/>
      <c r="B80" s="491"/>
      <c r="C80" s="482"/>
      <c r="D80" s="482"/>
      <c r="E80" s="482"/>
      <c r="F80" s="482"/>
      <c r="G80" s="482"/>
      <c r="H80" s="482"/>
      <c r="I80" s="482"/>
      <c r="J80" s="482"/>
      <c r="K80" s="482"/>
      <c r="L80" s="482"/>
      <c r="M80" s="492"/>
      <c r="N80" s="482"/>
      <c r="O80" s="482"/>
      <c r="P80" s="492"/>
      <c r="Q80" s="482"/>
      <c r="R80" s="482"/>
      <c r="S80" s="482"/>
      <c r="T80" s="492"/>
    </row>
    <row r="81" spans="1:20">
      <c r="A81" s="498"/>
      <c r="B81" s="491"/>
      <c r="C81" s="482"/>
      <c r="D81" s="482"/>
      <c r="E81" s="482"/>
      <c r="F81" s="482"/>
      <c r="G81" s="482"/>
      <c r="H81" s="482"/>
      <c r="I81" s="482"/>
      <c r="J81" s="482"/>
      <c r="K81" s="482"/>
      <c r="L81" s="482"/>
      <c r="M81" s="492"/>
      <c r="N81" s="482"/>
      <c r="O81" s="482"/>
      <c r="P81" s="492"/>
      <c r="Q81" s="482"/>
      <c r="R81" s="482"/>
      <c r="S81" s="482"/>
      <c r="T81" s="492"/>
    </row>
    <row r="82" spans="1:20">
      <c r="A82" s="498"/>
      <c r="B82" s="491"/>
      <c r="C82" s="482"/>
      <c r="D82" s="482"/>
      <c r="E82" s="482"/>
      <c r="F82" s="482"/>
      <c r="G82" s="482"/>
      <c r="H82" s="482"/>
      <c r="I82" s="482"/>
      <c r="J82" s="482"/>
      <c r="K82" s="482"/>
      <c r="L82" s="482"/>
      <c r="M82" s="492"/>
      <c r="N82" s="482"/>
      <c r="O82" s="482"/>
      <c r="P82" s="492"/>
      <c r="Q82" s="482"/>
      <c r="R82" s="482"/>
      <c r="S82" s="482"/>
      <c r="T82" s="482"/>
    </row>
  </sheetData>
  <mergeCells count="8">
    <mergeCell ref="C2:H2"/>
    <mergeCell ref="I2:I6"/>
    <mergeCell ref="C8:K8"/>
    <mergeCell ref="L8:S8"/>
    <mergeCell ref="C9:H9"/>
    <mergeCell ref="K9:K10"/>
    <mergeCell ref="L9:R9"/>
    <mergeCell ref="S9:S10"/>
  </mergeCells>
  <phoneticPr fontId="7" type="noConversion"/>
  <pageMargins left="0.7" right="0.7" top="0.75" bottom="0.75" header="0.3" footer="0.3"/>
  <customProperties>
    <customPr name="EpmWorksheetKeyString_GUID" r:id="rId1"/>
  </customPropertie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9275-C527-4D6B-96DE-1B5ADD8F4BDB}">
  <sheetPr codeName="Sheet52"/>
  <dimension ref="A2:AY85"/>
  <sheetViews>
    <sheetView topLeftCell="A40" workbookViewId="0">
      <selection activeCell="A45" sqref="A45:XFD52"/>
    </sheetView>
  </sheetViews>
  <sheetFormatPr defaultRowHeight="14"/>
  <cols>
    <col min="1" max="1" width="22.5" customWidth="1"/>
  </cols>
  <sheetData>
    <row r="2" spans="1:51">
      <c r="A2" s="240"/>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40"/>
      <c r="AM2" s="240"/>
      <c r="AN2" s="240"/>
      <c r="AO2" s="240"/>
      <c r="AP2" s="240"/>
      <c r="AQ2" s="240"/>
      <c r="AR2" s="240"/>
      <c r="AS2" s="240"/>
      <c r="AT2" s="240"/>
      <c r="AU2" s="240"/>
      <c r="AV2" s="240"/>
      <c r="AW2" s="240"/>
      <c r="AX2" s="240"/>
      <c r="AY2" s="240"/>
    </row>
    <row r="3" spans="1:51">
      <c r="A3" s="240"/>
      <c r="B3" s="240"/>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0"/>
      <c r="AU3" s="240"/>
      <c r="AV3" s="240"/>
      <c r="AW3" s="240"/>
      <c r="AX3" s="240"/>
      <c r="AY3" s="240"/>
    </row>
    <row r="4" spans="1:51" ht="26" customHeight="1">
      <c r="A4" s="240"/>
      <c r="B4" s="240"/>
      <c r="C4" s="240"/>
      <c r="D4" s="616" t="s">
        <v>3739</v>
      </c>
      <c r="E4" s="616"/>
      <c r="F4" s="240"/>
      <c r="G4" s="240"/>
      <c r="H4" s="369"/>
      <c r="I4" s="369"/>
      <c r="J4" s="369"/>
      <c r="K4" s="369"/>
      <c r="L4" s="369"/>
      <c r="M4" s="369"/>
      <c r="N4" s="240"/>
      <c r="O4" s="240"/>
      <c r="P4" s="240"/>
      <c r="Q4" s="240"/>
      <c r="R4" s="240"/>
      <c r="S4" s="240"/>
      <c r="T4" s="240"/>
      <c r="U4" s="240"/>
      <c r="V4" s="240"/>
      <c r="W4" s="240"/>
      <c r="X4" s="240"/>
      <c r="Y4" s="240"/>
      <c r="Z4" s="240"/>
      <c r="AA4" s="240"/>
      <c r="AB4" s="240"/>
      <c r="AC4" s="240"/>
      <c r="AD4" s="240"/>
      <c r="AE4" s="240"/>
      <c r="AF4" s="240"/>
      <c r="AG4" s="240"/>
      <c r="AH4" s="240"/>
      <c r="AI4" s="240"/>
      <c r="AJ4" s="240"/>
      <c r="AK4" s="240"/>
      <c r="AL4" s="240"/>
      <c r="AM4" s="240"/>
      <c r="AN4" s="240"/>
      <c r="AO4" s="240"/>
      <c r="AP4" s="240"/>
      <c r="AQ4" s="240"/>
      <c r="AR4" s="240"/>
      <c r="AS4" s="240"/>
      <c r="AT4" s="240"/>
      <c r="AU4" s="240"/>
      <c r="AV4" s="240"/>
      <c r="AW4" s="240"/>
      <c r="AX4" s="240"/>
      <c r="AY4" s="240"/>
    </row>
    <row r="5" spans="1:51">
      <c r="A5" s="240"/>
      <c r="B5" s="240"/>
      <c r="C5" s="240"/>
      <c r="D5" s="616"/>
      <c r="E5" s="616"/>
      <c r="F5" s="240"/>
      <c r="G5" s="240"/>
      <c r="H5" s="240"/>
      <c r="I5" s="240"/>
      <c r="J5" s="240"/>
      <c r="K5" s="240"/>
      <c r="L5" s="240"/>
      <c r="M5" s="240"/>
      <c r="N5" s="240"/>
      <c r="O5" s="240"/>
      <c r="P5" s="240"/>
      <c r="Q5" s="240"/>
      <c r="R5" s="240"/>
      <c r="S5" s="240"/>
      <c r="T5" s="240"/>
      <c r="U5" s="240"/>
      <c r="V5" s="240"/>
      <c r="W5" s="240"/>
      <c r="X5" s="240"/>
      <c r="Y5" s="240"/>
      <c r="Z5" s="240"/>
      <c r="AA5" s="240"/>
      <c r="AB5" s="240"/>
      <c r="AC5" s="240"/>
      <c r="AD5" s="240"/>
      <c r="AE5" s="240"/>
      <c r="AF5" s="240"/>
      <c r="AG5" s="240"/>
      <c r="AH5" s="240"/>
      <c r="AI5" s="240"/>
      <c r="AJ5" s="240"/>
      <c r="AK5" s="240"/>
      <c r="AL5" s="240"/>
      <c r="AM5" s="240"/>
      <c r="AN5" s="240"/>
      <c r="AO5" s="240"/>
      <c r="AP5" s="240"/>
      <c r="AQ5" s="240"/>
      <c r="AR5" s="240"/>
      <c r="AS5" s="240"/>
      <c r="AT5" s="240"/>
      <c r="AU5" s="240"/>
      <c r="AV5" s="240"/>
      <c r="AW5" s="240"/>
      <c r="AX5" s="240"/>
      <c r="AY5" s="240"/>
    </row>
    <row r="6" spans="1:51" ht="23">
      <c r="A6" s="370"/>
      <c r="B6" s="370"/>
      <c r="C6" s="370"/>
      <c r="D6" s="241" t="s">
        <v>2488</v>
      </c>
      <c r="E6" s="370" t="s">
        <v>3749</v>
      </c>
      <c r="F6" s="370"/>
      <c r="G6" s="370"/>
      <c r="H6" s="370"/>
      <c r="I6" s="370"/>
      <c r="J6" s="240"/>
      <c r="K6" s="240"/>
      <c r="L6" s="370"/>
      <c r="M6" s="370"/>
      <c r="N6" s="370"/>
      <c r="O6" s="370"/>
      <c r="P6" s="370"/>
      <c r="Q6" s="370"/>
      <c r="R6" s="370"/>
      <c r="S6" s="370"/>
      <c r="T6" s="370"/>
      <c r="U6" s="370"/>
      <c r="V6" s="370"/>
      <c r="W6" s="370"/>
      <c r="X6" s="370"/>
      <c r="Y6" s="370"/>
      <c r="Z6" s="370"/>
      <c r="AA6" s="370"/>
      <c r="AB6" s="370"/>
      <c r="AC6" s="370"/>
      <c r="AD6" s="370"/>
      <c r="AE6" s="370"/>
      <c r="AF6" s="370"/>
      <c r="AG6" s="370"/>
      <c r="AH6" s="370"/>
      <c r="AI6" s="370"/>
      <c r="AJ6" s="370"/>
      <c r="AK6" s="370"/>
      <c r="AL6" s="370"/>
      <c r="AM6" s="370"/>
      <c r="AN6" s="370"/>
      <c r="AO6" s="370"/>
      <c r="AP6" s="370"/>
      <c r="AQ6" s="370"/>
      <c r="AR6" s="370"/>
      <c r="AS6" s="370"/>
      <c r="AT6" s="370"/>
      <c r="AU6" s="370"/>
      <c r="AV6" s="370"/>
      <c r="AW6" s="370"/>
      <c r="AX6" s="370"/>
      <c r="AY6" s="370"/>
    </row>
    <row r="7" spans="1:51" ht="23">
      <c r="A7" s="370"/>
      <c r="B7" s="370"/>
      <c r="C7" s="370"/>
      <c r="D7" s="241" t="s">
        <v>2489</v>
      </c>
      <c r="E7" s="370" t="s">
        <v>3750</v>
      </c>
      <c r="F7" s="370"/>
      <c r="G7" s="370"/>
      <c r="H7" s="370"/>
      <c r="I7" s="370"/>
      <c r="J7" s="240"/>
      <c r="K7" s="240"/>
      <c r="L7" s="370"/>
      <c r="M7" s="370"/>
      <c r="N7" s="370"/>
      <c r="O7" s="370"/>
      <c r="P7" s="370"/>
      <c r="Q7" s="370"/>
      <c r="R7" s="241" t="s">
        <v>2490</v>
      </c>
      <c r="S7" s="370"/>
      <c r="T7" s="370"/>
      <c r="U7" s="370"/>
      <c r="V7" s="370"/>
      <c r="W7" s="370"/>
      <c r="X7" s="370"/>
      <c r="Y7" s="370"/>
      <c r="Z7" s="370"/>
      <c r="AA7" s="370"/>
      <c r="AB7" s="370"/>
      <c r="AC7" s="370"/>
      <c r="AD7" s="370"/>
      <c r="AE7" s="370"/>
      <c r="AF7" s="370"/>
      <c r="AG7" s="370"/>
      <c r="AH7" s="370"/>
      <c r="AI7" s="370"/>
      <c r="AJ7" s="370"/>
      <c r="AK7" s="370"/>
      <c r="AL7" s="370"/>
      <c r="AM7" s="370"/>
      <c r="AN7" s="370"/>
      <c r="AO7" s="370"/>
      <c r="AP7" s="370"/>
      <c r="AQ7" s="370"/>
      <c r="AR7" s="370"/>
      <c r="AS7" s="370"/>
      <c r="AT7" s="370"/>
      <c r="AU7" s="370"/>
      <c r="AV7" s="370"/>
      <c r="AW7" s="370"/>
      <c r="AX7" s="370"/>
      <c r="AY7" s="370"/>
    </row>
    <row r="8" spans="1:51">
      <c r="A8" s="617" t="s">
        <v>0</v>
      </c>
      <c r="B8" s="562" t="s">
        <v>1</v>
      </c>
      <c r="C8" s="562" t="s">
        <v>3050</v>
      </c>
      <c r="D8" s="562"/>
      <c r="E8" s="562"/>
      <c r="F8" s="562"/>
      <c r="G8" s="562"/>
      <c r="H8" s="562"/>
      <c r="I8" s="562"/>
      <c r="J8" s="562"/>
      <c r="K8" s="562" t="s">
        <v>3051</v>
      </c>
      <c r="L8" s="562"/>
      <c r="M8" s="562"/>
      <c r="N8" s="562"/>
      <c r="O8" s="562"/>
      <c r="P8" s="562"/>
      <c r="Q8" s="562"/>
      <c r="R8" s="562"/>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row>
    <row r="9" spans="1:51">
      <c r="A9" s="617"/>
      <c r="B9" s="562"/>
      <c r="C9" s="562" t="s">
        <v>3751</v>
      </c>
      <c r="D9" s="562"/>
      <c r="E9" s="562"/>
      <c r="F9" s="562"/>
      <c r="G9" s="562"/>
      <c r="H9" s="562"/>
      <c r="I9" s="9"/>
      <c r="J9" s="562" t="s">
        <v>3053</v>
      </c>
      <c r="K9" s="562"/>
      <c r="L9" s="562"/>
      <c r="M9" s="562"/>
      <c r="N9" s="562"/>
      <c r="O9" s="562"/>
      <c r="P9" s="562"/>
      <c r="Q9" s="562"/>
      <c r="R9" s="562" t="s">
        <v>3053</v>
      </c>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row>
    <row r="10" spans="1:51" ht="23">
      <c r="A10" s="617"/>
      <c r="B10" s="562"/>
      <c r="C10" s="9" t="s">
        <v>1971</v>
      </c>
      <c r="D10" s="9" t="s">
        <v>3054</v>
      </c>
      <c r="E10" s="9" t="s">
        <v>3055</v>
      </c>
      <c r="F10" s="9" t="s">
        <v>3056</v>
      </c>
      <c r="G10" s="9" t="s">
        <v>3057</v>
      </c>
      <c r="H10" s="9" t="s">
        <v>3058</v>
      </c>
      <c r="I10" s="9" t="s">
        <v>1334</v>
      </c>
      <c r="J10" s="562"/>
      <c r="K10" s="9" t="s">
        <v>1971</v>
      </c>
      <c r="L10" s="9" t="s">
        <v>3054</v>
      </c>
      <c r="M10" s="9" t="s">
        <v>3055</v>
      </c>
      <c r="N10" s="9" t="s">
        <v>3056</v>
      </c>
      <c r="O10" s="9" t="s">
        <v>3057</v>
      </c>
      <c r="P10" s="9" t="s">
        <v>3058</v>
      </c>
      <c r="Q10" s="9" t="s">
        <v>1334</v>
      </c>
      <c r="R10" s="562"/>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row>
    <row r="11" spans="1:51" ht="15" customHeight="1">
      <c r="A11" s="10" t="s">
        <v>3059</v>
      </c>
      <c r="B11" s="11">
        <v>1</v>
      </c>
      <c r="C11" s="12"/>
      <c r="D11" s="12"/>
      <c r="E11" s="12"/>
      <c r="F11" s="12"/>
      <c r="G11" s="12"/>
      <c r="H11" s="12"/>
      <c r="I11" s="12"/>
      <c r="J11" s="12"/>
      <c r="K11" s="12"/>
      <c r="L11" s="12"/>
      <c r="M11" s="12"/>
      <c r="N11" s="12"/>
      <c r="O11" s="12"/>
      <c r="P11" s="12"/>
      <c r="Q11" s="12"/>
      <c r="R11" s="12"/>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row>
    <row r="12" spans="1:51" ht="15" customHeight="1">
      <c r="A12" s="10" t="s">
        <v>3752</v>
      </c>
      <c r="B12" s="11">
        <v>2</v>
      </c>
      <c r="C12" s="12"/>
      <c r="D12" s="12"/>
      <c r="E12" s="12"/>
      <c r="F12" s="12"/>
      <c r="G12" s="12"/>
      <c r="H12" s="12"/>
      <c r="I12" s="12"/>
      <c r="J12" s="12"/>
      <c r="K12" s="12"/>
      <c r="L12" s="12"/>
      <c r="M12" s="12"/>
      <c r="N12" s="12"/>
      <c r="O12" s="12"/>
      <c r="P12" s="12"/>
      <c r="Q12" s="12"/>
      <c r="R12" s="12"/>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row>
    <row r="13" spans="1:51" ht="15" customHeight="1">
      <c r="A13" s="10" t="s">
        <v>3093</v>
      </c>
      <c r="B13" s="11">
        <v>3</v>
      </c>
      <c r="C13" s="12"/>
      <c r="D13" s="12"/>
      <c r="E13" s="12"/>
      <c r="F13" s="12"/>
      <c r="G13" s="12"/>
      <c r="H13" s="12"/>
      <c r="I13" s="12"/>
      <c r="J13" s="12"/>
      <c r="K13" s="12"/>
      <c r="L13" s="12"/>
      <c r="M13" s="12"/>
      <c r="N13" s="12"/>
      <c r="O13" s="12"/>
      <c r="P13" s="12"/>
      <c r="Q13" s="12"/>
      <c r="R13" s="12"/>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row>
    <row r="14" spans="1:51" ht="15" customHeight="1">
      <c r="A14" s="10" t="s">
        <v>3753</v>
      </c>
      <c r="B14" s="11">
        <v>4</v>
      </c>
      <c r="C14" s="142"/>
      <c r="D14" s="142"/>
      <c r="E14" s="142"/>
      <c r="F14" s="142"/>
      <c r="G14" s="142"/>
      <c r="H14" s="142"/>
      <c r="I14" s="142"/>
      <c r="J14" s="142"/>
      <c r="K14" s="142"/>
      <c r="L14" s="142"/>
      <c r="M14" s="142"/>
      <c r="N14" s="142"/>
      <c r="O14" s="142"/>
      <c r="P14" s="142"/>
      <c r="Q14" s="142"/>
      <c r="R14" s="142"/>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row>
    <row r="15" spans="1:51" ht="15" customHeight="1">
      <c r="A15" s="10" t="s">
        <v>3127</v>
      </c>
      <c r="B15" s="11">
        <v>5</v>
      </c>
      <c r="C15" s="12"/>
      <c r="D15" s="12"/>
      <c r="E15" s="12"/>
      <c r="F15" s="12"/>
      <c r="G15" s="12"/>
      <c r="H15" s="12"/>
      <c r="I15" s="12"/>
      <c r="J15" s="12"/>
      <c r="K15" s="12"/>
      <c r="L15" s="12"/>
      <c r="M15" s="12"/>
      <c r="N15" s="12"/>
      <c r="O15" s="12"/>
      <c r="P15" s="12"/>
      <c r="Q15" s="12"/>
      <c r="R15" s="12"/>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c r="AW15" s="370"/>
      <c r="AX15" s="370"/>
      <c r="AY15" s="370"/>
    </row>
    <row r="16" spans="1:51" ht="15" customHeight="1">
      <c r="A16" s="10" t="s">
        <v>3754</v>
      </c>
      <c r="B16" s="11">
        <v>6</v>
      </c>
      <c r="C16" s="16"/>
      <c r="D16" s="16"/>
      <c r="E16" s="16"/>
      <c r="F16" s="16"/>
      <c r="G16" s="16"/>
      <c r="H16" s="16"/>
      <c r="I16" s="16"/>
      <c r="J16" s="16"/>
      <c r="K16" s="16"/>
      <c r="L16" s="16"/>
      <c r="M16" s="16"/>
      <c r="N16" s="16"/>
      <c r="O16" s="16"/>
      <c r="P16" s="16"/>
      <c r="Q16" s="16"/>
      <c r="R16" s="16"/>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c r="AW16" s="370"/>
      <c r="AX16" s="370"/>
      <c r="AY16" s="370"/>
    </row>
    <row r="17" spans="1:51" ht="15" customHeight="1">
      <c r="A17" s="10" t="s">
        <v>3755</v>
      </c>
      <c r="B17" s="11">
        <v>7</v>
      </c>
      <c r="C17" s="12"/>
      <c r="D17" s="12"/>
      <c r="E17" s="12"/>
      <c r="F17" s="12"/>
      <c r="G17" s="12"/>
      <c r="H17" s="12"/>
      <c r="I17" s="12"/>
      <c r="J17" s="12"/>
      <c r="K17" s="12"/>
      <c r="L17" s="12"/>
      <c r="M17" s="12"/>
      <c r="N17" s="12"/>
      <c r="O17" s="12"/>
      <c r="P17" s="12"/>
      <c r="Q17" s="12"/>
      <c r="R17" s="12"/>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c r="AW17" s="370"/>
      <c r="AX17" s="370"/>
      <c r="AY17" s="370"/>
    </row>
    <row r="18" spans="1:51" ht="15" customHeight="1">
      <c r="A18" s="10" t="s">
        <v>3756</v>
      </c>
      <c r="B18" s="11">
        <v>8</v>
      </c>
      <c r="C18" s="12"/>
      <c r="D18" s="12"/>
      <c r="E18" s="12"/>
      <c r="F18" s="12"/>
      <c r="G18" s="12"/>
      <c r="H18" s="12"/>
      <c r="I18" s="12"/>
      <c r="J18" s="12"/>
      <c r="K18" s="12"/>
      <c r="L18" s="12"/>
      <c r="M18" s="12"/>
      <c r="N18" s="12"/>
      <c r="O18" s="12"/>
      <c r="P18" s="12"/>
      <c r="Q18" s="12"/>
      <c r="R18" s="12"/>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c r="AW18" s="370"/>
      <c r="AX18" s="370"/>
      <c r="AY18" s="370"/>
    </row>
    <row r="19" spans="1:51" ht="15" customHeight="1">
      <c r="A19" s="10" t="s">
        <v>3757</v>
      </c>
      <c r="B19" s="11">
        <v>9</v>
      </c>
      <c r="C19" s="16"/>
      <c r="D19" s="16"/>
      <c r="E19" s="16"/>
      <c r="F19" s="16"/>
      <c r="G19" s="16"/>
      <c r="H19" s="16"/>
      <c r="I19" s="16"/>
      <c r="J19" s="16"/>
      <c r="K19" s="16"/>
      <c r="L19" s="16"/>
      <c r="M19" s="16"/>
      <c r="N19" s="16"/>
      <c r="O19" s="16"/>
      <c r="P19" s="16"/>
      <c r="Q19" s="16"/>
      <c r="R19" s="16"/>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c r="AW19" s="370"/>
      <c r="AX19" s="370"/>
      <c r="AY19" s="370"/>
    </row>
    <row r="20" spans="1:51" ht="15" customHeight="1">
      <c r="A20" s="10" t="s">
        <v>3758</v>
      </c>
      <c r="B20" s="11">
        <v>10</v>
      </c>
      <c r="C20" s="16"/>
      <c r="D20" s="16"/>
      <c r="E20" s="16"/>
      <c r="F20" s="16"/>
      <c r="G20" s="16"/>
      <c r="H20" s="16"/>
      <c r="I20" s="16"/>
      <c r="J20" s="16"/>
      <c r="K20" s="16"/>
      <c r="L20" s="16"/>
      <c r="M20" s="16"/>
      <c r="N20" s="16"/>
      <c r="O20" s="16"/>
      <c r="P20" s="16"/>
      <c r="Q20" s="16"/>
      <c r="R20" s="16"/>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c r="AW20" s="370"/>
      <c r="AX20" s="370"/>
      <c r="AY20" s="370"/>
    </row>
    <row r="21" spans="1:51" ht="15" customHeight="1">
      <c r="A21" s="10" t="s">
        <v>3759</v>
      </c>
      <c r="B21" s="11">
        <v>11</v>
      </c>
      <c r="C21" s="16"/>
      <c r="D21" s="16"/>
      <c r="E21" s="16"/>
      <c r="F21" s="16"/>
      <c r="G21" s="16"/>
      <c r="H21" s="16"/>
      <c r="I21" s="16"/>
      <c r="J21" s="16"/>
      <c r="K21" s="16"/>
      <c r="L21" s="16"/>
      <c r="M21" s="16"/>
      <c r="N21" s="16"/>
      <c r="O21" s="16"/>
      <c r="P21" s="16"/>
      <c r="Q21" s="16"/>
      <c r="R21" s="16"/>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c r="AW21" s="370"/>
      <c r="AX21" s="370"/>
      <c r="AY21" s="370"/>
    </row>
    <row r="22" spans="1:51" ht="15" customHeight="1">
      <c r="A22" s="10" t="s">
        <v>3760</v>
      </c>
      <c r="B22" s="11">
        <v>12</v>
      </c>
      <c r="C22" s="12"/>
      <c r="D22" s="12"/>
      <c r="E22" s="12"/>
      <c r="F22" s="12"/>
      <c r="G22" s="12"/>
      <c r="H22" s="12"/>
      <c r="I22" s="12"/>
      <c r="J22" s="12"/>
      <c r="K22" s="12"/>
      <c r="L22" s="12"/>
      <c r="M22" s="12"/>
      <c r="N22" s="12"/>
      <c r="O22" s="12"/>
      <c r="P22" s="12"/>
      <c r="Q22" s="12"/>
      <c r="R22" s="12"/>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c r="AW22" s="370"/>
      <c r="AX22" s="370"/>
      <c r="AY22" s="370"/>
    </row>
    <row r="23" spans="1:51" ht="15" customHeight="1">
      <c r="A23" s="10" t="s">
        <v>3761</v>
      </c>
      <c r="B23" s="11">
        <v>13</v>
      </c>
      <c r="C23" s="16"/>
      <c r="D23" s="16"/>
      <c r="E23" s="16"/>
      <c r="F23" s="16"/>
      <c r="G23" s="16"/>
      <c r="H23" s="16"/>
      <c r="I23" s="16"/>
      <c r="J23" s="16"/>
      <c r="K23" s="16"/>
      <c r="L23" s="16"/>
      <c r="M23" s="16"/>
      <c r="N23" s="16"/>
      <c r="O23" s="16"/>
      <c r="P23" s="16"/>
      <c r="Q23" s="16"/>
      <c r="R23" s="16"/>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c r="AW23" s="370"/>
      <c r="AX23" s="370"/>
      <c r="AY23" s="370"/>
    </row>
    <row r="24" spans="1:51" ht="15" customHeight="1">
      <c r="A24" s="10" t="s">
        <v>3762</v>
      </c>
      <c r="B24" s="11">
        <v>14</v>
      </c>
      <c r="C24" s="16"/>
      <c r="D24" s="16"/>
      <c r="E24" s="16"/>
      <c r="F24" s="16"/>
      <c r="G24" s="16"/>
      <c r="H24" s="16"/>
      <c r="I24" s="16"/>
      <c r="J24" s="16"/>
      <c r="K24" s="16"/>
      <c r="L24" s="16"/>
      <c r="M24" s="16"/>
      <c r="N24" s="16"/>
      <c r="O24" s="16"/>
      <c r="P24" s="16"/>
      <c r="Q24" s="16"/>
      <c r="R24" s="16"/>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c r="AW24" s="370"/>
      <c r="AX24" s="370"/>
      <c r="AY24" s="370"/>
    </row>
    <row r="25" spans="1:51" ht="15" customHeight="1">
      <c r="A25" s="10" t="s">
        <v>3763</v>
      </c>
      <c r="B25" s="11">
        <v>15</v>
      </c>
      <c r="C25" s="16"/>
      <c r="D25" s="16"/>
      <c r="E25" s="16"/>
      <c r="F25" s="16"/>
      <c r="G25" s="16"/>
      <c r="H25" s="16"/>
      <c r="I25" s="16"/>
      <c r="J25" s="16"/>
      <c r="K25" s="16"/>
      <c r="L25" s="16"/>
      <c r="M25" s="16"/>
      <c r="N25" s="16"/>
      <c r="O25" s="16"/>
      <c r="P25" s="16"/>
      <c r="Q25" s="16"/>
      <c r="R25" s="16"/>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c r="AW25" s="370"/>
      <c r="AX25" s="370"/>
      <c r="AY25" s="370"/>
    </row>
    <row r="26" spans="1:51" ht="15" customHeight="1">
      <c r="A26" s="10" t="s">
        <v>3764</v>
      </c>
      <c r="B26" s="11">
        <v>17</v>
      </c>
      <c r="C26" s="16"/>
      <c r="D26" s="16"/>
      <c r="E26" s="16"/>
      <c r="F26" s="16"/>
      <c r="G26" s="16"/>
      <c r="H26" s="16"/>
      <c r="I26" s="16"/>
      <c r="J26" s="16"/>
      <c r="K26" s="16"/>
      <c r="L26" s="16"/>
      <c r="M26" s="16"/>
      <c r="N26" s="16"/>
      <c r="O26" s="16"/>
      <c r="P26" s="16"/>
      <c r="Q26" s="16"/>
      <c r="R26" s="16"/>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row>
    <row r="27" spans="1:51" ht="15" customHeight="1">
      <c r="A27" s="10" t="s">
        <v>3765</v>
      </c>
      <c r="B27" s="11">
        <v>16</v>
      </c>
      <c r="C27" s="16"/>
      <c r="D27" s="16"/>
      <c r="E27" s="16"/>
      <c r="F27" s="16"/>
      <c r="G27" s="16"/>
      <c r="H27" s="16"/>
      <c r="I27" s="16"/>
      <c r="J27" s="16"/>
      <c r="K27" s="16"/>
      <c r="L27" s="16"/>
      <c r="M27" s="16"/>
      <c r="N27" s="16"/>
      <c r="O27" s="16"/>
      <c r="P27" s="16"/>
      <c r="Q27" s="16"/>
      <c r="R27" s="16"/>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row>
    <row r="28" spans="1:51" ht="15" customHeight="1">
      <c r="A28" s="10" t="s">
        <v>3766</v>
      </c>
      <c r="B28" s="11">
        <v>18</v>
      </c>
      <c r="C28" s="16"/>
      <c r="D28" s="16"/>
      <c r="E28" s="16"/>
      <c r="F28" s="16"/>
      <c r="G28" s="16"/>
      <c r="H28" s="16"/>
      <c r="I28" s="16"/>
      <c r="J28" s="16"/>
      <c r="K28" s="16"/>
      <c r="L28" s="16"/>
      <c r="M28" s="16"/>
      <c r="N28" s="16"/>
      <c r="O28" s="16"/>
      <c r="P28" s="16"/>
      <c r="Q28" s="16"/>
      <c r="R28" s="16"/>
      <c r="S28" s="370"/>
      <c r="T28" s="370"/>
      <c r="U28" s="370"/>
      <c r="V28" s="370"/>
      <c r="W28" s="370"/>
      <c r="X28" s="370"/>
      <c r="Y28" s="370"/>
      <c r="Z28" s="370"/>
      <c r="AA28" s="370"/>
      <c r="AB28" s="370"/>
      <c r="AC28" s="370"/>
      <c r="AD28" s="370"/>
      <c r="AE28" s="370"/>
      <c r="AF28" s="370"/>
      <c r="AG28" s="370"/>
      <c r="AH28" s="370"/>
      <c r="AI28" s="370"/>
      <c r="AJ28" s="370"/>
      <c r="AK28" s="370"/>
      <c r="AL28" s="370"/>
      <c r="AM28" s="370"/>
      <c r="AN28" s="370"/>
      <c r="AO28" s="370"/>
      <c r="AP28" s="370"/>
      <c r="AQ28" s="370"/>
      <c r="AR28" s="370"/>
      <c r="AS28" s="370"/>
      <c r="AT28" s="370"/>
      <c r="AU28" s="370"/>
      <c r="AV28" s="370"/>
      <c r="AW28" s="370"/>
      <c r="AX28" s="370"/>
      <c r="AY28" s="370"/>
    </row>
    <row r="29" spans="1:51" ht="15" customHeight="1">
      <c r="A29" s="10" t="s">
        <v>3767</v>
      </c>
      <c r="B29" s="11">
        <v>19</v>
      </c>
      <c r="C29" s="16"/>
      <c r="D29" s="16"/>
      <c r="E29" s="16"/>
      <c r="F29" s="16"/>
      <c r="G29" s="16"/>
      <c r="H29" s="16"/>
      <c r="I29" s="16"/>
      <c r="J29" s="16"/>
      <c r="K29" s="16"/>
      <c r="L29" s="16"/>
      <c r="M29" s="16"/>
      <c r="N29" s="16"/>
      <c r="O29" s="16"/>
      <c r="P29" s="16"/>
      <c r="Q29" s="16"/>
      <c r="R29" s="16"/>
      <c r="S29" s="370"/>
      <c r="T29" s="370"/>
      <c r="U29" s="370"/>
      <c r="V29" s="370"/>
      <c r="W29" s="370"/>
      <c r="X29" s="370"/>
      <c r="Y29" s="370"/>
      <c r="Z29" s="370"/>
      <c r="AA29" s="370"/>
      <c r="AB29" s="370"/>
      <c r="AC29" s="370"/>
      <c r="AD29" s="370"/>
      <c r="AE29" s="370"/>
      <c r="AF29" s="370"/>
      <c r="AG29" s="370"/>
      <c r="AH29" s="370"/>
      <c r="AI29" s="370"/>
      <c r="AJ29" s="370"/>
      <c r="AK29" s="370"/>
      <c r="AL29" s="370"/>
      <c r="AM29" s="370"/>
      <c r="AN29" s="370"/>
      <c r="AO29" s="370"/>
      <c r="AP29" s="370"/>
      <c r="AQ29" s="370"/>
      <c r="AR29" s="370"/>
      <c r="AS29" s="370"/>
      <c r="AT29" s="370"/>
      <c r="AU29" s="370"/>
      <c r="AV29" s="370"/>
      <c r="AW29" s="370"/>
      <c r="AX29" s="370"/>
      <c r="AY29" s="370"/>
    </row>
    <row r="30" spans="1:51" ht="15" customHeight="1">
      <c r="A30" s="10" t="s">
        <v>3768</v>
      </c>
      <c r="B30" s="11">
        <v>20</v>
      </c>
      <c r="C30" s="16"/>
      <c r="D30" s="16"/>
      <c r="E30" s="16"/>
      <c r="F30" s="16"/>
      <c r="G30" s="16"/>
      <c r="H30" s="16"/>
      <c r="I30" s="16"/>
      <c r="J30" s="16"/>
      <c r="K30" s="16"/>
      <c r="L30" s="16"/>
      <c r="M30" s="16"/>
      <c r="N30" s="16"/>
      <c r="O30" s="16"/>
      <c r="P30" s="16"/>
      <c r="Q30" s="16"/>
      <c r="R30" s="16"/>
      <c r="S30" s="370"/>
      <c r="T30" s="370"/>
      <c r="U30" s="370"/>
      <c r="V30" s="370"/>
      <c r="W30" s="370"/>
      <c r="X30" s="370"/>
      <c r="Y30" s="370"/>
      <c r="Z30" s="370"/>
      <c r="AA30" s="370"/>
      <c r="AB30" s="370"/>
      <c r="AC30" s="370"/>
      <c r="AD30" s="370"/>
      <c r="AE30" s="370"/>
      <c r="AF30" s="370"/>
      <c r="AG30" s="370"/>
      <c r="AH30" s="370"/>
      <c r="AI30" s="370"/>
      <c r="AJ30" s="370"/>
      <c r="AK30" s="370"/>
      <c r="AL30" s="370"/>
      <c r="AM30" s="370"/>
      <c r="AN30" s="370"/>
      <c r="AO30" s="370"/>
      <c r="AP30" s="370"/>
      <c r="AQ30" s="370"/>
      <c r="AR30" s="370"/>
      <c r="AS30" s="370"/>
      <c r="AT30" s="370"/>
      <c r="AU30" s="370"/>
      <c r="AV30" s="370"/>
      <c r="AW30" s="370"/>
      <c r="AX30" s="370"/>
      <c r="AY30" s="370"/>
    </row>
    <row r="31" spans="1:51" ht="15" customHeight="1">
      <c r="A31" s="10" t="s">
        <v>3769</v>
      </c>
      <c r="B31" s="11">
        <v>21</v>
      </c>
      <c r="C31" s="12"/>
      <c r="D31" s="12"/>
      <c r="E31" s="12"/>
      <c r="F31" s="12"/>
      <c r="G31" s="12"/>
      <c r="H31" s="12"/>
      <c r="I31" s="12"/>
      <c r="J31" s="12"/>
      <c r="K31" s="12"/>
      <c r="L31" s="12"/>
      <c r="M31" s="12"/>
      <c r="N31" s="12"/>
      <c r="O31" s="12"/>
      <c r="P31" s="12"/>
      <c r="Q31" s="12"/>
      <c r="R31" s="12"/>
      <c r="S31" s="370"/>
      <c r="T31" s="370"/>
      <c r="U31" s="370"/>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c r="AW31" s="370"/>
      <c r="AX31" s="370"/>
      <c r="AY31" s="370"/>
    </row>
    <row r="32" spans="1:51" ht="15" customHeight="1">
      <c r="A32" s="10" t="s">
        <v>3770</v>
      </c>
      <c r="B32" s="11">
        <v>22</v>
      </c>
      <c r="C32" s="16"/>
      <c r="D32" s="16"/>
      <c r="E32" s="16"/>
      <c r="F32" s="16"/>
      <c r="G32" s="16"/>
      <c r="H32" s="16"/>
      <c r="I32" s="16"/>
      <c r="J32" s="16"/>
      <c r="K32" s="16"/>
      <c r="L32" s="16"/>
      <c r="M32" s="16"/>
      <c r="N32" s="16"/>
      <c r="O32" s="16"/>
      <c r="P32" s="16"/>
      <c r="Q32" s="16"/>
      <c r="R32" s="16"/>
      <c r="S32" s="370"/>
      <c r="T32" s="370"/>
      <c r="U32" s="370"/>
      <c r="V32" s="370"/>
      <c r="W32" s="370"/>
      <c r="X32" s="370"/>
      <c r="Y32" s="370"/>
      <c r="Z32" s="370"/>
      <c r="AA32" s="370"/>
      <c r="AB32" s="370"/>
      <c r="AC32" s="370"/>
      <c r="AD32" s="370"/>
      <c r="AE32" s="370"/>
      <c r="AF32" s="370"/>
      <c r="AG32" s="370"/>
      <c r="AH32" s="370"/>
      <c r="AI32" s="370"/>
      <c r="AJ32" s="370"/>
      <c r="AK32" s="370"/>
      <c r="AL32" s="370"/>
      <c r="AM32" s="370"/>
      <c r="AN32" s="370"/>
      <c r="AO32" s="370"/>
      <c r="AP32" s="370"/>
      <c r="AQ32" s="370"/>
      <c r="AR32" s="370"/>
      <c r="AS32" s="370"/>
      <c r="AT32" s="370"/>
      <c r="AU32" s="370"/>
      <c r="AV32" s="370"/>
      <c r="AW32" s="370"/>
      <c r="AX32" s="370"/>
      <c r="AY32" s="370"/>
    </row>
    <row r="33" spans="1:51" ht="15" customHeight="1">
      <c r="A33" s="10" t="s">
        <v>3771</v>
      </c>
      <c r="B33" s="11">
        <v>23</v>
      </c>
      <c r="C33" s="16"/>
      <c r="D33" s="16"/>
      <c r="E33" s="16"/>
      <c r="F33" s="16"/>
      <c r="G33" s="16"/>
      <c r="H33" s="16"/>
      <c r="I33" s="16"/>
      <c r="J33" s="16"/>
      <c r="K33" s="16"/>
      <c r="L33" s="16"/>
      <c r="M33" s="16"/>
      <c r="N33" s="16"/>
      <c r="O33" s="16"/>
      <c r="P33" s="16"/>
      <c r="Q33" s="16"/>
      <c r="R33" s="16"/>
      <c r="S33" s="370"/>
      <c r="T33" s="370"/>
      <c r="U33" s="370"/>
      <c r="V33" s="370"/>
      <c r="W33" s="370"/>
      <c r="X33" s="370"/>
      <c r="Y33" s="370"/>
      <c r="Z33" s="370"/>
      <c r="AA33" s="370"/>
      <c r="AB33" s="370"/>
      <c r="AC33" s="370"/>
      <c r="AD33" s="370"/>
      <c r="AE33" s="370"/>
      <c r="AF33" s="370"/>
      <c r="AG33" s="370"/>
      <c r="AH33" s="370"/>
      <c r="AI33" s="370"/>
      <c r="AJ33" s="370"/>
      <c r="AK33" s="370"/>
      <c r="AL33" s="370"/>
      <c r="AM33" s="370"/>
      <c r="AN33" s="370"/>
      <c r="AO33" s="370"/>
      <c r="AP33" s="370"/>
      <c r="AQ33" s="370"/>
      <c r="AR33" s="370"/>
      <c r="AS33" s="370"/>
      <c r="AT33" s="370"/>
      <c r="AU33" s="370"/>
      <c r="AV33" s="370"/>
      <c r="AW33" s="370"/>
      <c r="AX33" s="370"/>
      <c r="AY33" s="370"/>
    </row>
    <row r="34" spans="1:51" ht="15" customHeight="1">
      <c r="A34" s="10" t="s">
        <v>3772</v>
      </c>
      <c r="B34" s="11">
        <v>24</v>
      </c>
      <c r="C34" s="16"/>
      <c r="D34" s="16"/>
      <c r="E34" s="16"/>
      <c r="F34" s="16"/>
      <c r="G34" s="16"/>
      <c r="H34" s="16"/>
      <c r="I34" s="16"/>
      <c r="J34" s="16"/>
      <c r="K34" s="16"/>
      <c r="L34" s="16"/>
      <c r="M34" s="16"/>
      <c r="N34" s="16"/>
      <c r="O34" s="16"/>
      <c r="P34" s="16"/>
      <c r="Q34" s="16"/>
      <c r="R34" s="16"/>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c r="AW34" s="370"/>
      <c r="AX34" s="370"/>
      <c r="AY34" s="370"/>
    </row>
    <row r="35" spans="1:51" ht="15" customHeight="1">
      <c r="A35" s="10" t="s">
        <v>3773</v>
      </c>
      <c r="B35" s="11">
        <v>25</v>
      </c>
      <c r="C35" s="16"/>
      <c r="D35" s="16"/>
      <c r="E35" s="16"/>
      <c r="F35" s="16"/>
      <c r="G35" s="16"/>
      <c r="H35" s="16"/>
      <c r="I35" s="16"/>
      <c r="J35" s="16"/>
      <c r="K35" s="16"/>
      <c r="L35" s="16"/>
      <c r="M35" s="16"/>
      <c r="N35" s="16"/>
      <c r="O35" s="16"/>
      <c r="P35" s="16"/>
      <c r="Q35" s="16"/>
      <c r="R35" s="16"/>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c r="AW35" s="370"/>
      <c r="AX35" s="370"/>
      <c r="AY35" s="370"/>
    </row>
    <row r="36" spans="1:51" ht="15" customHeight="1">
      <c r="A36" s="10" t="s">
        <v>3774</v>
      </c>
      <c r="B36" s="11">
        <v>26</v>
      </c>
      <c r="C36" s="12"/>
      <c r="D36" s="12"/>
      <c r="E36" s="12"/>
      <c r="F36" s="12"/>
      <c r="G36" s="12"/>
      <c r="H36" s="12"/>
      <c r="I36" s="12"/>
      <c r="J36" s="12"/>
      <c r="K36" s="12"/>
      <c r="L36" s="12"/>
      <c r="M36" s="12"/>
      <c r="N36" s="12"/>
      <c r="O36" s="12"/>
      <c r="P36" s="12"/>
      <c r="Q36" s="12"/>
      <c r="R36" s="12"/>
      <c r="S36" s="370"/>
      <c r="T36" s="370"/>
      <c r="U36" s="370"/>
      <c r="V36" s="370"/>
      <c r="W36" s="370"/>
      <c r="X36" s="370"/>
      <c r="Y36" s="370"/>
      <c r="Z36" s="370"/>
      <c r="AA36" s="370"/>
      <c r="AB36" s="370"/>
      <c r="AC36" s="370"/>
      <c r="AD36" s="370"/>
      <c r="AE36" s="370"/>
      <c r="AF36" s="370"/>
      <c r="AG36" s="370"/>
      <c r="AH36" s="370"/>
      <c r="AI36" s="370"/>
      <c r="AJ36" s="370"/>
      <c r="AK36" s="370"/>
      <c r="AL36" s="370"/>
      <c r="AM36" s="370"/>
      <c r="AN36" s="370"/>
      <c r="AO36" s="370"/>
      <c r="AP36" s="370"/>
      <c r="AQ36" s="370"/>
      <c r="AR36" s="370"/>
      <c r="AS36" s="370"/>
      <c r="AT36" s="370"/>
      <c r="AU36" s="370"/>
      <c r="AV36" s="370"/>
      <c r="AW36" s="370"/>
      <c r="AX36" s="370"/>
      <c r="AY36" s="370"/>
    </row>
    <row r="37" spans="1:51" ht="15" customHeight="1">
      <c r="A37" s="10" t="s">
        <v>3775</v>
      </c>
      <c r="B37" s="11">
        <v>27</v>
      </c>
      <c r="C37" s="16"/>
      <c r="D37" s="16"/>
      <c r="E37" s="16"/>
      <c r="F37" s="16"/>
      <c r="G37" s="16"/>
      <c r="H37" s="16"/>
      <c r="I37" s="16"/>
      <c r="J37" s="16"/>
      <c r="K37" s="16"/>
      <c r="L37" s="16"/>
      <c r="M37" s="16"/>
      <c r="N37" s="16"/>
      <c r="O37" s="16"/>
      <c r="P37" s="16"/>
      <c r="Q37" s="16"/>
      <c r="R37" s="16"/>
      <c r="S37" s="370"/>
      <c r="T37" s="370"/>
      <c r="U37" s="370"/>
      <c r="V37" s="370"/>
      <c r="W37" s="370"/>
      <c r="X37" s="370"/>
      <c r="Y37" s="370"/>
      <c r="Z37" s="370"/>
      <c r="AA37" s="370"/>
      <c r="AB37" s="370"/>
      <c r="AC37" s="370"/>
      <c r="AD37" s="370"/>
      <c r="AE37" s="370"/>
      <c r="AF37" s="370"/>
      <c r="AG37" s="370"/>
      <c r="AH37" s="370"/>
      <c r="AI37" s="370"/>
      <c r="AJ37" s="370"/>
      <c r="AK37" s="370"/>
      <c r="AL37" s="370"/>
      <c r="AM37" s="370"/>
      <c r="AN37" s="370"/>
      <c r="AO37" s="370"/>
      <c r="AP37" s="370"/>
      <c r="AQ37" s="370"/>
      <c r="AR37" s="370"/>
      <c r="AS37" s="370"/>
      <c r="AT37" s="370"/>
      <c r="AU37" s="370"/>
      <c r="AV37" s="370"/>
      <c r="AW37" s="370"/>
      <c r="AX37" s="370"/>
      <c r="AY37" s="370"/>
    </row>
    <row r="38" spans="1:51" ht="15" customHeight="1">
      <c r="A38" s="10" t="s">
        <v>3776</v>
      </c>
      <c r="B38" s="11">
        <v>28</v>
      </c>
      <c r="C38" s="16"/>
      <c r="D38" s="16"/>
      <c r="E38" s="16"/>
      <c r="F38" s="16"/>
      <c r="G38" s="16"/>
      <c r="H38" s="16"/>
      <c r="I38" s="16"/>
      <c r="J38" s="16"/>
      <c r="K38" s="16"/>
      <c r="L38" s="16"/>
      <c r="M38" s="16"/>
      <c r="N38" s="16"/>
      <c r="O38" s="16"/>
      <c r="P38" s="16"/>
      <c r="Q38" s="16"/>
      <c r="R38" s="16"/>
      <c r="S38" s="370"/>
      <c r="T38" s="370"/>
      <c r="U38" s="370"/>
      <c r="V38" s="370"/>
      <c r="W38" s="370"/>
      <c r="X38" s="370"/>
      <c r="Y38" s="370"/>
      <c r="Z38" s="370"/>
      <c r="AA38" s="370"/>
      <c r="AB38" s="370"/>
      <c r="AC38" s="370"/>
      <c r="AD38" s="370"/>
      <c r="AE38" s="370"/>
      <c r="AF38" s="370"/>
      <c r="AG38" s="370"/>
      <c r="AH38" s="370"/>
      <c r="AI38" s="370"/>
      <c r="AJ38" s="370"/>
      <c r="AK38" s="370"/>
      <c r="AL38" s="370"/>
      <c r="AM38" s="370"/>
      <c r="AN38" s="370"/>
      <c r="AO38" s="370"/>
      <c r="AP38" s="370"/>
      <c r="AQ38" s="370"/>
      <c r="AR38" s="370"/>
      <c r="AS38" s="370"/>
      <c r="AT38" s="370"/>
      <c r="AU38" s="370"/>
      <c r="AV38" s="370"/>
      <c r="AW38" s="370"/>
      <c r="AX38" s="370"/>
      <c r="AY38" s="370"/>
    </row>
    <row r="39" spans="1:51" ht="15" customHeight="1">
      <c r="A39" s="10" t="s">
        <v>3777</v>
      </c>
      <c r="B39" s="11">
        <v>29</v>
      </c>
      <c r="C39" s="16"/>
      <c r="D39" s="16"/>
      <c r="E39" s="16"/>
      <c r="F39" s="16"/>
      <c r="G39" s="16"/>
      <c r="H39" s="16"/>
      <c r="I39" s="16"/>
      <c r="J39" s="16"/>
      <c r="K39" s="16"/>
      <c r="L39" s="16"/>
      <c r="M39" s="16"/>
      <c r="N39" s="16"/>
      <c r="O39" s="16"/>
      <c r="P39" s="16"/>
      <c r="Q39" s="16"/>
      <c r="R39" s="16"/>
      <c r="S39" s="370"/>
      <c r="T39" s="370"/>
      <c r="U39" s="370"/>
      <c r="V39" s="370"/>
      <c r="W39" s="370"/>
      <c r="X39" s="370"/>
      <c r="Y39" s="370"/>
      <c r="Z39" s="370"/>
      <c r="AA39" s="370"/>
      <c r="AB39" s="370"/>
      <c r="AC39" s="370"/>
      <c r="AD39" s="370"/>
      <c r="AE39" s="370"/>
      <c r="AF39" s="370"/>
      <c r="AG39" s="370"/>
      <c r="AH39" s="370"/>
      <c r="AI39" s="370"/>
      <c r="AJ39" s="370"/>
      <c r="AK39" s="370"/>
      <c r="AL39" s="370"/>
      <c r="AM39" s="370"/>
      <c r="AN39" s="370"/>
      <c r="AO39" s="370"/>
      <c r="AP39" s="370"/>
      <c r="AQ39" s="370"/>
      <c r="AR39" s="370"/>
      <c r="AS39" s="370"/>
      <c r="AT39" s="370"/>
      <c r="AU39" s="370"/>
      <c r="AV39" s="370"/>
      <c r="AW39" s="370"/>
      <c r="AX39" s="370"/>
      <c r="AY39" s="370"/>
    </row>
    <row r="40" spans="1:51" ht="15" customHeight="1">
      <c r="A40" s="10" t="s">
        <v>3778</v>
      </c>
      <c r="B40" s="11">
        <v>30</v>
      </c>
      <c r="C40" s="16"/>
      <c r="D40" s="16"/>
      <c r="E40" s="16"/>
      <c r="F40" s="16"/>
      <c r="G40" s="16"/>
      <c r="H40" s="16"/>
      <c r="I40" s="16"/>
      <c r="J40" s="16"/>
      <c r="K40" s="16"/>
      <c r="L40" s="16"/>
      <c r="M40" s="16"/>
      <c r="N40" s="16"/>
      <c r="O40" s="16"/>
      <c r="P40" s="16"/>
      <c r="Q40" s="16"/>
      <c r="R40" s="16"/>
      <c r="S40" s="370"/>
      <c r="T40" s="370"/>
      <c r="U40" s="370"/>
      <c r="V40" s="370"/>
      <c r="W40" s="370"/>
      <c r="X40" s="370"/>
      <c r="Y40" s="370"/>
      <c r="Z40" s="370"/>
      <c r="AA40" s="370"/>
      <c r="AB40" s="370"/>
      <c r="AC40" s="370"/>
      <c r="AD40" s="370"/>
      <c r="AE40" s="370"/>
      <c r="AF40" s="370"/>
      <c r="AG40" s="370"/>
      <c r="AH40" s="370"/>
      <c r="AI40" s="370"/>
      <c r="AJ40" s="370"/>
      <c r="AK40" s="370"/>
      <c r="AL40" s="370"/>
      <c r="AM40" s="370"/>
      <c r="AN40" s="370"/>
      <c r="AO40" s="370"/>
      <c r="AP40" s="370"/>
      <c r="AQ40" s="370"/>
      <c r="AR40" s="370"/>
      <c r="AS40" s="370"/>
      <c r="AT40" s="370"/>
      <c r="AU40" s="370"/>
      <c r="AV40" s="370"/>
      <c r="AW40" s="370"/>
      <c r="AX40" s="370"/>
      <c r="AY40" s="370"/>
    </row>
    <row r="41" spans="1:51" ht="15" customHeight="1">
      <c r="A41" s="10" t="s">
        <v>3779</v>
      </c>
      <c r="B41" s="11">
        <v>31</v>
      </c>
      <c r="C41" s="16"/>
      <c r="D41" s="16"/>
      <c r="E41" s="16"/>
      <c r="F41" s="16"/>
      <c r="G41" s="16"/>
      <c r="H41" s="16"/>
      <c r="I41" s="16"/>
      <c r="J41" s="16"/>
      <c r="K41" s="16"/>
      <c r="L41" s="16"/>
      <c r="M41" s="16"/>
      <c r="N41" s="16"/>
      <c r="O41" s="16"/>
      <c r="P41" s="16"/>
      <c r="Q41" s="16"/>
      <c r="R41" s="16"/>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row>
    <row r="42" spans="1:51" ht="15" customHeight="1">
      <c r="A42" s="10" t="s">
        <v>3569</v>
      </c>
      <c r="B42" s="11">
        <v>32</v>
      </c>
      <c r="C42" s="12"/>
      <c r="D42" s="12"/>
      <c r="E42" s="12"/>
      <c r="F42" s="12"/>
      <c r="G42" s="12"/>
      <c r="H42" s="12"/>
      <c r="I42" s="12"/>
      <c r="J42" s="12"/>
      <c r="K42" s="12"/>
      <c r="L42" s="12"/>
      <c r="M42" s="12"/>
      <c r="N42" s="12"/>
      <c r="O42" s="12"/>
      <c r="P42" s="12"/>
      <c r="Q42" s="12"/>
      <c r="R42" s="12"/>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row>
    <row r="43" spans="1:51" ht="15" customHeight="1">
      <c r="A43" s="10" t="s">
        <v>3780</v>
      </c>
      <c r="B43" s="11">
        <v>33</v>
      </c>
      <c r="C43" s="16"/>
      <c r="D43" s="16"/>
      <c r="E43" s="16"/>
      <c r="F43" s="16"/>
      <c r="G43" s="16"/>
      <c r="H43" s="16"/>
      <c r="I43" s="16"/>
      <c r="J43" s="16"/>
      <c r="K43" s="16"/>
      <c r="L43" s="16"/>
      <c r="M43" s="16"/>
      <c r="N43" s="16"/>
      <c r="O43" s="16"/>
      <c r="P43" s="16"/>
      <c r="Q43" s="16"/>
      <c r="R43" s="16"/>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c r="AW43" s="370"/>
      <c r="AX43" s="370"/>
      <c r="AY43" s="370"/>
    </row>
    <row r="44" spans="1:51" ht="15" customHeight="1">
      <c r="A44" s="10" t="s">
        <v>3781</v>
      </c>
      <c r="B44" s="11">
        <v>34</v>
      </c>
      <c r="C44" s="16"/>
      <c r="D44" s="16"/>
      <c r="E44" s="16"/>
      <c r="F44" s="16"/>
      <c r="G44" s="16"/>
      <c r="H44" s="16"/>
      <c r="I44" s="16"/>
      <c r="J44" s="16"/>
      <c r="K44" s="16"/>
      <c r="L44" s="16"/>
      <c r="M44" s="16"/>
      <c r="N44" s="16"/>
      <c r="O44" s="16"/>
      <c r="P44" s="16"/>
      <c r="Q44" s="16"/>
      <c r="R44" s="16"/>
      <c r="S44" s="370"/>
      <c r="T44" s="370"/>
      <c r="U44" s="370"/>
      <c r="V44" s="370"/>
      <c r="W44" s="370"/>
      <c r="X44" s="370"/>
      <c r="Y44" s="370"/>
      <c r="Z44" s="370"/>
      <c r="AA44" s="370"/>
      <c r="AB44" s="370"/>
      <c r="AC44" s="370"/>
      <c r="AD44" s="370"/>
      <c r="AE44" s="370"/>
      <c r="AF44" s="370"/>
      <c r="AG44" s="370"/>
      <c r="AH44" s="370"/>
      <c r="AI44" s="370"/>
      <c r="AJ44" s="370"/>
      <c r="AK44" s="370"/>
      <c r="AL44" s="370"/>
      <c r="AM44" s="370"/>
      <c r="AN44" s="370"/>
      <c r="AO44" s="370"/>
      <c r="AP44" s="370"/>
      <c r="AQ44" s="370"/>
      <c r="AR44" s="370"/>
      <c r="AS44" s="370"/>
      <c r="AT44" s="370"/>
      <c r="AU44" s="370"/>
      <c r="AV44" s="370"/>
      <c r="AW44" s="370"/>
      <c r="AX44" s="370"/>
      <c r="AY44" s="370"/>
    </row>
    <row r="45" spans="1:51" ht="19" customHeight="1">
      <c r="A45" s="10" t="s">
        <v>3782</v>
      </c>
      <c r="B45" s="11">
        <v>35</v>
      </c>
      <c r="C45" s="12"/>
      <c r="D45" s="18"/>
      <c r="E45" s="18"/>
      <c r="F45" s="18"/>
      <c r="G45" s="18"/>
      <c r="H45" s="18"/>
      <c r="I45" s="18"/>
      <c r="J45" s="16"/>
      <c r="K45" s="18"/>
      <c r="L45" s="18"/>
      <c r="M45" s="18"/>
      <c r="N45" s="18"/>
      <c r="O45" s="18"/>
      <c r="P45" s="18"/>
      <c r="Q45" s="18"/>
      <c r="R45" s="16"/>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row>
    <row r="46" spans="1:51" ht="19" customHeight="1">
      <c r="A46" s="10" t="s">
        <v>3637</v>
      </c>
      <c r="B46" s="11">
        <v>36</v>
      </c>
      <c r="C46" s="142"/>
      <c r="D46" s="142"/>
      <c r="E46" s="142"/>
      <c r="F46" s="142"/>
      <c r="G46" s="142"/>
      <c r="H46" s="142"/>
      <c r="I46" s="142"/>
      <c r="J46" s="142"/>
      <c r="K46" s="142"/>
      <c r="L46" s="142"/>
      <c r="M46" s="142"/>
      <c r="N46" s="142"/>
      <c r="O46" s="142"/>
      <c r="P46" s="142"/>
      <c r="Q46" s="142"/>
      <c r="R46" s="142"/>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row>
    <row r="47" spans="1:51" ht="19" customHeight="1">
      <c r="A47" s="10" t="s">
        <v>3654</v>
      </c>
      <c r="B47" s="11">
        <v>37</v>
      </c>
      <c r="C47" s="12"/>
      <c r="D47" s="12"/>
      <c r="E47" s="12"/>
      <c r="F47" s="12"/>
      <c r="G47" s="12"/>
      <c r="H47" s="12"/>
      <c r="I47" s="12"/>
      <c r="J47" s="12"/>
      <c r="K47" s="12"/>
      <c r="L47" s="12"/>
      <c r="M47" s="12"/>
      <c r="N47" s="12"/>
      <c r="O47" s="12"/>
      <c r="P47" s="12"/>
      <c r="Q47" s="12"/>
      <c r="R47" s="12"/>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row>
    <row r="48" spans="1:51" ht="19" customHeight="1">
      <c r="A48" s="10" t="s">
        <v>3671</v>
      </c>
      <c r="B48" s="11">
        <v>38</v>
      </c>
      <c r="C48" s="12"/>
      <c r="D48" s="12"/>
      <c r="E48" s="12"/>
      <c r="F48" s="12"/>
      <c r="G48" s="12"/>
      <c r="H48" s="12"/>
      <c r="I48" s="12"/>
      <c r="J48" s="12"/>
      <c r="K48" s="12"/>
      <c r="L48" s="12"/>
      <c r="M48" s="12"/>
      <c r="N48" s="12"/>
      <c r="O48" s="12"/>
      <c r="P48" s="12"/>
      <c r="Q48" s="12"/>
      <c r="R48" s="12"/>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row>
    <row r="49" spans="1:51" ht="19" customHeight="1">
      <c r="A49" s="10" t="s">
        <v>3783</v>
      </c>
      <c r="B49" s="11">
        <v>39</v>
      </c>
      <c r="C49" s="142"/>
      <c r="D49" s="142"/>
      <c r="E49" s="142"/>
      <c r="F49" s="142"/>
      <c r="G49" s="142"/>
      <c r="H49" s="142"/>
      <c r="I49" s="142"/>
      <c r="J49" s="142"/>
      <c r="K49" s="142"/>
      <c r="L49" s="142"/>
      <c r="M49" s="142"/>
      <c r="N49" s="142"/>
      <c r="O49" s="142"/>
      <c r="P49" s="142"/>
      <c r="Q49" s="142"/>
      <c r="R49" s="142"/>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row>
    <row r="50" spans="1:51" ht="19" customHeight="1">
      <c r="A50" s="10" t="s">
        <v>3784</v>
      </c>
      <c r="B50" s="11">
        <v>40</v>
      </c>
      <c r="C50" s="142"/>
      <c r="D50" s="142"/>
      <c r="E50" s="142"/>
      <c r="F50" s="142"/>
      <c r="G50" s="142"/>
      <c r="H50" s="142"/>
      <c r="I50" s="142"/>
      <c r="J50" s="142"/>
      <c r="K50" s="142"/>
      <c r="L50" s="142"/>
      <c r="M50" s="142"/>
      <c r="N50" s="142"/>
      <c r="O50" s="142"/>
      <c r="P50" s="142"/>
      <c r="Q50" s="142"/>
      <c r="R50" s="142"/>
      <c r="S50" s="370"/>
      <c r="T50" s="370"/>
      <c r="U50" s="370"/>
      <c r="V50" s="370"/>
      <c r="W50" s="370"/>
      <c r="X50" s="370"/>
      <c r="Y50" s="370"/>
      <c r="Z50" s="370"/>
      <c r="AA50" s="370"/>
      <c r="AB50" s="370"/>
      <c r="AC50" s="370"/>
      <c r="AD50" s="370"/>
      <c r="AE50" s="370"/>
      <c r="AF50" s="370"/>
      <c r="AG50" s="370"/>
      <c r="AH50" s="370"/>
      <c r="AI50" s="370"/>
      <c r="AJ50" s="370"/>
      <c r="AK50" s="370"/>
      <c r="AL50" s="370"/>
      <c r="AM50" s="370"/>
      <c r="AN50" s="370"/>
      <c r="AO50" s="370"/>
      <c r="AP50" s="370"/>
      <c r="AQ50" s="370"/>
      <c r="AR50" s="370"/>
      <c r="AS50" s="370"/>
      <c r="AT50" s="370"/>
      <c r="AU50" s="370"/>
      <c r="AV50" s="370"/>
      <c r="AW50" s="370"/>
      <c r="AX50" s="370"/>
      <c r="AY50" s="370"/>
    </row>
    <row r="51" spans="1:51" ht="19" customHeight="1">
      <c r="A51" s="10" t="s">
        <v>3785</v>
      </c>
      <c r="B51" s="11">
        <v>41</v>
      </c>
      <c r="C51" s="142"/>
      <c r="D51" s="142"/>
      <c r="E51" s="142"/>
      <c r="F51" s="142"/>
      <c r="G51" s="142"/>
      <c r="H51" s="142"/>
      <c r="I51" s="142"/>
      <c r="J51" s="142"/>
      <c r="K51" s="142"/>
      <c r="L51" s="142"/>
      <c r="M51" s="142"/>
      <c r="N51" s="142"/>
      <c r="O51" s="142"/>
      <c r="P51" s="142"/>
      <c r="Q51" s="142"/>
      <c r="R51" s="142"/>
      <c r="S51" s="370"/>
      <c r="T51" s="370"/>
      <c r="U51" s="370"/>
      <c r="V51" s="370"/>
      <c r="W51" s="370"/>
      <c r="X51" s="370"/>
      <c r="Y51" s="370"/>
      <c r="Z51" s="370"/>
      <c r="AA51" s="370"/>
      <c r="AB51" s="370"/>
      <c r="AC51" s="370"/>
      <c r="AD51" s="370"/>
      <c r="AE51" s="370"/>
      <c r="AF51" s="370"/>
      <c r="AG51" s="370"/>
      <c r="AH51" s="370"/>
      <c r="AI51" s="370"/>
      <c r="AJ51" s="370"/>
      <c r="AK51" s="370"/>
      <c r="AL51" s="370"/>
      <c r="AM51" s="370"/>
      <c r="AN51" s="370"/>
      <c r="AO51" s="370"/>
      <c r="AP51" s="370"/>
      <c r="AQ51" s="370"/>
      <c r="AR51" s="370"/>
      <c r="AS51" s="370"/>
      <c r="AT51" s="370"/>
      <c r="AU51" s="370"/>
      <c r="AV51" s="370"/>
      <c r="AW51" s="370"/>
      <c r="AX51" s="370"/>
      <c r="AY51" s="370"/>
    </row>
    <row r="52" spans="1:51" ht="19" customHeight="1">
      <c r="A52" s="370"/>
      <c r="B52" s="370"/>
      <c r="C52" s="370"/>
      <c r="D52" s="370"/>
      <c r="E52" s="370"/>
      <c r="F52" s="370"/>
      <c r="G52" s="370"/>
      <c r="H52" s="370"/>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c r="AW52" s="370"/>
      <c r="AX52" s="370"/>
      <c r="AY52" s="370"/>
    </row>
    <row r="53" spans="1:51" ht="16">
      <c r="A53" s="480" t="s">
        <v>3786</v>
      </c>
      <c r="B53" s="395"/>
      <c r="C53" s="479" t="e">
        <v>#VALUE!</v>
      </c>
      <c r="D53" s="479" t="e">
        <v>#VALUE!</v>
      </c>
      <c r="E53" s="479" t="e">
        <v>#VALUE!</v>
      </c>
      <c r="F53" s="479" t="e">
        <v>#VALUE!</v>
      </c>
      <c r="G53" s="479" t="e">
        <v>#VALUE!</v>
      </c>
      <c r="H53" s="479" t="e">
        <v>#VALUE!</v>
      </c>
      <c r="I53" s="479" t="e">
        <v>#VALUE!</v>
      </c>
      <c r="J53" s="479" t="e">
        <v>#VALUE!</v>
      </c>
      <c r="K53" s="479" t="e">
        <v>#VALUE!</v>
      </c>
      <c r="L53" s="479" t="e">
        <v>#VALUE!</v>
      </c>
      <c r="M53" s="479" t="e">
        <v>#VALUE!</v>
      </c>
      <c r="N53" s="479" t="e">
        <v>#VALUE!</v>
      </c>
      <c r="O53" s="479" t="e">
        <v>#VALUE!</v>
      </c>
      <c r="P53" s="479" t="e">
        <v>#VALUE!</v>
      </c>
      <c r="Q53" s="479" t="e">
        <v>#VALUE!</v>
      </c>
      <c r="R53" s="479" t="e">
        <v>#VALUE!</v>
      </c>
      <c r="S53" s="240"/>
      <c r="T53" s="240"/>
      <c r="U53" s="240"/>
      <c r="V53" s="240"/>
      <c r="W53" s="240"/>
      <c r="X53" s="240"/>
      <c r="Y53" s="240"/>
      <c r="Z53" s="240"/>
      <c r="AA53" s="240"/>
      <c r="AB53" s="240"/>
      <c r="AC53" s="240"/>
      <c r="AD53" s="240"/>
      <c r="AE53" s="240"/>
      <c r="AF53" s="240"/>
      <c r="AG53" s="240"/>
      <c r="AH53" s="240"/>
      <c r="AI53" s="240"/>
      <c r="AJ53" s="240"/>
      <c r="AK53" s="240"/>
      <c r="AL53" s="240"/>
      <c r="AM53" s="240"/>
      <c r="AN53" s="240"/>
      <c r="AO53" s="240"/>
      <c r="AP53" s="240"/>
      <c r="AQ53" s="240"/>
      <c r="AR53" s="240"/>
      <c r="AS53" s="240"/>
      <c r="AT53" s="240"/>
      <c r="AU53" s="240"/>
      <c r="AV53" s="240"/>
      <c r="AW53" s="240"/>
      <c r="AX53" s="240"/>
      <c r="AY53" s="240"/>
    </row>
    <row r="54" spans="1:51">
      <c r="A54" s="478" t="s">
        <v>3748</v>
      </c>
      <c r="B54" s="395"/>
      <c r="C54" s="477"/>
      <c r="D54" s="477"/>
      <c r="E54" s="477"/>
      <c r="F54" s="477"/>
      <c r="G54" s="477"/>
      <c r="H54" s="477"/>
      <c r="I54" s="477"/>
      <c r="J54" s="477"/>
      <c r="K54" s="477"/>
      <c r="L54" s="477"/>
      <c r="M54" s="477"/>
      <c r="N54" s="477"/>
      <c r="O54" s="477"/>
      <c r="P54" s="477"/>
      <c r="Q54" s="477"/>
      <c r="R54" s="477"/>
      <c r="S54" s="240"/>
      <c r="T54" s="240"/>
      <c r="U54" s="240"/>
      <c r="V54" s="240"/>
      <c r="W54" s="240"/>
      <c r="X54" s="240"/>
      <c r="Y54" s="240"/>
      <c r="Z54" s="240"/>
      <c r="AA54" s="240"/>
      <c r="AB54" s="240"/>
      <c r="AC54" s="240"/>
      <c r="AD54" s="240"/>
      <c r="AE54" s="240"/>
      <c r="AF54" s="240"/>
      <c r="AG54" s="240"/>
      <c r="AH54" s="240"/>
      <c r="AI54" s="240"/>
      <c r="AJ54" s="240"/>
      <c r="AK54" s="240"/>
      <c r="AL54" s="240"/>
      <c r="AM54" s="240"/>
      <c r="AN54" s="240"/>
      <c r="AO54" s="240"/>
      <c r="AP54" s="240"/>
      <c r="AQ54" s="240"/>
      <c r="AR54" s="240"/>
      <c r="AS54" s="240"/>
      <c r="AT54" s="240"/>
      <c r="AU54" s="240"/>
      <c r="AV54" s="240"/>
      <c r="AW54" s="240"/>
      <c r="AX54" s="240"/>
      <c r="AY54" s="240"/>
    </row>
    <row r="55" spans="1:51">
      <c r="A55" s="240"/>
      <c r="B55" s="240"/>
      <c r="C55" s="240"/>
      <c r="D55" s="240"/>
      <c r="E55" s="240"/>
      <c r="F55" s="240"/>
      <c r="G55" s="240"/>
      <c r="H55" s="240"/>
      <c r="I55" s="240"/>
      <c r="J55" s="240"/>
      <c r="K55" s="240"/>
      <c r="L55" s="240"/>
      <c r="M55" s="240"/>
      <c r="N55" s="240"/>
      <c r="O55" s="240"/>
      <c r="P55" s="240"/>
      <c r="Q55" s="240"/>
      <c r="R55" s="240"/>
      <c r="S55" s="240"/>
      <c r="T55" s="240"/>
      <c r="U55" s="240"/>
      <c r="V55" s="240"/>
      <c r="W55" s="240"/>
      <c r="X55" s="240"/>
      <c r="Y55" s="240"/>
      <c r="Z55" s="240"/>
      <c r="AA55" s="240"/>
      <c r="AB55" s="240"/>
      <c r="AC55" s="240"/>
      <c r="AD55" s="240"/>
      <c r="AE55" s="240"/>
      <c r="AF55" s="240"/>
      <c r="AG55" s="240"/>
      <c r="AH55" s="240"/>
      <c r="AI55" s="240"/>
      <c r="AJ55" s="240"/>
      <c r="AK55" s="240"/>
      <c r="AL55" s="240"/>
      <c r="AM55" s="240"/>
      <c r="AN55" s="240"/>
      <c r="AO55" s="240"/>
      <c r="AP55" s="240"/>
      <c r="AQ55" s="240"/>
      <c r="AR55" s="240"/>
      <c r="AS55" s="240"/>
      <c r="AT55" s="240"/>
      <c r="AU55" s="240"/>
      <c r="AV55" s="240"/>
      <c r="AW55" s="240"/>
      <c r="AX55" s="240"/>
      <c r="AY55" s="240"/>
    </row>
    <row r="56" spans="1:51">
      <c r="A56" s="240"/>
      <c r="B56" s="240"/>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240"/>
      <c r="AD56" s="240"/>
      <c r="AE56" s="240"/>
      <c r="AF56" s="240"/>
      <c r="AG56" s="240"/>
      <c r="AH56" s="240"/>
      <c r="AI56" s="240"/>
      <c r="AJ56" s="240"/>
      <c r="AK56" s="240"/>
      <c r="AL56" s="240"/>
      <c r="AM56" s="240"/>
      <c r="AN56" s="240"/>
      <c r="AO56" s="240"/>
      <c r="AP56" s="240"/>
      <c r="AQ56" s="240"/>
      <c r="AR56" s="240"/>
      <c r="AS56" s="240"/>
      <c r="AT56" s="240"/>
      <c r="AU56" s="240"/>
      <c r="AV56" s="240"/>
      <c r="AW56" s="240"/>
      <c r="AX56" s="240"/>
      <c r="AY56" s="240"/>
    </row>
    <row r="57" spans="1:51">
      <c r="A57" s="240"/>
      <c r="B57" s="240"/>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240"/>
      <c r="AD57" s="240"/>
      <c r="AE57" s="240"/>
      <c r="AF57" s="240"/>
      <c r="AG57" s="240"/>
      <c r="AH57" s="240"/>
      <c r="AI57" s="240"/>
      <c r="AJ57" s="240"/>
      <c r="AK57" s="240"/>
      <c r="AL57" s="240"/>
      <c r="AM57" s="240"/>
      <c r="AN57" s="240"/>
      <c r="AO57" s="240"/>
      <c r="AP57" s="240"/>
      <c r="AQ57" s="240"/>
      <c r="AR57" s="240"/>
      <c r="AS57" s="240"/>
      <c r="AT57" s="240"/>
      <c r="AU57" s="240"/>
      <c r="AV57" s="240"/>
      <c r="AW57" s="240"/>
      <c r="AX57" s="240"/>
      <c r="AY57" s="240"/>
    </row>
    <row r="58" spans="1:51">
      <c r="A58" s="240"/>
      <c r="B58" s="240"/>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row>
    <row r="59" spans="1:51">
      <c r="A59" s="240"/>
      <c r="B59" s="240"/>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240"/>
      <c r="AD59" s="240"/>
      <c r="AE59" s="240"/>
      <c r="AF59" s="240"/>
      <c r="AG59" s="240"/>
      <c r="AH59" s="240"/>
      <c r="AI59" s="240"/>
      <c r="AJ59" s="240"/>
      <c r="AK59" s="240"/>
      <c r="AL59" s="240"/>
      <c r="AM59" s="240"/>
      <c r="AN59" s="240"/>
      <c r="AO59" s="240"/>
      <c r="AP59" s="240"/>
      <c r="AQ59" s="240"/>
      <c r="AR59" s="240"/>
      <c r="AS59" s="240"/>
      <c r="AT59" s="240"/>
      <c r="AU59" s="240"/>
      <c r="AV59" s="240"/>
      <c r="AW59" s="240"/>
      <c r="AX59" s="240"/>
      <c r="AY59" s="240"/>
    </row>
    <row r="60" spans="1:51">
      <c r="A60" s="240"/>
      <c r="B60" s="240"/>
      <c r="C60" s="240"/>
      <c r="D60" s="240"/>
      <c r="E60" s="240"/>
      <c r="F60" s="240"/>
      <c r="G60" s="240"/>
      <c r="H60" s="240"/>
      <c r="I60" s="240"/>
      <c r="J60" s="240"/>
      <c r="K60" s="240"/>
      <c r="L60" s="240"/>
      <c r="M60" s="240"/>
      <c r="N60" s="240"/>
      <c r="O60" s="240"/>
      <c r="P60" s="240"/>
      <c r="Q60" s="240"/>
      <c r="R60" s="240"/>
      <c r="S60" s="240"/>
      <c r="T60" s="240"/>
      <c r="U60" s="240"/>
      <c r="V60" s="240"/>
      <c r="W60" s="240"/>
      <c r="X60" s="240"/>
      <c r="Y60" s="240"/>
      <c r="Z60" s="240"/>
      <c r="AA60" s="240"/>
      <c r="AB60" s="240"/>
      <c r="AC60" s="240"/>
      <c r="AD60" s="240"/>
      <c r="AE60" s="240"/>
      <c r="AF60" s="240"/>
      <c r="AG60" s="240"/>
      <c r="AH60" s="240"/>
      <c r="AI60" s="240"/>
      <c r="AJ60" s="240"/>
      <c r="AK60" s="240"/>
      <c r="AL60" s="240"/>
      <c r="AM60" s="240"/>
      <c r="AN60" s="240"/>
      <c r="AO60" s="240"/>
      <c r="AP60" s="240"/>
      <c r="AQ60" s="240"/>
      <c r="AR60" s="240"/>
      <c r="AS60" s="240"/>
      <c r="AT60" s="240"/>
      <c r="AU60" s="240"/>
      <c r="AV60" s="240"/>
      <c r="AW60" s="240"/>
      <c r="AX60" s="240"/>
      <c r="AY60" s="240"/>
    </row>
    <row r="61" spans="1:51">
      <c r="A61" s="240"/>
      <c r="B61" s="240"/>
      <c r="C61" s="240"/>
      <c r="D61" s="240"/>
      <c r="E61" s="240"/>
      <c r="F61" s="240"/>
      <c r="G61" s="240"/>
      <c r="H61" s="240"/>
      <c r="I61" s="240"/>
      <c r="J61" s="240"/>
      <c r="K61" s="240"/>
      <c r="L61" s="240"/>
      <c r="M61" s="240"/>
      <c r="N61" s="240"/>
      <c r="O61" s="240"/>
      <c r="P61" s="240"/>
      <c r="Q61" s="240"/>
      <c r="R61" s="240"/>
      <c r="S61" s="240"/>
      <c r="T61" s="240"/>
      <c r="U61" s="240"/>
      <c r="V61" s="240"/>
      <c r="W61" s="240"/>
      <c r="X61" s="240"/>
      <c r="Y61" s="240"/>
      <c r="Z61" s="240"/>
      <c r="AA61" s="240"/>
      <c r="AB61" s="240"/>
      <c r="AC61" s="240"/>
      <c r="AD61" s="240"/>
      <c r="AE61" s="240"/>
      <c r="AF61" s="240"/>
      <c r="AG61" s="240"/>
      <c r="AH61" s="240"/>
      <c r="AI61" s="240"/>
      <c r="AJ61" s="240"/>
      <c r="AK61" s="240"/>
      <c r="AL61" s="240"/>
      <c r="AM61" s="240"/>
      <c r="AN61" s="240"/>
      <c r="AO61" s="240"/>
      <c r="AP61" s="240"/>
      <c r="AQ61" s="240"/>
      <c r="AR61" s="240"/>
      <c r="AS61" s="240"/>
      <c r="AT61" s="240"/>
      <c r="AU61" s="240"/>
      <c r="AV61" s="240"/>
      <c r="AW61" s="240"/>
      <c r="AX61" s="240"/>
      <c r="AY61" s="240"/>
    </row>
    <row r="62" spans="1:51">
      <c r="A62" s="240"/>
      <c r="B62" s="240"/>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0"/>
      <c r="AC62" s="240"/>
      <c r="AD62" s="240"/>
      <c r="AE62" s="240"/>
      <c r="AF62" s="240"/>
      <c r="AG62" s="240"/>
      <c r="AH62" s="240"/>
      <c r="AI62" s="240"/>
      <c r="AJ62" s="240"/>
      <c r="AK62" s="240"/>
      <c r="AL62" s="240"/>
      <c r="AM62" s="240"/>
      <c r="AN62" s="240"/>
      <c r="AO62" s="240"/>
      <c r="AP62" s="240"/>
      <c r="AQ62" s="240"/>
      <c r="AR62" s="240"/>
      <c r="AS62" s="240"/>
      <c r="AT62" s="240"/>
      <c r="AU62" s="240"/>
      <c r="AV62" s="240"/>
      <c r="AW62" s="240"/>
      <c r="AX62" s="240"/>
      <c r="AY62" s="240"/>
    </row>
    <row r="63" spans="1:51">
      <c r="A63" s="240"/>
      <c r="B63" s="240"/>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0"/>
      <c r="AC63" s="240"/>
      <c r="AD63" s="240"/>
      <c r="AE63" s="240"/>
      <c r="AF63" s="240"/>
      <c r="AG63" s="240"/>
      <c r="AH63" s="240"/>
      <c r="AI63" s="240"/>
      <c r="AJ63" s="240"/>
      <c r="AK63" s="240"/>
      <c r="AL63" s="240"/>
      <c r="AM63" s="240"/>
      <c r="AN63" s="240"/>
      <c r="AO63" s="240"/>
      <c r="AP63" s="240"/>
      <c r="AQ63" s="240"/>
      <c r="AR63" s="240"/>
      <c r="AS63" s="240"/>
      <c r="AT63" s="240"/>
      <c r="AU63" s="240"/>
      <c r="AV63" s="240"/>
      <c r="AW63" s="240"/>
      <c r="AX63" s="240"/>
      <c r="AY63" s="240"/>
    </row>
    <row r="64" spans="1:51">
      <c r="A64" s="240"/>
      <c r="B64" s="240"/>
      <c r="C64" s="240"/>
      <c r="D64" s="240"/>
      <c r="E64" s="240"/>
      <c r="F64" s="240"/>
      <c r="G64" s="240"/>
      <c r="H64" s="240"/>
      <c r="I64" s="240"/>
      <c r="J64" s="240"/>
      <c r="K64" s="240"/>
      <c r="L64" s="240"/>
      <c r="M64" s="240"/>
      <c r="N64" s="240"/>
      <c r="O64" s="240"/>
      <c r="P64" s="240"/>
      <c r="Q64" s="240"/>
      <c r="R64" s="240"/>
      <c r="S64" s="240"/>
      <c r="T64" s="240"/>
      <c r="U64" s="240"/>
      <c r="V64" s="240"/>
      <c r="W64" s="240"/>
      <c r="X64" s="240"/>
      <c r="Y64" s="240"/>
      <c r="Z64" s="240"/>
      <c r="AA64" s="240"/>
      <c r="AB64" s="240"/>
      <c r="AC64" s="240"/>
      <c r="AD64" s="240"/>
      <c r="AE64" s="240"/>
      <c r="AF64" s="240"/>
      <c r="AG64" s="240"/>
      <c r="AH64" s="240"/>
      <c r="AI64" s="240"/>
      <c r="AJ64" s="240"/>
      <c r="AK64" s="240"/>
      <c r="AL64" s="240"/>
      <c r="AM64" s="240"/>
      <c r="AN64" s="240"/>
      <c r="AO64" s="240"/>
      <c r="AP64" s="240"/>
      <c r="AQ64" s="240"/>
      <c r="AR64" s="240"/>
      <c r="AS64" s="240"/>
      <c r="AT64" s="240"/>
      <c r="AU64" s="240"/>
      <c r="AV64" s="240"/>
      <c r="AW64" s="240"/>
      <c r="AX64" s="240"/>
      <c r="AY64" s="240"/>
    </row>
    <row r="65" spans="1:51">
      <c r="A65" s="240"/>
      <c r="B65" s="240"/>
      <c r="C65" s="240"/>
      <c r="D65" s="240"/>
      <c r="E65" s="240"/>
      <c r="F65" s="240"/>
      <c r="G65" s="240"/>
      <c r="H65" s="240"/>
      <c r="I65" s="240"/>
      <c r="J65" s="240"/>
      <c r="K65" s="240"/>
      <c r="L65" s="240"/>
      <c r="M65" s="240"/>
      <c r="N65" s="240"/>
      <c r="O65" s="240"/>
      <c r="P65" s="240"/>
      <c r="Q65" s="240"/>
      <c r="R65" s="240"/>
      <c r="S65" s="240"/>
      <c r="T65" s="240"/>
      <c r="U65" s="240"/>
      <c r="V65" s="240"/>
      <c r="W65" s="240"/>
      <c r="X65" s="240"/>
      <c r="Y65" s="240"/>
      <c r="Z65" s="240"/>
      <c r="AA65" s="240"/>
      <c r="AB65" s="240"/>
      <c r="AC65" s="240"/>
      <c r="AD65" s="240"/>
      <c r="AE65" s="240"/>
      <c r="AF65" s="240"/>
      <c r="AG65" s="240"/>
      <c r="AH65" s="240"/>
      <c r="AI65" s="240"/>
      <c r="AJ65" s="240"/>
      <c r="AK65" s="240"/>
      <c r="AL65" s="240"/>
      <c r="AM65" s="240"/>
      <c r="AN65" s="240"/>
      <c r="AO65" s="240"/>
      <c r="AP65" s="240"/>
      <c r="AQ65" s="240"/>
      <c r="AR65" s="240"/>
      <c r="AS65" s="240"/>
      <c r="AT65" s="240"/>
      <c r="AU65" s="240"/>
      <c r="AV65" s="240"/>
      <c r="AW65" s="240"/>
      <c r="AX65" s="240"/>
      <c r="AY65" s="240"/>
    </row>
    <row r="66" spans="1:51">
      <c r="A66" s="240"/>
      <c r="B66" s="240"/>
      <c r="C66" s="240"/>
      <c r="D66" s="240"/>
      <c r="E66" s="240"/>
      <c r="F66" s="240"/>
      <c r="G66" s="240"/>
      <c r="H66" s="240"/>
      <c r="I66" s="240"/>
      <c r="J66" s="240"/>
      <c r="K66" s="240"/>
      <c r="L66" s="240"/>
      <c r="M66" s="240"/>
      <c r="N66" s="240"/>
      <c r="O66" s="240"/>
      <c r="P66" s="240"/>
      <c r="Q66" s="240"/>
      <c r="R66" s="240"/>
      <c r="S66" s="240"/>
      <c r="T66" s="240"/>
      <c r="U66" s="240"/>
      <c r="V66" s="240"/>
      <c r="W66" s="240"/>
      <c r="X66" s="240"/>
      <c r="Y66" s="240"/>
      <c r="Z66" s="240"/>
      <c r="AA66" s="240"/>
      <c r="AB66" s="240"/>
      <c r="AC66" s="240"/>
      <c r="AD66" s="240"/>
      <c r="AE66" s="240"/>
      <c r="AF66" s="240"/>
      <c r="AG66" s="240"/>
      <c r="AH66" s="240"/>
      <c r="AI66" s="240"/>
      <c r="AJ66" s="240"/>
      <c r="AK66" s="240"/>
      <c r="AL66" s="240"/>
      <c r="AM66" s="240"/>
      <c r="AN66" s="240"/>
      <c r="AO66" s="240"/>
      <c r="AP66" s="240"/>
      <c r="AQ66" s="240"/>
      <c r="AR66" s="240"/>
      <c r="AS66" s="240"/>
      <c r="AT66" s="240"/>
      <c r="AU66" s="240"/>
      <c r="AV66" s="240"/>
      <c r="AW66" s="240"/>
      <c r="AX66" s="240"/>
      <c r="AY66" s="240"/>
    </row>
    <row r="67" spans="1:51">
      <c r="A67" s="240"/>
      <c r="B67" s="240"/>
      <c r="C67" s="240"/>
      <c r="D67" s="240"/>
      <c r="E67" s="240"/>
      <c r="F67" s="240"/>
      <c r="G67" s="240"/>
      <c r="H67" s="240"/>
      <c r="I67" s="240"/>
      <c r="J67" s="240"/>
      <c r="K67" s="240"/>
      <c r="L67" s="240"/>
      <c r="M67" s="240"/>
      <c r="N67" s="240"/>
      <c r="O67" s="240"/>
      <c r="P67" s="240"/>
      <c r="Q67" s="240"/>
      <c r="R67" s="240"/>
      <c r="S67" s="240"/>
      <c r="T67" s="240"/>
      <c r="U67" s="240"/>
      <c r="V67" s="240"/>
      <c r="W67" s="240"/>
      <c r="X67" s="240"/>
      <c r="Y67" s="240"/>
      <c r="Z67" s="240"/>
      <c r="AA67" s="240"/>
      <c r="AB67" s="240"/>
      <c r="AC67" s="240"/>
      <c r="AD67" s="240"/>
      <c r="AE67" s="240"/>
      <c r="AF67" s="240"/>
      <c r="AG67" s="240"/>
      <c r="AH67" s="240"/>
      <c r="AI67" s="240"/>
      <c r="AJ67" s="240"/>
      <c r="AK67" s="240"/>
      <c r="AL67" s="240"/>
      <c r="AM67" s="240"/>
      <c r="AN67" s="240"/>
      <c r="AO67" s="240"/>
      <c r="AP67" s="240"/>
      <c r="AQ67" s="240"/>
      <c r="AR67" s="240"/>
      <c r="AS67" s="240"/>
      <c r="AT67" s="240"/>
      <c r="AU67" s="240"/>
      <c r="AV67" s="240"/>
      <c r="AW67" s="240"/>
      <c r="AX67" s="240"/>
      <c r="AY67" s="240"/>
    </row>
    <row r="68" spans="1:51">
      <c r="A68" s="240"/>
      <c r="B68" s="240"/>
      <c r="C68" s="240"/>
      <c r="D68" s="240"/>
      <c r="E68" s="240"/>
      <c r="F68" s="240"/>
      <c r="G68" s="240"/>
      <c r="H68" s="240"/>
      <c r="I68" s="240"/>
      <c r="J68" s="240"/>
      <c r="K68" s="240"/>
      <c r="L68" s="240"/>
      <c r="M68" s="240"/>
      <c r="N68" s="240"/>
      <c r="O68" s="240"/>
      <c r="P68" s="240"/>
      <c r="Q68" s="240"/>
      <c r="R68" s="240"/>
      <c r="S68" s="240"/>
      <c r="T68" s="240"/>
      <c r="U68" s="240"/>
      <c r="V68" s="240"/>
      <c r="W68" s="240"/>
      <c r="X68" s="240"/>
      <c r="Y68" s="240"/>
      <c r="Z68" s="240"/>
      <c r="AA68" s="240"/>
      <c r="AB68" s="240"/>
      <c r="AC68" s="240"/>
      <c r="AD68" s="240"/>
      <c r="AE68" s="240"/>
      <c r="AF68" s="240"/>
      <c r="AG68" s="240"/>
      <c r="AH68" s="240"/>
      <c r="AI68" s="240"/>
      <c r="AJ68" s="240"/>
      <c r="AK68" s="240"/>
      <c r="AL68" s="240"/>
      <c r="AM68" s="240"/>
      <c r="AN68" s="240"/>
      <c r="AO68" s="240"/>
      <c r="AP68" s="240"/>
      <c r="AQ68" s="240"/>
      <c r="AR68" s="240"/>
      <c r="AS68" s="240"/>
      <c r="AT68" s="240"/>
      <c r="AU68" s="240"/>
      <c r="AV68" s="240"/>
      <c r="AW68" s="240"/>
      <c r="AX68" s="240"/>
      <c r="AY68" s="240"/>
    </row>
    <row r="69" spans="1:51">
      <c r="A69" s="240"/>
      <c r="B69" s="240"/>
      <c r="C69" s="240"/>
      <c r="D69" s="240"/>
      <c r="E69" s="240"/>
      <c r="F69" s="240"/>
      <c r="G69" s="240"/>
      <c r="H69" s="240"/>
      <c r="I69" s="240"/>
      <c r="J69" s="240"/>
      <c r="K69" s="240"/>
      <c r="L69" s="240"/>
      <c r="M69" s="240"/>
      <c r="N69" s="240"/>
      <c r="O69" s="240"/>
      <c r="P69" s="240"/>
      <c r="Q69" s="240"/>
      <c r="R69" s="240"/>
      <c r="S69" s="240"/>
      <c r="T69" s="240"/>
      <c r="U69" s="240"/>
      <c r="V69" s="240"/>
      <c r="W69" s="240"/>
      <c r="X69" s="240"/>
      <c r="Y69" s="240"/>
      <c r="Z69" s="240"/>
      <c r="AA69" s="240"/>
      <c r="AB69" s="240"/>
      <c r="AC69" s="240"/>
      <c r="AD69" s="240"/>
      <c r="AE69" s="240"/>
      <c r="AF69" s="240"/>
      <c r="AG69" s="240"/>
      <c r="AH69" s="240"/>
      <c r="AI69" s="240"/>
      <c r="AJ69" s="240"/>
      <c r="AK69" s="240"/>
      <c r="AL69" s="240"/>
      <c r="AM69" s="240"/>
      <c r="AN69" s="240"/>
      <c r="AO69" s="240"/>
      <c r="AP69" s="240"/>
      <c r="AQ69" s="240"/>
      <c r="AR69" s="240"/>
      <c r="AS69" s="240"/>
      <c r="AT69" s="240"/>
      <c r="AU69" s="240"/>
      <c r="AV69" s="240"/>
      <c r="AW69" s="240"/>
      <c r="AX69" s="240"/>
      <c r="AY69" s="240"/>
    </row>
    <row r="70" spans="1:51">
      <c r="A70" s="240"/>
      <c r="B70" s="240"/>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0"/>
      <c r="AK70" s="240"/>
      <c r="AL70" s="240"/>
      <c r="AM70" s="240"/>
      <c r="AN70" s="240"/>
      <c r="AO70" s="240"/>
      <c r="AP70" s="240"/>
      <c r="AQ70" s="240"/>
      <c r="AR70" s="240"/>
      <c r="AS70" s="240"/>
      <c r="AT70" s="240"/>
      <c r="AU70" s="240"/>
      <c r="AV70" s="240"/>
      <c r="AW70" s="240"/>
      <c r="AX70" s="240"/>
      <c r="AY70" s="240"/>
    </row>
    <row r="71" spans="1:51">
      <c r="A71" s="240"/>
      <c r="B71" s="240"/>
      <c r="C71" s="240"/>
      <c r="D71" s="240"/>
      <c r="E71" s="240"/>
      <c r="F71" s="240"/>
      <c r="G71" s="240"/>
      <c r="H71" s="240"/>
      <c r="I71" s="240"/>
      <c r="J71" s="240"/>
      <c r="K71" s="240"/>
      <c r="L71" s="240"/>
      <c r="M71" s="240"/>
      <c r="N71" s="240"/>
      <c r="O71" s="240"/>
      <c r="P71" s="240"/>
      <c r="Q71" s="240"/>
      <c r="R71" s="240"/>
      <c r="S71" s="240"/>
      <c r="T71" s="240"/>
      <c r="U71" s="240"/>
      <c r="V71" s="240"/>
      <c r="W71" s="240"/>
      <c r="X71" s="240"/>
      <c r="Y71" s="240"/>
      <c r="Z71" s="240"/>
      <c r="AA71" s="240"/>
      <c r="AB71" s="240"/>
      <c r="AC71" s="240"/>
      <c r="AD71" s="240"/>
      <c r="AE71" s="240"/>
      <c r="AF71" s="240"/>
      <c r="AG71" s="240"/>
      <c r="AH71" s="240"/>
      <c r="AI71" s="240"/>
      <c r="AJ71" s="240"/>
      <c r="AK71" s="240"/>
      <c r="AL71" s="240"/>
      <c r="AM71" s="240"/>
      <c r="AN71" s="240"/>
      <c r="AO71" s="240"/>
      <c r="AP71" s="240"/>
      <c r="AQ71" s="240"/>
      <c r="AR71" s="240"/>
      <c r="AS71" s="240"/>
      <c r="AT71" s="240"/>
      <c r="AU71" s="240"/>
      <c r="AV71" s="240"/>
      <c r="AW71" s="240"/>
      <c r="AX71" s="240"/>
      <c r="AY71" s="240"/>
    </row>
    <row r="72" spans="1:51">
      <c r="A72" s="240"/>
      <c r="B72" s="240"/>
      <c r="C72" s="240"/>
      <c r="D72" s="240"/>
      <c r="E72" s="240"/>
      <c r="F72" s="240"/>
      <c r="G72" s="240"/>
      <c r="H72" s="240"/>
      <c r="I72" s="240"/>
      <c r="J72" s="240"/>
      <c r="K72" s="240"/>
      <c r="L72" s="240"/>
      <c r="M72" s="240"/>
      <c r="N72" s="240"/>
      <c r="O72" s="240"/>
      <c r="P72" s="240"/>
      <c r="Q72" s="240"/>
      <c r="R72" s="240"/>
      <c r="S72" s="240"/>
      <c r="T72" s="240"/>
      <c r="U72" s="240"/>
      <c r="V72" s="240"/>
      <c r="W72" s="240"/>
      <c r="X72" s="240"/>
      <c r="Y72" s="240"/>
      <c r="Z72" s="240"/>
      <c r="AA72" s="240"/>
      <c r="AB72" s="240"/>
      <c r="AC72" s="240"/>
      <c r="AD72" s="240"/>
      <c r="AE72" s="240"/>
      <c r="AF72" s="240"/>
      <c r="AG72" s="240"/>
      <c r="AH72" s="240"/>
      <c r="AI72" s="240"/>
      <c r="AJ72" s="240"/>
      <c r="AK72" s="240"/>
      <c r="AL72" s="240"/>
      <c r="AM72" s="240"/>
      <c r="AN72" s="240"/>
      <c r="AO72" s="240"/>
      <c r="AP72" s="240"/>
      <c r="AQ72" s="240"/>
      <c r="AR72" s="240"/>
      <c r="AS72" s="240"/>
      <c r="AT72" s="240"/>
      <c r="AU72" s="240"/>
      <c r="AV72" s="240"/>
      <c r="AW72" s="240"/>
      <c r="AX72" s="240"/>
      <c r="AY72" s="240"/>
    </row>
    <row r="73" spans="1:51">
      <c r="A73" s="240"/>
      <c r="B73" s="240"/>
      <c r="C73" s="240"/>
      <c r="D73" s="240"/>
      <c r="E73" s="240"/>
      <c r="F73" s="240"/>
      <c r="G73" s="240"/>
      <c r="H73" s="240"/>
      <c r="I73" s="240"/>
      <c r="J73" s="240"/>
      <c r="K73" s="240"/>
      <c r="L73" s="240"/>
      <c r="M73" s="240"/>
      <c r="N73" s="240"/>
      <c r="O73" s="240"/>
      <c r="P73" s="240"/>
      <c r="Q73" s="240"/>
      <c r="R73" s="240"/>
      <c r="S73" s="240"/>
      <c r="T73" s="240"/>
      <c r="U73" s="240"/>
      <c r="V73" s="240"/>
      <c r="W73" s="240"/>
      <c r="X73" s="240"/>
      <c r="Y73" s="240"/>
      <c r="Z73" s="240"/>
      <c r="AA73" s="240"/>
      <c r="AB73" s="240"/>
      <c r="AC73" s="240"/>
      <c r="AD73" s="240"/>
      <c r="AE73" s="240"/>
      <c r="AF73" s="240"/>
      <c r="AG73" s="240"/>
      <c r="AH73" s="240"/>
      <c r="AI73" s="240"/>
      <c r="AJ73" s="240"/>
      <c r="AK73" s="240"/>
      <c r="AL73" s="240"/>
      <c r="AM73" s="240"/>
      <c r="AN73" s="240"/>
      <c r="AO73" s="240"/>
      <c r="AP73" s="240"/>
      <c r="AQ73" s="240"/>
      <c r="AR73" s="240"/>
      <c r="AS73" s="240"/>
      <c r="AT73" s="240"/>
      <c r="AU73" s="240"/>
      <c r="AV73" s="240"/>
      <c r="AW73" s="240"/>
      <c r="AX73" s="240"/>
      <c r="AY73" s="240"/>
    </row>
    <row r="74" spans="1:51">
      <c r="A74" s="240"/>
      <c r="B74" s="240"/>
      <c r="C74" s="240"/>
      <c r="D74" s="240"/>
      <c r="E74" s="240"/>
      <c r="F74" s="240"/>
      <c r="G74" s="240"/>
      <c r="H74" s="240"/>
      <c r="I74" s="240"/>
      <c r="J74" s="240"/>
      <c r="K74" s="240"/>
      <c r="L74" s="240"/>
      <c r="M74" s="240"/>
      <c r="N74" s="240"/>
      <c r="O74" s="240"/>
      <c r="P74" s="240"/>
      <c r="Q74" s="240"/>
      <c r="R74" s="240"/>
      <c r="S74" s="240"/>
      <c r="T74" s="240"/>
      <c r="U74" s="240"/>
      <c r="V74" s="240"/>
      <c r="W74" s="240"/>
      <c r="X74" s="240"/>
      <c r="Y74" s="240"/>
      <c r="Z74" s="240"/>
      <c r="AA74" s="240"/>
      <c r="AB74" s="240"/>
      <c r="AC74" s="240"/>
      <c r="AD74" s="240"/>
      <c r="AE74" s="240"/>
      <c r="AF74" s="240"/>
      <c r="AG74" s="240"/>
      <c r="AH74" s="240"/>
      <c r="AI74" s="240"/>
      <c r="AJ74" s="240"/>
      <c r="AK74" s="240"/>
      <c r="AL74" s="240"/>
      <c r="AM74" s="240"/>
      <c r="AN74" s="240"/>
      <c r="AO74" s="240"/>
      <c r="AP74" s="240"/>
      <c r="AQ74" s="240"/>
      <c r="AR74" s="240"/>
      <c r="AS74" s="240"/>
      <c r="AT74" s="240"/>
      <c r="AU74" s="240"/>
      <c r="AV74" s="240"/>
      <c r="AW74" s="240"/>
      <c r="AX74" s="240"/>
      <c r="AY74" s="240"/>
    </row>
    <row r="75" spans="1:51">
      <c r="A75" s="240"/>
      <c r="B75" s="240"/>
      <c r="C75" s="240"/>
      <c r="D75" s="240"/>
      <c r="E75" s="240"/>
      <c r="F75" s="240"/>
      <c r="G75" s="240"/>
      <c r="H75" s="240"/>
      <c r="I75" s="240"/>
      <c r="J75" s="240"/>
      <c r="K75" s="240"/>
      <c r="L75" s="240"/>
      <c r="M75" s="240"/>
      <c r="N75" s="240"/>
      <c r="O75" s="240"/>
      <c r="P75" s="240"/>
      <c r="Q75" s="240"/>
      <c r="R75" s="240"/>
      <c r="S75" s="240"/>
      <c r="T75" s="240"/>
      <c r="U75" s="240"/>
      <c r="V75" s="240"/>
      <c r="W75" s="240"/>
      <c r="X75" s="240"/>
      <c r="Y75" s="240"/>
      <c r="Z75" s="240"/>
      <c r="AA75" s="240"/>
      <c r="AB75" s="240"/>
      <c r="AC75" s="240"/>
      <c r="AD75" s="240"/>
      <c r="AE75" s="240"/>
      <c r="AF75" s="240"/>
      <c r="AG75" s="240"/>
      <c r="AH75" s="240"/>
      <c r="AI75" s="240"/>
      <c r="AJ75" s="240"/>
      <c r="AK75" s="240"/>
      <c r="AL75" s="240"/>
      <c r="AM75" s="240"/>
      <c r="AN75" s="240"/>
      <c r="AO75" s="240"/>
      <c r="AP75" s="240"/>
      <c r="AQ75" s="240"/>
      <c r="AR75" s="240"/>
      <c r="AS75" s="240"/>
      <c r="AT75" s="240"/>
      <c r="AU75" s="240"/>
      <c r="AV75" s="240"/>
      <c r="AW75" s="240"/>
      <c r="AX75" s="240"/>
      <c r="AY75" s="240"/>
    </row>
    <row r="76" spans="1:51">
      <c r="A76" s="240"/>
      <c r="B76" s="240"/>
      <c r="C76" s="240"/>
      <c r="D76" s="240"/>
      <c r="E76" s="240"/>
      <c r="F76" s="240"/>
      <c r="G76" s="240"/>
      <c r="H76" s="240"/>
      <c r="I76" s="240"/>
      <c r="J76" s="240"/>
      <c r="K76" s="240"/>
      <c r="L76" s="240"/>
      <c r="M76" s="240"/>
      <c r="N76" s="240"/>
      <c r="O76" s="240"/>
      <c r="P76" s="240"/>
      <c r="Q76" s="240"/>
      <c r="R76" s="240"/>
      <c r="S76" s="240"/>
      <c r="T76" s="240"/>
      <c r="U76" s="240"/>
      <c r="V76" s="240"/>
      <c r="W76" s="240"/>
      <c r="X76" s="240"/>
      <c r="Y76" s="240"/>
      <c r="Z76" s="240"/>
      <c r="AA76" s="240"/>
      <c r="AB76" s="240"/>
      <c r="AC76" s="240"/>
      <c r="AD76" s="240"/>
      <c r="AE76" s="240"/>
      <c r="AF76" s="240"/>
      <c r="AG76" s="240"/>
      <c r="AH76" s="240"/>
      <c r="AI76" s="240"/>
      <c r="AJ76" s="240"/>
      <c r="AK76" s="240"/>
      <c r="AL76" s="240"/>
      <c r="AM76" s="240"/>
      <c r="AN76" s="240"/>
      <c r="AO76" s="240"/>
      <c r="AP76" s="240"/>
      <c r="AQ76" s="240"/>
      <c r="AR76" s="240"/>
      <c r="AS76" s="240"/>
      <c r="AT76" s="240"/>
      <c r="AU76" s="240"/>
      <c r="AV76" s="240"/>
      <c r="AW76" s="240"/>
      <c r="AX76" s="240"/>
      <c r="AY76" s="240"/>
    </row>
    <row r="77" spans="1:51">
      <c r="A77" s="240"/>
      <c r="B77" s="240"/>
      <c r="C77" s="240"/>
      <c r="D77" s="240"/>
      <c r="E77" s="240"/>
      <c r="F77" s="240"/>
      <c r="G77" s="240"/>
      <c r="H77" s="240"/>
      <c r="I77" s="240"/>
      <c r="J77" s="240"/>
      <c r="K77" s="240"/>
      <c r="L77" s="240"/>
      <c r="M77" s="240"/>
      <c r="N77" s="240"/>
      <c r="O77" s="240"/>
      <c r="P77" s="240"/>
      <c r="Q77" s="240"/>
      <c r="R77" s="240"/>
      <c r="S77" s="240"/>
      <c r="T77" s="240"/>
      <c r="U77" s="240"/>
      <c r="V77" s="240"/>
      <c r="W77" s="240"/>
      <c r="X77" s="240"/>
      <c r="Y77" s="240"/>
      <c r="Z77" s="240"/>
      <c r="AA77" s="240"/>
      <c r="AB77" s="240"/>
      <c r="AC77" s="240"/>
      <c r="AD77" s="240"/>
      <c r="AE77" s="240"/>
      <c r="AF77" s="240"/>
      <c r="AG77" s="240"/>
      <c r="AH77" s="240"/>
      <c r="AI77" s="240"/>
      <c r="AJ77" s="240"/>
      <c r="AK77" s="240"/>
      <c r="AL77" s="240"/>
      <c r="AM77" s="240"/>
      <c r="AN77" s="240"/>
      <c r="AO77" s="240"/>
      <c r="AP77" s="240"/>
      <c r="AQ77" s="240"/>
      <c r="AR77" s="240"/>
      <c r="AS77" s="240"/>
      <c r="AT77" s="240"/>
      <c r="AU77" s="240"/>
      <c r="AV77" s="240"/>
      <c r="AW77" s="240"/>
      <c r="AX77" s="240"/>
      <c r="AY77" s="240"/>
    </row>
    <row r="78" spans="1:51">
      <c r="A78" s="240"/>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c r="AF78" s="240"/>
      <c r="AG78" s="240"/>
      <c r="AH78" s="240"/>
      <c r="AI78" s="240"/>
      <c r="AJ78" s="240"/>
      <c r="AK78" s="240"/>
      <c r="AL78" s="240"/>
      <c r="AM78" s="240"/>
      <c r="AN78" s="240"/>
      <c r="AO78" s="240"/>
      <c r="AP78" s="240"/>
      <c r="AQ78" s="240"/>
      <c r="AR78" s="240"/>
      <c r="AS78" s="240"/>
      <c r="AT78" s="240"/>
      <c r="AU78" s="240"/>
      <c r="AV78" s="240"/>
      <c r="AW78" s="240"/>
      <c r="AX78" s="240"/>
      <c r="AY78" s="240"/>
    </row>
    <row r="79" spans="1:51">
      <c r="A79" s="240"/>
      <c r="B79" s="240"/>
      <c r="C79" s="240"/>
      <c r="D79" s="240"/>
      <c r="E79" s="240"/>
      <c r="F79" s="240"/>
      <c r="G79" s="240"/>
      <c r="H79" s="240"/>
      <c r="I79" s="240"/>
      <c r="J79" s="240"/>
      <c r="K79" s="240"/>
      <c r="L79" s="240"/>
      <c r="M79" s="240"/>
      <c r="N79" s="240"/>
      <c r="O79" s="240"/>
      <c r="P79" s="240"/>
      <c r="Q79" s="240"/>
      <c r="R79" s="240"/>
      <c r="S79" s="240"/>
      <c r="T79" s="240"/>
      <c r="U79" s="240"/>
      <c r="V79" s="240"/>
      <c r="W79" s="240"/>
      <c r="X79" s="240"/>
      <c r="Y79" s="240"/>
      <c r="Z79" s="240"/>
      <c r="AA79" s="240"/>
      <c r="AB79" s="240"/>
      <c r="AC79" s="240"/>
      <c r="AD79" s="240"/>
      <c r="AE79" s="240"/>
      <c r="AF79" s="240"/>
      <c r="AG79" s="240"/>
      <c r="AH79" s="240"/>
      <c r="AI79" s="240"/>
      <c r="AJ79" s="240"/>
      <c r="AK79" s="240"/>
      <c r="AL79" s="240"/>
      <c r="AM79" s="240"/>
      <c r="AN79" s="240"/>
      <c r="AO79" s="240"/>
      <c r="AP79" s="240"/>
      <c r="AQ79" s="240"/>
      <c r="AR79" s="240"/>
      <c r="AS79" s="240"/>
      <c r="AT79" s="240"/>
      <c r="AU79" s="240"/>
      <c r="AV79" s="240"/>
      <c r="AW79" s="240"/>
      <c r="AX79" s="240"/>
      <c r="AY79" s="240"/>
    </row>
    <row r="80" spans="1:51">
      <c r="A80" s="240"/>
      <c r="B80" s="240"/>
      <c r="C80" s="240"/>
      <c r="D80" s="240"/>
      <c r="E80" s="240"/>
      <c r="F80" s="240"/>
      <c r="G80" s="240"/>
      <c r="H80" s="240"/>
      <c r="I80" s="240"/>
      <c r="J80" s="240"/>
      <c r="K80" s="240"/>
      <c r="L80" s="240"/>
      <c r="M80" s="240"/>
      <c r="N80" s="240"/>
      <c r="O80" s="240"/>
      <c r="P80" s="240"/>
      <c r="Q80" s="240"/>
      <c r="R80" s="240"/>
      <c r="S80" s="240"/>
      <c r="T80" s="240"/>
      <c r="U80" s="240"/>
      <c r="V80" s="240"/>
      <c r="W80" s="240"/>
      <c r="X80" s="240"/>
      <c r="Y80" s="240"/>
      <c r="Z80" s="240"/>
      <c r="AA80" s="240"/>
      <c r="AB80" s="240"/>
      <c r="AC80" s="240"/>
      <c r="AD80" s="240"/>
      <c r="AE80" s="240"/>
      <c r="AF80" s="240"/>
      <c r="AG80" s="240"/>
      <c r="AH80" s="240"/>
      <c r="AI80" s="240"/>
      <c r="AJ80" s="240"/>
      <c r="AK80" s="240"/>
      <c r="AL80" s="240"/>
      <c r="AM80" s="240"/>
      <c r="AN80" s="240"/>
      <c r="AO80" s="240"/>
      <c r="AP80" s="240"/>
      <c r="AQ80" s="240"/>
      <c r="AR80" s="240"/>
      <c r="AS80" s="240"/>
      <c r="AT80" s="240"/>
      <c r="AU80" s="240"/>
      <c r="AV80" s="240"/>
      <c r="AW80" s="240"/>
      <c r="AX80" s="240"/>
      <c r="AY80" s="240"/>
    </row>
    <row r="81" spans="1:51">
      <c r="A81" s="240"/>
      <c r="B81" s="240"/>
      <c r="C81" s="240"/>
      <c r="D81" s="240"/>
      <c r="E81" s="240"/>
      <c r="F81" s="240"/>
      <c r="G81" s="240"/>
      <c r="H81" s="240"/>
      <c r="I81" s="240"/>
      <c r="J81" s="240"/>
      <c r="K81" s="240"/>
      <c r="L81" s="240"/>
      <c r="M81" s="240"/>
      <c r="N81" s="240"/>
      <c r="O81" s="240"/>
      <c r="P81" s="240"/>
      <c r="Q81" s="240"/>
      <c r="R81" s="240"/>
      <c r="S81" s="240"/>
      <c r="T81" s="240"/>
      <c r="U81" s="240"/>
      <c r="V81" s="240"/>
      <c r="W81" s="240"/>
      <c r="X81" s="240"/>
      <c r="Y81" s="240"/>
      <c r="Z81" s="240"/>
      <c r="AA81" s="240"/>
      <c r="AB81" s="240"/>
      <c r="AC81" s="240"/>
      <c r="AD81" s="240"/>
      <c r="AE81" s="240"/>
      <c r="AF81" s="240"/>
      <c r="AG81" s="240"/>
      <c r="AH81" s="240"/>
      <c r="AI81" s="240"/>
      <c r="AJ81" s="240"/>
      <c r="AK81" s="240"/>
      <c r="AL81" s="240"/>
      <c r="AM81" s="240"/>
      <c r="AN81" s="240"/>
      <c r="AO81" s="240"/>
      <c r="AP81" s="240"/>
      <c r="AQ81" s="240"/>
      <c r="AR81" s="240"/>
      <c r="AS81" s="240"/>
      <c r="AT81" s="240"/>
      <c r="AU81" s="240"/>
      <c r="AV81" s="240"/>
      <c r="AW81" s="240"/>
      <c r="AX81" s="240"/>
      <c r="AY81" s="240"/>
    </row>
    <row r="82" spans="1:51">
      <c r="A82" s="240"/>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row>
    <row r="83" spans="1:51">
      <c r="A83" s="240"/>
      <c r="B83" s="240"/>
      <c r="C83" s="240"/>
      <c r="D83" s="240"/>
      <c r="E83" s="240"/>
      <c r="F83" s="240"/>
      <c r="G83" s="240"/>
      <c r="H83" s="240"/>
      <c r="I83" s="240"/>
      <c r="J83" s="240"/>
      <c r="K83" s="240"/>
      <c r="L83" s="240"/>
      <c r="M83" s="240"/>
      <c r="N83" s="240"/>
      <c r="O83" s="240"/>
      <c r="P83" s="240"/>
      <c r="Q83" s="240"/>
      <c r="R83" s="240"/>
      <c r="S83" s="240"/>
      <c r="T83" s="240"/>
      <c r="U83" s="240"/>
      <c r="V83" s="240"/>
      <c r="W83" s="240"/>
      <c r="X83" s="240"/>
      <c r="Y83" s="240"/>
      <c r="Z83" s="240"/>
      <c r="AA83" s="240"/>
      <c r="AB83" s="240"/>
      <c r="AC83" s="240"/>
      <c r="AD83" s="240"/>
      <c r="AE83" s="240"/>
      <c r="AF83" s="240"/>
      <c r="AG83" s="240"/>
      <c r="AH83" s="240"/>
      <c r="AI83" s="240"/>
      <c r="AJ83" s="240"/>
      <c r="AK83" s="240"/>
      <c r="AL83" s="240"/>
      <c r="AM83" s="240"/>
      <c r="AN83" s="240"/>
      <c r="AO83" s="240"/>
      <c r="AP83" s="240"/>
      <c r="AQ83" s="240"/>
      <c r="AR83" s="240"/>
      <c r="AS83" s="240"/>
      <c r="AT83" s="240"/>
      <c r="AU83" s="240"/>
      <c r="AV83" s="240"/>
      <c r="AW83" s="240"/>
      <c r="AX83" s="240"/>
      <c r="AY83" s="240"/>
    </row>
    <row r="84" spans="1:51">
      <c r="A84" s="240"/>
      <c r="B84" s="240"/>
      <c r="C84" s="240"/>
      <c r="D84" s="240"/>
      <c r="E84" s="240"/>
      <c r="F84" s="240"/>
      <c r="G84" s="240"/>
      <c r="H84" s="240"/>
      <c r="I84" s="240"/>
      <c r="J84" s="240"/>
      <c r="K84" s="240"/>
      <c r="L84" s="240"/>
      <c r="M84" s="240"/>
      <c r="N84" s="240"/>
      <c r="O84" s="240"/>
      <c r="P84" s="240"/>
      <c r="Q84" s="240"/>
      <c r="R84" s="240"/>
      <c r="S84" s="240"/>
      <c r="T84" s="240"/>
      <c r="U84" s="240"/>
      <c r="V84" s="240"/>
      <c r="W84" s="240"/>
      <c r="X84" s="240"/>
      <c r="Y84" s="240"/>
      <c r="Z84" s="240"/>
      <c r="AA84" s="240"/>
      <c r="AB84" s="240"/>
      <c r="AC84" s="240"/>
      <c r="AD84" s="240"/>
      <c r="AE84" s="240"/>
      <c r="AF84" s="240"/>
      <c r="AG84" s="240"/>
      <c r="AH84" s="240"/>
      <c r="AI84" s="240"/>
      <c r="AJ84" s="240"/>
      <c r="AK84" s="240"/>
      <c r="AL84" s="240"/>
      <c r="AM84" s="240"/>
      <c r="AN84" s="240"/>
      <c r="AO84" s="240"/>
      <c r="AP84" s="240"/>
      <c r="AQ84" s="240"/>
      <c r="AR84" s="240"/>
      <c r="AS84" s="240"/>
      <c r="AT84" s="240"/>
      <c r="AU84" s="240"/>
      <c r="AV84" s="240"/>
      <c r="AW84" s="240"/>
      <c r="AX84" s="240"/>
      <c r="AY84" s="240"/>
    </row>
    <row r="85" spans="1:51">
      <c r="A85" s="240"/>
      <c r="B85" s="240"/>
      <c r="C85" s="240"/>
      <c r="D85" s="240"/>
      <c r="E85" s="240"/>
      <c r="F85" s="240"/>
      <c r="G85" s="240"/>
      <c r="H85" s="240"/>
      <c r="I85" s="240"/>
      <c r="J85" s="240"/>
      <c r="K85" s="240"/>
      <c r="L85" s="240"/>
      <c r="M85" s="240"/>
      <c r="N85" s="240"/>
      <c r="O85" s="240"/>
      <c r="P85" s="240"/>
      <c r="Q85" s="240"/>
      <c r="R85" s="240"/>
      <c r="S85" s="240"/>
      <c r="T85" s="240"/>
      <c r="U85" s="240"/>
      <c r="V85" s="240"/>
      <c r="W85" s="240"/>
      <c r="X85" s="240"/>
      <c r="Y85" s="240"/>
      <c r="Z85" s="240"/>
      <c r="AA85" s="240"/>
      <c r="AB85" s="240"/>
      <c r="AC85" s="240"/>
      <c r="AD85" s="240"/>
      <c r="AE85" s="240"/>
      <c r="AF85" s="240"/>
      <c r="AG85" s="240"/>
      <c r="AH85" s="240"/>
      <c r="AI85" s="240"/>
      <c r="AJ85" s="240"/>
      <c r="AK85" s="240"/>
      <c r="AL85" s="240"/>
      <c r="AM85" s="240"/>
      <c r="AN85" s="240"/>
      <c r="AO85" s="240"/>
      <c r="AP85" s="240"/>
      <c r="AQ85" s="240"/>
      <c r="AR85" s="240"/>
      <c r="AS85" s="240"/>
      <c r="AT85" s="240"/>
      <c r="AU85" s="240"/>
      <c r="AV85" s="240"/>
      <c r="AW85" s="240"/>
      <c r="AX85" s="240"/>
      <c r="AY85" s="240"/>
    </row>
  </sheetData>
  <mergeCells count="9">
    <mergeCell ref="D4:E5"/>
    <mergeCell ref="A8:A10"/>
    <mergeCell ref="B8:B10"/>
    <mergeCell ref="C8:J8"/>
    <mergeCell ref="K8:R8"/>
    <mergeCell ref="C9:H9"/>
    <mergeCell ref="J9:J10"/>
    <mergeCell ref="K9:Q9"/>
    <mergeCell ref="R9:R10"/>
  </mergeCells>
  <phoneticPr fontId="7" type="noConversion"/>
  <pageMargins left="0.7" right="0.7" top="0.75" bottom="0.75" header="0.3" footer="0.3"/>
  <customProperties>
    <customPr name="EpmWorksheetKeyString_GUID" r:id="rId1"/>
  </customPropertie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BFD9-EFEA-4842-8BD0-9B5CD521E453}">
  <sheetPr codeName="Sheet43"/>
  <dimension ref="A1:D7"/>
  <sheetViews>
    <sheetView workbookViewId="0">
      <selection activeCell="J12" sqref="J12"/>
    </sheetView>
  </sheetViews>
  <sheetFormatPr defaultColWidth="8.33203125" defaultRowHeight="12.5"/>
  <cols>
    <col min="1" max="1" width="15.9140625" style="2" customWidth="1"/>
    <col min="2" max="2" width="4.08203125" style="2" customWidth="1"/>
    <col min="3" max="4" width="15.9140625" style="2" customWidth="1"/>
    <col min="5" max="16384" width="8.33203125" style="2"/>
  </cols>
  <sheetData>
    <row r="1" spans="1:4" ht="16.25" customHeight="1">
      <c r="A1" s="196" t="s">
        <v>0</v>
      </c>
      <c r="B1" s="196" t="s">
        <v>1</v>
      </c>
      <c r="C1" s="196" t="s">
        <v>2036</v>
      </c>
      <c r="D1" s="196" t="s">
        <v>2463</v>
      </c>
    </row>
    <row r="2" spans="1:4" ht="16.25" customHeight="1">
      <c r="A2" s="208" t="s">
        <v>2464</v>
      </c>
      <c r="B2" s="197">
        <v>1</v>
      </c>
      <c r="C2" s="198" t="s">
        <v>2465</v>
      </c>
      <c r="D2" s="198" t="s">
        <v>2466</v>
      </c>
    </row>
    <row r="3" spans="1:4" ht="16.25" customHeight="1">
      <c r="A3" s="208" t="s">
        <v>2467</v>
      </c>
      <c r="B3" s="197">
        <v>2</v>
      </c>
      <c r="C3" s="198" t="s">
        <v>2468</v>
      </c>
      <c r="D3" s="198" t="s">
        <v>2469</v>
      </c>
    </row>
    <row r="4" spans="1:4" ht="16.25" customHeight="1">
      <c r="A4" s="208" t="s">
        <v>2470</v>
      </c>
      <c r="B4" s="197">
        <v>3</v>
      </c>
      <c r="C4" s="198" t="s">
        <v>2471</v>
      </c>
      <c r="D4" s="198" t="s">
        <v>2472</v>
      </c>
    </row>
    <row r="5" spans="1:4" ht="16.25" customHeight="1">
      <c r="A5" s="208" t="s">
        <v>1334</v>
      </c>
      <c r="B5" s="197">
        <v>4</v>
      </c>
      <c r="C5" s="198" t="s">
        <v>2473</v>
      </c>
      <c r="D5" s="198" t="s">
        <v>2474</v>
      </c>
    </row>
    <row r="6" spans="1:4" ht="16.25" customHeight="1">
      <c r="A6" s="208" t="s">
        <v>2475</v>
      </c>
      <c r="B6" s="197">
        <v>5</v>
      </c>
      <c r="C6" s="198" t="s">
        <v>2476</v>
      </c>
      <c r="D6" s="198" t="s">
        <v>2477</v>
      </c>
    </row>
    <row r="7" spans="1:4" ht="16.25" customHeight="1">
      <c r="A7" s="196" t="s">
        <v>430</v>
      </c>
      <c r="B7" s="197">
        <v>6</v>
      </c>
      <c r="C7" s="198" t="s">
        <v>2478</v>
      </c>
      <c r="D7" s="198" t="s">
        <v>2479</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87391-D3C9-4993-AFE7-5B0B62F14D23}">
  <sheetPr codeName="Sheet44"/>
  <dimension ref="A3:D25"/>
  <sheetViews>
    <sheetView workbookViewId="0">
      <selection activeCell="G17" sqref="G17"/>
    </sheetView>
  </sheetViews>
  <sheetFormatPr defaultRowHeight="14"/>
  <cols>
    <col min="1" max="1" width="7.1640625" bestFit="1" customWidth="1"/>
    <col min="2" max="2" width="21.5" bestFit="1" customWidth="1"/>
    <col min="3" max="3" width="30.75" bestFit="1" customWidth="1"/>
  </cols>
  <sheetData>
    <row r="3" spans="1:4" ht="22.5">
      <c r="A3" s="355"/>
      <c r="B3" s="355"/>
      <c r="C3" s="358" t="s">
        <v>2480</v>
      </c>
      <c r="D3" s="355"/>
    </row>
    <row r="4" spans="1:4">
      <c r="A4" s="618" t="s">
        <v>1990</v>
      </c>
      <c r="B4" s="618"/>
      <c r="C4" s="359" t="s">
        <v>1991</v>
      </c>
      <c r="D4" s="355"/>
    </row>
    <row r="5" spans="1:4">
      <c r="A5" s="619" t="s">
        <v>1992</v>
      </c>
      <c r="B5" s="619"/>
      <c r="C5" s="360" t="s">
        <v>1991</v>
      </c>
      <c r="D5" s="355"/>
    </row>
    <row r="6" spans="1:4">
      <c r="A6" s="619" t="s">
        <v>1993</v>
      </c>
      <c r="B6" s="619"/>
      <c r="C6" s="360" t="s">
        <v>1991</v>
      </c>
      <c r="D6" s="355"/>
    </row>
    <row r="7" spans="1:4">
      <c r="A7" s="619" t="s">
        <v>1994</v>
      </c>
      <c r="B7" s="619"/>
      <c r="C7" s="360" t="s">
        <v>1991</v>
      </c>
      <c r="D7" s="355"/>
    </row>
    <row r="8" spans="1:4">
      <c r="A8" s="364"/>
      <c r="B8" s="364" t="s">
        <v>1995</v>
      </c>
      <c r="C8" s="360" t="s">
        <v>1991</v>
      </c>
      <c r="D8" s="355"/>
    </row>
    <row r="9" spans="1:4">
      <c r="A9" s="364"/>
      <c r="B9" s="364"/>
      <c r="C9" s="363"/>
      <c r="D9" s="355"/>
    </row>
    <row r="10" spans="1:4">
      <c r="A10" s="362" t="s">
        <v>2481</v>
      </c>
      <c r="B10" s="357" t="s">
        <v>2482</v>
      </c>
      <c r="C10" s="357" t="s">
        <v>2036</v>
      </c>
      <c r="D10" s="357" t="s">
        <v>2463</v>
      </c>
    </row>
    <row r="11" spans="1:4">
      <c r="A11" s="361" t="s">
        <v>2188</v>
      </c>
      <c r="B11" s="361" t="s">
        <v>2483</v>
      </c>
      <c r="C11" s="356"/>
      <c r="D11" s="356"/>
    </row>
    <row r="12" spans="1:4">
      <c r="A12" s="361" t="s">
        <v>2188</v>
      </c>
      <c r="B12" s="361" t="s">
        <v>2484</v>
      </c>
      <c r="C12" s="356"/>
      <c r="D12" s="356"/>
    </row>
    <row r="13" spans="1:4">
      <c r="A13" s="361" t="s">
        <v>2188</v>
      </c>
      <c r="B13" s="361" t="s">
        <v>2485</v>
      </c>
      <c r="C13" s="356"/>
      <c r="D13" s="356"/>
    </row>
    <row r="14" spans="1:4">
      <c r="A14" s="361" t="s">
        <v>2188</v>
      </c>
      <c r="B14" s="361" t="s">
        <v>2486</v>
      </c>
      <c r="C14" s="356"/>
      <c r="D14" s="356"/>
    </row>
    <row r="15" spans="1:4">
      <c r="A15" s="361" t="s">
        <v>2188</v>
      </c>
      <c r="B15" s="361" t="s">
        <v>2487</v>
      </c>
      <c r="C15" s="356"/>
      <c r="D15" s="356"/>
    </row>
    <row r="16" spans="1:4">
      <c r="A16" s="361" t="s">
        <v>2188</v>
      </c>
      <c r="B16" s="361" t="s">
        <v>430</v>
      </c>
      <c r="C16" s="356"/>
      <c r="D16" s="356"/>
    </row>
    <row r="17" spans="1:4">
      <c r="A17" s="355"/>
      <c r="B17" s="355"/>
      <c r="C17" s="355"/>
      <c r="D17" s="355"/>
    </row>
    <row r="18" spans="1:4">
      <c r="A18" s="355"/>
      <c r="B18" s="355"/>
      <c r="C18" s="355"/>
      <c r="D18" s="355"/>
    </row>
    <row r="19" spans="1:4">
      <c r="A19" s="355"/>
      <c r="B19" s="365" t="s">
        <v>777</v>
      </c>
      <c r="C19" s="366">
        <v>0</v>
      </c>
      <c r="D19" s="366">
        <v>0</v>
      </c>
    </row>
    <row r="20" spans="1:4">
      <c r="A20" s="355"/>
      <c r="B20" s="367" t="s">
        <v>784</v>
      </c>
      <c r="C20" s="366">
        <v>0</v>
      </c>
      <c r="D20" s="355"/>
    </row>
    <row r="21" spans="1:4">
      <c r="A21" s="355"/>
      <c r="B21" s="355"/>
      <c r="C21" s="355"/>
      <c r="D21" s="355"/>
    </row>
    <row r="22" spans="1:4">
      <c r="A22" s="355"/>
      <c r="B22" s="355"/>
      <c r="C22" s="355"/>
      <c r="D22" s="355"/>
    </row>
    <row r="23" spans="1:4">
      <c r="A23" s="355"/>
      <c r="B23" s="355"/>
      <c r="C23" s="355"/>
      <c r="D23" s="355"/>
    </row>
    <row r="24" spans="1:4">
      <c r="A24" s="355"/>
      <c r="B24" s="355"/>
      <c r="C24" s="355"/>
      <c r="D24" s="355"/>
    </row>
    <row r="25" spans="1:4">
      <c r="A25" s="355"/>
      <c r="B25" s="355"/>
      <c r="C25" s="355"/>
      <c r="D25" s="355"/>
    </row>
  </sheetData>
  <mergeCells count="4">
    <mergeCell ref="A4:B4"/>
    <mergeCell ref="A5:B5"/>
    <mergeCell ref="A6:B6"/>
    <mergeCell ref="A7:B7"/>
  </mergeCells>
  <phoneticPr fontId="7" type="noConversion"/>
  <pageMargins left="0.7" right="0.7" top="0.75" bottom="0.75" header="0.3" footer="0.3"/>
  <customProperties>
    <customPr name="EpmWorksheetKeyString_GUID" r:id="rId1"/>
  </customPropertie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5BE7-BB53-49B8-8A3D-81939E44697E}">
  <sheetPr codeName="Sheet45"/>
  <dimension ref="A2:D11"/>
  <sheetViews>
    <sheetView workbookViewId="0">
      <selection activeCell="L14" sqref="L14"/>
    </sheetView>
  </sheetViews>
  <sheetFormatPr defaultRowHeight="14"/>
  <cols>
    <col min="1" max="1" width="7.1640625" bestFit="1" customWidth="1"/>
  </cols>
  <sheetData>
    <row r="2" spans="1:4" ht="31" customHeight="1">
      <c r="A2" s="368"/>
      <c r="B2" s="594" t="s">
        <v>2480</v>
      </c>
      <c r="C2" s="594"/>
      <c r="D2" s="594"/>
    </row>
    <row r="3" spans="1:4">
      <c r="A3" s="240"/>
      <c r="B3" s="594"/>
      <c r="C3" s="594"/>
      <c r="D3" s="594"/>
    </row>
    <row r="4" spans="1:4">
      <c r="A4" s="240"/>
      <c r="B4" s="240"/>
      <c r="C4" s="240"/>
      <c r="D4" s="368"/>
    </row>
    <row r="5" spans="1:4">
      <c r="A5" s="240"/>
      <c r="B5" s="240"/>
      <c r="C5" s="240"/>
      <c r="D5" s="368"/>
    </row>
    <row r="6" spans="1:4">
      <c r="A6" s="240"/>
      <c r="B6" s="241" t="s">
        <v>2488</v>
      </c>
      <c r="C6" s="370">
        <v>9712</v>
      </c>
      <c r="D6" s="371"/>
    </row>
    <row r="7" spans="1:4">
      <c r="A7" s="240"/>
      <c r="B7" s="241" t="s">
        <v>2489</v>
      </c>
      <c r="C7" s="370">
        <v>2017.02</v>
      </c>
      <c r="D7" s="371" t="s">
        <v>2490</v>
      </c>
    </row>
    <row r="8" spans="1:4" ht="23">
      <c r="A8" s="242" t="s">
        <v>2481</v>
      </c>
      <c r="B8" s="242" t="s">
        <v>0</v>
      </c>
      <c r="C8" s="242" t="s">
        <v>2036</v>
      </c>
      <c r="D8" s="242" t="s">
        <v>2463</v>
      </c>
    </row>
    <row r="9" spans="1:4">
      <c r="A9" s="372"/>
      <c r="B9" s="372"/>
      <c r="C9" s="241"/>
      <c r="D9" s="241"/>
    </row>
    <row r="10" spans="1:4">
      <c r="A10" s="240"/>
      <c r="B10" s="240"/>
      <c r="C10" s="240"/>
      <c r="D10" s="240"/>
    </row>
    <row r="11" spans="1:4">
      <c r="A11" s="240"/>
      <c r="B11" s="240"/>
      <c r="C11" s="240"/>
      <c r="D11" s="240"/>
    </row>
  </sheetData>
  <mergeCells count="1">
    <mergeCell ref="B2:D3"/>
  </mergeCells>
  <phoneticPr fontId="7" type="noConversion"/>
  <pageMargins left="0.7" right="0.7" top="0.75" bottom="0.75" header="0.3" footer="0.3"/>
  <pageSetup paperSize="9" orientation="portrait" horizontalDpi="1200" verticalDpi="1200"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C721-2169-4C45-915F-41C8B186015E}">
  <sheetPr codeName="Sheet4"/>
  <dimension ref="A1:D10"/>
  <sheetViews>
    <sheetView workbookViewId="0">
      <selection activeCell="D24" sqref="D24"/>
    </sheetView>
  </sheetViews>
  <sheetFormatPr defaultColWidth="8.33203125" defaultRowHeight="12.5"/>
  <cols>
    <col min="1" max="1" width="4.08203125" style="2" customWidth="1"/>
    <col min="2" max="2" width="25.33203125" style="2" customWidth="1"/>
    <col min="3" max="4" width="15.9140625" style="2" customWidth="1"/>
    <col min="5" max="16384" width="8.33203125" style="2"/>
  </cols>
  <sheetData>
    <row r="1" spans="1:4" ht="16.25" customHeight="1">
      <c r="A1" s="196" t="s">
        <v>269</v>
      </c>
      <c r="B1" s="196" t="s">
        <v>0</v>
      </c>
      <c r="C1" s="196" t="s">
        <v>816</v>
      </c>
      <c r="D1" s="196" t="s">
        <v>817</v>
      </c>
    </row>
    <row r="2" spans="1:4" ht="16.25" customHeight="1">
      <c r="A2" s="197" t="s">
        <v>11</v>
      </c>
      <c r="B2" s="197" t="s">
        <v>10</v>
      </c>
      <c r="C2" s="197">
        <v>1</v>
      </c>
      <c r="D2" s="197">
        <v>2</v>
      </c>
    </row>
    <row r="3" spans="1:4" ht="16.25" customHeight="1">
      <c r="A3" s="197">
        <v>1</v>
      </c>
      <c r="B3" s="208" t="s">
        <v>1998</v>
      </c>
      <c r="C3" s="198" t="s">
        <v>1999</v>
      </c>
      <c r="D3" s="198" t="s">
        <v>2000</v>
      </c>
    </row>
    <row r="4" spans="1:4" ht="16.25" customHeight="1">
      <c r="A4" s="197">
        <v>2</v>
      </c>
      <c r="B4" s="208" t="s">
        <v>2001</v>
      </c>
      <c r="C4" s="198" t="s">
        <v>2002</v>
      </c>
      <c r="D4" s="198" t="s">
        <v>2003</v>
      </c>
    </row>
    <row r="5" spans="1:4" ht="16.25" customHeight="1">
      <c r="A5" s="197">
        <v>3</v>
      </c>
      <c r="B5" s="208" t="s">
        <v>2004</v>
      </c>
      <c r="C5" s="198" t="s">
        <v>2005</v>
      </c>
      <c r="D5" s="198" t="s">
        <v>2006</v>
      </c>
    </row>
    <row r="6" spans="1:4" ht="16.25" customHeight="1">
      <c r="A6" s="197">
        <v>4</v>
      </c>
      <c r="B6" s="208" t="s">
        <v>2007</v>
      </c>
      <c r="C6" s="198" t="s">
        <v>2008</v>
      </c>
      <c r="D6" s="198" t="s">
        <v>2009</v>
      </c>
    </row>
    <row r="7" spans="1:4" ht="16.25" customHeight="1">
      <c r="A7" s="197">
        <v>5</v>
      </c>
      <c r="B7" s="208" t="s">
        <v>2010</v>
      </c>
      <c r="C7" s="198" t="s">
        <v>2011</v>
      </c>
      <c r="D7" s="198" t="s">
        <v>2012</v>
      </c>
    </row>
    <row r="8" spans="1:4" ht="16.25" customHeight="1">
      <c r="A8" s="197">
        <v>6</v>
      </c>
      <c r="B8" s="208" t="s">
        <v>2013</v>
      </c>
      <c r="C8" s="198" t="s">
        <v>2014</v>
      </c>
      <c r="D8" s="198" t="s">
        <v>2015</v>
      </c>
    </row>
    <row r="9" spans="1:4" ht="16.25" customHeight="1">
      <c r="A9" s="197">
        <v>7</v>
      </c>
      <c r="B9" s="208" t="s">
        <v>2016</v>
      </c>
      <c r="C9" s="198" t="s">
        <v>2017</v>
      </c>
      <c r="D9" s="198" t="s">
        <v>2018</v>
      </c>
    </row>
    <row r="10" spans="1:4" ht="16.25" customHeight="1">
      <c r="A10" s="197">
        <v>8</v>
      </c>
      <c r="B10" s="208" t="s">
        <v>2019</v>
      </c>
      <c r="C10" s="198" t="s">
        <v>2020</v>
      </c>
      <c r="D10" s="198" t="s">
        <v>2021</v>
      </c>
    </row>
  </sheetData>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54C-2A81-4A69-8E13-7754BF85C6F0}">
  <sheetPr codeName="Sheet7"/>
  <dimension ref="A3:D12"/>
  <sheetViews>
    <sheetView workbookViewId="0">
      <selection activeCell="D20" sqref="D20"/>
    </sheetView>
  </sheetViews>
  <sheetFormatPr defaultRowHeight="14"/>
  <cols>
    <col min="2" max="2" width="16.6640625" bestFit="1" customWidth="1"/>
    <col min="3" max="4" width="15.5" bestFit="1" customWidth="1"/>
  </cols>
  <sheetData>
    <row r="3" spans="1:4">
      <c r="A3" s="222" t="s">
        <v>269</v>
      </c>
      <c r="B3" s="222" t="s">
        <v>0</v>
      </c>
      <c r="C3" s="222" t="s">
        <v>816</v>
      </c>
      <c r="D3" s="222" t="s">
        <v>817</v>
      </c>
    </row>
    <row r="4" spans="1:4" ht="16.5">
      <c r="A4" s="223" t="s">
        <v>2023</v>
      </c>
      <c r="B4" s="224" t="s">
        <v>2024</v>
      </c>
      <c r="C4" s="224">
        <v>1</v>
      </c>
      <c r="D4" s="224">
        <v>2</v>
      </c>
    </row>
    <row r="5" spans="1:4">
      <c r="A5" s="224">
        <v>1</v>
      </c>
      <c r="B5" s="221" t="s">
        <v>1998</v>
      </c>
      <c r="C5" s="220"/>
      <c r="D5" s="220"/>
    </row>
    <row r="6" spans="1:4">
      <c r="A6" s="224">
        <v>2</v>
      </c>
      <c r="B6" s="221" t="s">
        <v>2001</v>
      </c>
      <c r="C6" s="220"/>
      <c r="D6" s="220"/>
    </row>
    <row r="7" spans="1:4">
      <c r="A7" s="224">
        <v>3</v>
      </c>
      <c r="B7" s="221" t="s">
        <v>2026</v>
      </c>
      <c r="C7" s="220"/>
      <c r="D7" s="220"/>
    </row>
    <row r="8" spans="1:4">
      <c r="A8" s="224">
        <v>4</v>
      </c>
      <c r="B8" s="221" t="s">
        <v>2027</v>
      </c>
      <c r="C8" s="220"/>
      <c r="D8" s="220"/>
    </row>
    <row r="9" spans="1:4">
      <c r="A9" s="224">
        <v>5</v>
      </c>
      <c r="B9" s="221" t="s">
        <v>2028</v>
      </c>
      <c r="C9" s="220"/>
      <c r="D9" s="220"/>
    </row>
    <row r="10" spans="1:4">
      <c r="A10" s="224">
        <v>6</v>
      </c>
      <c r="B10" s="221" t="s">
        <v>2029</v>
      </c>
      <c r="C10" s="220"/>
      <c r="D10" s="220"/>
    </row>
    <row r="11" spans="1:4">
      <c r="A11" s="224">
        <v>7</v>
      </c>
      <c r="B11" s="221" t="s">
        <v>2030</v>
      </c>
      <c r="C11" s="220"/>
      <c r="D11" s="220"/>
    </row>
    <row r="12" spans="1:4">
      <c r="A12" s="219"/>
      <c r="B12" s="219"/>
      <c r="C12" s="219"/>
      <c r="D12" s="219"/>
    </row>
  </sheetData>
  <phoneticPr fontId="7" type="noConversion"/>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A073-5EC1-4A12-B2ED-F9A9F64628F7}">
  <sheetPr codeName="Sheet9"/>
  <dimension ref="A1:X6"/>
  <sheetViews>
    <sheetView zoomScale="85" zoomScaleNormal="85" workbookViewId="0">
      <selection activeCell="C30" sqref="C30"/>
    </sheetView>
  </sheetViews>
  <sheetFormatPr defaultColWidth="8.33203125" defaultRowHeight="12.5"/>
  <cols>
    <col min="1" max="1" width="4.08203125" style="2" customWidth="1"/>
    <col min="2" max="24" width="15.9140625" style="2" customWidth="1"/>
    <col min="25" max="16384" width="8.33203125" style="2"/>
  </cols>
  <sheetData>
    <row r="1" spans="1:24" ht="16.25" customHeight="1">
      <c r="A1" s="527" t="s">
        <v>269</v>
      </c>
      <c r="B1" s="527" t="s">
        <v>2031</v>
      </c>
      <c r="C1" s="527" t="s">
        <v>2032</v>
      </c>
      <c r="D1" s="527" t="s">
        <v>2033</v>
      </c>
      <c r="E1" s="527" t="s">
        <v>2033</v>
      </c>
      <c r="F1" s="527" t="s">
        <v>2034</v>
      </c>
      <c r="G1" s="527" t="s">
        <v>2034</v>
      </c>
      <c r="H1" s="527" t="s">
        <v>2035</v>
      </c>
      <c r="I1" s="527" t="s">
        <v>2035</v>
      </c>
      <c r="J1" s="527" t="s">
        <v>2036</v>
      </c>
      <c r="K1" s="527" t="s">
        <v>2036</v>
      </c>
      <c r="L1" s="527" t="s">
        <v>2037</v>
      </c>
      <c r="M1" s="527" t="s">
        <v>2037</v>
      </c>
      <c r="N1" s="527" t="s">
        <v>2037</v>
      </c>
      <c r="O1" s="527" t="s">
        <v>2037</v>
      </c>
      <c r="P1" s="527" t="s">
        <v>2037</v>
      </c>
      <c r="Q1" s="527" t="s">
        <v>2037</v>
      </c>
      <c r="R1" s="527" t="s">
        <v>2037</v>
      </c>
      <c r="S1" s="527" t="s">
        <v>2037</v>
      </c>
      <c r="T1" s="527" t="s">
        <v>2037</v>
      </c>
      <c r="U1" s="527" t="s">
        <v>2038</v>
      </c>
      <c r="V1" s="527" t="s">
        <v>2039</v>
      </c>
      <c r="W1" s="527" t="s">
        <v>2040</v>
      </c>
      <c r="X1" s="527" t="s">
        <v>2041</v>
      </c>
    </row>
    <row r="2" spans="1:24" ht="16.25" customHeight="1">
      <c r="A2" s="527" t="s">
        <v>269</v>
      </c>
      <c r="B2" s="527" t="s">
        <v>2031</v>
      </c>
      <c r="C2" s="527" t="s">
        <v>2032</v>
      </c>
      <c r="D2" s="527" t="s">
        <v>2033</v>
      </c>
      <c r="E2" s="527" t="s">
        <v>2033</v>
      </c>
      <c r="F2" s="527" t="s">
        <v>2034</v>
      </c>
      <c r="G2" s="527" t="s">
        <v>2034</v>
      </c>
      <c r="H2" s="527" t="s">
        <v>2035</v>
      </c>
      <c r="I2" s="527" t="s">
        <v>2035</v>
      </c>
      <c r="J2" s="527" t="s">
        <v>2036</v>
      </c>
      <c r="K2" s="527" t="s">
        <v>2036</v>
      </c>
      <c r="L2" s="527" t="s">
        <v>2042</v>
      </c>
      <c r="M2" s="527" t="s">
        <v>2034</v>
      </c>
      <c r="N2" s="527" t="s">
        <v>2034</v>
      </c>
      <c r="O2" s="527" t="s">
        <v>2034</v>
      </c>
      <c r="P2" s="527" t="s">
        <v>2035</v>
      </c>
      <c r="Q2" s="527" t="s">
        <v>2035</v>
      </c>
      <c r="R2" s="527" t="s">
        <v>2035</v>
      </c>
      <c r="S2" s="527" t="s">
        <v>2035</v>
      </c>
      <c r="T2" s="527" t="s">
        <v>1968</v>
      </c>
      <c r="U2" s="527" t="s">
        <v>2038</v>
      </c>
      <c r="V2" s="527" t="s">
        <v>2039</v>
      </c>
      <c r="W2" s="527" t="s">
        <v>2040</v>
      </c>
      <c r="X2" s="527" t="s">
        <v>2041</v>
      </c>
    </row>
    <row r="3" spans="1:24" ht="24.65" customHeight="1">
      <c r="A3" s="527" t="s">
        <v>269</v>
      </c>
      <c r="B3" s="527" t="s">
        <v>2031</v>
      </c>
      <c r="C3" s="527" t="s">
        <v>2032</v>
      </c>
      <c r="D3" s="207" t="s">
        <v>2</v>
      </c>
      <c r="E3" s="207" t="s">
        <v>2043</v>
      </c>
      <c r="F3" s="207" t="s">
        <v>2</v>
      </c>
      <c r="G3" s="207" t="s">
        <v>2043</v>
      </c>
      <c r="H3" s="207" t="s">
        <v>2</v>
      </c>
      <c r="I3" s="207" t="s">
        <v>2043</v>
      </c>
      <c r="J3" s="207" t="s">
        <v>2</v>
      </c>
      <c r="K3" s="207" t="s">
        <v>2043</v>
      </c>
      <c r="L3" s="527" t="s">
        <v>2042</v>
      </c>
      <c r="M3" s="207" t="s">
        <v>2044</v>
      </c>
      <c r="N3" s="207" t="s">
        <v>2045</v>
      </c>
      <c r="O3" s="207" t="s">
        <v>2046</v>
      </c>
      <c r="P3" s="207" t="s">
        <v>2047</v>
      </c>
      <c r="Q3" s="207" t="s">
        <v>2048</v>
      </c>
      <c r="R3" s="207" t="s">
        <v>2049</v>
      </c>
      <c r="S3" s="207" t="s">
        <v>2050</v>
      </c>
      <c r="T3" s="527" t="s">
        <v>1968</v>
      </c>
      <c r="U3" s="527" t="s">
        <v>2038</v>
      </c>
      <c r="V3" s="527" t="s">
        <v>2039</v>
      </c>
      <c r="W3" s="207" t="s">
        <v>2051</v>
      </c>
      <c r="X3" s="207" t="s">
        <v>2051</v>
      </c>
    </row>
    <row r="4" spans="1:24" ht="16.25" customHeight="1">
      <c r="A4" s="197" t="s">
        <v>11</v>
      </c>
      <c r="B4" s="197" t="s">
        <v>10</v>
      </c>
      <c r="C4" s="197">
        <v>1</v>
      </c>
      <c r="D4" s="197">
        <v>2</v>
      </c>
      <c r="E4" s="197">
        <v>3</v>
      </c>
      <c r="F4" s="197">
        <v>4</v>
      </c>
      <c r="G4" s="197">
        <v>5</v>
      </c>
      <c r="H4" s="197">
        <v>6</v>
      </c>
      <c r="I4" s="197">
        <v>7</v>
      </c>
      <c r="J4" s="197">
        <v>8</v>
      </c>
      <c r="K4" s="197">
        <v>9</v>
      </c>
      <c r="L4" s="197">
        <v>10</v>
      </c>
      <c r="M4" s="197">
        <v>11</v>
      </c>
      <c r="N4" s="197">
        <v>12</v>
      </c>
      <c r="O4" s="197">
        <v>13</v>
      </c>
      <c r="P4" s="197">
        <v>14</v>
      </c>
      <c r="Q4" s="197">
        <v>15</v>
      </c>
      <c r="R4" s="197">
        <v>16</v>
      </c>
      <c r="S4" s="197">
        <v>17</v>
      </c>
      <c r="T4" s="197">
        <v>18</v>
      </c>
      <c r="U4" s="197">
        <v>19</v>
      </c>
      <c r="V4" s="197">
        <v>20</v>
      </c>
      <c r="W4" s="197">
        <v>21</v>
      </c>
      <c r="X4" s="197">
        <v>22</v>
      </c>
    </row>
    <row r="5" spans="1:24" ht="16.25" customHeight="1">
      <c r="A5" s="208"/>
      <c r="B5" s="196" t="s">
        <v>430</v>
      </c>
      <c r="C5" s="198" t="s">
        <v>2052</v>
      </c>
      <c r="D5" s="198" t="s">
        <v>2053</v>
      </c>
      <c r="E5" s="198" t="s">
        <v>2054</v>
      </c>
      <c r="F5" s="198" t="s">
        <v>2055</v>
      </c>
      <c r="G5" s="198" t="s">
        <v>2056</v>
      </c>
      <c r="H5" s="198" t="s">
        <v>2057</v>
      </c>
      <c r="I5" s="198" t="s">
        <v>2058</v>
      </c>
      <c r="J5" s="198" t="s">
        <v>2059</v>
      </c>
      <c r="K5" s="198" t="s">
        <v>2060</v>
      </c>
      <c r="L5" s="198" t="s">
        <v>2061</v>
      </c>
      <c r="M5" s="198" t="s">
        <v>2062</v>
      </c>
      <c r="N5" s="198" t="s">
        <v>2063</v>
      </c>
      <c r="O5" s="198" t="s">
        <v>2064</v>
      </c>
      <c r="P5" s="198" t="s">
        <v>2065</v>
      </c>
      <c r="Q5" s="198" t="s">
        <v>2066</v>
      </c>
      <c r="R5" s="198" t="s">
        <v>2067</v>
      </c>
      <c r="S5" s="198" t="s">
        <v>2068</v>
      </c>
      <c r="T5" s="198" t="s">
        <v>2069</v>
      </c>
      <c r="U5" s="198" t="s">
        <v>2070</v>
      </c>
      <c r="V5" s="198" t="s">
        <v>2071</v>
      </c>
      <c r="W5" s="198" t="s">
        <v>2072</v>
      </c>
      <c r="X5" s="198" t="s">
        <v>2073</v>
      </c>
    </row>
    <row r="6" spans="1:24" ht="16.25" customHeight="1">
      <c r="A6" s="197"/>
      <c r="B6" s="198" t="s">
        <v>2074</v>
      </c>
      <c r="C6" s="198" t="s">
        <v>2075</v>
      </c>
      <c r="D6" s="198" t="s">
        <v>2076</v>
      </c>
      <c r="E6" s="198" t="s">
        <v>2077</v>
      </c>
      <c r="F6" s="198" t="s">
        <v>2078</v>
      </c>
      <c r="G6" s="198" t="s">
        <v>2079</v>
      </c>
      <c r="H6" s="198" t="s">
        <v>2080</v>
      </c>
      <c r="I6" s="198" t="s">
        <v>2081</v>
      </c>
      <c r="J6" s="198" t="s">
        <v>2082</v>
      </c>
      <c r="K6" s="198" t="s">
        <v>2083</v>
      </c>
      <c r="L6" s="198" t="s">
        <v>2084</v>
      </c>
      <c r="M6" s="198" t="s">
        <v>2085</v>
      </c>
      <c r="N6" s="198" t="s">
        <v>2086</v>
      </c>
      <c r="O6" s="198" t="s">
        <v>2087</v>
      </c>
      <c r="P6" s="198" t="s">
        <v>2088</v>
      </c>
      <c r="Q6" s="198" t="s">
        <v>2089</v>
      </c>
      <c r="R6" s="198" t="s">
        <v>2090</v>
      </c>
      <c r="S6" s="198" t="s">
        <v>2091</v>
      </c>
      <c r="T6" s="198" t="s">
        <v>2092</v>
      </c>
      <c r="U6" s="198" t="s">
        <v>2093</v>
      </c>
      <c r="V6" s="198" t="s">
        <v>2094</v>
      </c>
      <c r="W6" s="198" t="s">
        <v>2095</v>
      </c>
      <c r="X6" s="198" t="s">
        <v>2096</v>
      </c>
    </row>
  </sheetData>
  <mergeCells count="17">
    <mergeCell ref="H1:I2"/>
    <mergeCell ref="A1:A3"/>
    <mergeCell ref="B1:B3"/>
    <mergeCell ref="C1:C3"/>
    <mergeCell ref="D1:E2"/>
    <mergeCell ref="F1:G2"/>
    <mergeCell ref="J1:K2"/>
    <mergeCell ref="L1:O1"/>
    <mergeCell ref="P1:T1"/>
    <mergeCell ref="U1:U3"/>
    <mergeCell ref="V1:V3"/>
    <mergeCell ref="X1:X2"/>
    <mergeCell ref="L2:L3"/>
    <mergeCell ref="M2:O2"/>
    <mergeCell ref="P2:S2"/>
    <mergeCell ref="T2:T3"/>
    <mergeCell ref="W1:W2"/>
  </mergeCells>
  <phoneticPr fontId="7" type="noConversion"/>
  <pageMargins left="0.75" right="0.75" top="1" bottom="1" header="0.5" footer="0.5"/>
  <pageSetup paperSize="9" orientation="portrait" copies="0"/>
  <headerFooter alignWithMargins="0"/>
  <customProperties>
    <customPr name="EpmWorksheetKeyString_GU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B37F-CDE7-4406-AF0A-1400E0D0208C}">
  <sheetPr codeName="Sheet10"/>
  <dimension ref="A3:AB9"/>
  <sheetViews>
    <sheetView topLeftCell="A4" workbookViewId="0">
      <selection activeCell="D13" sqref="D13"/>
    </sheetView>
  </sheetViews>
  <sheetFormatPr defaultRowHeight="14"/>
  <cols>
    <col min="2" max="2" width="25.75" bestFit="1" customWidth="1"/>
  </cols>
  <sheetData>
    <row r="3" spans="1:28">
      <c r="A3" s="547" t="s">
        <v>269</v>
      </c>
      <c r="B3" s="561" t="s">
        <v>0</v>
      </c>
      <c r="C3" s="547" t="s">
        <v>2031</v>
      </c>
      <c r="D3" s="554" t="s">
        <v>2097</v>
      </c>
      <c r="E3" s="557" t="s">
        <v>2033</v>
      </c>
      <c r="F3" s="558"/>
      <c r="G3" s="550" t="s">
        <v>2034</v>
      </c>
      <c r="H3" s="551"/>
      <c r="I3" s="550" t="s">
        <v>2035</v>
      </c>
      <c r="J3" s="551"/>
      <c r="K3" s="550" t="s">
        <v>2036</v>
      </c>
      <c r="L3" s="551"/>
      <c r="M3" s="537" t="s">
        <v>2037</v>
      </c>
      <c r="N3" s="538"/>
      <c r="O3" s="538"/>
      <c r="P3" s="539"/>
      <c r="Q3" s="540" t="s">
        <v>2037</v>
      </c>
      <c r="R3" s="541"/>
      <c r="S3" s="541"/>
      <c r="T3" s="541"/>
      <c r="U3" s="542"/>
      <c r="V3" s="543" t="s">
        <v>2038</v>
      </c>
      <c r="W3" s="535" t="s">
        <v>2039</v>
      </c>
      <c r="X3" s="535" t="s">
        <v>2040</v>
      </c>
      <c r="Y3" s="535" t="s">
        <v>2041</v>
      </c>
      <c r="Z3" s="225"/>
      <c r="AA3" s="226" t="s">
        <v>2098</v>
      </c>
      <c r="AB3" s="225"/>
    </row>
    <row r="4" spans="1:28">
      <c r="A4" s="548"/>
      <c r="B4" s="548"/>
      <c r="C4" s="548"/>
      <c r="D4" s="555"/>
      <c r="E4" s="559"/>
      <c r="F4" s="560"/>
      <c r="G4" s="552"/>
      <c r="H4" s="553"/>
      <c r="I4" s="552"/>
      <c r="J4" s="553"/>
      <c r="K4" s="552"/>
      <c r="L4" s="553"/>
      <c r="M4" s="535" t="s">
        <v>2042</v>
      </c>
      <c r="N4" s="537" t="s">
        <v>2034</v>
      </c>
      <c r="O4" s="538"/>
      <c r="P4" s="539"/>
      <c r="Q4" s="537" t="s">
        <v>2035</v>
      </c>
      <c r="R4" s="538"/>
      <c r="S4" s="538"/>
      <c r="T4" s="539"/>
      <c r="U4" s="535" t="s">
        <v>1968</v>
      </c>
      <c r="V4" s="544"/>
      <c r="W4" s="546"/>
      <c r="X4" s="536"/>
      <c r="Y4" s="536"/>
      <c r="Z4" s="225"/>
      <c r="AA4" s="226" t="s">
        <v>2099</v>
      </c>
      <c r="AB4" s="235">
        <v>0</v>
      </c>
    </row>
    <row r="5" spans="1:28">
      <c r="A5" s="549"/>
      <c r="B5" s="549"/>
      <c r="C5" s="549"/>
      <c r="D5" s="556"/>
      <c r="E5" s="229" t="s">
        <v>2</v>
      </c>
      <c r="F5" s="229" t="s">
        <v>2043</v>
      </c>
      <c r="G5" s="229" t="s">
        <v>2</v>
      </c>
      <c r="H5" s="229" t="s">
        <v>2043</v>
      </c>
      <c r="I5" s="229" t="s">
        <v>2</v>
      </c>
      <c r="J5" s="229" t="s">
        <v>2043</v>
      </c>
      <c r="K5" s="229" t="s">
        <v>2</v>
      </c>
      <c r="L5" s="229" t="s">
        <v>2043</v>
      </c>
      <c r="M5" s="536"/>
      <c r="N5" s="229" t="s">
        <v>2044</v>
      </c>
      <c r="O5" s="229" t="s">
        <v>2045</v>
      </c>
      <c r="P5" s="229" t="s">
        <v>2046</v>
      </c>
      <c r="Q5" s="229" t="s">
        <v>2047</v>
      </c>
      <c r="R5" s="229" t="s">
        <v>2048</v>
      </c>
      <c r="S5" s="229" t="s">
        <v>2049</v>
      </c>
      <c r="T5" s="229" t="s">
        <v>2050</v>
      </c>
      <c r="U5" s="536"/>
      <c r="V5" s="545"/>
      <c r="W5" s="536"/>
      <c r="X5" s="230" t="s">
        <v>2051</v>
      </c>
      <c r="Y5" s="230" t="s">
        <v>2051</v>
      </c>
      <c r="Z5" s="225"/>
      <c r="AA5" s="226" t="s">
        <v>2100</v>
      </c>
      <c r="AB5" s="235">
        <v>0</v>
      </c>
    </row>
    <row r="6" spans="1:28">
      <c r="A6" s="228" t="s">
        <v>2023</v>
      </c>
      <c r="B6" s="228" t="s">
        <v>10</v>
      </c>
      <c r="C6" s="228" t="s">
        <v>10</v>
      </c>
      <c r="D6" s="228" t="s">
        <v>1931</v>
      </c>
      <c r="E6" s="228" t="s">
        <v>1932</v>
      </c>
      <c r="F6" s="228" t="s">
        <v>1933</v>
      </c>
      <c r="G6" s="228" t="s">
        <v>1934</v>
      </c>
      <c r="H6" s="228" t="s">
        <v>1935</v>
      </c>
      <c r="I6" s="228" t="s">
        <v>1936</v>
      </c>
      <c r="J6" s="228" t="s">
        <v>1937</v>
      </c>
      <c r="K6" s="228" t="s">
        <v>1938</v>
      </c>
      <c r="L6" s="228" t="s">
        <v>1939</v>
      </c>
      <c r="M6" s="228" t="s">
        <v>1940</v>
      </c>
      <c r="N6" s="228" t="s">
        <v>1941</v>
      </c>
      <c r="O6" s="228" t="s">
        <v>1942</v>
      </c>
      <c r="P6" s="228" t="s">
        <v>2101</v>
      </c>
      <c r="Q6" s="228" t="s">
        <v>2102</v>
      </c>
      <c r="R6" s="228" t="s">
        <v>2103</v>
      </c>
      <c r="S6" s="228" t="s">
        <v>2104</v>
      </c>
      <c r="T6" s="228" t="s">
        <v>2105</v>
      </c>
      <c r="U6" s="228" t="s">
        <v>2106</v>
      </c>
      <c r="V6" s="228" t="s">
        <v>2107</v>
      </c>
      <c r="W6" s="228" t="s">
        <v>2108</v>
      </c>
      <c r="X6" s="228" t="s">
        <v>2109</v>
      </c>
      <c r="Y6" s="228" t="s">
        <v>2110</v>
      </c>
      <c r="Z6" s="225"/>
      <c r="AA6" s="226" t="s">
        <v>1996</v>
      </c>
      <c r="AB6" s="235">
        <v>0</v>
      </c>
    </row>
    <row r="7" spans="1:28">
      <c r="A7" s="228">
        <v>1</v>
      </c>
      <c r="B7" s="231"/>
      <c r="C7" s="233" t="s">
        <v>430</v>
      </c>
      <c r="D7" s="232"/>
      <c r="E7" s="232">
        <v>0</v>
      </c>
      <c r="F7" s="232">
        <v>0</v>
      </c>
      <c r="G7" s="232">
        <v>0</v>
      </c>
      <c r="H7" s="232">
        <v>0</v>
      </c>
      <c r="I7" s="232">
        <v>0</v>
      </c>
      <c r="J7" s="232">
        <v>0</v>
      </c>
      <c r="K7" s="232">
        <v>0</v>
      </c>
      <c r="L7" s="232">
        <v>0</v>
      </c>
      <c r="M7" s="232">
        <v>0</v>
      </c>
      <c r="N7" s="232">
        <v>0</v>
      </c>
      <c r="O7" s="232">
        <v>0</v>
      </c>
      <c r="P7" s="232">
        <v>0</v>
      </c>
      <c r="Q7" s="232">
        <v>0</v>
      </c>
      <c r="R7" s="232">
        <v>0</v>
      </c>
      <c r="S7" s="232">
        <v>0</v>
      </c>
      <c r="T7" s="232">
        <v>0</v>
      </c>
      <c r="U7" s="232">
        <v>0</v>
      </c>
      <c r="V7" s="232">
        <v>0</v>
      </c>
      <c r="W7" s="232"/>
      <c r="X7" s="232"/>
      <c r="Y7" s="232"/>
      <c r="Z7" s="225"/>
      <c r="AA7" s="226" t="s">
        <v>2112</v>
      </c>
      <c r="AB7" s="234">
        <v>0</v>
      </c>
    </row>
    <row r="8" spans="1:28" s="225" customFormat="1">
      <c r="A8" s="245">
        <v>2</v>
      </c>
      <c r="B8" s="246" t="s">
        <v>2113</v>
      </c>
      <c r="C8" s="244"/>
      <c r="D8" s="244"/>
      <c r="E8" s="244"/>
      <c r="F8" s="244"/>
      <c r="G8" s="244"/>
      <c r="H8" s="244"/>
      <c r="I8" s="244"/>
      <c r="J8" s="244"/>
      <c r="K8" s="244"/>
      <c r="L8" s="244"/>
      <c r="M8" s="244"/>
      <c r="N8" s="244"/>
      <c r="O8" s="244"/>
      <c r="P8" s="244"/>
      <c r="Q8" s="244"/>
      <c r="R8" s="244"/>
      <c r="S8" s="244"/>
      <c r="T8" s="244"/>
      <c r="U8" s="244"/>
      <c r="V8" s="244"/>
      <c r="W8" s="244" t="s">
        <v>1991</v>
      </c>
      <c r="X8" s="244" t="s">
        <v>1991</v>
      </c>
      <c r="Y8" s="244" t="s">
        <v>1991</v>
      </c>
      <c r="Z8" s="243"/>
      <c r="AA8" s="243"/>
      <c r="AB8" s="243"/>
    </row>
    <row r="9" spans="1:28">
      <c r="A9" s="228">
        <v>3</v>
      </c>
      <c r="B9" s="236" t="s">
        <v>1997</v>
      </c>
      <c r="C9" s="227"/>
      <c r="D9" s="227"/>
      <c r="E9" s="227"/>
      <c r="F9" s="227"/>
      <c r="G9" s="227"/>
      <c r="H9" s="227"/>
      <c r="I9" s="227"/>
      <c r="J9" s="227"/>
      <c r="K9" s="227"/>
      <c r="L9" s="227"/>
      <c r="M9" s="227"/>
      <c r="N9" s="227"/>
      <c r="O9" s="227"/>
      <c r="P9" s="227"/>
      <c r="Q9" s="227"/>
      <c r="R9" s="227"/>
      <c r="S9" s="227"/>
      <c r="T9" s="227"/>
      <c r="U9" s="227"/>
      <c r="V9" s="227"/>
      <c r="W9" s="227" t="s">
        <v>1991</v>
      </c>
      <c r="X9" s="227" t="s">
        <v>1991</v>
      </c>
      <c r="Y9" s="227" t="s">
        <v>1991</v>
      </c>
      <c r="Z9" s="225"/>
      <c r="AA9" s="225"/>
      <c r="AB9" s="225"/>
    </row>
  </sheetData>
  <mergeCells count="18">
    <mergeCell ref="A3:A5"/>
    <mergeCell ref="K3:L4"/>
    <mergeCell ref="M3:P3"/>
    <mergeCell ref="M4:M5"/>
    <mergeCell ref="C3:C5"/>
    <mergeCell ref="D3:D5"/>
    <mergeCell ref="E3:F4"/>
    <mergeCell ref="G3:H4"/>
    <mergeCell ref="I3:J4"/>
    <mergeCell ref="B3:B5"/>
    <mergeCell ref="Y3:Y4"/>
    <mergeCell ref="N4:P4"/>
    <mergeCell ref="Q4:T4"/>
    <mergeCell ref="Q3:U3"/>
    <mergeCell ref="U4:U5"/>
    <mergeCell ref="V3:V5"/>
    <mergeCell ref="X3:X4"/>
    <mergeCell ref="W3:W5"/>
  </mergeCells>
  <phoneticPr fontId="7" type="noConversion"/>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55</vt:i4>
      </vt:variant>
    </vt:vector>
  </HeadingPairs>
  <TitlesOfParts>
    <vt:vector size="55" baseType="lpstr">
      <vt:lpstr>目录</vt:lpstr>
      <vt:lpstr>25-固定资产明细</vt:lpstr>
      <vt:lpstr>25-EPM</vt:lpstr>
      <vt:lpstr>29-开发支出情况</vt:lpstr>
      <vt:lpstr>29-EPM</vt:lpstr>
      <vt:lpstr>33-未确认递延所得税资产补充情况</vt:lpstr>
      <vt:lpstr>33-EPM</vt:lpstr>
      <vt:lpstr>35-委托贷款明细</vt:lpstr>
      <vt:lpstr>35-EPM</vt:lpstr>
      <vt:lpstr>35-报表平台</vt:lpstr>
      <vt:lpstr>50-划分为持有待售的负债</vt:lpstr>
      <vt:lpstr>50-EPM</vt:lpstr>
      <vt:lpstr>61-带息负债情况</vt:lpstr>
      <vt:lpstr>61-报表平台</vt:lpstr>
      <vt:lpstr>61-带息负债情况表-查询表</vt:lpstr>
      <vt:lpstr>66-专项储备明细</vt:lpstr>
      <vt:lpstr>66-EPM</vt:lpstr>
      <vt:lpstr>67-盈余公积明细</vt:lpstr>
      <vt:lpstr>67-EPM</vt:lpstr>
      <vt:lpstr>75-管理费用明细</vt:lpstr>
      <vt:lpstr>75-报表管理平台</vt:lpstr>
      <vt:lpstr>75-EPM报表</vt:lpstr>
      <vt:lpstr>79-公允价值变动收益明细</vt:lpstr>
      <vt:lpstr>79-EPM</vt:lpstr>
      <vt:lpstr>95-对外投资事项明细</vt:lpstr>
      <vt:lpstr>95-EPM</vt:lpstr>
      <vt:lpstr>96-已获董事会等批准但尚未签订合同事项</vt:lpstr>
      <vt:lpstr>96-EPM</vt:lpstr>
      <vt:lpstr>98-重大未决诉讼情况</vt:lpstr>
      <vt:lpstr>98-EPM</vt:lpstr>
      <vt:lpstr>101-以外币标示的项目情况</vt:lpstr>
      <vt:lpstr>101-报表平台</vt:lpstr>
      <vt:lpstr>101-EPM</vt:lpstr>
      <vt:lpstr>102-外币资金情况</vt:lpstr>
      <vt:lpstr>102-报表管理平台</vt:lpstr>
      <vt:lpstr>102-平台</vt:lpstr>
      <vt:lpstr>102-EPM</vt:lpstr>
      <vt:lpstr>103-非货币性资产交换情况</vt:lpstr>
      <vt:lpstr>103-EPM</vt:lpstr>
      <vt:lpstr>104-债务重组债权项目</vt:lpstr>
      <vt:lpstr>104-EPM</vt:lpstr>
      <vt:lpstr>104-平台</vt:lpstr>
      <vt:lpstr>105-债务重组债务项目</vt:lpstr>
      <vt:lpstr>105-报表平台</vt:lpstr>
      <vt:lpstr>108-非经常性损益表</vt:lpstr>
      <vt:lpstr>108-EPM</vt:lpstr>
      <vt:lpstr>108-报表平台</vt:lpstr>
      <vt:lpstr>111-资产减值准备情况</vt:lpstr>
      <vt:lpstr>111-EPM</vt:lpstr>
      <vt:lpstr>112-人工成本情况</vt:lpstr>
      <vt:lpstr>112-EPM</vt:lpstr>
      <vt:lpstr>112-报表管理平台</vt:lpstr>
      <vt:lpstr>127-买入返售金融资产</vt:lpstr>
      <vt:lpstr>127-EPM</vt:lpstr>
      <vt:lpstr>127-报表平台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滚筒洗衣机</dc:creator>
  <cp:lastModifiedBy>滚筒洗衣机</cp:lastModifiedBy>
  <dcterms:created xsi:type="dcterms:W3CDTF">2020-11-22T09:55:57Z</dcterms:created>
  <dcterms:modified xsi:type="dcterms:W3CDTF">2020-11-24T11:23:12Z</dcterms:modified>
</cp:coreProperties>
</file>