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GOTIANA\OneDrive\Fantasy in a Surrealist Reality\INSCAE\Session 6\CCG\"/>
    </mc:Choice>
  </mc:AlternateContent>
  <xr:revisionPtr revIDLastSave="0" documentId="13_ncr:1_{FB7619C3-619E-4618-8F22-11BAA654D071}" xr6:coauthVersionLast="47" xr6:coauthVersionMax="47" xr10:uidLastSave="{00000000-0000-0000-0000-000000000000}"/>
  <bookViews>
    <workbookView xWindow="-120" yWindow="-120" windowWidth="20730" windowHeight="11040" xr2:uid="{283A6C27-F640-4D03-BB5F-4C60199AAD49}"/>
  </bookViews>
  <sheets>
    <sheet name="Cas 1 Dossier 1" sheetId="2" r:id="rId1"/>
    <sheet name="Cas n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9" i="1" l="1"/>
  <c r="L139" i="1"/>
  <c r="L137" i="1"/>
  <c r="F137" i="1"/>
  <c r="L136" i="1"/>
  <c r="K136" i="1"/>
  <c r="F136" i="1"/>
  <c r="E136" i="1"/>
  <c r="I134" i="1"/>
  <c r="K134" i="1"/>
  <c r="L134" i="1"/>
  <c r="C134" i="1"/>
  <c r="D134" i="1"/>
  <c r="E134" i="1"/>
  <c r="I133" i="1"/>
  <c r="K133" i="1"/>
  <c r="C133" i="1"/>
  <c r="E133" i="1"/>
  <c r="S126" i="1"/>
  <c r="Q126" i="1"/>
  <c r="J134" i="1" s="1"/>
  <c r="Q125" i="1"/>
  <c r="H126" i="1"/>
  <c r="J126" i="1" s="1"/>
  <c r="L133" i="1" s="1"/>
  <c r="H125" i="1"/>
  <c r="J125" i="1" s="1"/>
  <c r="F133" i="1" s="1"/>
  <c r="S125" i="1"/>
  <c r="F134" i="1" s="1"/>
  <c r="M128" i="1"/>
  <c r="O127" i="1"/>
  <c r="D128" i="1"/>
  <c r="F127" i="1"/>
  <c r="O125" i="1"/>
  <c r="O128" i="1" s="1"/>
  <c r="F125" i="1"/>
  <c r="F120" i="1"/>
  <c r="F119" i="1"/>
  <c r="E88" i="1"/>
  <c r="I107" i="1"/>
  <c r="H107" i="1"/>
  <c r="C106" i="1"/>
  <c r="H106" i="1"/>
  <c r="I106" i="1"/>
  <c r="J56" i="1"/>
  <c r="G102" i="1"/>
  <c r="G101" i="1"/>
  <c r="J60" i="1"/>
  <c r="E91" i="1"/>
  <c r="E90" i="1"/>
  <c r="G78" i="1"/>
  <c r="H77" i="1" s="1"/>
  <c r="J77" i="1" s="1"/>
  <c r="I55" i="1"/>
  <c r="J55" i="1" s="1"/>
  <c r="I54" i="1"/>
  <c r="J54" i="1" s="1"/>
  <c r="I53" i="1"/>
  <c r="J53" i="1" s="1"/>
  <c r="G106" i="1" s="1"/>
  <c r="I52" i="1"/>
  <c r="J52" i="1" s="1"/>
  <c r="J61" i="1" s="1"/>
  <c r="I51" i="1"/>
  <c r="J51" i="1" s="1"/>
  <c r="J46" i="1"/>
  <c r="J45" i="1"/>
  <c r="J43" i="1"/>
  <c r="J44" i="1"/>
  <c r="I17" i="1"/>
  <c r="E37" i="1" s="1"/>
  <c r="I16" i="1"/>
  <c r="E36" i="1" s="1"/>
  <c r="I14" i="1"/>
  <c r="I13" i="1"/>
  <c r="I11" i="1"/>
  <c r="I10" i="1"/>
  <c r="F128" i="1" l="1"/>
  <c r="J133" i="1"/>
  <c r="D133" i="1"/>
  <c r="S127" i="1"/>
  <c r="S128" i="1" s="1"/>
  <c r="H128" i="1"/>
  <c r="J128" i="1"/>
  <c r="Q128" i="1"/>
  <c r="J62" i="1"/>
  <c r="J65" i="1" s="1" a="1"/>
  <c r="J65" i="1" s="1"/>
  <c r="I110" i="1"/>
  <c r="H110" i="1"/>
  <c r="H113" i="1" s="1"/>
  <c r="G103" i="1"/>
  <c r="I112" i="1" s="1"/>
  <c r="I113" i="1" s="1"/>
  <c r="F122" i="1"/>
  <c r="F106" i="1"/>
  <c r="F110" i="1" s="1"/>
  <c r="F113" i="1" s="1"/>
  <c r="J48" i="1"/>
  <c r="J57" i="1" s="1"/>
  <c r="E38" i="1"/>
  <c r="H76" i="1"/>
  <c r="E106" i="1" l="1"/>
  <c r="G109" i="1" s="1"/>
  <c r="G110" i="1" s="1"/>
  <c r="G113" i="1" s="1"/>
  <c r="E135" i="1" s="1"/>
  <c r="J76" i="1"/>
  <c r="J78" i="1" s="1"/>
  <c r="H78" i="1"/>
  <c r="F135" i="1" l="1"/>
  <c r="K135" i="1"/>
  <c r="L1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<sst xmlns="http://schemas.openxmlformats.org/spreadsheetml/2006/main" count="197" uniqueCount="106">
  <si>
    <t>Cas de la societe BABYLAID</t>
  </si>
  <si>
    <t>Produits</t>
  </si>
  <si>
    <t>Roue de 3 kg</t>
  </si>
  <si>
    <t>Boule de 1 kg</t>
  </si>
  <si>
    <t>Produit</t>
  </si>
  <si>
    <t>Emballage</t>
  </si>
  <si>
    <t>N/A</t>
  </si>
  <si>
    <t>Papier Cellophane</t>
  </si>
  <si>
    <t>Informations sur les stocks</t>
  </si>
  <si>
    <t>SI</t>
  </si>
  <si>
    <t>MP</t>
  </si>
  <si>
    <t>-</t>
  </si>
  <si>
    <t>Lait entier</t>
  </si>
  <si>
    <t>Lait ecreme</t>
  </si>
  <si>
    <t>PF</t>
  </si>
  <si>
    <t>Achats</t>
  </si>
  <si>
    <t>Qte</t>
  </si>
  <si>
    <t>PU</t>
  </si>
  <si>
    <t>Tableau de Repartition des Charges Indirects</t>
  </si>
  <si>
    <t>Achat &amp; Approvisionnement</t>
  </si>
  <si>
    <t>Production</t>
  </si>
  <si>
    <t>MOD</t>
  </si>
  <si>
    <t>Atelier Coagulation</t>
  </si>
  <si>
    <t>Atelier Decoupage et Brassage</t>
  </si>
  <si>
    <t>Lait Caille</t>
  </si>
  <si>
    <t>Atelier mise en moulle et tressage</t>
  </si>
  <si>
    <t>Atelier emballage</t>
  </si>
  <si>
    <t>Cadre de decoupage</t>
  </si>
  <si>
    <t>Cadre de brassage</t>
  </si>
  <si>
    <t>Gateau de caille</t>
  </si>
  <si>
    <t>Fromages</t>
  </si>
  <si>
    <t>Entretiens</t>
  </si>
  <si>
    <t>Montant</t>
  </si>
  <si>
    <t>Structure des charges</t>
  </si>
  <si>
    <t>Approvisionnement</t>
  </si>
  <si>
    <t>Total</t>
  </si>
  <si>
    <t>Main d'oeuvre de production</t>
  </si>
  <si>
    <t>Taux Horaire</t>
  </si>
  <si>
    <t>Equipe entretien</t>
  </si>
  <si>
    <t>Autres Charges</t>
  </si>
  <si>
    <t>Partie Variable</t>
  </si>
  <si>
    <t>Montant Variable</t>
  </si>
  <si>
    <t>Montant Fixe</t>
  </si>
  <si>
    <t>Entretien</t>
  </si>
  <si>
    <t>Produits Nettoyage</t>
  </si>
  <si>
    <t>Utilisation des ateliers</t>
  </si>
  <si>
    <t>Repartition Fixe</t>
  </si>
  <si>
    <t>Charges Totales d'entretien</t>
  </si>
  <si>
    <t>Repartition des frais d'entretien</t>
  </si>
  <si>
    <t>Appointements</t>
  </si>
  <si>
    <t>Departement Industriel</t>
  </si>
  <si>
    <t>Departement commercial</t>
  </si>
  <si>
    <t>Loyer</t>
  </si>
  <si>
    <t>Surface</t>
  </si>
  <si>
    <t>Repartition</t>
  </si>
  <si>
    <t>Frais Divers</t>
  </si>
  <si>
    <t>Frais Divers a inputer</t>
  </si>
  <si>
    <t>Fabrication</t>
  </si>
  <si>
    <t>Equivaut a un kilo de fromage</t>
  </si>
  <si>
    <t>Cout operations de transformation</t>
  </si>
  <si>
    <t>Litres de laits qui ont transite</t>
  </si>
  <si>
    <t>Cout generaux industriels</t>
  </si>
  <si>
    <t>kilos de fromage fabriques</t>
  </si>
  <si>
    <t>Cout generaux de vente</t>
  </si>
  <si>
    <t>CA realise</t>
  </si>
  <si>
    <t>CA</t>
  </si>
  <si>
    <t>TRCI</t>
  </si>
  <si>
    <t>Industrie</t>
  </si>
  <si>
    <t>Vente</t>
  </si>
  <si>
    <t>Total Production</t>
  </si>
  <si>
    <t>Location</t>
  </si>
  <si>
    <t>Locations</t>
  </si>
  <si>
    <t>Total Repartition Secondaire</t>
  </si>
  <si>
    <t>UO</t>
  </si>
  <si>
    <t>Litres de Laits ayant transiter</t>
  </si>
  <si>
    <t>Kilos de fromage fabriquer</t>
  </si>
  <si>
    <t>Transformation</t>
  </si>
  <si>
    <t>CA realiser</t>
  </si>
  <si>
    <t>Libelle</t>
  </si>
  <si>
    <t>Cout d'achat des Matieres Utilises</t>
  </si>
  <si>
    <t>Pu</t>
  </si>
  <si>
    <t>Entrée</t>
  </si>
  <si>
    <t>Entree</t>
  </si>
  <si>
    <t>SF</t>
  </si>
  <si>
    <t>Cout de productin</t>
  </si>
  <si>
    <t>CAMU</t>
  </si>
  <si>
    <t>Sortie Roue 3kg</t>
  </si>
  <si>
    <t>Sortie Boule 1kg</t>
  </si>
  <si>
    <t>Charges Directe</t>
  </si>
  <si>
    <t>Total des Couts de Production</t>
  </si>
  <si>
    <t>Charges Industrie</t>
  </si>
  <si>
    <t>Cout d'achat de matiere Premiere</t>
  </si>
  <si>
    <t>Tableau de repartition des charges indirectes</t>
  </si>
  <si>
    <t>Distribution</t>
  </si>
  <si>
    <t>Total Charges Indirects</t>
  </si>
  <si>
    <t>NUO</t>
  </si>
  <si>
    <t>kg achete de cuire et composants</t>
  </si>
  <si>
    <t>CUO</t>
  </si>
  <si>
    <t>Minute Machine</t>
  </si>
  <si>
    <t>Chiffre d'affaires</t>
  </si>
  <si>
    <t>Cuir de raisin</t>
  </si>
  <si>
    <t>[/kg]</t>
  </si>
  <si>
    <t>Paire de basket</t>
  </si>
  <si>
    <t>Prix</t>
  </si>
  <si>
    <t>Conso.</t>
  </si>
  <si>
    <t>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</si>
</sst>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164" fontId="0" fillId="0" borderId="0" xfId="0" applyNumberFormat="1"/>
    <xf numFmtId="9" fontId="0" fillId="0" borderId="0" xfId="0" applyNumberFormat="1"/>
    <xf numFmtId="0" fontId="1" fillId="0" borderId="4" xfId="0" applyFont="1" applyBorder="1"/>
    <xf numFmtId="16" fontId="0" fillId="0" borderId="0" xfId="0" applyNumberFormat="1"/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164" fontId="0" fillId="2" borderId="0" xfId="0" applyNumberFormat="1" applyFill="1"/>
    <xf numFmtId="9" fontId="0" fillId="2" borderId="0" xfId="0" applyNumberForma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6" xfId="0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EC1-6AC2-4BC6-99C3-0921A724C7F2}">
  <dimension ref="A2:G14"/>
  <sheetViews>
    <sheetView showGridLines="0" tabSelected="1" workbookViewId="0">
      <selection activeCell="B4" sqref="B4"/>
    </sheetView>
  </sheetViews>
  <sheetFormatPr defaultRowHeight="15" x14ac:dyDescent="0.25"/>
  <sheetData>
    <row r="2" spans="1:7" x14ac:dyDescent="0.25">
      <c r="B2" t="s">
        <v>103</v>
      </c>
      <c r="C2" t="s">
        <v>100</v>
      </c>
      <c r="E2" t="s">
        <v>101</v>
      </c>
      <c r="F2">
        <v>7</v>
      </c>
    </row>
    <row r="3" spans="1:7" x14ac:dyDescent="0.25">
      <c r="B3" t="s">
        <v>104</v>
      </c>
      <c r="C3" t="s">
        <v>102</v>
      </c>
      <c r="E3" t="s">
        <v>105</v>
      </c>
      <c r="F3">
        <v>5</v>
      </c>
    </row>
    <row r="7" spans="1:7" x14ac:dyDescent="0.25">
      <c r="A7" t="s">
        <v>92</v>
      </c>
    </row>
    <row r="8" spans="1:7" x14ac:dyDescent="0.25">
      <c r="E8" t="s">
        <v>34</v>
      </c>
      <c r="F8" t="s">
        <v>20</v>
      </c>
      <c r="G8" t="s">
        <v>93</v>
      </c>
    </row>
    <row r="9" spans="1:7" x14ac:dyDescent="0.25">
      <c r="D9" t="s">
        <v>94</v>
      </c>
      <c r="E9">
        <v>16450</v>
      </c>
      <c r="F9">
        <v>260700</v>
      </c>
      <c r="G9">
        <v>266100</v>
      </c>
    </row>
    <row r="10" spans="1:7" x14ac:dyDescent="0.25">
      <c r="D10" t="s">
        <v>95</v>
      </c>
      <c r="E10" t="s">
        <v>96</v>
      </c>
      <c r="F10" t="s">
        <v>98</v>
      </c>
      <c r="G10" t="s">
        <v>99</v>
      </c>
    </row>
    <row r="11" spans="1:7" x14ac:dyDescent="0.25">
      <c r="D11" t="s">
        <v>97</v>
      </c>
    </row>
    <row r="13" spans="1:7" x14ac:dyDescent="0.25">
      <c r="B13" t="s">
        <v>91</v>
      </c>
    </row>
    <row r="14" spans="1:7" x14ac:dyDescent="0.25">
      <c r="B14" t="s">
        <v>78</v>
      </c>
      <c r="C14" t="s">
        <v>16</v>
      </c>
      <c r="D14" t="s">
        <v>17</v>
      </c>
      <c r="E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7C79-5E46-4BC3-8815-69839FA7B13A}">
  <dimension ref="A1:S139"/>
  <sheetViews>
    <sheetView zoomScale="70" zoomScaleNormal="70" workbookViewId="0">
      <selection activeCell="L137" sqref="L137"/>
    </sheetView>
  </sheetViews>
  <sheetFormatPr defaultRowHeight="15" x14ac:dyDescent="0.25"/>
  <cols>
    <col min="1" max="1" width="5.7109375" customWidth="1"/>
    <col min="2" max="2" width="35" bestFit="1" customWidth="1"/>
    <col min="3" max="3" width="12" bestFit="1" customWidth="1"/>
    <col min="4" max="4" width="9.7109375" bestFit="1" customWidth="1"/>
    <col min="5" max="5" width="10" bestFit="1" customWidth="1"/>
    <col min="6" max="6" width="19.7109375" bestFit="1" customWidth="1"/>
    <col min="7" max="7" width="28.5703125" bestFit="1" customWidth="1"/>
    <col min="8" max="8" width="26" bestFit="1" customWidth="1"/>
    <col min="9" max="9" width="14.85546875" bestFit="1" customWidth="1"/>
    <col min="10" max="10" width="9.140625" bestFit="1" customWidth="1"/>
    <col min="16" max="16" width="16.42578125" bestFit="1" customWidth="1"/>
  </cols>
  <sheetData>
    <row r="1" spans="1:9" x14ac:dyDescent="0.25">
      <c r="A1" t="s">
        <v>0</v>
      </c>
    </row>
    <row r="2" spans="1:9" x14ac:dyDescent="0.25">
      <c r="B2" t="s">
        <v>1</v>
      </c>
    </row>
    <row r="3" spans="1:9" x14ac:dyDescent="0.25">
      <c r="D3" t="s">
        <v>4</v>
      </c>
      <c r="E3" t="s">
        <v>5</v>
      </c>
    </row>
    <row r="4" spans="1:9" x14ac:dyDescent="0.25">
      <c r="D4" t="s">
        <v>2</v>
      </c>
      <c r="E4" t="s">
        <v>6</v>
      </c>
    </row>
    <row r="5" spans="1:9" x14ac:dyDescent="0.25">
      <c r="D5" t="s">
        <v>3</v>
      </c>
      <c r="E5" t="s">
        <v>7</v>
      </c>
    </row>
    <row r="7" spans="1:9" x14ac:dyDescent="0.25">
      <c r="A7">
        <v>1</v>
      </c>
      <c r="B7" t="s">
        <v>8</v>
      </c>
    </row>
    <row r="8" spans="1:9" x14ac:dyDescent="0.25">
      <c r="B8" t="s">
        <v>9</v>
      </c>
    </row>
    <row r="9" spans="1:9" x14ac:dyDescent="0.25">
      <c r="C9" t="s">
        <v>10</v>
      </c>
      <c r="G9" t="s">
        <v>16</v>
      </c>
      <c r="H9" t="s">
        <v>17</v>
      </c>
      <c r="I9" s="2" t="s">
        <v>32</v>
      </c>
    </row>
    <row r="10" spans="1:9" x14ac:dyDescent="0.25">
      <c r="D10" t="s">
        <v>11</v>
      </c>
      <c r="E10" t="s">
        <v>12</v>
      </c>
      <c r="G10">
        <v>1000</v>
      </c>
      <c r="H10">
        <v>0.25</v>
      </c>
      <c r="I10" s="3">
        <f>PRODUCT(G10:H10)</f>
        <v>250</v>
      </c>
    </row>
    <row r="11" spans="1:9" x14ac:dyDescent="0.25">
      <c r="D11" t="s">
        <v>11</v>
      </c>
      <c r="E11" t="s">
        <v>13</v>
      </c>
      <c r="G11">
        <v>600</v>
      </c>
      <c r="H11">
        <v>0.28999999999999998</v>
      </c>
      <c r="I11" s="3">
        <f>PRODUCT(G11:H11)</f>
        <v>174</v>
      </c>
    </row>
    <row r="12" spans="1:9" x14ac:dyDescent="0.25">
      <c r="C12" t="s">
        <v>14</v>
      </c>
      <c r="I12" s="3"/>
    </row>
    <row r="13" spans="1:9" x14ac:dyDescent="0.25">
      <c r="D13" t="s">
        <v>11</v>
      </c>
      <c r="E13" t="s">
        <v>2</v>
      </c>
      <c r="G13">
        <v>200</v>
      </c>
      <c r="H13">
        <v>14.87</v>
      </c>
      <c r="I13" s="3">
        <f t="shared" ref="I13:I14" si="0">PRODUCT(G13:H13)</f>
        <v>2974</v>
      </c>
    </row>
    <row r="14" spans="1:9" x14ac:dyDescent="0.25">
      <c r="D14" t="s">
        <v>11</v>
      </c>
      <c r="E14" t="s">
        <v>3</v>
      </c>
      <c r="G14">
        <v>300</v>
      </c>
      <c r="H14">
        <v>8.43</v>
      </c>
      <c r="I14" s="3">
        <f t="shared" si="0"/>
        <v>2529</v>
      </c>
    </row>
    <row r="15" spans="1:9" x14ac:dyDescent="0.25">
      <c r="B15" s="9"/>
      <c r="C15" s="9" t="s">
        <v>15</v>
      </c>
      <c r="D15" s="9"/>
      <c r="E15" s="9"/>
      <c r="F15" s="9"/>
      <c r="G15" s="9"/>
      <c r="H15" s="9"/>
      <c r="I15" s="10"/>
    </row>
    <row r="16" spans="1:9" x14ac:dyDescent="0.25">
      <c r="B16" s="9"/>
      <c r="C16" s="9"/>
      <c r="D16" s="9" t="s">
        <v>11</v>
      </c>
      <c r="E16" s="9" t="s">
        <v>12</v>
      </c>
      <c r="F16" s="9"/>
      <c r="G16" s="9">
        <v>8000</v>
      </c>
      <c r="H16" s="9">
        <v>0.25</v>
      </c>
      <c r="I16" s="10">
        <f t="shared" ref="I16:I17" si="1">PRODUCT(G16:H16)</f>
        <v>2000</v>
      </c>
    </row>
    <row r="17" spans="1:16" x14ac:dyDescent="0.25">
      <c r="B17" s="9"/>
      <c r="C17" s="9"/>
      <c r="D17" s="9" t="s">
        <v>11</v>
      </c>
      <c r="E17" s="9" t="s">
        <v>13</v>
      </c>
      <c r="F17" s="9"/>
      <c r="G17" s="9">
        <v>2500</v>
      </c>
      <c r="H17" s="9">
        <v>0.28999999999999998</v>
      </c>
      <c r="I17" s="11">
        <f t="shared" si="1"/>
        <v>725</v>
      </c>
    </row>
    <row r="19" spans="1:16" x14ac:dyDescent="0.25">
      <c r="C19" t="s">
        <v>22</v>
      </c>
      <c r="G19" t="s">
        <v>23</v>
      </c>
      <c r="L19" t="s">
        <v>25</v>
      </c>
      <c r="P19" t="s">
        <v>26</v>
      </c>
    </row>
    <row r="20" spans="1:16" x14ac:dyDescent="0.25">
      <c r="A20" t="s">
        <v>12</v>
      </c>
      <c r="E20" t="s">
        <v>24</v>
      </c>
      <c r="G20" t="s">
        <v>27</v>
      </c>
      <c r="J20" t="s">
        <v>29</v>
      </c>
      <c r="N20" t="s">
        <v>30</v>
      </c>
    </row>
    <row r="21" spans="1:16" x14ac:dyDescent="0.25">
      <c r="A21" t="s">
        <v>13</v>
      </c>
      <c r="G21" t="s">
        <v>28</v>
      </c>
    </row>
    <row r="24" spans="1:16" x14ac:dyDescent="0.25">
      <c r="B24" t="s">
        <v>18</v>
      </c>
    </row>
    <row r="25" spans="1:16" x14ac:dyDescent="0.25">
      <c r="C25" t="s">
        <v>19</v>
      </c>
      <c r="I25" t="s">
        <v>20</v>
      </c>
    </row>
    <row r="27" spans="1:16" x14ac:dyDescent="0.25">
      <c r="C27" t="s">
        <v>11</v>
      </c>
      <c r="D27" t="s">
        <v>12</v>
      </c>
      <c r="F27">
        <v>8000</v>
      </c>
      <c r="G27">
        <v>0.25</v>
      </c>
      <c r="I27" t="s">
        <v>21</v>
      </c>
    </row>
    <row r="28" spans="1:16" x14ac:dyDescent="0.25">
      <c r="C28" t="s">
        <v>11</v>
      </c>
      <c r="D28" t="s">
        <v>13</v>
      </c>
      <c r="F28">
        <v>2500</v>
      </c>
      <c r="G28">
        <v>0.28999999999999998</v>
      </c>
      <c r="I28" t="s">
        <v>22</v>
      </c>
    </row>
    <row r="29" spans="1:16" x14ac:dyDescent="0.25">
      <c r="I29" t="s">
        <v>23</v>
      </c>
    </row>
    <row r="30" spans="1:16" x14ac:dyDescent="0.25">
      <c r="I30" t="s">
        <v>25</v>
      </c>
    </row>
    <row r="31" spans="1:16" x14ac:dyDescent="0.25">
      <c r="I31" t="s">
        <v>26</v>
      </c>
    </row>
    <row r="34" spans="3:10" x14ac:dyDescent="0.25">
      <c r="C34" t="s">
        <v>33</v>
      </c>
    </row>
    <row r="35" spans="3:10" x14ac:dyDescent="0.25">
      <c r="C35" t="s">
        <v>34</v>
      </c>
    </row>
    <row r="36" spans="3:10" x14ac:dyDescent="0.25">
      <c r="D36" t="s">
        <v>12</v>
      </c>
      <c r="E36">
        <f>I16</f>
        <v>2000</v>
      </c>
    </row>
    <row r="37" spans="3:10" x14ac:dyDescent="0.25">
      <c r="D37" t="s">
        <v>13</v>
      </c>
      <c r="E37">
        <f>I17</f>
        <v>725</v>
      </c>
    </row>
    <row r="38" spans="3:10" x14ac:dyDescent="0.25">
      <c r="D38" s="4" t="s">
        <v>35</v>
      </c>
      <c r="E38" s="4">
        <f>SUM(E36:E37)</f>
        <v>2725</v>
      </c>
    </row>
    <row r="40" spans="3:10" x14ac:dyDescent="0.25">
      <c r="C40" t="s">
        <v>20</v>
      </c>
      <c r="D40" s="9"/>
      <c r="E40" s="9"/>
      <c r="F40" s="9"/>
      <c r="G40" s="9"/>
      <c r="H40" s="9"/>
      <c r="I40" s="9"/>
      <c r="J40" s="9"/>
    </row>
    <row r="41" spans="3:10" x14ac:dyDescent="0.25">
      <c r="D41" s="9" t="s">
        <v>36</v>
      </c>
      <c r="E41" s="9"/>
      <c r="F41" s="9"/>
      <c r="G41" s="9"/>
      <c r="H41" s="9"/>
      <c r="I41" s="9"/>
      <c r="J41" s="9"/>
    </row>
    <row r="42" spans="3:10" x14ac:dyDescent="0.25">
      <c r="D42" s="9"/>
      <c r="E42" s="9"/>
      <c r="F42" s="9"/>
      <c r="G42" s="9"/>
      <c r="H42" s="9" t="s">
        <v>16</v>
      </c>
      <c r="I42" s="9" t="s">
        <v>37</v>
      </c>
      <c r="J42" s="9" t="s">
        <v>32</v>
      </c>
    </row>
    <row r="43" spans="3:10" x14ac:dyDescent="0.25">
      <c r="D43" s="9" t="s">
        <v>22</v>
      </c>
      <c r="E43" s="9"/>
      <c r="F43" s="9"/>
      <c r="G43" s="9"/>
      <c r="H43" s="9">
        <v>960</v>
      </c>
      <c r="I43" s="9">
        <v>7.44</v>
      </c>
      <c r="J43" s="12">
        <f>PRODUCT(H43:I43)</f>
        <v>7142.4000000000005</v>
      </c>
    </row>
    <row r="44" spans="3:10" x14ac:dyDescent="0.25">
      <c r="D44" s="9" t="s">
        <v>23</v>
      </c>
      <c r="E44" s="9"/>
      <c r="F44" s="9"/>
      <c r="G44" s="9"/>
      <c r="H44" s="9">
        <v>1536</v>
      </c>
      <c r="I44" s="9">
        <v>7.44</v>
      </c>
      <c r="J44" s="12">
        <f>PRODUCT(H44:I44)</f>
        <v>11427.84</v>
      </c>
    </row>
    <row r="45" spans="3:10" x14ac:dyDescent="0.25">
      <c r="D45" s="9" t="s">
        <v>25</v>
      </c>
      <c r="E45" s="9"/>
      <c r="F45" s="9"/>
      <c r="G45" s="9"/>
      <c r="H45" s="9">
        <v>1.1519999999999999</v>
      </c>
      <c r="I45" s="9">
        <v>7.44</v>
      </c>
      <c r="J45" s="12">
        <f t="shared" ref="J45:J46" si="2">PRODUCT(H45:I45)</f>
        <v>8.5708799999999989</v>
      </c>
    </row>
    <row r="46" spans="3:10" x14ac:dyDescent="0.25">
      <c r="D46" s="9" t="s">
        <v>26</v>
      </c>
      <c r="E46" s="9"/>
      <c r="F46" s="9"/>
      <c r="G46" s="9"/>
      <c r="H46" s="9">
        <v>1536</v>
      </c>
      <c r="I46" s="9">
        <v>7.44</v>
      </c>
      <c r="J46" s="12">
        <f t="shared" si="2"/>
        <v>11427.84</v>
      </c>
    </row>
    <row r="47" spans="3:10" x14ac:dyDescent="0.25">
      <c r="D47" t="s">
        <v>38</v>
      </c>
      <c r="J47">
        <v>7139.33</v>
      </c>
    </row>
    <row r="48" spans="3:10" x14ac:dyDescent="0.25">
      <c r="J48" s="5">
        <f>SUM(J43:J47)</f>
        <v>37145.980880000003</v>
      </c>
    </row>
    <row r="49" spans="3:10" x14ac:dyDescent="0.25">
      <c r="J49" s="5"/>
    </row>
    <row r="50" spans="3:10" x14ac:dyDescent="0.25">
      <c r="D50" t="s">
        <v>39</v>
      </c>
      <c r="H50" t="s">
        <v>40</v>
      </c>
      <c r="I50" t="s">
        <v>41</v>
      </c>
      <c r="J50" t="s">
        <v>42</v>
      </c>
    </row>
    <row r="51" spans="3:10" x14ac:dyDescent="0.25">
      <c r="D51" s="9" t="s">
        <v>22</v>
      </c>
      <c r="E51" s="9"/>
      <c r="F51" s="9"/>
      <c r="G51" s="9">
        <v>1471.87</v>
      </c>
      <c r="H51" s="13">
        <v>0.7</v>
      </c>
      <c r="I51" s="9">
        <f>PRODUCT(G51:H51)</f>
        <v>1030.309</v>
      </c>
      <c r="J51" s="9">
        <f>G51-I51</f>
        <v>441.56099999999992</v>
      </c>
    </row>
    <row r="52" spans="3:10" x14ac:dyDescent="0.25">
      <c r="D52" t="s">
        <v>38</v>
      </c>
      <c r="G52">
        <v>1471.87</v>
      </c>
      <c r="H52" s="6">
        <v>0</v>
      </c>
      <c r="I52">
        <f t="shared" ref="I52:I55" si="3">PRODUCT(G52:H52)</f>
        <v>0</v>
      </c>
      <c r="J52">
        <f>G52-I52</f>
        <v>1471.87</v>
      </c>
    </row>
    <row r="53" spans="3:10" x14ac:dyDescent="0.25">
      <c r="D53" s="9" t="s">
        <v>23</v>
      </c>
      <c r="E53" s="9"/>
      <c r="F53" s="9"/>
      <c r="G53" s="9">
        <v>2354.9899999999998</v>
      </c>
      <c r="H53" s="13">
        <v>0.7</v>
      </c>
      <c r="I53" s="9">
        <f t="shared" si="3"/>
        <v>1648.4929999999997</v>
      </c>
      <c r="J53" s="9">
        <f>G53-I53</f>
        <v>706.49700000000007</v>
      </c>
    </row>
    <row r="54" spans="3:10" x14ac:dyDescent="0.25">
      <c r="D54" s="9" t="s">
        <v>26</v>
      </c>
      <c r="E54" s="9"/>
      <c r="F54" s="9"/>
      <c r="G54" s="9">
        <v>2354.9899999999998</v>
      </c>
      <c r="H54" s="13">
        <v>0.7</v>
      </c>
      <c r="I54" s="9">
        <f t="shared" si="3"/>
        <v>1648.4929999999997</v>
      </c>
      <c r="J54" s="9">
        <f>G54-I54</f>
        <v>706.49700000000007</v>
      </c>
    </row>
    <row r="55" spans="3:10" x14ac:dyDescent="0.25">
      <c r="D55" s="9" t="s">
        <v>25</v>
      </c>
      <c r="E55" s="9"/>
      <c r="F55" s="9"/>
      <c r="G55" s="9">
        <v>1766.23</v>
      </c>
      <c r="H55" s="13">
        <v>0.7</v>
      </c>
      <c r="I55" s="9">
        <f t="shared" si="3"/>
        <v>1236.3609999999999</v>
      </c>
      <c r="J55" s="9">
        <f>G55-I55</f>
        <v>529.86900000000014</v>
      </c>
    </row>
    <row r="56" spans="3:10" x14ac:dyDescent="0.25">
      <c r="J56">
        <f>SUM(G51:G55)</f>
        <v>9419.9499999999989</v>
      </c>
    </row>
    <row r="57" spans="3:10" x14ac:dyDescent="0.25">
      <c r="C57" t="s">
        <v>69</v>
      </c>
      <c r="J57" s="5">
        <f>J48+J56</f>
        <v>46565.93088</v>
      </c>
    </row>
    <row r="58" spans="3:10" x14ac:dyDescent="0.25">
      <c r="C58" t="s">
        <v>43</v>
      </c>
    </row>
    <row r="59" spans="3:10" x14ac:dyDescent="0.25">
      <c r="D59" s="9" t="s">
        <v>44</v>
      </c>
      <c r="E59" s="9"/>
      <c r="F59" s="9"/>
      <c r="G59" s="9"/>
      <c r="H59" s="9"/>
      <c r="I59" s="9"/>
      <c r="J59" s="9">
        <v>102.26</v>
      </c>
    </row>
    <row r="60" spans="3:10" x14ac:dyDescent="0.25">
      <c r="D60" s="9" t="s">
        <v>45</v>
      </c>
      <c r="E60" s="9"/>
      <c r="F60" s="9"/>
      <c r="G60" s="9"/>
      <c r="H60" s="9"/>
      <c r="I60" s="9"/>
      <c r="J60" s="9">
        <f>J47</f>
        <v>7139.33</v>
      </c>
    </row>
    <row r="61" spans="3:10" x14ac:dyDescent="0.25">
      <c r="D61" s="9" t="s">
        <v>46</v>
      </c>
      <c r="E61" s="9"/>
      <c r="F61" s="9"/>
      <c r="G61" s="9"/>
      <c r="H61" s="9"/>
      <c r="I61" s="9"/>
      <c r="J61" s="9">
        <f>J52</f>
        <v>1471.87</v>
      </c>
    </row>
    <row r="62" spans="3:10" x14ac:dyDescent="0.25">
      <c r="D62" s="7" t="s">
        <v>47</v>
      </c>
      <c r="E62" s="7"/>
      <c r="F62" s="7"/>
      <c r="G62" s="7"/>
      <c r="H62" s="7"/>
      <c r="I62" s="7"/>
      <c r="J62" s="7">
        <f>SUM(J59:J61)</f>
        <v>8713.4599999999991</v>
      </c>
    </row>
    <row r="64" spans="3:10" x14ac:dyDescent="0.25">
      <c r="C64" t="s">
        <v>48</v>
      </c>
    </row>
    <row r="65" spans="3:10" x14ac:dyDescent="0.25">
      <c r="D65" t="s">
        <v>22</v>
      </c>
      <c r="I65" s="6">
        <v>0.2</v>
      </c>
      <c r="J65" cm="1">
        <f t="array" ref="J65:J68">J62*I65:I68</f>
        <v>1742.692</v>
      </c>
    </row>
    <row r="66" spans="3:10" x14ac:dyDescent="0.25">
      <c r="D66" t="s">
        <v>23</v>
      </c>
      <c r="I66" s="6">
        <v>0.3</v>
      </c>
      <c r="J66">
        <v>2614.0379999999996</v>
      </c>
    </row>
    <row r="67" spans="3:10" x14ac:dyDescent="0.25">
      <c r="D67" t="s">
        <v>25</v>
      </c>
      <c r="I67" s="6">
        <v>0.4</v>
      </c>
      <c r="J67">
        <v>3485.384</v>
      </c>
    </row>
    <row r="68" spans="3:10" x14ac:dyDescent="0.25">
      <c r="D68" t="s">
        <v>26</v>
      </c>
      <c r="I68" s="6">
        <v>0.1</v>
      </c>
      <c r="J68">
        <v>871.346</v>
      </c>
    </row>
    <row r="71" spans="3:10" x14ac:dyDescent="0.25">
      <c r="C71" t="s">
        <v>49</v>
      </c>
    </row>
    <row r="72" spans="3:10" x14ac:dyDescent="0.25">
      <c r="D72" s="9" t="s">
        <v>50</v>
      </c>
      <c r="E72" s="9"/>
      <c r="F72" s="9"/>
      <c r="G72" s="9"/>
      <c r="H72" s="9"/>
      <c r="I72" s="9"/>
      <c r="J72" s="9">
        <v>7436.81</v>
      </c>
    </row>
    <row r="73" spans="3:10" x14ac:dyDescent="0.25">
      <c r="D73" s="9" t="s">
        <v>51</v>
      </c>
      <c r="E73" s="9"/>
      <c r="F73" s="9"/>
      <c r="G73" s="9"/>
      <c r="H73" s="9"/>
      <c r="I73" s="9"/>
      <c r="J73" s="9">
        <v>8676.27</v>
      </c>
    </row>
    <row r="75" spans="3:10" x14ac:dyDescent="0.25">
      <c r="C75" t="s">
        <v>52</v>
      </c>
      <c r="G75" t="s">
        <v>53</v>
      </c>
      <c r="H75" t="s">
        <v>54</v>
      </c>
      <c r="I75" t="s">
        <v>17</v>
      </c>
      <c r="J75" t="s">
        <v>32</v>
      </c>
    </row>
    <row r="76" spans="3:10" x14ac:dyDescent="0.25">
      <c r="D76" t="s">
        <v>50</v>
      </c>
      <c r="G76">
        <v>360</v>
      </c>
      <c r="H76">
        <f>G76/$G$78</f>
        <v>0.9</v>
      </c>
      <c r="I76">
        <v>1000</v>
      </c>
      <c r="J76">
        <f>PRODUCT(H76:I76)</f>
        <v>900</v>
      </c>
    </row>
    <row r="77" spans="3:10" x14ac:dyDescent="0.25">
      <c r="D77" t="s">
        <v>51</v>
      </c>
      <c r="G77">
        <v>40</v>
      </c>
      <c r="H77">
        <f>G77/$G$78</f>
        <v>0.1</v>
      </c>
      <c r="I77">
        <v>1000</v>
      </c>
      <c r="J77">
        <f>PRODUCT(H77:I77)</f>
        <v>100</v>
      </c>
    </row>
    <row r="78" spans="3:10" x14ac:dyDescent="0.25">
      <c r="G78" s="4">
        <f>SUM(G76:G77)</f>
        <v>400</v>
      </c>
      <c r="H78" s="4">
        <f>SUM(H76:H77)</f>
        <v>1</v>
      </c>
      <c r="I78" s="4"/>
      <c r="J78" s="4">
        <f>SUM(J76:J77)</f>
        <v>1000</v>
      </c>
    </row>
    <row r="80" spans="3:10" x14ac:dyDescent="0.25">
      <c r="C80" t="s">
        <v>56</v>
      </c>
    </row>
    <row r="81" spans="3:10" x14ac:dyDescent="0.25">
      <c r="D81" t="s">
        <v>50</v>
      </c>
      <c r="J81">
        <v>5369.37</v>
      </c>
    </row>
    <row r="82" spans="3:10" x14ac:dyDescent="0.25">
      <c r="D82" t="s">
        <v>51</v>
      </c>
      <c r="J82">
        <v>6693.13</v>
      </c>
    </row>
    <row r="84" spans="3:10" x14ac:dyDescent="0.25">
      <c r="C84" t="s">
        <v>57</v>
      </c>
    </row>
    <row r="86" spans="3:10" x14ac:dyDescent="0.25">
      <c r="D86" t="s">
        <v>2</v>
      </c>
      <c r="E86">
        <v>3000</v>
      </c>
      <c r="G86" s="8"/>
    </row>
    <row r="87" spans="3:10" x14ac:dyDescent="0.25">
      <c r="D87" t="s">
        <v>3</v>
      </c>
      <c r="E87">
        <v>3000</v>
      </c>
    </row>
    <row r="88" spans="3:10" x14ac:dyDescent="0.25">
      <c r="E88">
        <f>SUM(E86:E87)</f>
        <v>6000</v>
      </c>
    </row>
    <row r="90" spans="3:10" x14ac:dyDescent="0.25">
      <c r="E90">
        <f>1/4</f>
        <v>0.25</v>
      </c>
      <c r="G90" t="s">
        <v>58</v>
      </c>
    </row>
    <row r="91" spans="3:10" x14ac:dyDescent="0.25">
      <c r="E91">
        <f>3/4</f>
        <v>0.75</v>
      </c>
    </row>
    <row r="93" spans="3:10" x14ac:dyDescent="0.25">
      <c r="C93" t="s">
        <v>59</v>
      </c>
    </row>
    <row r="94" spans="3:10" x14ac:dyDescent="0.25">
      <c r="D94" t="s">
        <v>60</v>
      </c>
    </row>
    <row r="96" spans="3:10" x14ac:dyDescent="0.25">
      <c r="C96" t="s">
        <v>61</v>
      </c>
      <c r="D96" t="s">
        <v>62</v>
      </c>
    </row>
    <row r="97" spans="2:9" x14ac:dyDescent="0.25">
      <c r="C97" t="s">
        <v>63</v>
      </c>
      <c r="D97" t="s">
        <v>64</v>
      </c>
    </row>
    <row r="100" spans="2:9" x14ac:dyDescent="0.25">
      <c r="C100" t="s">
        <v>65</v>
      </c>
    </row>
    <row r="101" spans="2:9" x14ac:dyDescent="0.25">
      <c r="D101" t="s">
        <v>2</v>
      </c>
      <c r="E101">
        <v>2900</v>
      </c>
      <c r="F101">
        <v>22.31</v>
      </c>
      <c r="G101">
        <f>PRODUCT(E101:F101)</f>
        <v>64698.999999999993</v>
      </c>
    </row>
    <row r="102" spans="2:9" x14ac:dyDescent="0.25">
      <c r="D102" t="s">
        <v>3</v>
      </c>
      <c r="E102">
        <v>2800</v>
      </c>
      <c r="F102">
        <v>14.87</v>
      </c>
      <c r="G102">
        <f>PRODUCT(E102:F102)</f>
        <v>41636</v>
      </c>
    </row>
    <row r="103" spans="2:9" x14ac:dyDescent="0.25">
      <c r="G103">
        <f>SUM(G101:G102)</f>
        <v>106335</v>
      </c>
    </row>
    <row r="105" spans="2:9" x14ac:dyDescent="0.25">
      <c r="B105" s="1" t="s">
        <v>66</v>
      </c>
      <c r="C105" s="1" t="s">
        <v>55</v>
      </c>
      <c r="D105" s="1" t="s">
        <v>70</v>
      </c>
      <c r="E105" s="1" t="s">
        <v>43</v>
      </c>
      <c r="F105" s="1" t="s">
        <v>34</v>
      </c>
      <c r="G105" s="1" t="s">
        <v>76</v>
      </c>
      <c r="H105" s="1" t="s">
        <v>67</v>
      </c>
      <c r="I105" s="1" t="s">
        <v>68</v>
      </c>
    </row>
    <row r="106" spans="2:9" x14ac:dyDescent="0.25">
      <c r="B106" s="18"/>
      <c r="C106">
        <f>SUM(J81:J82)</f>
        <v>12062.5</v>
      </c>
      <c r="D106">
        <v>1000</v>
      </c>
      <c r="E106">
        <f>$J$62</f>
        <v>8713.4599999999991</v>
      </c>
      <c r="F106">
        <f>SUM(I16:I17)</f>
        <v>2725</v>
      </c>
      <c r="G106" s="5">
        <f>SUM(J51,J53:J55,J43:J46)</f>
        <v>32391.07488</v>
      </c>
      <c r="H106">
        <f>J72</f>
        <v>7436.81</v>
      </c>
      <c r="I106" s="19">
        <f>J73</f>
        <v>8676.27</v>
      </c>
    </row>
    <row r="107" spans="2:9" x14ac:dyDescent="0.25">
      <c r="B107" s="18" t="s">
        <v>55</v>
      </c>
      <c r="H107">
        <f>J81</f>
        <v>5369.37</v>
      </c>
      <c r="I107" s="19">
        <f>J82</f>
        <v>6693.13</v>
      </c>
    </row>
    <row r="108" spans="2:9" x14ac:dyDescent="0.25">
      <c r="B108" s="18" t="s">
        <v>71</v>
      </c>
      <c r="H108">
        <v>900</v>
      </c>
      <c r="I108" s="19">
        <v>100</v>
      </c>
    </row>
    <row r="109" spans="2:9" x14ac:dyDescent="0.25">
      <c r="B109" s="18" t="s">
        <v>31</v>
      </c>
      <c r="G109">
        <f>$E$106</f>
        <v>8713.4599999999991</v>
      </c>
      <c r="I109" s="19"/>
    </row>
    <row r="110" spans="2:9" x14ac:dyDescent="0.25">
      <c r="B110" s="14" t="s">
        <v>72</v>
      </c>
      <c r="C110" s="15"/>
      <c r="D110" s="15"/>
      <c r="E110" s="15"/>
      <c r="F110" s="15">
        <f>SUM(F106:F109)</f>
        <v>2725</v>
      </c>
      <c r="G110" s="17">
        <f>SUM(G106:G109)</f>
        <v>41104.534879999999</v>
      </c>
      <c r="H110" s="15">
        <f t="shared" ref="H110:I110" si="4">SUM(H106:H109)</f>
        <v>13706.18</v>
      </c>
      <c r="I110" s="16">
        <f t="shared" si="4"/>
        <v>15469.400000000001</v>
      </c>
    </row>
    <row r="111" spans="2:9" x14ac:dyDescent="0.25">
      <c r="B111" s="18" t="s">
        <v>73</v>
      </c>
      <c r="G111" t="s">
        <v>74</v>
      </c>
      <c r="H111" t="s">
        <v>75</v>
      </c>
      <c r="I111" s="19" t="s">
        <v>77</v>
      </c>
    </row>
    <row r="112" spans="2:9" x14ac:dyDescent="0.25">
      <c r="B112" s="18"/>
      <c r="F112">
        <v>1</v>
      </c>
      <c r="G112">
        <v>12000</v>
      </c>
      <c r="H112">
        <v>12000</v>
      </c>
      <c r="I112" s="19">
        <f>$G$103</f>
        <v>106335</v>
      </c>
    </row>
    <row r="113" spans="2:19" x14ac:dyDescent="0.25">
      <c r="B113" s="20"/>
      <c r="C113" s="21"/>
      <c r="D113" s="21"/>
      <c r="E113" s="21"/>
      <c r="F113" s="21">
        <f>F110/F112</f>
        <v>2725</v>
      </c>
      <c r="G113" s="21">
        <f t="shared" ref="G113:I113" si="5">G110/G112</f>
        <v>3.4253779066666667</v>
      </c>
      <c r="H113" s="21">
        <f t="shared" si="5"/>
        <v>1.1421816666666667</v>
      </c>
      <c r="I113" s="22">
        <f t="shared" si="5"/>
        <v>0.1454779705647247</v>
      </c>
    </row>
    <row r="116" spans="2:19" x14ac:dyDescent="0.25">
      <c r="B116">
        <v>1</v>
      </c>
      <c r="C116" t="s">
        <v>79</v>
      </c>
    </row>
    <row r="118" spans="2:19" x14ac:dyDescent="0.25">
      <c r="C118" s="28" t="s">
        <v>78</v>
      </c>
      <c r="D118" s="29" t="s">
        <v>16</v>
      </c>
      <c r="E118" s="29" t="s">
        <v>17</v>
      </c>
      <c r="F118" s="26" t="s">
        <v>32</v>
      </c>
    </row>
    <row r="119" spans="2:19" x14ac:dyDescent="0.25">
      <c r="C119" s="18" t="s">
        <v>12</v>
      </c>
      <c r="D119">
        <v>8000</v>
      </c>
      <c r="E119">
        <v>0.25</v>
      </c>
      <c r="F119" s="27">
        <f>PRODUCT(D119:E119)</f>
        <v>2000</v>
      </c>
    </row>
    <row r="120" spans="2:19" x14ac:dyDescent="0.25">
      <c r="C120" s="18" t="s">
        <v>13</v>
      </c>
      <c r="D120">
        <v>2500</v>
      </c>
      <c r="E120">
        <v>0.28999999999999998</v>
      </c>
      <c r="F120" s="27">
        <f>PRODUCT(D120:E120)</f>
        <v>725</v>
      </c>
    </row>
    <row r="121" spans="2:19" x14ac:dyDescent="0.25">
      <c r="C121" s="18"/>
      <c r="F121" s="27"/>
    </row>
    <row r="122" spans="2:19" x14ac:dyDescent="0.25">
      <c r="C122" s="23"/>
      <c r="D122" s="24"/>
      <c r="E122" s="24"/>
      <c r="F122" s="26">
        <f>SUM(F119:F120)</f>
        <v>2725</v>
      </c>
    </row>
    <row r="124" spans="2:19" x14ac:dyDescent="0.25">
      <c r="C124" s="23" t="s">
        <v>78</v>
      </c>
      <c r="D124" s="24" t="s">
        <v>16</v>
      </c>
      <c r="E124" s="24" t="s">
        <v>80</v>
      </c>
      <c r="F124" s="24" t="s">
        <v>32</v>
      </c>
      <c r="G124" s="24" t="s">
        <v>78</v>
      </c>
      <c r="H124" s="24" t="s">
        <v>16</v>
      </c>
      <c r="I124" s="24" t="s">
        <v>80</v>
      </c>
      <c r="J124" s="25" t="s">
        <v>32</v>
      </c>
      <c r="L124" s="23" t="s">
        <v>78</v>
      </c>
      <c r="M124" s="24" t="s">
        <v>16</v>
      </c>
      <c r="N124" s="24" t="s">
        <v>80</v>
      </c>
      <c r="O124" s="24" t="s">
        <v>32</v>
      </c>
      <c r="P124" s="24" t="s">
        <v>78</v>
      </c>
      <c r="Q124" s="24" t="s">
        <v>16</v>
      </c>
      <c r="R124" s="24" t="s">
        <v>80</v>
      </c>
      <c r="S124" s="25" t="s">
        <v>32</v>
      </c>
    </row>
    <row r="125" spans="2:19" x14ac:dyDescent="0.25">
      <c r="C125" s="20" t="s">
        <v>9</v>
      </c>
      <c r="D125" s="21">
        <v>1000</v>
      </c>
      <c r="E125" s="21">
        <v>0.25</v>
      </c>
      <c r="F125" s="21">
        <f>PRODUCT(D125:E125)</f>
        <v>250</v>
      </c>
      <c r="G125" s="21" t="s">
        <v>86</v>
      </c>
      <c r="H125" s="21">
        <f>3000*3*0.75</f>
        <v>6750</v>
      </c>
      <c r="I125" s="21">
        <v>0.25</v>
      </c>
      <c r="J125" s="22">
        <f>PRODUCT(H125:I125)</f>
        <v>1687.5</v>
      </c>
      <c r="L125" s="20" t="s">
        <v>9</v>
      </c>
      <c r="M125" s="21">
        <v>600</v>
      </c>
      <c r="N125" s="21">
        <v>0.28999999999999998</v>
      </c>
      <c r="O125" s="21">
        <f>PRODUCT(M125:N125)</f>
        <v>174</v>
      </c>
      <c r="P125" s="21" t="s">
        <v>86</v>
      </c>
      <c r="Q125" s="21">
        <f>3000*0.25*3</f>
        <v>2250</v>
      </c>
      <c r="R125" s="21">
        <v>0.28999999999999998</v>
      </c>
      <c r="S125" s="22">
        <f>PRODUCT(Q125:R125)</f>
        <v>652.5</v>
      </c>
    </row>
    <row r="126" spans="2:19" x14ac:dyDescent="0.25">
      <c r="C126" s="20"/>
      <c r="D126" s="21"/>
      <c r="E126" s="21"/>
      <c r="F126" s="21"/>
      <c r="G126" s="21" t="s">
        <v>87</v>
      </c>
      <c r="H126" s="21">
        <f>3000*0.75</f>
        <v>2250</v>
      </c>
      <c r="I126" s="21">
        <v>0.25</v>
      </c>
      <c r="J126" s="22">
        <f>PRODUCT(H126:I126)</f>
        <v>562.5</v>
      </c>
      <c r="L126" s="20"/>
      <c r="M126" s="21"/>
      <c r="N126" s="21"/>
      <c r="O126" s="21"/>
      <c r="P126" s="21" t="s">
        <v>87</v>
      </c>
      <c r="Q126" s="21">
        <f>3000*0.25</f>
        <v>750</v>
      </c>
      <c r="R126" s="21">
        <v>0.28999999999999998</v>
      </c>
      <c r="S126" s="22">
        <f>PRODUCT(Q126:R126)</f>
        <v>217.49999999999997</v>
      </c>
    </row>
    <row r="127" spans="2:19" x14ac:dyDescent="0.25">
      <c r="C127" s="20" t="s">
        <v>82</v>
      </c>
      <c r="D127" s="21">
        <v>8000</v>
      </c>
      <c r="E127" s="21">
        <v>0.25</v>
      </c>
      <c r="F127" s="21">
        <f>PRODUCT(D127:E127)</f>
        <v>2000</v>
      </c>
      <c r="G127" s="21"/>
      <c r="H127" s="21"/>
      <c r="I127" s="21"/>
      <c r="J127" s="22"/>
      <c r="L127" s="20" t="s">
        <v>81</v>
      </c>
      <c r="M127" s="21">
        <v>2500</v>
      </c>
      <c r="N127" s="21">
        <v>0.28999999999999998</v>
      </c>
      <c r="O127" s="21">
        <f>PRODUCT(M127:N127)</f>
        <v>725</v>
      </c>
      <c r="P127" s="21" t="s">
        <v>83</v>
      </c>
      <c r="Q127" s="21">
        <v>100</v>
      </c>
      <c r="R127" s="21">
        <v>0.28999999999999998</v>
      </c>
      <c r="S127" s="22">
        <f>PRODUCT(Q127:R127)</f>
        <v>28.999999999999996</v>
      </c>
    </row>
    <row r="128" spans="2:19" x14ac:dyDescent="0.25">
      <c r="D128">
        <f>SUM(D125:D127)</f>
        <v>9000</v>
      </c>
      <c r="F128">
        <f>SUM(F125:F127)</f>
        <v>2250</v>
      </c>
      <c r="H128">
        <f>SUM(H125:H127)</f>
        <v>9000</v>
      </c>
      <c r="J128">
        <f>SUM(J125:J127)</f>
        <v>2250</v>
      </c>
      <c r="M128">
        <f>SUM(M125:M127)</f>
        <v>3100</v>
      </c>
      <c r="O128">
        <f>SUM(O125:O127)</f>
        <v>899</v>
      </c>
      <c r="Q128">
        <f>SUM(Q125:Q127)</f>
        <v>3100</v>
      </c>
      <c r="S128">
        <f>SUM(S125:S127)</f>
        <v>899</v>
      </c>
    </row>
    <row r="130" spans="2:12" x14ac:dyDescent="0.25">
      <c r="B130">
        <v>2</v>
      </c>
      <c r="C130" t="s">
        <v>84</v>
      </c>
    </row>
    <row r="132" spans="2:12" x14ac:dyDescent="0.25">
      <c r="C132" t="s">
        <v>78</v>
      </c>
      <c r="D132" t="s">
        <v>16</v>
      </c>
      <c r="E132" t="s">
        <v>17</v>
      </c>
      <c r="F132" t="s">
        <v>32</v>
      </c>
      <c r="I132" t="s">
        <v>78</v>
      </c>
      <c r="J132" t="s">
        <v>16</v>
      </c>
      <c r="K132" t="s">
        <v>17</v>
      </c>
      <c r="L132" t="s">
        <v>32</v>
      </c>
    </row>
    <row r="133" spans="2:12" x14ac:dyDescent="0.25">
      <c r="B133" t="s">
        <v>85</v>
      </c>
      <c r="C133" t="str">
        <f t="shared" ref="C133:F133" si="6">G125</f>
        <v>Sortie Roue 3kg</v>
      </c>
      <c r="D133">
        <f t="shared" si="6"/>
        <v>6750</v>
      </c>
      <c r="E133">
        <f t="shared" si="6"/>
        <v>0.25</v>
      </c>
      <c r="F133">
        <f t="shared" si="6"/>
        <v>1687.5</v>
      </c>
      <c r="I133" t="str">
        <f>G126</f>
        <v>Sortie Boule 1kg</v>
      </c>
      <c r="J133">
        <f>H126</f>
        <v>2250</v>
      </c>
      <c r="K133">
        <f>I126</f>
        <v>0.25</v>
      </c>
      <c r="L133">
        <f>J126</f>
        <v>562.5</v>
      </c>
    </row>
    <row r="134" spans="2:12" x14ac:dyDescent="0.25">
      <c r="C134" t="str">
        <f t="shared" ref="C134:F134" si="7">P125</f>
        <v>Sortie Roue 3kg</v>
      </c>
      <c r="D134">
        <f t="shared" si="7"/>
        <v>2250</v>
      </c>
      <c r="E134">
        <f t="shared" si="7"/>
        <v>0.28999999999999998</v>
      </c>
      <c r="F134">
        <f t="shared" si="7"/>
        <v>652.5</v>
      </c>
      <c r="I134" t="str">
        <f>P126</f>
        <v>Sortie Boule 1kg</v>
      </c>
      <c r="J134">
        <f>Q126</f>
        <v>750</v>
      </c>
      <c r="K134">
        <f>R126</f>
        <v>0.28999999999999998</v>
      </c>
      <c r="L134">
        <f>S126</f>
        <v>217.49999999999997</v>
      </c>
    </row>
    <row r="135" spans="2:12" x14ac:dyDescent="0.25">
      <c r="C135" t="s">
        <v>88</v>
      </c>
      <c r="D135">
        <v>9000</v>
      </c>
      <c r="E135">
        <f>$G$113</f>
        <v>3.4253779066666667</v>
      </c>
      <c r="F135">
        <f>PRODUCT(D135:E135)</f>
        <v>30828.401160000001</v>
      </c>
      <c r="I135" t="s">
        <v>88</v>
      </c>
      <c r="J135">
        <v>3000</v>
      </c>
      <c r="K135">
        <f>$E$135</f>
        <v>3.4253779066666667</v>
      </c>
      <c r="L135">
        <f>PRODUCT(J135:K135)</f>
        <v>10276.13372</v>
      </c>
    </row>
    <row r="136" spans="2:12" x14ac:dyDescent="0.25">
      <c r="C136" t="s">
        <v>90</v>
      </c>
      <c r="D136">
        <v>9000</v>
      </c>
      <c r="E136">
        <f>H113</f>
        <v>1.1421816666666667</v>
      </c>
      <c r="F136">
        <f>PRODUCT(D136:E136)</f>
        <v>10279.635</v>
      </c>
      <c r="I136" t="s">
        <v>90</v>
      </c>
      <c r="J136">
        <v>3000</v>
      </c>
      <c r="K136">
        <f>$H$113</f>
        <v>1.1421816666666667</v>
      </c>
      <c r="L136">
        <f>PRODUCT(J136:K136)</f>
        <v>3426.5450000000001</v>
      </c>
    </row>
    <row r="137" spans="2:12" x14ac:dyDescent="0.25">
      <c r="B137" s="4" t="s">
        <v>89</v>
      </c>
      <c r="C137" s="4"/>
      <c r="D137" s="4">
        <v>3000</v>
      </c>
      <c r="E137" s="4"/>
      <c r="F137" s="4">
        <f>SUM(F133:F136)</f>
        <v>43448.036160000003</v>
      </c>
      <c r="H137" s="4" t="s">
        <v>89</v>
      </c>
      <c r="I137" s="4"/>
      <c r="J137" s="4">
        <v>3000</v>
      </c>
      <c r="K137" s="4"/>
      <c r="L137" s="4">
        <f>SUM(L133:L136)</f>
        <v>14482.67872</v>
      </c>
    </row>
    <row r="139" spans="2:12" x14ac:dyDescent="0.25">
      <c r="F139">
        <f>F137/D137</f>
        <v>14.482678720000001</v>
      </c>
      <c r="L139">
        <f>L137/J137</f>
        <v>4.8275595733333336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 1 Dossier 1</vt:lpstr>
      <vt:lpstr>Cas 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Rasolofoson Aina Andrianina</dc:creator>
  <cp:lastModifiedBy>Rasolofoson Aina Andrianina</cp:lastModifiedBy>
  <dcterms:created xsi:type="dcterms:W3CDTF">2025-09-01T11:12:35Z</dcterms:created>
  <dcterms:modified xsi:type="dcterms:W3CDTF">2025-09-22T11:44:45Z</dcterms:modified>
</cp:coreProperties>
</file>