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SSION 5\CCF\"/>
    </mc:Choice>
  </mc:AlternateContent>
  <xr:revisionPtr revIDLastSave="0" documentId="8_{4FEC6657-28D3-4D5F-B148-6336409321A0}" xr6:coauthVersionLast="47" xr6:coauthVersionMax="47" xr10:uidLastSave="{00000000-0000-0000-0000-000000000000}"/>
  <bookViews>
    <workbookView xWindow="-110" yWindow="-110" windowWidth="19420" windowHeight="10420" xr2:uid="{5B4EBBE2-9FA0-4A36-9B1D-A37CA8B74466}"/>
  </bookViews>
  <sheets>
    <sheet name="CAS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1" l="1"/>
  <c r="J29" i="1"/>
  <c r="J31" i="1" s="1"/>
  <c r="J28" i="1"/>
  <c r="E28" i="1"/>
  <c r="F29" i="1" s="1"/>
  <c r="J24" i="1"/>
  <c r="O23" i="1"/>
  <c r="J23" i="1"/>
  <c r="J25" i="1" s="1"/>
  <c r="F35" i="1" s="1"/>
  <c r="E40" i="1" s="1"/>
  <c r="F41" i="1" s="1"/>
  <c r="J21" i="1"/>
  <c r="N20" i="1"/>
  <c r="J20" i="1"/>
  <c r="F34" i="1" s="1"/>
  <c r="I16" i="1"/>
  <c r="F16" i="1"/>
  <c r="E17" i="1" s="1"/>
  <c r="E15" i="1"/>
  <c r="N11" i="1"/>
  <c r="J11" i="1"/>
  <c r="J10" i="1"/>
  <c r="F33" i="1" s="1"/>
  <c r="J9" i="1"/>
  <c r="E8" i="1"/>
  <c r="J7" i="1"/>
  <c r="F7" i="1"/>
  <c r="J6" i="1"/>
  <c r="F18" i="1" l="1"/>
  <c r="E24" i="1"/>
  <c r="F25" i="1" s="1"/>
  <c r="N21" i="1"/>
  <c r="F37" i="1"/>
  <c r="F9" i="1"/>
  <c r="F44" i="1" s="1"/>
  <c r="N10" i="1"/>
  <c r="E44" i="1" l="1"/>
  <c r="N23" i="1"/>
</calcChain>
</file>

<file path=xl/sharedStrings.xml><?xml version="1.0" encoding="utf-8"?>
<sst xmlns="http://schemas.openxmlformats.org/spreadsheetml/2006/main" count="73" uniqueCount="68">
  <si>
    <t>CAS N°3</t>
  </si>
  <si>
    <t>1° &amp; 3°COMPTABILISATION DES ECRITURES</t>
  </si>
  <si>
    <t>2° AFFECTATION DU RESULTAT</t>
  </si>
  <si>
    <t>4° EXTRAIT DU BILAN AU 30/06/200N+1</t>
  </si>
  <si>
    <t>N° DE COMPTE</t>
  </si>
  <si>
    <t>N° DE COMPTE2</t>
  </si>
  <si>
    <t>INTITULE ET LIBELLE</t>
  </si>
  <si>
    <t>DEBIT</t>
  </si>
  <si>
    <t>CREDIT</t>
  </si>
  <si>
    <t>IR</t>
  </si>
  <si>
    <t xml:space="preserve"> </t>
  </si>
  <si>
    <t>PASSIF</t>
  </si>
  <si>
    <t>N</t>
  </si>
  <si>
    <t>N-1</t>
  </si>
  <si>
    <t>15/06/200N</t>
  </si>
  <si>
    <t>RESULTAT APRES IMPOT</t>
  </si>
  <si>
    <t>=696750-139350</t>
  </si>
  <si>
    <t>Capitaux propres :</t>
  </si>
  <si>
    <t>RAN N-1</t>
  </si>
  <si>
    <t>Capital social (dont versé : 1 187 500 )</t>
  </si>
  <si>
    <t>NET 1</t>
  </si>
  <si>
    <t>=557400-44000</t>
  </si>
  <si>
    <t>Réserves :</t>
  </si>
  <si>
    <t>RESERVE LEGALE</t>
  </si>
  <si>
    <t>=513400*0,05</t>
  </si>
  <si>
    <t>Réserves légale</t>
  </si>
  <si>
    <t>NET 2</t>
  </si>
  <si>
    <t>=513400-25670</t>
  </si>
  <si>
    <t>Réserves statutaires</t>
  </si>
  <si>
    <t>APPEL DU TROISIEME QUART DE 6000 ACTIONS</t>
  </si>
  <si>
    <t>APPEL DU TOISIEME QUART DE 2000 ACTIONS</t>
  </si>
  <si>
    <t>APPEL</t>
  </si>
  <si>
    <t>RESERVE STATUTAIRE</t>
  </si>
  <si>
    <t>=487730*0,08</t>
  </si>
  <si>
    <t>Réserves facultatives</t>
  </si>
  <si>
    <t>30/06/200N</t>
  </si>
  <si>
    <t>NET 3</t>
  </si>
  <si>
    <t>=487730-39018,4</t>
  </si>
  <si>
    <t>Report à nouveau créditeur 200N</t>
  </si>
  <si>
    <t>BANQUE</t>
  </si>
  <si>
    <t>Résultat net</t>
  </si>
  <si>
    <t>ASSOCIES OPERATION SUR CAPITAL</t>
  </si>
  <si>
    <t>=(9000*125)*0,07</t>
  </si>
  <si>
    <t>TOTAL</t>
  </si>
  <si>
    <t>CAPITAL SOUSCRIT-APPELE, NON VERSE</t>
  </si>
  <si>
    <t>=(500*125)*0,07*0,5</t>
  </si>
  <si>
    <t>CAPITAL SOUSCRIT-APPELE,VERSE</t>
  </si>
  <si>
    <t>INTERET STATUTAIRE</t>
  </si>
  <si>
    <t>=SOMME(J15:J16)</t>
  </si>
  <si>
    <t xml:space="preserve">LIBERATION DU CAPITAL </t>
  </si>
  <si>
    <t>31/12/200N</t>
  </si>
  <si>
    <t>IMPOTS SUR LES BENEFICES</t>
  </si>
  <si>
    <t>SUPERDIVIDENDE</t>
  </si>
  <si>
    <t>=11,5*10000</t>
  </si>
  <si>
    <t>ETAT IMPOT SUR BENEFICES</t>
  </si>
  <si>
    <t xml:space="preserve">NET 4 </t>
  </si>
  <si>
    <t>=448711,6-(80937,5+115000)</t>
  </si>
  <si>
    <t>09/06/200N+1</t>
  </si>
  <si>
    <t>RESERVE FACULTATIVE</t>
  </si>
  <si>
    <t>RESULTAT DE L'EXERCICE</t>
  </si>
  <si>
    <t>REPPORT A NOUVEAU</t>
  </si>
  <si>
    <t>=252774,5-250000</t>
  </si>
  <si>
    <t>RESERVE LEGAL</t>
  </si>
  <si>
    <t>ACTIONNAIRES-DIVIDENDE A PAYER</t>
  </si>
  <si>
    <t>AFFECTATION DU RESULTAT</t>
  </si>
  <si>
    <t>14/06/200N+1</t>
  </si>
  <si>
    <t>ACTIONNAIRES6DIVIDENDES A PAYER</t>
  </si>
  <si>
    <t>VIREMENT DES DIVIDENDES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</si>
</sst>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0" fontId="1" fillId="0" borderId="0" xfId="0" quotePrefix="1" applyFont="1"/>
    <xf numFmtId="164" fontId="1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quotePrefix="1"/>
    <xf numFmtId="0" fontId="1" fillId="0" borderId="2" xfId="0" applyFont="1" applyBorder="1"/>
    <xf numFmtId="0" fontId="1" fillId="0" borderId="3" xfId="0" quotePrefix="1" applyFont="1" applyBorder="1"/>
    <xf numFmtId="164" fontId="1" fillId="0" borderId="4" xfId="0" applyNumberFormat="1" applyFont="1" applyBorder="1"/>
    <xf numFmtId="0" fontId="0" fillId="0" borderId="0" xfId="0" applyAlignment="1">
      <alignment horizontal="center"/>
    </xf>
    <xf numFmtId="0" fontId="5" fillId="0" borderId="5" xfId="0" applyFont="1" applyBorder="1"/>
    <xf numFmtId="164" fontId="0" fillId="0" borderId="5" xfId="0" applyNumberFormat="1" applyBorder="1"/>
    <xf numFmtId="164" fontId="0" fillId="0" borderId="0" xfId="0" applyNumberFormat="1" applyAlignment="1">
      <alignment horizontal="right"/>
    </xf>
    <xf numFmtId="0" fontId="4" fillId="0" borderId="6" xfId="0" applyFont="1" applyBorder="1"/>
    <xf numFmtId="164" fontId="4" fillId="0" borderId="7" xfId="0" applyNumberFormat="1" applyFont="1" applyBorder="1"/>
    <xf numFmtId="164" fontId="4" fillId="0" borderId="8" xfId="0" applyNumberFormat="1" applyFont="1" applyBorder="1"/>
    <xf numFmtId="0" fontId="1" fillId="0" borderId="3" xfId="0" applyFont="1" applyBorder="1"/>
  </cellXfs>
  <cellStyles count="1">
    <cellStyle name="Normal" xfId="0" builtinId="0"/>
  </cellStyles>
  <dxfs count="5">
    <dxf>
      <numFmt numFmtId="164" formatCode="#,##0.00\ [$€-40C]"/>
    </dxf>
    <dxf>
      <numFmt numFmtId="164" formatCode="#,##0.00\ [$€-40C]"/>
    </dxf>
    <dxf>
      <numFmt numFmtId="164" formatCode="#,##0.00\ [$€-40C]"/>
    </dxf>
    <dxf>
      <numFmt numFmtId="164" formatCode="#,##0.00\ [$€-40C]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04B2C-961F-4FDA-81D0-A2B7435138AD}" name="Tableau1" displayName="Tableau1" ref="B6:F44" totalsRowCount="1">
  <autoFilter ref="B6:F43" xr:uid="{92D54925-F45E-4CE5-BA6D-7B352EA039FE}"/>
  <tableColumns count="5">
    <tableColumn id="1" xr3:uid="{42BC0DB4-3884-4DCB-84E1-EA966089D780}" name="N° DE COMPTE"/>
    <tableColumn id="2" xr3:uid="{2F2992F0-23F8-43C9-A6AF-ADBFAA3E41FE}" name="N° DE COMPTE2"/>
    <tableColumn id="3" xr3:uid="{BB55E132-391C-4DEE-B78A-FF390B254CEB}" name="INTITULE ET LIBELLE" dataDxfId="4"/>
    <tableColumn id="4" xr3:uid="{09FA8407-61F1-4E61-BC7A-438695BDB308}" name="DEBIT" totalsRowFunction="custom" dataDxfId="2" totalsRowDxfId="3">
      <totalsRowFormula>SUM(E8:E43)</totalsRowFormula>
    </tableColumn>
    <tableColumn id="5" xr3:uid="{EA83C18C-2FA2-47F4-810B-7FD7DB24572A}" name="CREDIT" totalsRowFunction="custom" dataDxfId="0" totalsRowDxfId="1">
      <calculatedColumnFormula>+E6</calculatedColumnFormula>
      <totalsRowFormula>SUM(F8:F43)</totalsRow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BFD1-0665-4E6E-B851-118B916F253C}">
  <sheetPr>
    <tabColor theme="4" tint="-0.249977111117893"/>
  </sheetPr>
  <dimension ref="B2:O44"/>
  <sheetViews>
    <sheetView tabSelected="1" zoomScale="65" zoomScaleNormal="110" workbookViewId="0">
      <selection activeCell="G36" sqref="G36"/>
    </sheetView>
  </sheetViews>
  <sheetFormatPr baseColWidth="10" defaultRowHeight="14.5" x14ac:dyDescent="0.35"/>
  <cols>
    <col min="1" max="1" width="3.08984375" customWidth="1"/>
    <col min="2" max="2" width="18.08984375" customWidth="1"/>
    <col min="3" max="3" width="16.26953125" customWidth="1"/>
    <col min="4" max="4" width="40.6328125" bestFit="1" customWidth="1"/>
    <col min="5" max="6" width="12.6328125" style="2" bestFit="1" customWidth="1"/>
    <col min="7" max="7" width="12.1796875" style="2" customWidth="1"/>
    <col min="8" max="8" width="21.26953125" bestFit="1" customWidth="1"/>
    <col min="9" max="9" width="31.90625" bestFit="1" customWidth="1"/>
    <col min="10" max="10" width="15.7265625" style="2" bestFit="1" customWidth="1"/>
    <col min="13" max="13" width="56.1796875" bestFit="1" customWidth="1"/>
    <col min="14" max="15" width="20.1796875" style="2" customWidth="1"/>
  </cols>
  <sheetData>
    <row r="2" spans="2:15" ht="33.5" x14ac:dyDescent="0.75">
      <c r="B2" s="1" t="s">
        <v>0</v>
      </c>
    </row>
    <row r="4" spans="2:15" ht="23.5" x14ac:dyDescent="0.55000000000000004">
      <c r="B4" s="3" t="s">
        <v>1</v>
      </c>
      <c r="H4" s="4" t="s">
        <v>2</v>
      </c>
      <c r="M4" s="4" t="s">
        <v>3</v>
      </c>
    </row>
    <row r="6" spans="2:15" ht="21" x14ac:dyDescent="0.5">
      <c r="B6" t="s">
        <v>4</v>
      </c>
      <c r="C6" t="s">
        <v>5</v>
      </c>
      <c r="D6" t="s">
        <v>6</v>
      </c>
      <c r="E6" s="2" t="s">
        <v>7</v>
      </c>
      <c r="F6" s="2" t="s">
        <v>8</v>
      </c>
      <c r="H6" s="5" t="s">
        <v>9</v>
      </c>
      <c r="I6" s="6" t="s">
        <v>10</v>
      </c>
      <c r="J6" s="7">
        <f>696750*0.2</f>
        <v>139350</v>
      </c>
      <c r="M6" s="8" t="s">
        <v>11</v>
      </c>
      <c r="N6" s="9" t="s">
        <v>12</v>
      </c>
      <c r="O6" s="9" t="s">
        <v>13</v>
      </c>
    </row>
    <row r="7" spans="2:15" ht="18.5" x14ac:dyDescent="0.45">
      <c r="D7" s="10" t="s">
        <v>14</v>
      </c>
      <c r="F7" s="2" t="str">
        <f t="shared" ref="F7" si="0">+E6</f>
        <v>DEBIT</v>
      </c>
      <c r="H7" s="5" t="s">
        <v>15</v>
      </c>
      <c r="I7" s="6" t="s">
        <v>16</v>
      </c>
      <c r="J7" s="7">
        <f>696750-139350</f>
        <v>557400</v>
      </c>
      <c r="M7" s="11" t="s">
        <v>17</v>
      </c>
      <c r="N7" s="12"/>
      <c r="O7" s="12"/>
    </row>
    <row r="8" spans="2:15" x14ac:dyDescent="0.35">
      <c r="B8">
        <v>4564</v>
      </c>
      <c r="D8" s="13"/>
      <c r="E8" s="2">
        <f>(6000/4)*125</f>
        <v>187500</v>
      </c>
      <c r="H8" t="s">
        <v>18</v>
      </c>
      <c r="J8" s="2">
        <v>44000</v>
      </c>
      <c r="M8" s="14" t="s">
        <v>19</v>
      </c>
      <c r="N8" s="12">
        <v>1250000</v>
      </c>
      <c r="O8" s="12">
        <v>1250000</v>
      </c>
    </row>
    <row r="9" spans="2:15" ht="19" thickBot="1" x14ac:dyDescent="0.5">
      <c r="C9">
        <v>109</v>
      </c>
      <c r="D9" s="15"/>
      <c r="F9" s="2">
        <f>+E8</f>
        <v>187500</v>
      </c>
      <c r="H9" t="s">
        <v>20</v>
      </c>
      <c r="I9" s="16" t="s">
        <v>21</v>
      </c>
      <c r="J9" s="2">
        <f>557400-44000</f>
        <v>513400</v>
      </c>
      <c r="M9" s="11" t="s">
        <v>22</v>
      </c>
      <c r="N9" s="12"/>
      <c r="O9" s="12"/>
    </row>
    <row r="10" spans="2:15" ht="15" thickBot="1" x14ac:dyDescent="0.4">
      <c r="D10" s="15"/>
      <c r="H10" s="17" t="s">
        <v>23</v>
      </c>
      <c r="I10" s="18" t="s">
        <v>24</v>
      </c>
      <c r="J10" s="19">
        <f>513400*0.05</f>
        <v>25670</v>
      </c>
      <c r="M10" s="14" t="s">
        <v>25</v>
      </c>
      <c r="N10" s="12">
        <f>+O10+J10</f>
        <v>102420</v>
      </c>
      <c r="O10" s="12">
        <v>76750</v>
      </c>
    </row>
    <row r="11" spans="2:15" x14ac:dyDescent="0.35">
      <c r="D11" s="15"/>
      <c r="H11" t="s">
        <v>26</v>
      </c>
      <c r="I11" s="16" t="s">
        <v>27</v>
      </c>
      <c r="J11" s="2">
        <f>513400-25670</f>
        <v>487730</v>
      </c>
      <c r="M11" s="14" t="s">
        <v>28</v>
      </c>
      <c r="N11" s="12">
        <f>+O11+J20</f>
        <v>912838.4</v>
      </c>
      <c r="O11" s="12">
        <v>873820</v>
      </c>
    </row>
    <row r="12" spans="2:15" x14ac:dyDescent="0.35">
      <c r="D12" s="20"/>
      <c r="I12" s="16"/>
      <c r="M12" s="14"/>
      <c r="N12" s="12"/>
      <c r="O12" s="12"/>
    </row>
    <row r="13" spans="2:15" x14ac:dyDescent="0.35">
      <c r="D13" s="20"/>
      <c r="I13" s="16"/>
      <c r="M13" s="14"/>
      <c r="N13" s="12"/>
      <c r="O13" s="12"/>
    </row>
    <row r="14" spans="2:15" x14ac:dyDescent="0.35">
      <c r="D14" s="20" t="s">
        <v>29</v>
      </c>
      <c r="I14" s="16"/>
      <c r="M14" s="14"/>
      <c r="N14" s="12"/>
      <c r="O14" s="12"/>
    </row>
    <row r="15" spans="2:15" x14ac:dyDescent="0.35">
      <c r="B15">
        <v>456</v>
      </c>
      <c r="D15" s="20"/>
      <c r="E15" s="2">
        <f>500*125</f>
        <v>62500</v>
      </c>
      <c r="I15" s="16"/>
      <c r="M15" s="14"/>
      <c r="N15" s="12"/>
      <c r="O15" s="12"/>
    </row>
    <row r="16" spans="2:15" x14ac:dyDescent="0.35">
      <c r="C16">
        <v>109</v>
      </c>
      <c r="D16" s="20"/>
      <c r="F16" s="2">
        <f>+E15</f>
        <v>62500</v>
      </c>
      <c r="I16" s="16">
        <f>6000/4</f>
        <v>1500</v>
      </c>
      <c r="M16" s="14"/>
      <c r="N16" s="12"/>
      <c r="O16" s="12"/>
    </row>
    <row r="17" spans="2:15" x14ac:dyDescent="0.35">
      <c r="B17">
        <v>1011</v>
      </c>
      <c r="D17" s="20"/>
      <c r="E17" s="2">
        <f>F16+E8</f>
        <v>250000</v>
      </c>
      <c r="I17" s="16"/>
      <c r="M17" s="14"/>
      <c r="N17" s="12"/>
      <c r="O17" s="12"/>
    </row>
    <row r="18" spans="2:15" x14ac:dyDescent="0.35">
      <c r="C18">
        <v>1012</v>
      </c>
      <c r="D18" s="20"/>
      <c r="F18" s="2">
        <f>+E17</f>
        <v>250000</v>
      </c>
      <c r="I18" s="16"/>
      <c r="M18" s="14"/>
      <c r="N18" s="12"/>
      <c r="O18" s="12"/>
    </row>
    <row r="19" spans="2:15" ht="15" thickBot="1" x14ac:dyDescent="0.4">
      <c r="D19" s="20" t="s">
        <v>30</v>
      </c>
      <c r="I19" s="16"/>
      <c r="M19" s="14"/>
      <c r="N19" s="12"/>
      <c r="O19" s="12"/>
    </row>
    <row r="20" spans="2:15" ht="15" thickBot="1" x14ac:dyDescent="0.4">
      <c r="D20" s="10" t="s">
        <v>31</v>
      </c>
      <c r="H20" s="17" t="s">
        <v>32</v>
      </c>
      <c r="I20" s="18" t="s">
        <v>33</v>
      </c>
      <c r="J20" s="19">
        <f>487730*0.08</f>
        <v>39018.400000000001</v>
      </c>
      <c r="M20" s="14" t="s">
        <v>34</v>
      </c>
      <c r="N20" s="12">
        <f>+O20+J30</f>
        <v>1560730</v>
      </c>
      <c r="O20" s="12">
        <v>1310730</v>
      </c>
    </row>
    <row r="21" spans="2:15" ht="18.5" x14ac:dyDescent="0.45">
      <c r="D21" s="10" t="s">
        <v>35</v>
      </c>
      <c r="H21" t="s">
        <v>36</v>
      </c>
      <c r="I21" s="16" t="s">
        <v>37</v>
      </c>
      <c r="J21" s="2">
        <f>487730-39018.4</f>
        <v>448711.6</v>
      </c>
      <c r="M21" s="11" t="s">
        <v>38</v>
      </c>
      <c r="N21" s="12">
        <f>+J31</f>
        <v>2774.0999999999767</v>
      </c>
      <c r="O21" s="12">
        <v>-44000</v>
      </c>
    </row>
    <row r="22" spans="2:15" ht="19" thickBot="1" x14ac:dyDescent="0.5">
      <c r="B22">
        <v>5121</v>
      </c>
      <c r="D22" s="13" t="s">
        <v>39</v>
      </c>
      <c r="E22" s="2">
        <v>62500</v>
      </c>
      <c r="M22" s="21" t="s">
        <v>40</v>
      </c>
      <c r="N22" s="22">
        <v>0</v>
      </c>
      <c r="O22" s="22">
        <v>696750</v>
      </c>
    </row>
    <row r="23" spans="2:15" ht="21.5" thickBot="1" x14ac:dyDescent="0.55000000000000004">
      <c r="C23">
        <v>45621</v>
      </c>
      <c r="D23" s="15" t="s">
        <v>41</v>
      </c>
      <c r="F23" s="23">
        <v>62500</v>
      </c>
      <c r="G23" s="23"/>
      <c r="I23" s="16" t="s">
        <v>42</v>
      </c>
      <c r="J23" s="2">
        <f>(9000*125)*0.07</f>
        <v>78750.000000000015</v>
      </c>
      <c r="M23" s="24" t="s">
        <v>43</v>
      </c>
      <c r="N23" s="25">
        <f>+SUM(N8:N22)</f>
        <v>3828762.5</v>
      </c>
      <c r="O23" s="26">
        <f>+SUM(O8:O22)</f>
        <v>4164050</v>
      </c>
    </row>
    <row r="24" spans="2:15" ht="15" thickBot="1" x14ac:dyDescent="0.4">
      <c r="B24">
        <v>1012</v>
      </c>
      <c r="D24" s="13" t="s">
        <v>44</v>
      </c>
      <c r="E24" s="2">
        <f>+E17</f>
        <v>250000</v>
      </c>
      <c r="I24" s="16" t="s">
        <v>45</v>
      </c>
      <c r="J24" s="2">
        <f>(500*125)*0.07*0.5</f>
        <v>2187.5</v>
      </c>
    </row>
    <row r="25" spans="2:15" ht="15" thickBot="1" x14ac:dyDescent="0.4">
      <c r="C25">
        <v>1013</v>
      </c>
      <c r="D25" s="15" t="s">
        <v>46</v>
      </c>
      <c r="F25" s="2">
        <f>+E24</f>
        <v>250000</v>
      </c>
      <c r="H25" s="17" t="s">
        <v>47</v>
      </c>
      <c r="I25" s="18" t="s">
        <v>48</v>
      </c>
      <c r="J25" s="19">
        <f>+SUM(J23:J24)</f>
        <v>80937.500000000015</v>
      </c>
    </row>
    <row r="26" spans="2:15" x14ac:dyDescent="0.35">
      <c r="D26" s="10" t="s">
        <v>49</v>
      </c>
    </row>
    <row r="27" spans="2:15" ht="15" thickBot="1" x14ac:dyDescent="0.4">
      <c r="D27" s="10" t="s">
        <v>50</v>
      </c>
    </row>
    <row r="28" spans="2:15" ht="15" thickBot="1" x14ac:dyDescent="0.4">
      <c r="B28">
        <v>695</v>
      </c>
      <c r="D28" s="13" t="s">
        <v>51</v>
      </c>
      <c r="E28" s="2">
        <f>696750*0.2</f>
        <v>139350</v>
      </c>
      <c r="H28" s="17" t="s">
        <v>52</v>
      </c>
      <c r="I28" s="18" t="s">
        <v>53</v>
      </c>
      <c r="J28" s="19">
        <f>11.5*10000</f>
        <v>115000</v>
      </c>
    </row>
    <row r="29" spans="2:15" ht="15" thickBot="1" x14ac:dyDescent="0.4">
      <c r="C29">
        <v>444</v>
      </c>
      <c r="D29" s="15" t="s">
        <v>54</v>
      </c>
      <c r="F29" s="2">
        <f>+E28</f>
        <v>139350</v>
      </c>
      <c r="H29" t="s">
        <v>55</v>
      </c>
      <c r="I29" s="16" t="s">
        <v>56</v>
      </c>
      <c r="J29" s="2">
        <f>448711.6-(80937.5+115000)</f>
        <v>252774.09999999998</v>
      </c>
    </row>
    <row r="30" spans="2:15" ht="15" thickBot="1" x14ac:dyDescent="0.4">
      <c r="D30" s="10" t="s">
        <v>57</v>
      </c>
      <c r="H30" s="17" t="s">
        <v>58</v>
      </c>
      <c r="I30" s="27"/>
      <c r="J30" s="19">
        <v>250000</v>
      </c>
    </row>
    <row r="31" spans="2:15" ht="15" thickBot="1" x14ac:dyDescent="0.4">
      <c r="B31">
        <v>120</v>
      </c>
      <c r="D31" s="13" t="s">
        <v>59</v>
      </c>
      <c r="E31" s="2">
        <v>557400</v>
      </c>
      <c r="H31" s="17" t="s">
        <v>60</v>
      </c>
      <c r="I31" s="18" t="s">
        <v>61</v>
      </c>
      <c r="J31" s="19">
        <f>+J29-J30</f>
        <v>2774.0999999999767</v>
      </c>
    </row>
    <row r="32" spans="2:15" x14ac:dyDescent="0.35">
      <c r="C32">
        <v>119</v>
      </c>
      <c r="D32" s="15" t="s">
        <v>60</v>
      </c>
      <c r="F32" s="2">
        <v>44000</v>
      </c>
    </row>
    <row r="33" spans="2:8" x14ac:dyDescent="0.35">
      <c r="C33">
        <v>1061</v>
      </c>
      <c r="D33" s="15" t="s">
        <v>62</v>
      </c>
      <c r="F33" s="2">
        <f>+J10</f>
        <v>25670</v>
      </c>
    </row>
    <row r="34" spans="2:8" x14ac:dyDescent="0.35">
      <c r="C34">
        <v>1063</v>
      </c>
      <c r="D34" s="15" t="s">
        <v>32</v>
      </c>
      <c r="F34" s="2">
        <f>+J20</f>
        <v>39018.400000000001</v>
      </c>
    </row>
    <row r="35" spans="2:8" x14ac:dyDescent="0.35">
      <c r="C35">
        <v>457</v>
      </c>
      <c r="D35" s="15" t="s">
        <v>63</v>
      </c>
      <c r="F35" s="2">
        <f>+J25+J28</f>
        <v>195937.5</v>
      </c>
    </row>
    <row r="36" spans="2:8" x14ac:dyDescent="0.35">
      <c r="C36">
        <v>1068</v>
      </c>
      <c r="D36" s="15" t="s">
        <v>58</v>
      </c>
      <c r="F36" s="2">
        <f>+J30</f>
        <v>250000</v>
      </c>
    </row>
    <row r="37" spans="2:8" x14ac:dyDescent="0.35">
      <c r="C37">
        <v>110</v>
      </c>
      <c r="D37" s="15" t="s">
        <v>60</v>
      </c>
      <c r="F37" s="2">
        <f>+J31</f>
        <v>2774.0999999999767</v>
      </c>
      <c r="H37" s="2"/>
    </row>
    <row r="38" spans="2:8" x14ac:dyDescent="0.35">
      <c r="D38" s="10" t="s">
        <v>64</v>
      </c>
    </row>
    <row r="39" spans="2:8" x14ac:dyDescent="0.35">
      <c r="D39" s="10" t="s">
        <v>65</v>
      </c>
    </row>
    <row r="40" spans="2:8" x14ac:dyDescent="0.35">
      <c r="B40">
        <v>457</v>
      </c>
      <c r="D40" s="20" t="s">
        <v>66</v>
      </c>
      <c r="E40" s="2">
        <f>+F35</f>
        <v>195937.5</v>
      </c>
    </row>
    <row r="41" spans="2:8" x14ac:dyDescent="0.35">
      <c r="C41">
        <v>5121</v>
      </c>
      <c r="D41" s="20" t="s">
        <v>39</v>
      </c>
      <c r="F41" s="2">
        <f>+E40</f>
        <v>195937.5</v>
      </c>
    </row>
    <row r="42" spans="2:8" x14ac:dyDescent="0.35">
      <c r="D42" s="10" t="s">
        <v>67</v>
      </c>
    </row>
    <row r="43" spans="2:8" x14ac:dyDescent="0.35">
      <c r="D43" s="20"/>
    </row>
    <row r="44" spans="2:8" x14ac:dyDescent="0.35">
      <c r="E44" s="2">
        <f>SUM(E8:E43)</f>
        <v>1705187.5</v>
      </c>
      <c r="F44" s="2">
        <f>SUM(F8:F43)</f>
        <v>1705187.5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 Alain RAHARINAIVO</dc:creator>
  <cp:lastModifiedBy>Lova Alain RAHARINAIVO</cp:lastModifiedBy>
  <dcterms:created xsi:type="dcterms:W3CDTF">2025-05-12T15:44:08Z</dcterms:created>
  <dcterms:modified xsi:type="dcterms:W3CDTF">2025-05-12T15:44:51Z</dcterms:modified>
</cp:coreProperties>
</file>