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GOTIANA\Documents\"/>
    </mc:Choice>
  </mc:AlternateContent>
  <xr:revisionPtr revIDLastSave="0" documentId="8_{6144151F-358D-4341-83E2-4E8126242A9D}" xr6:coauthVersionLast="47" xr6:coauthVersionMax="47" xr10:uidLastSave="{00000000-0000-0000-0000-000000000000}"/>
  <bookViews>
    <workbookView xWindow="-105" yWindow="0" windowWidth="10455" windowHeight="10905" activeTab="1" xr2:uid="{93D75D8D-A025-492C-8CA9-E47D1A44C17F}"/>
  </bookViews>
  <sheets>
    <sheet name="SA X" sheetId="1" r:id="rId1"/>
    <sheet name="SA GM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C41" i="2" s="1"/>
  <c r="C37" i="2"/>
  <c r="E26" i="2"/>
  <c r="D26" i="2"/>
  <c r="D17" i="2"/>
  <c r="C39" i="2"/>
  <c r="C28" i="2"/>
  <c r="C33" i="2"/>
  <c r="F26" i="2"/>
  <c r="D21" i="2"/>
  <c r="D16" i="2"/>
  <c r="G19" i="2"/>
  <c r="G18" i="2"/>
  <c r="G17" i="2"/>
  <c r="G16" i="2"/>
  <c r="G15" i="2"/>
  <c r="G14" i="2"/>
  <c r="C45" i="2"/>
  <c r="C44" i="2"/>
  <c r="C46" i="2" s="1"/>
  <c r="C51" i="1"/>
  <c r="C49" i="1"/>
  <c r="C48" i="1"/>
  <c r="C47" i="1"/>
  <c r="C28" i="1"/>
  <c r="D21" i="1"/>
  <c r="H19" i="2"/>
  <c r="F19" i="2"/>
  <c r="C30" i="2"/>
  <c r="C34" i="2" s="1"/>
  <c r="C35" i="2" s="1"/>
  <c r="C24" i="2"/>
  <c r="C26" i="2" s="1"/>
  <c r="C21" i="2"/>
  <c r="C16" i="2"/>
  <c r="I11" i="2"/>
  <c r="F11" i="2"/>
  <c r="E11" i="2"/>
  <c r="D11" i="2"/>
  <c r="C41" i="1"/>
  <c r="C43" i="1" s="1"/>
  <c r="C36" i="1"/>
  <c r="E3" i="1"/>
  <c r="C29" i="1" s="1"/>
  <c r="D19" i="1"/>
  <c r="D20" i="1"/>
  <c r="D17" i="1"/>
  <c r="C30" i="1" l="1"/>
  <c r="C32" i="1" s="1"/>
  <c r="C35" i="1"/>
  <c r="C38" i="1" s="1"/>
  <c r="D18" i="1"/>
  <c r="D22" i="1" s="1"/>
</calcChain>
</file>

<file path=xl/sharedStrings.xml><?xml version="1.0" encoding="utf-8"?>
<sst xmlns="http://schemas.openxmlformats.org/spreadsheetml/2006/main" count="80" uniqueCount="64">
  <si>
    <t>Valeur Nominale Actions</t>
  </si>
  <si>
    <t>Capital Appele</t>
  </si>
  <si>
    <t>Capital non Appele</t>
  </si>
  <si>
    <t>Reserve Legale</t>
  </si>
  <si>
    <t>Reserve Facultative</t>
  </si>
  <si>
    <t>Resultat Net (Crediteur)</t>
  </si>
  <si>
    <t>Interet Statutaire</t>
  </si>
  <si>
    <t>Dotation Reserve Facultative</t>
  </si>
  <si>
    <t>Dividende</t>
  </si>
  <si>
    <t>/Action</t>
  </si>
  <si>
    <t>Resultat</t>
  </si>
  <si>
    <t>Reserve legale</t>
  </si>
  <si>
    <t>Interet statutaire</t>
  </si>
  <si>
    <t>Reserve facultative</t>
  </si>
  <si>
    <t>Dividendes</t>
  </si>
  <si>
    <t>Nbr d'actions</t>
  </si>
  <si>
    <t>RAN</t>
  </si>
  <si>
    <t>Valeurs mathématiques = KP / Nbr actions</t>
  </si>
  <si>
    <t>KP</t>
  </si>
  <si>
    <t>Nbr actions</t>
  </si>
  <si>
    <t>VMC ex-coupon</t>
  </si>
  <si>
    <t>VMC coupon att</t>
  </si>
  <si>
    <t>Valeur fin = (Intérêt statutaire + Dividende) / taux</t>
  </si>
  <si>
    <t>Intérêt statutaire</t>
  </si>
  <si>
    <t>Valeur fin</t>
  </si>
  <si>
    <t>Taux</t>
  </si>
  <si>
    <t>Valeur de rendement</t>
  </si>
  <si>
    <t>Immo Incorp</t>
  </si>
  <si>
    <t>Immo Corp</t>
  </si>
  <si>
    <t>Titres de Parti</t>
  </si>
  <si>
    <t>Depo et cautionnement</t>
  </si>
  <si>
    <t>Stock</t>
  </si>
  <si>
    <t>Clients</t>
  </si>
  <si>
    <t>Clients Douteux</t>
  </si>
  <si>
    <t>Effet a recevoir</t>
  </si>
  <si>
    <t>Banque et Caisse</t>
  </si>
  <si>
    <t>Montant Brut</t>
  </si>
  <si>
    <t>Dotations</t>
  </si>
  <si>
    <t>Montant Net</t>
  </si>
  <si>
    <t>Capital</t>
  </si>
  <si>
    <t>Reserve Statutaire</t>
  </si>
  <si>
    <t>Fournisseurs</t>
  </si>
  <si>
    <t>Charges a payer</t>
  </si>
  <si>
    <t>Effets A payer</t>
  </si>
  <si>
    <t>Titres de participations</t>
  </si>
  <si>
    <t>Nb Actions</t>
  </si>
  <si>
    <t xml:space="preserve">Valuation </t>
  </si>
  <si>
    <t>Provision sur stocks</t>
  </si>
  <si>
    <t>Valeur Lot</t>
  </si>
  <si>
    <t>Taux Provisions</t>
  </si>
  <si>
    <t>Versements Clients Douteux</t>
  </si>
  <si>
    <t>Taux Versement</t>
  </si>
  <si>
    <t>Valeur Capital</t>
  </si>
  <si>
    <t>Valeur Actions</t>
  </si>
  <si>
    <t>Montant Dividendes Verses</t>
  </si>
  <si>
    <t>Superdividendes</t>
  </si>
  <si>
    <t>Valeur fin = Dividende par action / taux</t>
  </si>
  <si>
    <t>Valeur de rendement = Bénéfice par action / taux</t>
  </si>
  <si>
    <t>Bénéfice</t>
  </si>
  <si>
    <t>Bénéfice par action</t>
  </si>
  <si>
    <t>Valeur Nette Comptable</t>
  </si>
  <si>
    <t>Valeur Mathematique Comptable</t>
  </si>
  <si>
    <t>Benefice</t>
  </si>
  <si>
    <t>Valeur Financiere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</si>
</sst>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165" fontId="2" fillId="0" borderId="3" xfId="1" applyNumberFormat="1" applyFont="1" applyBorder="1"/>
    <xf numFmtId="0" fontId="0" fillId="0" borderId="4" xfId="0" applyBorder="1"/>
    <xf numFmtId="0" fontId="0" fillId="0" borderId="5" xfId="0" applyBorder="1"/>
    <xf numFmtId="165" fontId="0" fillId="0" borderId="6" xfId="1" applyNumberFormat="1" applyFont="1" applyBorder="1"/>
    <xf numFmtId="0" fontId="0" fillId="0" borderId="7" xfId="0" applyBorder="1"/>
    <xf numFmtId="0" fontId="0" fillId="0" borderId="0" xfId="0" applyBorder="1"/>
    <xf numFmtId="165" fontId="0" fillId="0" borderId="8" xfId="1" applyNumberFormat="1" applyFont="1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165" fontId="0" fillId="0" borderId="3" xfId="1" applyNumberFormat="1" applyFont="1" applyBorder="1"/>
    <xf numFmtId="0" fontId="0" fillId="0" borderId="0" xfId="0" applyNumberFormat="1"/>
    <xf numFmtId="3" fontId="0" fillId="0" borderId="9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2" fillId="0" borderId="1" xfId="0" applyNumberFormat="1" applyFont="1" applyBorder="1"/>
    <xf numFmtId="3" fontId="2" fillId="0" borderId="2" xfId="0" applyNumberFormat="1" applyFont="1" applyBorder="1"/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0" fillId="0" borderId="0" xfId="0" applyNumberFormat="1" applyFill="1" applyBorder="1"/>
    <xf numFmtId="9" fontId="0" fillId="0" borderId="0" xfId="0" applyNumberFormat="1"/>
    <xf numFmtId="3" fontId="0" fillId="0" borderId="5" xfId="0" applyNumberFormat="1" applyFill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3" fontId="2" fillId="0" borderId="0" xfId="0" applyNumberFormat="1" applyFont="1"/>
    <xf numFmtId="0" fontId="2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100F-7F73-4186-B8D4-C27B5C34C47F}">
  <dimension ref="B2:E51"/>
  <sheetViews>
    <sheetView showGridLines="0" topLeftCell="A37" workbookViewId="0">
      <selection activeCell="E48" sqref="E48"/>
    </sheetView>
  </sheetViews>
  <sheetFormatPr defaultRowHeight="15" x14ac:dyDescent="0.25"/>
  <cols>
    <col min="2" max="2" width="14.7109375" customWidth="1"/>
    <col min="3" max="3" width="10.85546875" bestFit="1" customWidth="1"/>
    <col min="4" max="4" width="14" bestFit="1" customWidth="1"/>
    <col min="5" max="5" width="13.42578125" style="1" bestFit="1" customWidth="1"/>
  </cols>
  <sheetData>
    <row r="2" spans="2:5" x14ac:dyDescent="0.25">
      <c r="B2" t="s">
        <v>0</v>
      </c>
      <c r="E2" s="1">
        <v>20000</v>
      </c>
    </row>
    <row r="3" spans="2:5" x14ac:dyDescent="0.25">
      <c r="B3" t="s">
        <v>15</v>
      </c>
      <c r="E3" s="1">
        <f>SUM(E5:E6)/E2</f>
        <v>25000</v>
      </c>
    </row>
    <row r="5" spans="2:5" x14ac:dyDescent="0.25">
      <c r="B5" t="s">
        <v>1</v>
      </c>
      <c r="E5" s="1">
        <v>375000000</v>
      </c>
    </row>
    <row r="6" spans="2:5" x14ac:dyDescent="0.25">
      <c r="B6" t="s">
        <v>2</v>
      </c>
      <c r="E6" s="1">
        <v>125000000</v>
      </c>
    </row>
    <row r="7" spans="2:5" x14ac:dyDescent="0.25">
      <c r="B7" t="s">
        <v>3</v>
      </c>
      <c r="E7" s="1">
        <v>5000000</v>
      </c>
    </row>
    <row r="8" spans="2:5" x14ac:dyDescent="0.25">
      <c r="B8" t="s">
        <v>4</v>
      </c>
      <c r="E8" s="1">
        <v>18000000</v>
      </c>
    </row>
    <row r="9" spans="2:5" x14ac:dyDescent="0.25">
      <c r="B9" t="s">
        <v>5</v>
      </c>
      <c r="E9" s="1">
        <v>64000000</v>
      </c>
    </row>
    <row r="11" spans="2:5" x14ac:dyDescent="0.25">
      <c r="B11" t="s">
        <v>3</v>
      </c>
      <c r="E11" s="17">
        <v>0.05</v>
      </c>
    </row>
    <row r="12" spans="2:5" x14ac:dyDescent="0.25">
      <c r="B12" t="s">
        <v>6</v>
      </c>
      <c r="E12" s="17">
        <v>0.04</v>
      </c>
    </row>
    <row r="13" spans="2:5" x14ac:dyDescent="0.25">
      <c r="B13" t="s">
        <v>7</v>
      </c>
      <c r="E13" s="1">
        <v>9000000</v>
      </c>
    </row>
    <row r="14" spans="2:5" x14ac:dyDescent="0.25">
      <c r="B14" t="s">
        <v>8</v>
      </c>
      <c r="D14" t="s">
        <v>9</v>
      </c>
      <c r="E14" s="1">
        <v>750</v>
      </c>
    </row>
    <row r="17" spans="2:4" x14ac:dyDescent="0.25">
      <c r="B17" s="4" t="s">
        <v>10</v>
      </c>
      <c r="C17" s="5"/>
      <c r="D17" s="6">
        <f>E9</f>
        <v>64000000</v>
      </c>
    </row>
    <row r="18" spans="2:4" x14ac:dyDescent="0.25">
      <c r="B18" s="7" t="s">
        <v>11</v>
      </c>
      <c r="C18" s="8"/>
      <c r="D18" s="9">
        <f>-D17*E11</f>
        <v>-3200000</v>
      </c>
    </row>
    <row r="19" spans="2:4" x14ac:dyDescent="0.25">
      <c r="B19" s="10" t="s">
        <v>13</v>
      </c>
      <c r="C19" s="11"/>
      <c r="D19" s="12">
        <f>-E13</f>
        <v>-9000000</v>
      </c>
    </row>
    <row r="20" spans="2:4" x14ac:dyDescent="0.25">
      <c r="B20" s="10" t="s">
        <v>12</v>
      </c>
      <c r="C20" s="11"/>
      <c r="D20" s="12">
        <f>-E12*E5</f>
        <v>-15000000</v>
      </c>
    </row>
    <row r="21" spans="2:4" x14ac:dyDescent="0.25">
      <c r="B21" s="10" t="s">
        <v>55</v>
      </c>
      <c r="C21" s="11"/>
      <c r="D21" s="12">
        <f>-(E14*E3+D20)</f>
        <v>-3750000</v>
      </c>
    </row>
    <row r="22" spans="2:4" x14ac:dyDescent="0.25">
      <c r="B22" s="14" t="s">
        <v>16</v>
      </c>
      <c r="C22" s="15"/>
      <c r="D22" s="16">
        <f>SUM(D17:D21)</f>
        <v>33050000</v>
      </c>
    </row>
    <row r="23" spans="2:4" x14ac:dyDescent="0.25">
      <c r="D23" s="2"/>
    </row>
    <row r="24" spans="2:4" x14ac:dyDescent="0.25">
      <c r="D24" s="2"/>
    </row>
    <row r="25" spans="2:4" x14ac:dyDescent="0.25">
      <c r="D25" s="2"/>
    </row>
    <row r="26" spans="2:4" x14ac:dyDescent="0.25">
      <c r="B26" t="s">
        <v>17</v>
      </c>
    </row>
    <row r="28" spans="2:4" x14ac:dyDescent="0.25">
      <c r="B28" t="s">
        <v>18</v>
      </c>
      <c r="C28" s="1">
        <f>SUM(E5:E9,D20,D21)-E6</f>
        <v>443250000</v>
      </c>
    </row>
    <row r="29" spans="2:4" x14ac:dyDescent="0.25">
      <c r="B29" s="13" t="s">
        <v>19</v>
      </c>
      <c r="C29" s="18">
        <f>E3</f>
        <v>25000</v>
      </c>
    </row>
    <row r="30" spans="2:4" x14ac:dyDescent="0.25">
      <c r="B30" t="s">
        <v>20</v>
      </c>
      <c r="C30" s="3">
        <f>C28/C29</f>
        <v>17730</v>
      </c>
    </row>
    <row r="32" spans="2:4" x14ac:dyDescent="0.25">
      <c r="B32" t="s">
        <v>21</v>
      </c>
      <c r="C32" s="36">
        <f>C30+E14</f>
        <v>18480</v>
      </c>
    </row>
    <row r="34" spans="2:3" x14ac:dyDescent="0.25">
      <c r="B34" t="s">
        <v>22</v>
      </c>
    </row>
    <row r="35" spans="2:3" x14ac:dyDescent="0.25">
      <c r="B35" t="s">
        <v>23</v>
      </c>
      <c r="C35">
        <f>-D20/(3/4*E3)</f>
        <v>800</v>
      </c>
    </row>
    <row r="36" spans="2:3" x14ac:dyDescent="0.25">
      <c r="B36" t="s">
        <v>8</v>
      </c>
      <c r="C36" s="1">
        <f>E14</f>
        <v>750</v>
      </c>
    </row>
    <row r="37" spans="2:3" x14ac:dyDescent="0.25">
      <c r="B37" t="s">
        <v>25</v>
      </c>
      <c r="C37" s="17">
        <v>0.1</v>
      </c>
    </row>
    <row r="38" spans="2:3" x14ac:dyDescent="0.25">
      <c r="B38" s="8" t="s">
        <v>24</v>
      </c>
      <c r="C38" s="8">
        <f>(C35+C36)/C37</f>
        <v>15500</v>
      </c>
    </row>
    <row r="40" spans="2:3" x14ac:dyDescent="0.25">
      <c r="B40" t="s">
        <v>56</v>
      </c>
    </row>
    <row r="41" spans="2:3" x14ac:dyDescent="0.25">
      <c r="B41" t="s">
        <v>8</v>
      </c>
      <c r="C41" s="1">
        <f>E14</f>
        <v>750</v>
      </c>
    </row>
    <row r="42" spans="2:3" x14ac:dyDescent="0.25">
      <c r="B42" t="s">
        <v>25</v>
      </c>
      <c r="C42">
        <v>0.1</v>
      </c>
    </row>
    <row r="43" spans="2:3" x14ac:dyDescent="0.25">
      <c r="B43" s="37" t="s">
        <v>24</v>
      </c>
      <c r="C43" s="37">
        <f>C41/C42</f>
        <v>7500</v>
      </c>
    </row>
    <row r="45" spans="2:3" x14ac:dyDescent="0.25">
      <c r="B45" t="s">
        <v>57</v>
      </c>
    </row>
    <row r="47" spans="2:3" x14ac:dyDescent="0.25">
      <c r="B47" t="s">
        <v>58</v>
      </c>
      <c r="C47" s="1">
        <f>E9</f>
        <v>64000000</v>
      </c>
    </row>
    <row r="48" spans="2:3" x14ac:dyDescent="0.25">
      <c r="B48" t="s">
        <v>19</v>
      </c>
      <c r="C48" s="1">
        <f>E3</f>
        <v>25000</v>
      </c>
    </row>
    <row r="49" spans="2:3" x14ac:dyDescent="0.25">
      <c r="B49" t="s">
        <v>59</v>
      </c>
      <c r="C49">
        <f>C47/C48</f>
        <v>2560</v>
      </c>
    </row>
    <row r="50" spans="2:3" x14ac:dyDescent="0.25">
      <c r="B50" t="s">
        <v>25</v>
      </c>
      <c r="C50">
        <v>0.1</v>
      </c>
    </row>
    <row r="51" spans="2:3" x14ac:dyDescent="0.25">
      <c r="B51" s="3" t="s">
        <v>26</v>
      </c>
      <c r="C51" s="3">
        <f>C49/C50</f>
        <v>25600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3476-23BB-4BA4-A7A9-3C6AA2740253}">
  <dimension ref="A1:I46"/>
  <sheetViews>
    <sheetView showGridLines="0" tabSelected="1" zoomScale="130" zoomScaleNormal="130" workbookViewId="0">
      <selection activeCell="D1" sqref="D1"/>
    </sheetView>
  </sheetViews>
  <sheetFormatPr defaultRowHeight="15" x14ac:dyDescent="0.25"/>
  <cols>
    <col min="2" max="2" width="21.7109375" bestFit="1" customWidth="1"/>
    <col min="3" max="3" width="11.85546875" bestFit="1" customWidth="1"/>
    <col min="4" max="4" width="12.28515625" bestFit="1" customWidth="1"/>
    <col min="5" max="5" width="9.5703125" bestFit="1" customWidth="1"/>
    <col min="6" max="6" width="11.7109375" bestFit="1" customWidth="1"/>
    <col min="7" max="7" width="9.85546875" bestFit="1" customWidth="1"/>
    <col min="8" max="8" width="16.7109375" bestFit="1" customWidth="1"/>
    <col min="9" max="9" width="11.7109375" bestFit="1" customWidth="1"/>
  </cols>
  <sheetData>
    <row r="1" spans="2:9" x14ac:dyDescent="0.25">
      <c r="B1" s="19"/>
      <c r="C1" s="20"/>
      <c r="D1" s="20" t="s">
        <v>36</v>
      </c>
      <c r="E1" s="20" t="s">
        <v>37</v>
      </c>
      <c r="F1" s="20" t="s">
        <v>38</v>
      </c>
      <c r="G1" s="20"/>
      <c r="H1" s="20"/>
      <c r="I1" s="21" t="s">
        <v>38</v>
      </c>
    </row>
    <row r="2" spans="2:9" x14ac:dyDescent="0.25">
      <c r="B2" s="22" t="s">
        <v>27</v>
      </c>
      <c r="C2" s="23"/>
      <c r="D2" s="24">
        <v>32180</v>
      </c>
      <c r="E2" s="24">
        <v>22180</v>
      </c>
      <c r="F2" s="24">
        <v>10000</v>
      </c>
      <c r="G2" s="23"/>
      <c r="H2" s="23" t="s">
        <v>39</v>
      </c>
      <c r="I2" s="25">
        <v>400000</v>
      </c>
    </row>
    <row r="3" spans="2:9" x14ac:dyDescent="0.25">
      <c r="B3" s="22" t="s">
        <v>28</v>
      </c>
      <c r="C3" s="23"/>
      <c r="D3" s="24">
        <v>282120</v>
      </c>
      <c r="E3" s="24">
        <v>102810</v>
      </c>
      <c r="F3" s="24">
        <v>179310</v>
      </c>
      <c r="G3" s="23"/>
      <c r="H3" s="23" t="s">
        <v>3</v>
      </c>
      <c r="I3" s="25">
        <v>10000</v>
      </c>
    </row>
    <row r="4" spans="2:9" x14ac:dyDescent="0.25">
      <c r="B4" s="22" t="s">
        <v>29</v>
      </c>
      <c r="C4" s="23"/>
      <c r="D4" s="24">
        <v>50000</v>
      </c>
      <c r="E4" s="24"/>
      <c r="F4" s="24">
        <v>50000</v>
      </c>
      <c r="G4" s="23"/>
      <c r="H4" s="23" t="s">
        <v>40</v>
      </c>
      <c r="I4" s="25">
        <v>32250</v>
      </c>
    </row>
    <row r="5" spans="2:9" x14ac:dyDescent="0.25">
      <c r="B5" s="22" t="s">
        <v>30</v>
      </c>
      <c r="C5" s="23"/>
      <c r="D5" s="24">
        <v>1000</v>
      </c>
      <c r="E5" s="24"/>
      <c r="F5" s="24">
        <v>1000</v>
      </c>
      <c r="G5" s="23"/>
      <c r="H5" s="23" t="s">
        <v>41</v>
      </c>
      <c r="I5" s="25">
        <v>117750</v>
      </c>
    </row>
    <row r="6" spans="2:9" x14ac:dyDescent="0.25">
      <c r="B6" s="22" t="s">
        <v>31</v>
      </c>
      <c r="C6" s="23"/>
      <c r="D6" s="24">
        <v>178690</v>
      </c>
      <c r="E6" s="24"/>
      <c r="F6" s="24">
        <v>178690</v>
      </c>
      <c r="G6" s="23"/>
      <c r="H6" s="23" t="s">
        <v>42</v>
      </c>
      <c r="I6" s="25">
        <v>10500</v>
      </c>
    </row>
    <row r="7" spans="2:9" x14ac:dyDescent="0.25">
      <c r="B7" s="22" t="s">
        <v>32</v>
      </c>
      <c r="C7" s="23"/>
      <c r="D7" s="24">
        <v>47800</v>
      </c>
      <c r="E7" s="24"/>
      <c r="F7" s="24">
        <v>47800</v>
      </c>
      <c r="G7" s="23"/>
      <c r="H7" s="23" t="s">
        <v>43</v>
      </c>
      <c r="I7" s="25">
        <v>52500</v>
      </c>
    </row>
    <row r="8" spans="2:9" x14ac:dyDescent="0.25">
      <c r="B8" s="22" t="s">
        <v>33</v>
      </c>
      <c r="C8" s="23"/>
      <c r="D8" s="24">
        <v>6230</v>
      </c>
      <c r="E8" s="24">
        <v>4730</v>
      </c>
      <c r="F8" s="24">
        <v>1500</v>
      </c>
      <c r="G8" s="23"/>
      <c r="H8" s="23"/>
      <c r="I8" s="25"/>
    </row>
    <row r="9" spans="2:9" x14ac:dyDescent="0.25">
      <c r="B9" s="22" t="s">
        <v>34</v>
      </c>
      <c r="C9" s="23"/>
      <c r="D9" s="24">
        <v>63250</v>
      </c>
      <c r="E9" s="24"/>
      <c r="F9" s="24">
        <v>63250</v>
      </c>
      <c r="G9" s="23"/>
      <c r="H9" s="23"/>
      <c r="I9" s="25"/>
    </row>
    <row r="10" spans="2:9" x14ac:dyDescent="0.25">
      <c r="B10" s="22" t="s">
        <v>35</v>
      </c>
      <c r="C10" s="23"/>
      <c r="D10" s="24">
        <v>914450</v>
      </c>
      <c r="E10" s="24"/>
      <c r="F10" s="24">
        <v>91450</v>
      </c>
      <c r="G10" s="23"/>
      <c r="H10" s="23"/>
      <c r="I10" s="25"/>
    </row>
    <row r="11" spans="2:9" x14ac:dyDescent="0.25">
      <c r="B11" s="26"/>
      <c r="C11" s="27"/>
      <c r="D11" s="28">
        <f>SUM(D2:D10)</f>
        <v>1575720</v>
      </c>
      <c r="E11" s="28">
        <f t="shared" ref="E11:F11" si="0">SUM(E2:E10)</f>
        <v>129720</v>
      </c>
      <c r="F11" s="28">
        <f t="shared" si="0"/>
        <v>623000</v>
      </c>
      <c r="G11" s="27"/>
      <c r="H11" s="27"/>
      <c r="I11" s="29">
        <f t="shared" ref="I11" si="1">SUM(I2:I10)</f>
        <v>623000</v>
      </c>
    </row>
    <row r="13" spans="2:9" x14ac:dyDescent="0.25">
      <c r="B13" s="30" t="s">
        <v>44</v>
      </c>
      <c r="E13" t="s">
        <v>54</v>
      </c>
    </row>
    <row r="14" spans="2:9" x14ac:dyDescent="0.25">
      <c r="B14" s="30" t="s">
        <v>45</v>
      </c>
      <c r="C14" s="1">
        <v>5000</v>
      </c>
      <c r="F14">
        <v>800</v>
      </c>
      <c r="G14" s="1">
        <f>F14*$C$14</f>
        <v>4000000</v>
      </c>
    </row>
    <row r="15" spans="2:9" x14ac:dyDescent="0.25">
      <c r="B15" s="30" t="s">
        <v>46</v>
      </c>
      <c r="C15" s="1">
        <v>18000</v>
      </c>
      <c r="F15">
        <v>800</v>
      </c>
      <c r="G15" s="1">
        <f t="shared" ref="G15:G18" si="2">F15*$C$14</f>
        <v>4000000</v>
      </c>
    </row>
    <row r="16" spans="2:9" x14ac:dyDescent="0.25">
      <c r="B16" s="8"/>
      <c r="C16" s="20">
        <f>C14*C15</f>
        <v>90000000</v>
      </c>
      <c r="D16">
        <f>C16/1000</f>
        <v>90000</v>
      </c>
      <c r="F16">
        <v>800</v>
      </c>
      <c r="G16" s="1">
        <f t="shared" si="2"/>
        <v>4000000</v>
      </c>
    </row>
    <row r="17" spans="1:8" x14ac:dyDescent="0.25">
      <c r="D17" s="1">
        <f>D16-D4</f>
        <v>40000</v>
      </c>
      <c r="F17">
        <v>1050</v>
      </c>
      <c r="G17" s="1">
        <f t="shared" si="2"/>
        <v>5250000</v>
      </c>
    </row>
    <row r="18" spans="1:8" x14ac:dyDescent="0.25">
      <c r="B18" s="30" t="s">
        <v>47</v>
      </c>
      <c r="F18">
        <v>960</v>
      </c>
      <c r="G18" s="1">
        <f t="shared" si="2"/>
        <v>4800000</v>
      </c>
    </row>
    <row r="19" spans="1:8" x14ac:dyDescent="0.25">
      <c r="B19" s="30" t="s">
        <v>48</v>
      </c>
      <c r="C19">
        <v>20000000</v>
      </c>
      <c r="E19" s="8"/>
      <c r="F19" s="8">
        <f>SUM(F14:F18)/COUNTA(F14:F18)</f>
        <v>882</v>
      </c>
      <c r="G19" s="20">
        <f>AVERAGE(G14:G18)</f>
        <v>4410000</v>
      </c>
      <c r="H19">
        <f>AVERAGE(F14:F18)</f>
        <v>882</v>
      </c>
    </row>
    <row r="20" spans="1:8" x14ac:dyDescent="0.25">
      <c r="B20" s="30" t="s">
        <v>49</v>
      </c>
      <c r="C20" s="31">
        <v>0.25</v>
      </c>
    </row>
    <row r="21" spans="1:8" x14ac:dyDescent="0.25">
      <c r="B21" s="8"/>
      <c r="C21" s="20">
        <f>C19*C20</f>
        <v>5000000</v>
      </c>
      <c r="D21">
        <f>C21/1000</f>
        <v>5000</v>
      </c>
    </row>
    <row r="23" spans="1:8" x14ac:dyDescent="0.25">
      <c r="B23" s="30" t="s">
        <v>50</v>
      </c>
    </row>
    <row r="24" spans="1:8" x14ac:dyDescent="0.25">
      <c r="B24" s="30" t="s">
        <v>33</v>
      </c>
      <c r="C24" s="1">
        <f>D8</f>
        <v>6230</v>
      </c>
    </row>
    <row r="25" spans="1:8" x14ac:dyDescent="0.25">
      <c r="B25" s="30" t="s">
        <v>51</v>
      </c>
      <c r="C25" s="31">
        <v>0.5</v>
      </c>
      <c r="F25" s="1"/>
    </row>
    <row r="26" spans="1:8" x14ac:dyDescent="0.25">
      <c r="B26" s="8"/>
      <c r="C26" s="8">
        <f>C24*C25</f>
        <v>3115</v>
      </c>
      <c r="D26" s="1">
        <f>E8-C26</f>
        <v>1615</v>
      </c>
      <c r="E26" s="1">
        <f>C26-F8</f>
        <v>1615</v>
      </c>
      <c r="F26" s="1">
        <f>F11+D16-F4+C26-F8-D21</f>
        <v>659615</v>
      </c>
    </row>
    <row r="28" spans="1:8" x14ac:dyDescent="0.25">
      <c r="B28" s="30" t="s">
        <v>52</v>
      </c>
      <c r="C28" s="33">
        <f>I2*1000</f>
        <v>400000000</v>
      </c>
    </row>
    <row r="29" spans="1:8" x14ac:dyDescent="0.25">
      <c r="B29" s="30" t="s">
        <v>53</v>
      </c>
      <c r="C29" s="34">
        <v>20000</v>
      </c>
    </row>
    <row r="30" spans="1:8" x14ac:dyDescent="0.25">
      <c r="B30" s="32" t="s">
        <v>45</v>
      </c>
      <c r="C30" s="35">
        <f>C28/C29</f>
        <v>20000</v>
      </c>
    </row>
    <row r="32" spans="1:8" x14ac:dyDescent="0.25">
      <c r="A32" t="s">
        <v>61</v>
      </c>
    </row>
    <row r="33" spans="1:3" x14ac:dyDescent="0.25">
      <c r="B33" s="30" t="s">
        <v>60</v>
      </c>
      <c r="C33" s="1">
        <f>SUM(I2:I4)</f>
        <v>442250</v>
      </c>
    </row>
    <row r="34" spans="1:3" x14ac:dyDescent="0.25">
      <c r="B34" s="30" t="s">
        <v>45</v>
      </c>
      <c r="C34" s="1">
        <f>C30</f>
        <v>20000</v>
      </c>
    </row>
    <row r="35" spans="1:3" x14ac:dyDescent="0.25">
      <c r="C35">
        <f>C33/C34</f>
        <v>22.112500000000001</v>
      </c>
    </row>
    <row r="37" spans="1:3" x14ac:dyDescent="0.25">
      <c r="A37" t="s">
        <v>26</v>
      </c>
      <c r="C37">
        <f>$F$19</f>
        <v>882</v>
      </c>
    </row>
    <row r="38" spans="1:3" x14ac:dyDescent="0.25">
      <c r="B38" t="s">
        <v>62</v>
      </c>
      <c r="C38" s="1">
        <f>+(SUM(I3:I4)*0.05)</f>
        <v>2112.5</v>
      </c>
    </row>
    <row r="39" spans="1:3" x14ac:dyDescent="0.25">
      <c r="B39" t="s">
        <v>45</v>
      </c>
      <c r="C39" s="1">
        <f>$C$30</f>
        <v>20000</v>
      </c>
    </row>
    <row r="40" spans="1:3" x14ac:dyDescent="0.25">
      <c r="B40" t="s">
        <v>25</v>
      </c>
      <c r="C40" s="1">
        <v>0.12</v>
      </c>
    </row>
    <row r="41" spans="1:3" x14ac:dyDescent="0.25">
      <c r="C41">
        <f>C38/C39/C40</f>
        <v>0.88020833333333337</v>
      </c>
    </row>
    <row r="43" spans="1:3" x14ac:dyDescent="0.25">
      <c r="A43" t="s">
        <v>63</v>
      </c>
    </row>
    <row r="44" spans="1:3" x14ac:dyDescent="0.25">
      <c r="B44" t="s">
        <v>14</v>
      </c>
      <c r="C44">
        <f>H19</f>
        <v>882</v>
      </c>
    </row>
    <row r="45" spans="1:3" x14ac:dyDescent="0.25">
      <c r="B45" t="s">
        <v>25</v>
      </c>
      <c r="C45" s="1">
        <f>C40</f>
        <v>0.12</v>
      </c>
    </row>
    <row r="46" spans="1:3" x14ac:dyDescent="0.25">
      <c r="C46">
        <f>C44/C45</f>
        <v>7350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 X</vt:lpstr>
      <vt:lpstr>SA GMC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Rasolofoson Aina Andrianina</dc:creator>
  <cp:lastModifiedBy>Rasolofoson Aina Andrianina</cp:lastModifiedBy>
  <dcterms:created xsi:type="dcterms:W3CDTF">2025-09-05T07:59:59Z</dcterms:created>
  <dcterms:modified xsi:type="dcterms:W3CDTF">2025-09-05T09:41:28Z</dcterms:modified>
</cp:coreProperties>
</file>