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GOTIANA\OneDrive\Fantasy in a Surrealist Reality\"/>
    </mc:Choice>
  </mc:AlternateContent>
  <xr:revisionPtr revIDLastSave="0" documentId="13_ncr:1_{9AA19E4C-4A58-401F-847A-91BCE91FB08A}" xr6:coauthVersionLast="47" xr6:coauthVersionMax="47" xr10:uidLastSave="{00000000-0000-0000-0000-000000000000}"/>
  <bookViews>
    <workbookView xWindow="10140" yWindow="0" windowWidth="10455" windowHeight="10905" activeTab="1" xr2:uid="{26AB1B3A-FE99-4B0F-A9EA-D48DF706BF6F}"/>
  </bookViews>
  <sheets>
    <sheet name="Bilan" sheetId="2" r:id="rId1"/>
    <sheet name="Sheet1" sheetId="1" r:id="rId2"/>
  </sheets>
  <definedNames>
    <definedName name="ExternalData_1" localSheetId="0" hidden="1">Bilan!$A$1:$F$24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" i="1" l="1"/>
  <c r="E104" i="1"/>
  <c r="D58" i="1"/>
  <c r="E54" i="1"/>
  <c r="A126" i="1"/>
  <c r="E119" i="1"/>
  <c r="E118" i="1"/>
  <c r="A118" i="1"/>
  <c r="A119" i="1"/>
  <c r="A120" i="1"/>
  <c r="A121" i="1"/>
  <c r="A122" i="1"/>
  <c r="A125" i="1"/>
  <c r="A129" i="1"/>
  <c r="A128" i="1"/>
  <c r="D67" i="1"/>
  <c r="E67" i="1" s="1"/>
  <c r="D120" i="1" s="1"/>
  <c r="E120" i="1" s="1"/>
  <c r="D66" i="1"/>
  <c r="E66" i="1" s="1"/>
  <c r="D119" i="1" s="1"/>
  <c r="D65" i="1"/>
  <c r="E65" i="1" s="1"/>
  <c r="D118" i="1" s="1"/>
  <c r="D114" i="1"/>
  <c r="C105" i="1"/>
  <c r="C104" i="1"/>
  <c r="D92" i="1"/>
  <c r="E92" i="1" s="1"/>
  <c r="D129" i="1" s="1"/>
  <c r="E129" i="1" s="1"/>
  <c r="D91" i="1"/>
  <c r="D86" i="1"/>
  <c r="E86" i="1" s="1"/>
  <c r="D128" i="1" s="1"/>
  <c r="D85" i="1"/>
  <c r="B81" i="1"/>
  <c r="D81" i="1" s="1"/>
  <c r="E81" i="1" s="1"/>
  <c r="D124" i="1" s="1"/>
  <c r="A81" i="1"/>
  <c r="A124" i="1" s="1"/>
  <c r="B80" i="1"/>
  <c r="D80" i="1" s="1"/>
  <c r="A80" i="1"/>
  <c r="A123" i="1" s="1"/>
  <c r="D76" i="1"/>
  <c r="D75" i="1"/>
  <c r="D74" i="1"/>
  <c r="E74" i="1" s="1"/>
  <c r="D121" i="1" s="1"/>
  <c r="E121" i="1" s="1"/>
  <c r="E46" i="1"/>
  <c r="C46" i="1"/>
  <c r="B58" i="1"/>
  <c r="A58" i="1"/>
  <c r="A117" i="1" s="1"/>
  <c r="B68" i="1"/>
  <c r="C68" i="1"/>
  <c r="C54" i="1"/>
  <c r="E45" i="1"/>
  <c r="E44" i="1"/>
  <c r="E43" i="1"/>
  <c r="E49" i="1"/>
  <c r="E50" i="1"/>
  <c r="C50" i="1"/>
  <c r="C49" i="1"/>
  <c r="C45" i="1"/>
  <c r="C44" i="1"/>
  <c r="C43" i="1"/>
  <c r="C34" i="1"/>
  <c r="E41" i="1" s="1"/>
  <c r="C29" i="1"/>
  <c r="D24" i="1"/>
  <c r="C24" i="1"/>
  <c r="B24" i="1"/>
  <c r="F9" i="1"/>
  <c r="E128" i="1" l="1"/>
  <c r="E124" i="1"/>
  <c r="C106" i="1"/>
  <c r="E58" i="1"/>
  <c r="D68" i="1"/>
  <c r="D93" i="1"/>
  <c r="E91" i="1"/>
  <c r="D126" i="1" s="1"/>
  <c r="E126" i="1" s="1"/>
  <c r="D87" i="1"/>
  <c r="E85" i="1"/>
  <c r="D125" i="1" s="1"/>
  <c r="E125" i="1" s="1"/>
  <c r="E80" i="1"/>
  <c r="D123" i="1" s="1"/>
  <c r="E123" i="1" s="1"/>
  <c r="D82" i="1"/>
  <c r="E75" i="1"/>
  <c r="D122" i="1" s="1"/>
  <c r="E122" i="1" s="1"/>
  <c r="D77" i="1"/>
  <c r="F24" i="1"/>
  <c r="E39" i="1"/>
  <c r="E52" i="1" s="1"/>
  <c r="D117" i="1" l="1"/>
  <c r="E117" i="1" s="1"/>
  <c r="E131" i="1"/>
  <c r="E13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CA6E3-9ED5-42A3-8EE1-FCF1405A5EDA}" keepAlive="1" name="Query - Bilan" description="Connection to the 'Bilan' query in the workbook." type="5" refreshedVersion="8" background="1" saveData="1">
    <dbPr connection="Provider=Microsoft.Mashup.OleDb.1;Data Source=$Workbook$;Location=Bilan;Extended Properties=&quot;&quot;" command="SELECT * FROM [Bilan]"/>
  </connection>
</connections>
</file>

<file path=xl/sharedStrings.xml><?xml version="1.0" encoding="utf-8"?>
<sst xmlns="http://schemas.openxmlformats.org/spreadsheetml/2006/main" count="150" uniqueCount="105">
  <si>
    <t>Amort. et ACTIF Brut</t>
  </si>
  <si>
    <t>Brut</t>
  </si>
  <si>
    <t>Prov.</t>
  </si>
  <si>
    <t>Net</t>
  </si>
  <si>
    <t>PASSIF</t>
  </si>
  <si>
    <t>Net_1</t>
  </si>
  <si>
    <t>Immobilisations incorporelles</t>
  </si>
  <si>
    <t>Capitaux propres</t>
  </si>
  <si>
    <t xml:space="preserve">Frais d’établissement </t>
  </si>
  <si>
    <t>Capital social (100 € x 10 000)</t>
  </si>
  <si>
    <t xml:space="preserve">Concession, brevets </t>
  </si>
  <si>
    <t>Réserves</t>
  </si>
  <si>
    <t xml:space="preserve">Fonds commercial </t>
  </si>
  <si>
    <t>Résultat de l’exercice</t>
  </si>
  <si>
    <t/>
  </si>
  <si>
    <t>Provisions réglementées</t>
  </si>
  <si>
    <t>Immobilisations corporelles</t>
  </si>
  <si>
    <t>Subventions d’investissement</t>
  </si>
  <si>
    <t xml:space="preserve">Terrains </t>
  </si>
  <si>
    <t xml:space="preserve">Constructions </t>
  </si>
  <si>
    <t>Total des capitaux propres</t>
  </si>
  <si>
    <t xml:space="preserve">Matériels et outillages industriels </t>
  </si>
  <si>
    <t xml:space="preserve">Autres immobilisations corporelles </t>
  </si>
  <si>
    <t xml:space="preserve">Immobilisations financières </t>
  </si>
  <si>
    <t>Provisions</t>
  </si>
  <si>
    <t xml:space="preserve">Titres de participations </t>
  </si>
  <si>
    <t>Provisions pour risques de change</t>
  </si>
  <si>
    <t>Prêts</t>
  </si>
  <si>
    <t>Autres provisions</t>
  </si>
  <si>
    <t>Actifs circulants</t>
  </si>
  <si>
    <t>Dettes</t>
  </si>
  <si>
    <t xml:space="preserve">Stocks et en cours </t>
  </si>
  <si>
    <t>Dettes financières</t>
  </si>
  <si>
    <t xml:space="preserve">Créances d’exploitation </t>
  </si>
  <si>
    <t>Dettes d’exploitation</t>
  </si>
  <si>
    <t xml:space="preserve">Valeurs mobilières de placement </t>
  </si>
  <si>
    <t xml:space="preserve">Disponibilités </t>
  </si>
  <si>
    <t xml:space="preserve">Charges constatées d’avance </t>
  </si>
  <si>
    <t>Produits constatés d’avance</t>
  </si>
  <si>
    <t xml:space="preserve">Charges à répartir </t>
  </si>
  <si>
    <t xml:space="preserve">Primes sur remboursement obligations </t>
  </si>
  <si>
    <t xml:space="preserve">Ecart de conversion - actif </t>
  </si>
  <si>
    <t>Ecart de conversion - passif</t>
  </si>
  <si>
    <t xml:space="preserve">Total </t>
  </si>
  <si>
    <t>Total</t>
  </si>
  <si>
    <t>ACTIF</t>
  </si>
  <si>
    <t>Amort. et Prov.</t>
  </si>
  <si>
    <t>Frais d’établissement</t>
  </si>
  <si>
    <t>Concession, brevets</t>
  </si>
  <si>
    <t>Fonds commercial</t>
  </si>
  <si>
    <t>Terrains</t>
  </si>
  <si>
    <t>Constructions</t>
  </si>
  <si>
    <t>Matériels et outillages industriels</t>
  </si>
  <si>
    <t>Autres immobilisations corporelles</t>
  </si>
  <si>
    <t>Immobilisations financières</t>
  </si>
  <si>
    <t>Titres de participations</t>
  </si>
  <si>
    <t>Stocks et en cours</t>
  </si>
  <si>
    <t>Créances d’exploitation</t>
  </si>
  <si>
    <t>Valeurs mobilières de placement</t>
  </si>
  <si>
    <t>Disponibilités</t>
  </si>
  <si>
    <t>Charges constatées d’avance</t>
  </si>
  <si>
    <t>Charges à répartir</t>
  </si>
  <si>
    <t>Primes sur remboursement obligations</t>
  </si>
  <si>
    <t>Ecart de conversion - actif</t>
  </si>
  <si>
    <t>Informations Capital</t>
  </si>
  <si>
    <t>Nb</t>
  </si>
  <si>
    <t>Val nom</t>
  </si>
  <si>
    <t>Dividendes par actions a payer</t>
  </si>
  <si>
    <t>Dividendes</t>
  </si>
  <si>
    <t>Total Dividendes Payer</t>
  </si>
  <si>
    <t>Actif Comptable</t>
  </si>
  <si>
    <t>Total Capitaux Propres</t>
  </si>
  <si>
    <t>Ajustement pour actifs :</t>
  </si>
  <si>
    <t>Ajustement pour passifs :</t>
  </si>
  <si>
    <t>Affectation du Resultat</t>
  </si>
  <si>
    <t>Deduction du Fonds Commercial Initial</t>
  </si>
  <si>
    <t>Reevaluation des elements actifs</t>
  </si>
  <si>
    <t>Plus-Value sur elements non amortissables</t>
  </si>
  <si>
    <t>Terrains / Batiment EXPLOITATION</t>
  </si>
  <si>
    <t>Terrains/ Batiment Loue au personnel</t>
  </si>
  <si>
    <t>Terrains/ But speculatif</t>
  </si>
  <si>
    <t>Vcomptable</t>
  </si>
  <si>
    <t>Evaluation</t>
  </si>
  <si>
    <t>Plus ou Moins Value</t>
  </si>
  <si>
    <t>Plus-Value sur Terrains</t>
  </si>
  <si>
    <t>Plus-Value</t>
  </si>
  <si>
    <t>Valeur nette comptable</t>
  </si>
  <si>
    <t xml:space="preserve">Bâtiments d’exploitation </t>
  </si>
  <si>
    <t>Habitations louées au personnel</t>
  </si>
  <si>
    <t>Valeur de remplacement</t>
  </si>
  <si>
    <t>Valeur Comptable</t>
  </si>
  <si>
    <t>Valeur d’entrée</t>
  </si>
  <si>
    <t>Participation dans la société Méga</t>
  </si>
  <si>
    <t>Participation dans la société Inno</t>
  </si>
  <si>
    <t>. Détails des Valeurs mobilières de placement :</t>
  </si>
  <si>
    <t>SICAV Monnaieplus</t>
  </si>
  <si>
    <t>SICAV Acticroissance</t>
  </si>
  <si>
    <t>Provision pour hausse des prix</t>
  </si>
  <si>
    <t>Provision pour investissement</t>
  </si>
  <si>
    <t>Amortissements dérogatoires</t>
  </si>
  <si>
    <t>Contrat de Credit-bail</t>
  </si>
  <si>
    <t>Reevaluation des impots differes sur les plus-values</t>
  </si>
  <si>
    <t>Taux impots Differe</t>
  </si>
  <si>
    <t xml:space="preserve">Plus-Value </t>
  </si>
  <si>
    <t xml:space="preserve">Impots Differes sur Provisions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</si>
</sst>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"/>
      <name val="Aptos Display"/>
      <family val="2"/>
      <scheme val="major"/>
    </font>
    <font>
      <b/>
      <sz val="9"/>
      <color indexed="8"/>
      <name val="Aptos Display"/>
      <family val="2"/>
      <scheme val="major"/>
    </font>
    <font>
      <sz val="9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3" fontId="2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3" fontId="2" fillId="0" borderId="4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41" fontId="3" fillId="0" borderId="1" xfId="1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0" fontId="0" fillId="2" borderId="0" xfId="0" applyFill="1"/>
  </cellXfs>
  <cellStyles count="3">
    <cellStyle name="Comma [0]" xfId="1" builtinId="6"/>
    <cellStyle name="Comma [0] 2" xfId="2" xr:uid="{490F85D7-9176-4812-988D-7A6E76B18834}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81478-83CA-4BC2-A653-78C31F56B577}" autoFormatId="16" applyNumberFormats="0" applyBorderFormats="0" applyFontFormats="0" applyPatternFormats="0" applyAlignmentFormats="0" applyWidthHeightFormats="0">
  <queryTableRefresh nextId="7">
    <queryTableFields count="6">
      <queryTableField id="1" name="Amort. et ACTIF Brut" tableColumnId="1"/>
      <queryTableField id="2" name="Brut" tableColumnId="2"/>
      <queryTableField id="3" name="Prov." tableColumnId="3"/>
      <queryTableField id="4" name="Net" tableColumnId="4"/>
      <queryTableField id="5" name="PASSIF" tableColumnId="5"/>
      <queryTableField id="6" name="Net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9F1CE-8C78-4509-A6DD-8CD8209B6350}" name="Bilan" displayName="Bilan" ref="A1:F24" tableType="queryTable" totalsRowShown="0">
  <autoFilter ref="A1:F24" xr:uid="{FA79F1CE-8C78-4509-A6DD-8CD8209B6350}"/>
  <tableColumns count="6">
    <tableColumn id="1" xr3:uid="{35B3CF21-5389-4476-B54D-434447ED92A3}" uniqueName="1" name="Amort. et ACTIF Brut" queryTableFieldId="1" dataDxfId="1"/>
    <tableColumn id="2" xr3:uid="{D0B0124B-5147-4656-8BBE-DC5195E289A3}" uniqueName="2" name="Brut" queryTableFieldId="2"/>
    <tableColumn id="3" xr3:uid="{AD303E40-6F75-48B9-BDB9-00D8A6B60F4C}" uniqueName="3" name="Prov." queryTableFieldId="3"/>
    <tableColumn id="4" xr3:uid="{D32C8916-52C0-49C1-A88F-8A2B02242567}" uniqueName="4" name="Net" queryTableFieldId="4"/>
    <tableColumn id="5" xr3:uid="{7D899589-8BE2-4926-AF39-ACD62C6678F0}" uniqueName="5" name="PASSIF" queryTableFieldId="5" dataDxfId="0"/>
    <tableColumn id="6" xr3:uid="{9B8590CD-EA14-4FFA-BFE6-1F0194875C6E}" uniqueName="6" name="Net_1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10D8-AC82-4C0A-B989-B49DAD31E3EA}">
  <dimension ref="A1:F24"/>
  <sheetViews>
    <sheetView workbookViewId="0">
      <selection activeCell="F12" sqref="F12"/>
    </sheetView>
  </sheetViews>
  <sheetFormatPr defaultRowHeight="15" x14ac:dyDescent="0.25"/>
  <cols>
    <col min="1" max="1" width="36.5703125" bestFit="1" customWidth="1"/>
    <col min="2" max="2" width="9" bestFit="1" customWidth="1"/>
    <col min="3" max="3" width="8" bestFit="1" customWidth="1"/>
    <col min="4" max="4" width="9" bestFit="1" customWidth="1"/>
    <col min="5" max="5" width="32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 t="s">
        <v>7</v>
      </c>
    </row>
    <row r="3" spans="1:6" x14ac:dyDescent="0.25">
      <c r="A3" t="s">
        <v>8</v>
      </c>
      <c r="B3">
        <v>220000</v>
      </c>
      <c r="C3">
        <v>60000</v>
      </c>
      <c r="D3">
        <v>160000</v>
      </c>
      <c r="E3" t="s">
        <v>9</v>
      </c>
      <c r="F3">
        <v>1000000</v>
      </c>
    </row>
    <row r="4" spans="1:6" x14ac:dyDescent="0.25">
      <c r="A4" t="s">
        <v>10</v>
      </c>
      <c r="B4">
        <v>15000</v>
      </c>
      <c r="C4">
        <v>3000</v>
      </c>
      <c r="D4">
        <v>12000</v>
      </c>
      <c r="E4" t="s">
        <v>11</v>
      </c>
      <c r="F4">
        <v>482000</v>
      </c>
    </row>
    <row r="5" spans="1:6" x14ac:dyDescent="0.25">
      <c r="A5" t="s">
        <v>12</v>
      </c>
      <c r="B5">
        <v>1400000</v>
      </c>
      <c r="D5">
        <v>1400000</v>
      </c>
      <c r="E5" t="s">
        <v>13</v>
      </c>
      <c r="F5">
        <v>525000</v>
      </c>
    </row>
    <row r="6" spans="1:6" x14ac:dyDescent="0.25">
      <c r="A6" t="s">
        <v>14</v>
      </c>
      <c r="E6" t="s">
        <v>15</v>
      </c>
      <c r="F6">
        <v>355000</v>
      </c>
    </row>
    <row r="7" spans="1:6" x14ac:dyDescent="0.25">
      <c r="A7" t="s">
        <v>16</v>
      </c>
      <c r="E7" t="s">
        <v>17</v>
      </c>
      <c r="F7">
        <v>125000</v>
      </c>
    </row>
    <row r="8" spans="1:6" x14ac:dyDescent="0.25">
      <c r="A8" t="s">
        <v>18</v>
      </c>
      <c r="B8">
        <v>1500000</v>
      </c>
      <c r="D8">
        <v>1500000</v>
      </c>
      <c r="E8" t="s">
        <v>14</v>
      </c>
    </row>
    <row r="9" spans="1:6" x14ac:dyDescent="0.25">
      <c r="A9" t="s">
        <v>19</v>
      </c>
      <c r="B9">
        <v>1285000</v>
      </c>
      <c r="C9">
        <v>695000</v>
      </c>
      <c r="D9">
        <v>590000</v>
      </c>
      <c r="E9" t="s">
        <v>20</v>
      </c>
      <c r="F9">
        <v>2487000</v>
      </c>
    </row>
    <row r="10" spans="1:6" x14ac:dyDescent="0.25">
      <c r="A10" t="s">
        <v>21</v>
      </c>
      <c r="B10">
        <v>1320000</v>
      </c>
      <c r="C10">
        <v>165000</v>
      </c>
      <c r="D10">
        <v>1155000</v>
      </c>
      <c r="E10" t="s">
        <v>14</v>
      </c>
    </row>
    <row r="11" spans="1:6" x14ac:dyDescent="0.25">
      <c r="A11" t="s">
        <v>22</v>
      </c>
      <c r="B11">
        <v>275000</v>
      </c>
      <c r="C11">
        <v>116000</v>
      </c>
      <c r="D11">
        <v>159000</v>
      </c>
      <c r="E11" t="s">
        <v>14</v>
      </c>
    </row>
    <row r="12" spans="1:6" x14ac:dyDescent="0.25">
      <c r="A12" t="s">
        <v>23</v>
      </c>
      <c r="B12">
        <v>700000</v>
      </c>
      <c r="C12">
        <v>30000</v>
      </c>
      <c r="D12">
        <v>670000</v>
      </c>
      <c r="E12" t="s">
        <v>24</v>
      </c>
    </row>
    <row r="13" spans="1:6" x14ac:dyDescent="0.25">
      <c r="A13" t="s">
        <v>25</v>
      </c>
      <c r="B13">
        <v>2000</v>
      </c>
      <c r="D13">
        <v>2000</v>
      </c>
      <c r="E13" t="s">
        <v>26</v>
      </c>
      <c r="F13">
        <v>2900</v>
      </c>
    </row>
    <row r="14" spans="1:6" x14ac:dyDescent="0.25">
      <c r="A14" t="s">
        <v>27</v>
      </c>
      <c r="E14" t="s">
        <v>28</v>
      </c>
      <c r="F14">
        <v>67100</v>
      </c>
    </row>
    <row r="15" spans="1:6" x14ac:dyDescent="0.25">
      <c r="A15" t="s">
        <v>29</v>
      </c>
      <c r="E15" t="s">
        <v>30</v>
      </c>
    </row>
    <row r="16" spans="1:6" x14ac:dyDescent="0.25">
      <c r="A16" t="s">
        <v>31</v>
      </c>
      <c r="B16">
        <v>75000</v>
      </c>
      <c r="C16">
        <v>4000</v>
      </c>
      <c r="D16">
        <v>71000</v>
      </c>
      <c r="E16" t="s">
        <v>32</v>
      </c>
      <c r="F16">
        <v>4750000</v>
      </c>
    </row>
    <row r="17" spans="1:6" x14ac:dyDescent="0.25">
      <c r="A17" t="s">
        <v>33</v>
      </c>
      <c r="B17">
        <v>4300000</v>
      </c>
      <c r="C17">
        <v>112000</v>
      </c>
      <c r="D17">
        <v>4188000</v>
      </c>
      <c r="E17" t="s">
        <v>34</v>
      </c>
      <c r="F17">
        <v>2750000</v>
      </c>
    </row>
    <row r="18" spans="1:6" x14ac:dyDescent="0.25">
      <c r="A18" t="s">
        <v>35</v>
      </c>
      <c r="B18">
        <v>142000</v>
      </c>
      <c r="C18">
        <v>7000</v>
      </c>
      <c r="D18">
        <v>135000</v>
      </c>
      <c r="E18" t="s">
        <v>14</v>
      </c>
    </row>
    <row r="19" spans="1:6" x14ac:dyDescent="0.25">
      <c r="A19" t="s">
        <v>36</v>
      </c>
      <c r="B19">
        <v>3800</v>
      </c>
      <c r="D19">
        <v>3800</v>
      </c>
      <c r="E19" t="s">
        <v>14</v>
      </c>
    </row>
    <row r="20" spans="1:6" x14ac:dyDescent="0.25">
      <c r="A20" t="s">
        <v>37</v>
      </c>
      <c r="B20">
        <v>5700</v>
      </c>
      <c r="D20">
        <v>5700</v>
      </c>
      <c r="E20" t="s">
        <v>38</v>
      </c>
      <c r="F20">
        <v>3000</v>
      </c>
    </row>
    <row r="21" spans="1:6" x14ac:dyDescent="0.25">
      <c r="A21" t="s">
        <v>39</v>
      </c>
      <c r="B21">
        <v>5000</v>
      </c>
      <c r="D21">
        <v>5000</v>
      </c>
      <c r="E21" t="s">
        <v>14</v>
      </c>
    </row>
    <row r="22" spans="1:6" x14ac:dyDescent="0.25">
      <c r="A22" t="s">
        <v>40</v>
      </c>
      <c r="B22">
        <v>4600</v>
      </c>
      <c r="D22">
        <v>4600</v>
      </c>
      <c r="E22" t="s">
        <v>14</v>
      </c>
    </row>
    <row r="23" spans="1:6" x14ac:dyDescent="0.25">
      <c r="A23" t="s">
        <v>41</v>
      </c>
      <c r="B23">
        <v>2900</v>
      </c>
      <c r="D23">
        <v>2900</v>
      </c>
      <c r="E23" t="s">
        <v>42</v>
      </c>
      <c r="F23">
        <v>4000</v>
      </c>
    </row>
    <row r="24" spans="1:6" x14ac:dyDescent="0.25">
      <c r="A24" t="s">
        <v>43</v>
      </c>
      <c r="B24">
        <v>11256000</v>
      </c>
      <c r="C24">
        <v>1192000</v>
      </c>
      <c r="D24">
        <v>10064000</v>
      </c>
      <c r="E24" t="s">
        <v>44</v>
      </c>
      <c r="F24">
        <v>10064000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4B02-FB37-4A8F-90BD-799BF2206EE0}">
  <dimension ref="A1:F136"/>
  <sheetViews>
    <sheetView tabSelected="1" topLeftCell="A85" zoomScale="70" zoomScaleNormal="70" workbookViewId="0">
      <selection activeCell="F104" sqref="F104"/>
    </sheetView>
  </sheetViews>
  <sheetFormatPr defaultRowHeight="15" x14ac:dyDescent="0.25"/>
  <cols>
    <col min="1" max="1" width="29" bestFit="1" customWidth="1"/>
    <col min="2" max="2" width="13.28515625" bestFit="1" customWidth="1"/>
    <col min="3" max="3" width="24" bestFit="1" customWidth="1"/>
    <col min="4" max="4" width="13.7109375" bestFit="1" customWidth="1"/>
    <col min="5" max="5" width="28.140625" bestFit="1" customWidth="1"/>
    <col min="6" max="6" width="13.7109375" bestFit="1" customWidth="1"/>
  </cols>
  <sheetData>
    <row r="1" spans="1:6" x14ac:dyDescent="0.25">
      <c r="A1" s="1" t="s">
        <v>45</v>
      </c>
      <c r="B1" s="1" t="s">
        <v>1</v>
      </c>
      <c r="C1" s="2" t="s">
        <v>46</v>
      </c>
      <c r="D1" s="1" t="s">
        <v>3</v>
      </c>
      <c r="E1" s="1" t="s">
        <v>4</v>
      </c>
      <c r="F1" s="1" t="s">
        <v>3</v>
      </c>
    </row>
    <row r="2" spans="1:6" x14ac:dyDescent="0.25">
      <c r="A2" s="3" t="s">
        <v>6</v>
      </c>
      <c r="B2" s="4"/>
      <c r="C2" s="4"/>
      <c r="D2" s="4"/>
      <c r="E2" s="3" t="s">
        <v>7</v>
      </c>
      <c r="F2" s="4"/>
    </row>
    <row r="3" spans="1:6" x14ac:dyDescent="0.25">
      <c r="A3" s="5" t="s">
        <v>47</v>
      </c>
      <c r="B3" s="6">
        <v>220000</v>
      </c>
      <c r="C3" s="6">
        <v>60000</v>
      </c>
      <c r="D3" s="6">
        <v>160000</v>
      </c>
      <c r="E3" s="5" t="s">
        <v>9</v>
      </c>
      <c r="F3" s="6">
        <v>1000000</v>
      </c>
    </row>
    <row r="4" spans="1:6" x14ac:dyDescent="0.25">
      <c r="A4" s="5" t="s">
        <v>48</v>
      </c>
      <c r="B4" s="6">
        <v>15000</v>
      </c>
      <c r="C4" s="6">
        <v>3000</v>
      </c>
      <c r="D4" s="6">
        <v>12000</v>
      </c>
      <c r="E4" s="5" t="s">
        <v>11</v>
      </c>
      <c r="F4" s="6">
        <v>482000</v>
      </c>
    </row>
    <row r="5" spans="1:6" x14ac:dyDescent="0.25">
      <c r="A5" s="5" t="s">
        <v>49</v>
      </c>
      <c r="B5" s="6">
        <v>1400000</v>
      </c>
      <c r="C5" s="7"/>
      <c r="D5" s="6">
        <v>1400000</v>
      </c>
      <c r="E5" s="5" t="s">
        <v>13</v>
      </c>
      <c r="F5" s="6">
        <v>525000</v>
      </c>
    </row>
    <row r="6" spans="1:6" x14ac:dyDescent="0.25">
      <c r="A6" s="7"/>
      <c r="B6" s="7"/>
      <c r="C6" s="7"/>
      <c r="D6" s="7"/>
      <c r="E6" s="5" t="s">
        <v>15</v>
      </c>
      <c r="F6" s="6">
        <v>355000</v>
      </c>
    </row>
    <row r="7" spans="1:6" x14ac:dyDescent="0.25">
      <c r="A7" s="8" t="s">
        <v>16</v>
      </c>
      <c r="B7" s="7"/>
      <c r="C7" s="7"/>
      <c r="D7" s="7"/>
      <c r="E7" s="5" t="s">
        <v>17</v>
      </c>
      <c r="F7" s="6">
        <v>125000</v>
      </c>
    </row>
    <row r="8" spans="1:6" x14ac:dyDescent="0.25">
      <c r="A8" s="5" t="s">
        <v>50</v>
      </c>
      <c r="B8" s="6">
        <v>1500000</v>
      </c>
      <c r="C8" s="7"/>
      <c r="D8" s="6">
        <v>1500000</v>
      </c>
      <c r="E8" s="7"/>
      <c r="F8" s="9"/>
    </row>
    <row r="9" spans="1:6" x14ac:dyDescent="0.25">
      <c r="A9" s="5" t="s">
        <v>51</v>
      </c>
      <c r="B9" s="6">
        <v>1285000</v>
      </c>
      <c r="C9" s="6">
        <v>695000</v>
      </c>
      <c r="D9" s="6">
        <v>590000</v>
      </c>
      <c r="E9" s="8" t="s">
        <v>20</v>
      </c>
      <c r="F9" s="10">
        <f>SUM(F3:F8)</f>
        <v>2487000</v>
      </c>
    </row>
    <row r="10" spans="1:6" x14ac:dyDescent="0.25">
      <c r="A10" s="5" t="s">
        <v>52</v>
      </c>
      <c r="B10" s="6">
        <v>1320000</v>
      </c>
      <c r="C10" s="6">
        <v>165000</v>
      </c>
      <c r="D10" s="6">
        <v>1155000</v>
      </c>
      <c r="E10" s="7"/>
      <c r="F10" s="7"/>
    </row>
    <row r="11" spans="1:6" x14ac:dyDescent="0.25">
      <c r="A11" s="5" t="s">
        <v>53</v>
      </c>
      <c r="B11" s="6">
        <v>275000</v>
      </c>
      <c r="C11" s="6">
        <v>116000</v>
      </c>
      <c r="D11" s="6">
        <v>159000</v>
      </c>
      <c r="E11" s="7"/>
      <c r="F11" s="7"/>
    </row>
    <row r="12" spans="1:6" x14ac:dyDescent="0.25">
      <c r="A12" s="8" t="s">
        <v>54</v>
      </c>
      <c r="B12" s="6">
        <v>700000</v>
      </c>
      <c r="C12" s="6">
        <v>30000</v>
      </c>
      <c r="D12" s="6">
        <v>670000</v>
      </c>
      <c r="E12" s="8" t="s">
        <v>24</v>
      </c>
      <c r="F12" s="11"/>
    </row>
    <row r="13" spans="1:6" x14ac:dyDescent="0.25">
      <c r="A13" s="5" t="s">
        <v>55</v>
      </c>
      <c r="B13" s="6">
        <v>2000</v>
      </c>
      <c r="C13" s="7"/>
      <c r="D13" s="6">
        <v>2000</v>
      </c>
      <c r="E13" s="5" t="s">
        <v>26</v>
      </c>
      <c r="F13" s="6">
        <v>2900</v>
      </c>
    </row>
    <row r="14" spans="1:6" x14ac:dyDescent="0.25">
      <c r="A14" s="5" t="s">
        <v>27</v>
      </c>
      <c r="B14" s="7"/>
      <c r="C14" s="7"/>
      <c r="D14" s="7"/>
      <c r="E14" s="5" t="s">
        <v>28</v>
      </c>
      <c r="F14" s="6">
        <v>67100</v>
      </c>
    </row>
    <row r="15" spans="1:6" x14ac:dyDescent="0.25">
      <c r="A15" s="8" t="s">
        <v>29</v>
      </c>
      <c r="B15" s="11"/>
      <c r="C15" s="11"/>
      <c r="D15" s="11"/>
      <c r="E15" s="8" t="s">
        <v>30</v>
      </c>
      <c r="F15" s="11"/>
    </row>
    <row r="16" spans="1:6" x14ac:dyDescent="0.25">
      <c r="A16" s="5" t="s">
        <v>56</v>
      </c>
      <c r="B16" s="6">
        <v>75000</v>
      </c>
      <c r="C16" s="6">
        <v>4000</v>
      </c>
      <c r="D16" s="6">
        <v>71000</v>
      </c>
      <c r="E16" s="5" t="s">
        <v>32</v>
      </c>
      <c r="F16" s="6">
        <v>4750000</v>
      </c>
    </row>
    <row r="17" spans="1:6" x14ac:dyDescent="0.25">
      <c r="A17" s="5" t="s">
        <v>57</v>
      </c>
      <c r="B17" s="6">
        <v>4300000</v>
      </c>
      <c r="C17" s="6">
        <v>112000</v>
      </c>
      <c r="D17" s="6">
        <v>4188000</v>
      </c>
      <c r="E17" s="5" t="s">
        <v>34</v>
      </c>
      <c r="F17" s="6">
        <v>2750000</v>
      </c>
    </row>
    <row r="18" spans="1:6" x14ac:dyDescent="0.25">
      <c r="A18" s="5" t="s">
        <v>58</v>
      </c>
      <c r="B18" s="6">
        <v>142000</v>
      </c>
      <c r="C18" s="6">
        <v>7000</v>
      </c>
      <c r="D18" s="6">
        <v>135000</v>
      </c>
      <c r="E18" s="7"/>
      <c r="F18" s="7"/>
    </row>
    <row r="19" spans="1:6" x14ac:dyDescent="0.25">
      <c r="A19" s="5" t="s">
        <v>59</v>
      </c>
      <c r="B19" s="6">
        <v>3800</v>
      </c>
      <c r="C19" s="7"/>
      <c r="D19" s="6">
        <v>3800</v>
      </c>
      <c r="E19" s="7"/>
      <c r="F19" s="7"/>
    </row>
    <row r="20" spans="1:6" x14ac:dyDescent="0.25">
      <c r="A20" s="5" t="s">
        <v>60</v>
      </c>
      <c r="B20" s="6">
        <v>5700</v>
      </c>
      <c r="C20" s="7"/>
      <c r="D20" s="6">
        <v>5700</v>
      </c>
      <c r="E20" s="5" t="s">
        <v>38</v>
      </c>
      <c r="F20" s="6">
        <v>3000</v>
      </c>
    </row>
    <row r="21" spans="1:6" x14ac:dyDescent="0.25">
      <c r="A21" s="5" t="s">
        <v>61</v>
      </c>
      <c r="B21" s="6">
        <v>5000</v>
      </c>
      <c r="C21" s="7"/>
      <c r="D21" s="6">
        <v>5000</v>
      </c>
      <c r="E21" s="7"/>
      <c r="F21" s="7"/>
    </row>
    <row r="22" spans="1:6" x14ac:dyDescent="0.25">
      <c r="A22" s="5" t="s">
        <v>62</v>
      </c>
      <c r="B22" s="6">
        <v>4600</v>
      </c>
      <c r="C22" s="7"/>
      <c r="D22" s="6">
        <v>4600</v>
      </c>
      <c r="E22" s="7"/>
      <c r="F22" s="7"/>
    </row>
    <row r="23" spans="1:6" x14ac:dyDescent="0.25">
      <c r="A23" s="12" t="s">
        <v>63</v>
      </c>
      <c r="B23" s="13">
        <v>2900</v>
      </c>
      <c r="C23" s="9"/>
      <c r="D23" s="13">
        <v>2900</v>
      </c>
      <c r="E23" s="12" t="s">
        <v>42</v>
      </c>
      <c r="F23" s="13">
        <v>4000</v>
      </c>
    </row>
    <row r="24" spans="1:6" x14ac:dyDescent="0.25">
      <c r="A24" s="14" t="s">
        <v>44</v>
      </c>
      <c r="B24" s="15">
        <f>SUM(B2:B23)</f>
        <v>11256000</v>
      </c>
      <c r="C24" s="15">
        <f>SUM(C2:C23)</f>
        <v>1192000</v>
      </c>
      <c r="D24" s="15">
        <f>SUM(D2:D23)</f>
        <v>10064000</v>
      </c>
      <c r="E24" s="14" t="s">
        <v>44</v>
      </c>
      <c r="F24" s="15">
        <f>SUM(F9:F23)</f>
        <v>10064000</v>
      </c>
    </row>
    <row r="26" spans="1:6" x14ac:dyDescent="0.25">
      <c r="A26" s="16" t="s">
        <v>64</v>
      </c>
    </row>
    <row r="27" spans="1:6" x14ac:dyDescent="0.25">
      <c r="B27" t="s">
        <v>65</v>
      </c>
      <c r="C27">
        <v>10000</v>
      </c>
    </row>
    <row r="28" spans="1:6" x14ac:dyDescent="0.25">
      <c r="B28" t="s">
        <v>66</v>
      </c>
      <c r="C28">
        <v>100</v>
      </c>
    </row>
    <row r="29" spans="1:6" x14ac:dyDescent="0.25">
      <c r="C29">
        <f>PRODUCT(C27:C28)</f>
        <v>1000000</v>
      </c>
    </row>
    <row r="31" spans="1:6" x14ac:dyDescent="0.25">
      <c r="B31" t="s">
        <v>67</v>
      </c>
    </row>
    <row r="32" spans="1:6" x14ac:dyDescent="0.25">
      <c r="B32" t="s">
        <v>68</v>
      </c>
      <c r="C32">
        <v>21</v>
      </c>
    </row>
    <row r="34" spans="1:5" x14ac:dyDescent="0.25">
      <c r="B34" t="s">
        <v>69</v>
      </c>
      <c r="C34" s="17">
        <f>C32*C27</f>
        <v>210000</v>
      </c>
    </row>
    <row r="37" spans="1:5" x14ac:dyDescent="0.25">
      <c r="A37">
        <v>1</v>
      </c>
      <c r="B37" t="s">
        <v>70</v>
      </c>
    </row>
    <row r="39" spans="1:5" x14ac:dyDescent="0.25">
      <c r="B39" t="s">
        <v>71</v>
      </c>
      <c r="E39" s="17">
        <f>F9</f>
        <v>2487000</v>
      </c>
    </row>
    <row r="40" spans="1:5" x14ac:dyDescent="0.25">
      <c r="E40" s="17"/>
    </row>
    <row r="41" spans="1:5" x14ac:dyDescent="0.25">
      <c r="B41" t="s">
        <v>74</v>
      </c>
      <c r="E41" s="17">
        <f>-C34</f>
        <v>-210000</v>
      </c>
    </row>
    <row r="42" spans="1:5" x14ac:dyDescent="0.25">
      <c r="B42" t="s">
        <v>72</v>
      </c>
    </row>
    <row r="43" spans="1:5" x14ac:dyDescent="0.25">
      <c r="C43" t="str">
        <f>$A$3</f>
        <v>Frais d’établissement</v>
      </c>
      <c r="E43" s="17">
        <f>-D3</f>
        <v>-160000</v>
      </c>
    </row>
    <row r="44" spans="1:5" x14ac:dyDescent="0.25">
      <c r="C44" t="str">
        <f>A23</f>
        <v>Ecart de conversion - actif</v>
      </c>
      <c r="E44" s="17">
        <f>-D23</f>
        <v>-2900</v>
      </c>
    </row>
    <row r="45" spans="1:5" x14ac:dyDescent="0.25">
      <c r="C45" t="str">
        <f>A21</f>
        <v>Charges à répartir</v>
      </c>
      <c r="E45" s="17">
        <f>-D21</f>
        <v>-5000</v>
      </c>
    </row>
    <row r="46" spans="1:5" x14ac:dyDescent="0.25">
      <c r="C46" t="str">
        <f>A22</f>
        <v>Primes sur remboursement obligations</v>
      </c>
      <c r="E46" s="17">
        <f>-D22</f>
        <v>-4600</v>
      </c>
    </row>
    <row r="48" spans="1:5" x14ac:dyDescent="0.25">
      <c r="B48" t="s">
        <v>73</v>
      </c>
    </row>
    <row r="49" spans="1:5" x14ac:dyDescent="0.25">
      <c r="C49" t="str">
        <f>E23</f>
        <v>Ecart de conversion - passif</v>
      </c>
      <c r="E49" s="17">
        <f>+F23</f>
        <v>4000</v>
      </c>
    </row>
    <row r="50" spans="1:5" x14ac:dyDescent="0.25">
      <c r="C50" t="str">
        <f>E13</f>
        <v>Provisions pour risques de change</v>
      </c>
      <c r="E50">
        <f>F13</f>
        <v>2900</v>
      </c>
    </row>
    <row r="52" spans="1:5" x14ac:dyDescent="0.25">
      <c r="E52" s="20">
        <f>SUM(E39:E50)</f>
        <v>2111400</v>
      </c>
    </row>
    <row r="53" spans="1:5" x14ac:dyDescent="0.25">
      <c r="B53" t="s">
        <v>75</v>
      </c>
    </row>
    <row r="54" spans="1:5" x14ac:dyDescent="0.25">
      <c r="C54" t="str">
        <f>A5</f>
        <v>Fonds commercial</v>
      </c>
      <c r="E54" s="17">
        <f>-D5</f>
        <v>-1400000</v>
      </c>
    </row>
    <row r="55" spans="1:5" x14ac:dyDescent="0.25">
      <c r="E55" s="17"/>
    </row>
    <row r="56" spans="1:5" x14ac:dyDescent="0.25">
      <c r="B56" t="s">
        <v>76</v>
      </c>
    </row>
    <row r="57" spans="1:5" x14ac:dyDescent="0.25">
      <c r="D57" t="s">
        <v>85</v>
      </c>
    </row>
    <row r="58" spans="1:5" x14ac:dyDescent="0.25">
      <c r="A58" t="str">
        <f>A4</f>
        <v>Concession, brevets</v>
      </c>
      <c r="B58" s="17">
        <f>D4</f>
        <v>12000</v>
      </c>
      <c r="D58">
        <f>_xlfn.CEILING.MATH(C59*(1-(1+C60)^-C61)/C60,1,0)</f>
        <v>13462</v>
      </c>
      <c r="E58" s="20">
        <f>D58-B58</f>
        <v>1462</v>
      </c>
    </row>
    <row r="59" spans="1:5" x14ac:dyDescent="0.25">
      <c r="C59">
        <v>3000</v>
      </c>
      <c r="E59" s="21"/>
    </row>
    <row r="60" spans="1:5" x14ac:dyDescent="0.25">
      <c r="C60" s="18">
        <v>0.15</v>
      </c>
      <c r="E60" s="21"/>
    </row>
    <row r="61" spans="1:5" x14ac:dyDescent="0.25">
      <c r="C61">
        <v>8</v>
      </c>
      <c r="E61" s="21"/>
    </row>
    <row r="62" spans="1:5" x14ac:dyDescent="0.25">
      <c r="E62" s="21"/>
    </row>
    <row r="63" spans="1:5" x14ac:dyDescent="0.25">
      <c r="C63" t="s">
        <v>77</v>
      </c>
      <c r="E63" s="21"/>
    </row>
    <row r="64" spans="1:5" x14ac:dyDescent="0.25">
      <c r="B64" t="s">
        <v>81</v>
      </c>
      <c r="C64" t="s">
        <v>82</v>
      </c>
      <c r="D64" t="s">
        <v>83</v>
      </c>
      <c r="E64" s="21"/>
    </row>
    <row r="65" spans="1:5" x14ac:dyDescent="0.25">
      <c r="A65" t="s">
        <v>78</v>
      </c>
      <c r="B65">
        <v>100000</v>
      </c>
      <c r="C65">
        <v>220000</v>
      </c>
      <c r="D65">
        <f t="shared" ref="D65:D67" si="0">C65-B65</f>
        <v>120000</v>
      </c>
      <c r="E65" s="21">
        <f>D65</f>
        <v>120000</v>
      </c>
    </row>
    <row r="66" spans="1:5" x14ac:dyDescent="0.25">
      <c r="A66" t="s">
        <v>79</v>
      </c>
      <c r="B66">
        <v>150000</v>
      </c>
      <c r="C66">
        <v>240000</v>
      </c>
      <c r="D66">
        <f t="shared" si="0"/>
        <v>90000</v>
      </c>
      <c r="E66" s="21">
        <f t="shared" ref="E66:E67" si="1">D66</f>
        <v>90000</v>
      </c>
    </row>
    <row r="67" spans="1:5" x14ac:dyDescent="0.25">
      <c r="A67" t="s">
        <v>80</v>
      </c>
      <c r="B67">
        <v>1250000</v>
      </c>
      <c r="C67">
        <v>1840000</v>
      </c>
      <c r="D67">
        <f t="shared" si="0"/>
        <v>590000</v>
      </c>
      <c r="E67" s="21">
        <f t="shared" si="1"/>
        <v>590000</v>
      </c>
    </row>
    <row r="68" spans="1:5" x14ac:dyDescent="0.25">
      <c r="B68">
        <f>SUM(B65:B67)</f>
        <v>1500000</v>
      </c>
      <c r="C68">
        <f>SUM(C65:C67)</f>
        <v>2300000</v>
      </c>
      <c r="D68">
        <f>C68-B68</f>
        <v>800000</v>
      </c>
      <c r="E68" s="21"/>
    </row>
    <row r="69" spans="1:5" x14ac:dyDescent="0.25">
      <c r="E69" s="21"/>
    </row>
    <row r="70" spans="1:5" x14ac:dyDescent="0.25">
      <c r="C70" t="s">
        <v>84</v>
      </c>
      <c r="E70" s="21"/>
    </row>
    <row r="71" spans="1:5" x14ac:dyDescent="0.25">
      <c r="E71" s="21"/>
    </row>
    <row r="72" spans="1:5" x14ac:dyDescent="0.25">
      <c r="E72" s="21"/>
    </row>
    <row r="73" spans="1:5" x14ac:dyDescent="0.25">
      <c r="B73" t="s">
        <v>86</v>
      </c>
      <c r="C73" t="s">
        <v>82</v>
      </c>
      <c r="D73" t="s">
        <v>83</v>
      </c>
      <c r="E73" s="21"/>
    </row>
    <row r="74" spans="1:5" x14ac:dyDescent="0.25">
      <c r="A74" t="s">
        <v>87</v>
      </c>
      <c r="B74">
        <v>400000</v>
      </c>
      <c r="C74">
        <v>700000</v>
      </c>
      <c r="D74">
        <f>C74-B74</f>
        <v>300000</v>
      </c>
      <c r="E74" s="21">
        <f t="shared" ref="E74:E75" si="2">D74</f>
        <v>300000</v>
      </c>
    </row>
    <row r="75" spans="1:5" x14ac:dyDescent="0.25">
      <c r="A75" t="s">
        <v>88</v>
      </c>
      <c r="B75">
        <v>190000</v>
      </c>
      <c r="C75">
        <v>350000</v>
      </c>
      <c r="D75">
        <f t="shared" ref="D75:D76" si="3">C75-B75</f>
        <v>160000</v>
      </c>
      <c r="E75" s="21">
        <f t="shared" si="2"/>
        <v>160000</v>
      </c>
    </row>
    <row r="76" spans="1:5" x14ac:dyDescent="0.25">
      <c r="A76" t="s">
        <v>44</v>
      </c>
      <c r="B76">
        <v>590000</v>
      </c>
      <c r="C76">
        <v>1050000</v>
      </c>
      <c r="D76">
        <f t="shared" si="3"/>
        <v>460000</v>
      </c>
      <c r="E76" s="21"/>
    </row>
    <row r="77" spans="1:5" x14ac:dyDescent="0.25">
      <c r="D77">
        <f>SUM(D74:D76)</f>
        <v>920000</v>
      </c>
      <c r="E77" s="21"/>
    </row>
    <row r="78" spans="1:5" x14ac:dyDescent="0.25">
      <c r="E78" s="21"/>
    </row>
    <row r="79" spans="1:5" x14ac:dyDescent="0.25">
      <c r="B79" t="s">
        <v>90</v>
      </c>
      <c r="C79" t="s">
        <v>89</v>
      </c>
      <c r="D79" t="s">
        <v>83</v>
      </c>
      <c r="E79" s="21"/>
    </row>
    <row r="80" spans="1:5" x14ac:dyDescent="0.25">
      <c r="A80" t="str">
        <f>A10</f>
        <v>Matériels et outillages industriels</v>
      </c>
      <c r="B80" s="17">
        <f>D10</f>
        <v>1155000</v>
      </c>
      <c r="C80">
        <v>1300000</v>
      </c>
      <c r="D80" s="17">
        <f>C80-B80</f>
        <v>145000</v>
      </c>
      <c r="E80" s="20">
        <f>D80</f>
        <v>145000</v>
      </c>
    </row>
    <row r="81" spans="1:5" x14ac:dyDescent="0.25">
      <c r="A81" t="str">
        <f>A11</f>
        <v>Autres immobilisations corporelles</v>
      </c>
      <c r="B81" s="17">
        <f>D11</f>
        <v>159000</v>
      </c>
      <c r="C81">
        <v>215000</v>
      </c>
      <c r="D81" s="17">
        <f>C81-B81</f>
        <v>56000</v>
      </c>
      <c r="E81" s="20">
        <f>D81</f>
        <v>56000</v>
      </c>
    </row>
    <row r="82" spans="1:5" x14ac:dyDescent="0.25">
      <c r="D82" s="17">
        <f>SUM(D80:D81)</f>
        <v>201000</v>
      </c>
      <c r="E82" s="20"/>
    </row>
    <row r="83" spans="1:5" x14ac:dyDescent="0.25">
      <c r="E83" s="21"/>
    </row>
    <row r="84" spans="1:5" x14ac:dyDescent="0.25">
      <c r="B84" t="s">
        <v>91</v>
      </c>
      <c r="C84" t="s">
        <v>82</v>
      </c>
      <c r="D84" t="s">
        <v>83</v>
      </c>
      <c r="E84" s="21"/>
    </row>
    <row r="85" spans="1:5" x14ac:dyDescent="0.25">
      <c r="A85" t="s">
        <v>92</v>
      </c>
      <c r="B85">
        <v>500000</v>
      </c>
      <c r="C85">
        <v>850000</v>
      </c>
      <c r="D85" s="17">
        <f>C85-B85</f>
        <v>350000</v>
      </c>
      <c r="E85" s="20">
        <f>D85</f>
        <v>350000</v>
      </c>
    </row>
    <row r="86" spans="1:5" x14ac:dyDescent="0.25">
      <c r="A86" t="s">
        <v>93</v>
      </c>
      <c r="B86">
        <v>200000</v>
      </c>
      <c r="C86">
        <v>170000</v>
      </c>
      <c r="D86" s="17">
        <f>C86-B86</f>
        <v>-30000</v>
      </c>
      <c r="E86" s="20">
        <f>D86</f>
        <v>-30000</v>
      </c>
    </row>
    <row r="87" spans="1:5" x14ac:dyDescent="0.25">
      <c r="A87" t="s">
        <v>44</v>
      </c>
      <c r="B87">
        <v>700000</v>
      </c>
      <c r="C87">
        <v>1020000</v>
      </c>
      <c r="D87" s="17">
        <f>SUM(D85:D86)</f>
        <v>320000</v>
      </c>
      <c r="E87" s="21"/>
    </row>
    <row r="88" spans="1:5" x14ac:dyDescent="0.25">
      <c r="E88" s="21"/>
    </row>
    <row r="89" spans="1:5" x14ac:dyDescent="0.25">
      <c r="A89" t="s">
        <v>94</v>
      </c>
      <c r="E89" s="21"/>
    </row>
    <row r="90" spans="1:5" x14ac:dyDescent="0.25">
      <c r="B90" t="s">
        <v>91</v>
      </c>
      <c r="C90" t="s">
        <v>82</v>
      </c>
      <c r="D90" t="s">
        <v>83</v>
      </c>
      <c r="E90" s="21"/>
    </row>
    <row r="91" spans="1:5" x14ac:dyDescent="0.25">
      <c r="A91" t="s">
        <v>95</v>
      </c>
      <c r="B91">
        <v>80000</v>
      </c>
      <c r="C91">
        <v>82000</v>
      </c>
      <c r="D91" s="17">
        <f>C91-B91</f>
        <v>2000</v>
      </c>
      <c r="E91" s="20">
        <f>D91</f>
        <v>2000</v>
      </c>
    </row>
    <row r="92" spans="1:5" x14ac:dyDescent="0.25">
      <c r="A92" t="s">
        <v>96</v>
      </c>
      <c r="B92">
        <v>62000</v>
      </c>
      <c r="C92">
        <v>55000</v>
      </c>
      <c r="D92" s="17">
        <f>C92-B92</f>
        <v>-7000</v>
      </c>
      <c r="E92" s="20">
        <f>D92</f>
        <v>-7000</v>
      </c>
    </row>
    <row r="93" spans="1:5" x14ac:dyDescent="0.25">
      <c r="A93" t="s">
        <v>44</v>
      </c>
      <c r="B93">
        <v>142000</v>
      </c>
      <c r="C93">
        <v>137000</v>
      </c>
      <c r="D93" s="17">
        <f>SUM(D91:D92)</f>
        <v>-5000</v>
      </c>
    </row>
    <row r="95" spans="1:5" x14ac:dyDescent="0.25">
      <c r="B95" t="s">
        <v>91</v>
      </c>
    </row>
    <row r="96" spans="1:5" x14ac:dyDescent="0.25">
      <c r="A96" t="s">
        <v>97</v>
      </c>
      <c r="B96">
        <v>35000</v>
      </c>
    </row>
    <row r="97" spans="1:5" x14ac:dyDescent="0.25">
      <c r="A97" t="s">
        <v>98</v>
      </c>
      <c r="B97">
        <v>130000</v>
      </c>
    </row>
    <row r="98" spans="1:5" x14ac:dyDescent="0.25">
      <c r="A98" t="s">
        <v>99</v>
      </c>
      <c r="B98">
        <v>190000</v>
      </c>
    </row>
    <row r="99" spans="1:5" x14ac:dyDescent="0.25">
      <c r="A99" t="s">
        <v>44</v>
      </c>
      <c r="B99">
        <v>355000</v>
      </c>
    </row>
    <row r="102" spans="1:5" x14ac:dyDescent="0.25">
      <c r="A102" t="s">
        <v>100</v>
      </c>
    </row>
    <row r="104" spans="1:5" x14ac:dyDescent="0.25">
      <c r="A104" s="19">
        <v>200000</v>
      </c>
      <c r="C104" s="19">
        <f>A107*((1-(1+A110)^-SUM(A105:A106))/A110)</f>
        <v>136993.50702720467</v>
      </c>
      <c r="E104">
        <f>A104-A107*SUM(A105:A106)</f>
        <v>20000</v>
      </c>
    </row>
    <row r="105" spans="1:5" x14ac:dyDescent="0.25">
      <c r="A105" s="19">
        <v>4</v>
      </c>
      <c r="C105" s="19">
        <f>A109*((1+A110)^-SUM(A105:A106))</f>
        <v>19725.48697295965</v>
      </c>
    </row>
    <row r="106" spans="1:5" x14ac:dyDescent="0.25">
      <c r="A106" s="19">
        <v>-1</v>
      </c>
      <c r="C106" s="19">
        <f>SUM(C104:C105)</f>
        <v>156718.99400016433</v>
      </c>
    </row>
    <row r="107" spans="1:5" x14ac:dyDescent="0.25">
      <c r="A107" s="19">
        <v>60000</v>
      </c>
    </row>
    <row r="108" spans="1:5" x14ac:dyDescent="0.25">
      <c r="A108" s="19">
        <v>4</v>
      </c>
    </row>
    <row r="109" spans="1:5" x14ac:dyDescent="0.25">
      <c r="A109" s="19">
        <v>30000</v>
      </c>
    </row>
    <row r="110" spans="1:5" x14ac:dyDescent="0.25">
      <c r="A110" s="19">
        <v>0.15</v>
      </c>
    </row>
    <row r="111" spans="1:5" x14ac:dyDescent="0.25">
      <c r="E111" s="17">
        <f>SUM(E52:E110)</f>
        <v>2508862</v>
      </c>
    </row>
    <row r="113" spans="1:5" x14ac:dyDescent="0.25">
      <c r="B113" t="s">
        <v>101</v>
      </c>
    </row>
    <row r="114" spans="1:5" x14ac:dyDescent="0.25">
      <c r="C114" t="s">
        <v>102</v>
      </c>
      <c r="D114">
        <f>1/3</f>
        <v>0.33333333333333331</v>
      </c>
    </row>
    <row r="116" spans="1:5" x14ac:dyDescent="0.25">
      <c r="A116" t="s">
        <v>103</v>
      </c>
    </row>
    <row r="117" spans="1:5" x14ac:dyDescent="0.25">
      <c r="A117" s="17" t="str">
        <f>A58</f>
        <v>Concession, brevets</v>
      </c>
      <c r="D117" s="17">
        <f>E58</f>
        <v>1462</v>
      </c>
      <c r="E117">
        <f>D117*-$D$114</f>
        <v>-487.33333333333331</v>
      </c>
    </row>
    <row r="118" spans="1:5" x14ac:dyDescent="0.25">
      <c r="A118" t="str">
        <f>A65</f>
        <v>Terrains / Batiment EXPLOITATION</v>
      </c>
      <c r="D118">
        <f>E65</f>
        <v>120000</v>
      </c>
      <c r="E118">
        <f>D118*0%</f>
        <v>0</v>
      </c>
    </row>
    <row r="119" spans="1:5" x14ac:dyDescent="0.25">
      <c r="A119" t="str">
        <f>A66</f>
        <v>Terrains/ Batiment Loue au personnel</v>
      </c>
      <c r="D119">
        <f>E66</f>
        <v>90000</v>
      </c>
      <c r="E119">
        <f>D119*0%</f>
        <v>0</v>
      </c>
    </row>
    <row r="120" spans="1:5" x14ac:dyDescent="0.25">
      <c r="A120" t="str">
        <f>A67</f>
        <v>Terrains/ But speculatif</v>
      </c>
      <c r="D120">
        <f>E67</f>
        <v>590000</v>
      </c>
      <c r="E120">
        <f>D120*0%</f>
        <v>0</v>
      </c>
    </row>
    <row r="121" spans="1:5" x14ac:dyDescent="0.25">
      <c r="A121" t="str">
        <f>A74</f>
        <v xml:space="preserve">Bâtiments d’exploitation </v>
      </c>
      <c r="D121">
        <f>E74</f>
        <v>300000</v>
      </c>
      <c r="E121">
        <f t="shared" ref="E121" si="4">D121*-$D$114</f>
        <v>-100000</v>
      </c>
    </row>
    <row r="122" spans="1:5" x14ac:dyDescent="0.25">
      <c r="A122" t="str">
        <f>A75</f>
        <v>Habitations louées au personnel</v>
      </c>
      <c r="D122">
        <f>E75</f>
        <v>160000</v>
      </c>
      <c r="E122">
        <f>D122*-$D$114</f>
        <v>-53333.333333333328</v>
      </c>
    </row>
    <row r="123" spans="1:5" x14ac:dyDescent="0.25">
      <c r="A123" s="17" t="str">
        <f>A80</f>
        <v>Matériels et outillages industriels</v>
      </c>
      <c r="D123" s="17">
        <f>E80</f>
        <v>145000</v>
      </c>
      <c r="E123">
        <f t="shared" ref="E123:E124" si="5">D123*-$D$114</f>
        <v>-48333.333333333328</v>
      </c>
    </row>
    <row r="124" spans="1:5" x14ac:dyDescent="0.25">
      <c r="A124" s="17" t="str">
        <f>A81</f>
        <v>Autres immobilisations corporelles</v>
      </c>
      <c r="D124" s="17">
        <f>E81</f>
        <v>56000</v>
      </c>
      <c r="E124">
        <f t="shared" si="5"/>
        <v>-18666.666666666664</v>
      </c>
    </row>
    <row r="125" spans="1:5" x14ac:dyDescent="0.25">
      <c r="A125" s="17" t="str">
        <f>A85</f>
        <v>Participation dans la société Méga</v>
      </c>
      <c r="D125" s="17">
        <f>E85</f>
        <v>350000</v>
      </c>
      <c r="E125">
        <f>D125*0%</f>
        <v>0</v>
      </c>
    </row>
    <row r="126" spans="1:5" x14ac:dyDescent="0.25">
      <c r="A126" s="17" t="str">
        <f>A91</f>
        <v>SICAV Monnaieplus</v>
      </c>
      <c r="D126" s="17">
        <f>E91</f>
        <v>2000</v>
      </c>
      <c r="E126">
        <f>D126*0%</f>
        <v>0</v>
      </c>
    </row>
    <row r="128" spans="1:5" x14ac:dyDescent="0.25">
      <c r="A128" s="17" t="str">
        <f>A86</f>
        <v>Participation dans la société Inno</v>
      </c>
      <c r="D128" s="17">
        <f>E86</f>
        <v>-30000</v>
      </c>
      <c r="E128">
        <f t="shared" ref="E128:E129" si="6">D128*-$D$114</f>
        <v>10000</v>
      </c>
    </row>
    <row r="129" spans="1:5" x14ac:dyDescent="0.25">
      <c r="A129" s="17" t="str">
        <f>A92</f>
        <v>SICAV Acticroissance</v>
      </c>
      <c r="D129" s="17">
        <f>E92</f>
        <v>-7000</v>
      </c>
      <c r="E129">
        <f t="shared" si="6"/>
        <v>2333.333333333333</v>
      </c>
    </row>
    <row r="131" spans="1:5" x14ac:dyDescent="0.25">
      <c r="E131" s="17">
        <f>SUM(E111:E129)</f>
        <v>2300374.6666666665</v>
      </c>
    </row>
    <row r="132" spans="1:5" x14ac:dyDescent="0.25">
      <c r="A132" t="s">
        <v>104</v>
      </c>
    </row>
    <row r="136" spans="1:5" x14ac:dyDescent="0.25">
      <c r="E136" s="17">
        <f>SUM(E131:E134)</f>
        <v>2300374.6666666665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3501B-309D-47A4-A417-CA671967E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Rasolofoson Aina Andrianina</dc:creator>
  <cp:lastModifiedBy>Rasolofoson Aina Andrianina</cp:lastModifiedBy>
  <dcterms:created xsi:type="dcterms:W3CDTF">2025-09-12T08:05:50Z</dcterms:created>
  <dcterms:modified xsi:type="dcterms:W3CDTF">2025-09-12T10:34:07Z</dcterms:modified>
</cp:coreProperties>
</file>