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nashtoleu/Desktop/Data Visualization and analytics/HOMEWORK_AT/HW_1_AT/"/>
    </mc:Choice>
  </mc:AlternateContent>
  <xr:revisionPtr revIDLastSave="0" documentId="13_ncr:1_{B1994A37-6B76-4F49-A041-0150C52DB94F}" xr6:coauthVersionLast="46" xr6:coauthVersionMax="46" xr10:uidLastSave="{00000000-0000-0000-0000-000000000000}"/>
  <bookViews>
    <workbookView xWindow="840" yWindow="500" windowWidth="27940" windowHeight="17500" xr2:uid="{00000000-000D-0000-FFFF-FFFF00000000}"/>
  </bookViews>
  <sheets>
    <sheet name="Pivot_Table_1" sheetId="3" r:id="rId1"/>
    <sheet name="Pivot_Table_2" sheetId="4" r:id="rId2"/>
    <sheet name="Pivot_Table_3" sheetId="5" r:id="rId3"/>
    <sheet name="Campaigns" sheetId="1" r:id="rId4"/>
    <sheet name="Bonus" sheetId="6" r:id="rId5"/>
    <sheet name="Bonus Statistical Analysis" sheetId="7" r:id="rId6"/>
  </sheets>
  <definedNames>
    <definedName name="_xlnm._FilterDatabase" localSheetId="3" hidden="1">Campaigns!$A$1:$T$4115</definedName>
    <definedName name="column1">'Bonus Statistical Analysis'!$B$2:$B$2186</definedName>
    <definedName name="column2">'Bonus Statistical Analysis'!$E$2:$E$1531</definedName>
    <definedName name="table">Campaigns!$A$2:$T$3842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" i="7" l="1"/>
  <c r="G9" i="7"/>
  <c r="G12" i="7"/>
  <c r="G11" i="7"/>
  <c r="G8" i="7"/>
  <c r="G7" i="7"/>
  <c r="G6" i="7"/>
  <c r="G5" i="7"/>
  <c r="G4" i="7"/>
  <c r="G3" i="7"/>
  <c r="G2" i="7"/>
  <c r="G1" i="7"/>
  <c r="B2" i="6" l="1"/>
  <c r="D6" i="6"/>
  <c r="C6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5" i="6"/>
  <c r="C5" i="6"/>
  <c r="D4" i="6"/>
  <c r="C4" i="6"/>
  <c r="B13" i="6"/>
  <c r="B12" i="6"/>
  <c r="B11" i="6"/>
  <c r="B10" i="6"/>
  <c r="B9" i="6"/>
  <c r="B8" i="6"/>
  <c r="B6" i="6"/>
  <c r="B7" i="6"/>
  <c r="B5" i="6"/>
  <c r="B4" i="6"/>
  <c r="D3" i="6"/>
  <c r="C3" i="6"/>
  <c r="B3" i="6"/>
  <c r="D2" i="6"/>
  <c r="C2" i="6"/>
  <c r="E2" i="6" l="1"/>
  <c r="H2" i="6" s="1"/>
  <c r="E10" i="6"/>
  <c r="F10" i="6" s="1"/>
  <c r="E6" i="6"/>
  <c r="G6" i="6" s="1"/>
  <c r="E13" i="6"/>
  <c r="H13" i="6" s="1"/>
  <c r="E9" i="6"/>
  <c r="G9" i="6" s="1"/>
  <c r="E5" i="6"/>
  <c r="G5" i="6" s="1"/>
  <c r="E12" i="6"/>
  <c r="H12" i="6" s="1"/>
  <c r="E8" i="6"/>
  <c r="G8" i="6" s="1"/>
  <c r="E4" i="6"/>
  <c r="G4" i="6" s="1"/>
  <c r="E11" i="6"/>
  <c r="F11" i="6" s="1"/>
  <c r="E7" i="6"/>
  <c r="H7" i="6" s="1"/>
  <c r="E3" i="6"/>
  <c r="H3" i="6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8" i="6" l="1"/>
  <c r="H4" i="6"/>
  <c r="F5" i="6"/>
  <c r="G2" i="6"/>
  <c r="F3" i="6"/>
  <c r="F4" i="6"/>
  <c r="G13" i="6"/>
  <c r="H8" i="6"/>
  <c r="G10" i="6"/>
  <c r="H11" i="6"/>
  <c r="F13" i="6"/>
  <c r="H9" i="6"/>
  <c r="F2" i="6"/>
  <c r="G7" i="6"/>
  <c r="G3" i="6"/>
  <c r="H10" i="6"/>
  <c r="F9" i="6"/>
  <c r="G12" i="6"/>
  <c r="F12" i="6"/>
  <c r="G11" i="6"/>
  <c r="H6" i="6"/>
  <c r="H5" i="6"/>
  <c r="F7" i="6"/>
  <c r="F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<sst xmlns="http://schemas.openxmlformats.org/spreadsheetml/2006/main" count="28551" uniqueCount="8413">
  <si>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</si>
  <si>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</si>
  <si>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</si>
  <si>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</si>
  <si>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</si>
  <si>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</si>
  <si>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</si>
  <si>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</si>
  <si>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</si>
  <si>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</si>
  <si>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</si>
  <si>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</si>
  <si>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</si>
  <si>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</si>
  <si>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</si>
  <si>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</si>
  <si>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</si>
  <si>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</si>
  <si>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</si>
  <si>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</si>
  <si>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</si>
  <si>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</si>
  <si>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</si>
  <si>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</si>
  <si>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</si>
  <si>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</si>
  <si>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</si>
  <si>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</si>
  <si>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</si>
  <si>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</si>
  <si>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</si>
  <si>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</si>
  <si>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</si>
  <si>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</si>
  <si>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</si>
  <si>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</si>
  <si>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</si>
  <si>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</si>
  <si>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</si>
  <si>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</si>
  <si>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</si>
  <si>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</si>
  <si>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</si>
  <si>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</si>
  <si>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</si>
  <si>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</si>
  <si>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</si>
  <si>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</si>
  <si>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</si>
  <si>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</si>
  <si>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</si>
  <si>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</si>
  <si>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</si>
  <si>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</si>
  <si>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</si>
  <si>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</si>
  <si>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</si>
  <si>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</si>
  <si>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</si>
  <si>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</si>
  <si>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</si>
  <si>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</si>
  <si>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</si>
  <si>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</si>
  <si>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</si>
  <si>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</si>
  <si>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</si>
  <si>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</si>
  <si>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</si>
  <si>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</si>
  <si>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</si>
  <si>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</si>
  <si>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</si>
  <si>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</si>
  <si>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</si>
  <si>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</si>
  <si>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</si>
  <si>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</si>
  <si>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</si>
  <si>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</si>
  <si>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</si>
  <si>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</si>
  <si>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</si>
  <si>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</si>
  <si>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</si>
  <si>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</si>
  <si>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</si>
  <si>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</si>
  <si>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</si>
  <si>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</si>
  <si>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</si>
  <si>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</si>
  <si>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</si>
  <si>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</si>
  <si>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</si>
  <si>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</si>
  <si>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</si>
  <si>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</si>
  <si>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</si>
  <si>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</si>
  <si>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</si>
  <si>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</si>
  <si>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</si>
  <si>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</si>
  <si>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</si>
  <si>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</si>
  <si>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</si>
  <si>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</si>
  <si>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</si>
  <si>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</si>
  <si>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</si>
  <si>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</si>
  <si>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</si>
  <si>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</si>
  <si>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</si>
  <si>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</si>
  <si>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</si>
  <si>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</si>
  <si>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</si>
  <si>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</si>
  <si>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</si>
  <si>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</si>
  <si>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</si>
  <si>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</si>
  <si>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</si>
  <si>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</si>
  <si>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</si>
  <si>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</si>
  <si>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</si>
  <si>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</si>
  <si>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</si>
  <si>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</si>
  <si>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</si>
  <si>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</si>
  <si>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</si>
  <si>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</si>
  <si>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</si>
  <si>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</si>
  <si>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</si>
  <si>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</si>
  <si>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</si>
  <si>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</si>
  <si>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</si>
  <si>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</si>
  <si>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</si>
  <si>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</si>
  <si>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</si>
  <si>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</si>
  <si>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</si>
  <si>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</si>
  <si>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</si>
  <si>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</si>
  <si>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</si>
  <si>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</si>
  <si>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</si>
  <si>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</si>
  <si>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</si>
  <si>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</si>
  <si>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</si>
  <si>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</si>
  <si>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</si>
  <si>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</si>
  <si>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</si>
  <si>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</si>
  <si>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</si>
  <si>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</si>
  <si>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</si>
  <si>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</si>
  <si>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</si>
  <si>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</si>
  <si>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</si>
  <si>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</si>
  <si>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</si>
  <si>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</si>
  <si>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</si>
  <si>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</si>
  <si>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</si>
  <si>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</si>
  <si>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</si>
  <si>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</si>
  <si>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</si>
  <si>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</si>
  <si>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</si>
  <si>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</si>
  <si>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</si>
  <si>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</si>
  <si>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</si>
  <si>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</si>
  <si>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</si>
  <si>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</si>
  <si>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</si>
  <si>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</si>
  <si>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</si>
  <si>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</si>
  <si>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</si>
  <si>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</si>
  <si>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</si>
  <si>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</si>
  <si>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</si>
  <si>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</si>
  <si>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</si>
  <si>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</si>
  <si>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</si>
  <si>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</si>
  <si>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</si>
  <si>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</si>
  <si>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</si>
  <si>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</si>
  <si>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</si>
  <si>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</si>
  <si>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</si>
  <si>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</si>
  <si>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</si>
  <si>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</si>
  <si>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</si>
  <si>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</si>
  <si>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</si>
  <si>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</si>
  <si>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</si>
  <si>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</si>
  <si>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</si>
  <si>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</si>
  <si>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</si>
  <si>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</si>
  <si>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</si>
  <si>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</si>
  <si>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</si>
  <si>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</si>
  <si>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</si>
  <si>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</si>
  <si>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</si>
  <si>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</si>
  <si>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</si>
  <si>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</si>
  <si>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</si>
  <si>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</si>
  <si>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</si>
  <si>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</si>
  <si>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</si>
  <si>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</si>
  <si>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</si>
  <si>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</si>
  <si>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</si>
  <si>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</si>
  <si>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</si>
  <si>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</si>
  <si>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</si>
  <si>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</si>
  <si>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</si>
  <si>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</si>
  <si>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</si>
  <si>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</si>
  <si>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</si>
  <si>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</si>
  <si>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</si>
  <si>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</si>
  <si>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</si>
  <si>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</si>
  <si>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</si>
  <si>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</si>
  <si>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</si>
  <si>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</si>
  <si>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</si>
  <si>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</si>
  <si>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</si>
  <si>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</si>
  <si>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</si>
  <si>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</si>
  <si>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</si>
  <si>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</si>
  <si>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</si>
  <si>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</si>
  <si>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</si>
  <si>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</si>
  <si>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</si>
  <si>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</si>
  <si>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</si>
  <si>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</si>
  <si>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</si>
  <si>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</si>
  <si>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</si>
  <si>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</si>
  <si>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</si>
  <si>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</si>
  <si>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</si>
  <si>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</si>
  <si>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</si>
  <si>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</si>
  <si>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</si>
  <si>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</si>
  <si>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</si>
  <si>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</si>
  <si>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</si>
  <si>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</si>
  <si>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</si>
  <si>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</si>
  <si>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</si>
  <si>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</si>
  <si>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</si>
  <si>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</si>
  <si>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</si>
  <si>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</si>
  <si>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</si>
  <si>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</si>
  <si>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</si>
  <si>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</si>
  <si>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</si>
  <si>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</si>
  <si>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</si>
  <si>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</si>
  <si>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</si>
  <si>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</si>
  <si>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</si>
  <si>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</si>
  <si>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</si>
  <si>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</si>
  <si>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</si>
  <si>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</si>
  <si>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</si>
  <si>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</si>
  <si>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</si>
  <si>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</si>
  <si>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</si>
  <si>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</si>
  <si>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</si>
  <si>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</si>
  <si>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</si>
  <si>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</si>
  <si>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</si>
  <si>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</si>
  <si>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</si>
  <si>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</si>
  <si>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</si>
  <si>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</si>
  <si>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</si>
  <si>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</si>
  <si>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</si>
  <si>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</si>
  <si>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</si>
  <si>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</si>
  <si>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</si>
  <si>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</si>
  <si>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</si>
  <si>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</si>
  <si>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</si>
  <si>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</si>
  <si>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</si>
  <si>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</si>
  <si>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</si>
  <si>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</si>
  <si>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</si>
  <si>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</si>
  <si>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</si>
  <si>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</si>
  <si>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</si>
  <si>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</si>
  <si>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</si>
  <si>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</si>
  <si>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</si>
  <si>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</si>
  <si>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</si>
  <si>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</si>
  <si>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</si>
  <si>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</si>
  <si>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</si>
  <si>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</si>
  <si>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</si>
  <si>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</si>
  <si>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</si>
  <si>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</si>
  <si>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</si>
  <si>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</si>
  <si>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</si>
  <si>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</si>
  <si>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</si>
  <si>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</si>
  <si>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</si>
  <si>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</si>
  <si>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</si>
  <si>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</si>
  <si>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</si>
  <si>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</si>
  <si>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</si>
  <si>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</si>
  <si>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</si>
  <si>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</si>
  <si>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</si>
  <si>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</si>
  <si>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</si>
  <si>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</si>
  <si>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</si>
  <si>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</si>
  <si>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</si>
  <si>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</si>
  <si>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</si>
  <si>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</si>
  <si>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</si>
  <si>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</si>
  <si>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</si>
  <si>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</si>
  <si>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</si>
  <si>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</si>
  <si>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</si>
  <si>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</si>
  <si>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</si>
  <si>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</si>
  <si>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</si>
  <si>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</si>
  <si>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</si>
  <si>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</si>
  <si>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</si>
  <si>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</si>
  <si>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</si>
  <si>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</si>
  <si>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</si>
  <si>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</si>
  <si>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</si>
  <si>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</si>
  <si>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</si>
  <si>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</si>
  <si>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</si>
  <si>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</si>
  <si>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</si>
  <si>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</si>
  <si>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</si>
  <si>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</si>
  <si>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</si>
  <si>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</si>
  <si>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</si>
  <si>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</si>
  <si>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</si>
  <si>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</si>
  <si>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</si>
  <si>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</si>
  <si>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</si>
  <si>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</si>
  <si>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</si>
  <si>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</si>
  <si>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</si>
  <si>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</si>
  <si>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</si>
  <si>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</si>
  <si>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</si>
  <si>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</si>
  <si>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</si>
  <si>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</si>
  <si>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</si>
  <si>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</si>
  <si>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</si>
  <si>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</si>
  <si>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</si>
  <si>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</si>
  <si>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</si>
  <si>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</si>
  <si>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</si>
  <si>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</si>
  <si>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</si>
  <si>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</si>
  <si>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</si>
  <si>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</si>
  <si>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</si>
  <si>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</si>
  <si>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</si>
  <si>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</si>
  <si>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</si>
  <si>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</si>
  <si>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</si>
  <si>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</si>
  <si>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</si>
  <si>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</si>
  <si>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</si>
  <si>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</si>
  <si>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</si>
  <si>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</si>
  <si>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</si>
  <si>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</si>
  <si>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</si>
  <si>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</si>
  <si>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</si>
  <si>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</si>
  <si>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</si>
  <si>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</si>
  <si>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</si>
  <si>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</si>
  <si>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</si>
  <si>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</si>
  <si>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</si>
  <si>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</si>
  <si>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</si>
  <si>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</si>
  <si>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</si>
  <si>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</si>
  <si>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</si>
  <si>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</si>
  <si>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</si>
  <si>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</si>
  <si>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</si>
  <si>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</si>
  <si>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</si>
  <si>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</si>
  <si>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</si>
  <si>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</si>
  <si>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</si>
  <si>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</si>
  <si>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</si>
  <si>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</si>
  <si>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</si>
  <si>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</si>
  <si>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</si>
  <si>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</si>
  <si>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</si>
  <si>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</si>
  <si>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</si>
  <si>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</si>
  <si>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</si>
  <si>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</si>
  <si>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</si>
  <si>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</si>
  <si>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</si>
  <si>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</si>
  <si>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</si>
  <si>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</si>
  <si>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</si>
  <si>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</si>
  <si>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</si>
  <si>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</si>
  <si>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</si>
  <si>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</si>
  <si>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</si>
  <si>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</si>
  <si>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</si>
  <si>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</si>
  <si>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</si>
  <si>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</si>
  <si>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</si>
  <si>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</si>
  <si>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</si>
  <si>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</si>
  <si>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</si>
  <si>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</si>
  <si>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</si>
  <si>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</si>
  <si>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</si>
  <si>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</si>
  <si>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</si>
  <si>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</si>
  <si>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</si>
  <si>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</si>
  <si>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</si>
  <si>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</si>
  <si>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</si>
  <si>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</si>
  <si>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</si>
  <si>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</si>
  <si>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</si>
  <si>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</si>
  <si>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</si>
  <si>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</si>
  <si>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</si>
  <si>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</si>
  <si>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</si>
  <si>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</si>
  <si>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</si>
  <si>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</si>
  <si>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</si>
  <si>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</si>
  <si>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</si>
  <si>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</si>
  <si>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</si>
  <si>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</si>
  <si>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</si>
  <si>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</si>
  <si>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</si>
  <si>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</si>
  <si>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</si>
  <si>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</si>
  <si>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</si>
  <si>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</si>
  <si>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</si>
  <si>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</si>
  <si>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</si>
  <si>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</si>
  <si>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</si>
  <si>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</si>
  <si>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</si>
  <si>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</si>
  <si>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</si>
  <si>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</si>
  <si>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</si>
  <si>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</si>
  <si>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</si>
  <si>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</si>
  <si>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</si>
  <si>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</si>
  <si>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</si>
  <si>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</si>
  <si>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</si>
  <si>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</si>
  <si>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</si>
  <si>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</si>
  <si>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</si>
  <si>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</si>
  <si>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</si>
  <si>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</si>
  <si>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</si>
  <si>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</si>
  <si>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</si>
  <si>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</si>
  <si>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</si>
  <si>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</si>
  <si>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</si>
  <si>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</si>
  <si>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</si>
  <si>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</si>
  <si>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</si>
  <si>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</si>
  <si>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</si>
  <si>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</si>
  <si>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</si>
  <si>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</si>
  <si>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</si>
  <si>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</si>
  <si>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</si>
  <si>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</si>
  <si>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</si>
  <si>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</si>
  <si>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</si>
  <si>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</si>
  <si>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</si>
  <si>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</si>
  <si>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</si>
  <si>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</si>
  <si>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</si>
  <si>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</si>
  <si>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</si>
  <si>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</si>
  <si>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</si>
  <si>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</si>
  <si>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</si>
  <si>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</si>
  <si>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</si>
  <si>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</si>
  <si>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</si>
  <si>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</si>
  <si>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</si>
  <si>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</si>
  <si>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</si>
  <si>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</si>
  <si>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</si>
  <si>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</si>
  <si>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</si>
  <si>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</si>
  <si>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</si>
  <si>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</si>
  <si>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</si>
  <si>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</si>
  <si>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</si>
  <si>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</si>
  <si>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</si>
  <si>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</si>
  <si>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</si>
  <si>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</si>
  <si>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</si>
  <si>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</si>
  <si>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</si>
  <si>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</si>
  <si>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</si>
  <si>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</si>
  <si>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</si>
  <si>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</si>
  <si>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</si>
  <si>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</si>
  <si>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</si>
  <si>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</si>
  <si>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</si>
  <si>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</si>
  <si>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</si>
  <si>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</si>
  <si>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</si>
  <si>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</si>
  <si>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</si>
  <si>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</si>
  <si>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</si>
  <si>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</si>
  <si>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</si>
  <si>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</si>
  <si>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</si>
  <si>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</si>
  <si>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</si>
  <si>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</si>
  <si>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</si>
  <si>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</si>
  <si>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</si>
  <si>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</si>
  <si>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</si>
  <si>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</si>
  <si>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</si>
  <si>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</si>
  <si>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</si>
  <si>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</si>
  <si>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</si>
  <si>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</si>
  <si>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</si>
  <si>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</si>
  <si>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</si>
  <si>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</si>
  <si>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</si>
  <si>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</si>
  <si>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</si>
  <si>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</si>
  <si>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</si>
  <si>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</si>
  <si>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</si>
  <si>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</si>
  <si>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</si>
  <si>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</si>
  <si>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</si>
  <si>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</si>
  <si>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</si>
  <si>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</si>
  <si>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</si>
  <si>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</si>
  <si>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</si>
  <si>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</si>
  <si>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</si>
  <si>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</si>
  <si>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</si>
  <si>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</si>
  <si>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</si>
  <si>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</si>
  <si>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</si>
  <si>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</si>
  <si>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</si>
  <si>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</si>
  <si>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</si>
  <si>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</si>
  <si>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</si>
  <si>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</si>
  <si>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</si>
  <si>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</si>
  <si>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</si>
  <si>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</si>
  <si>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</si>
  <si>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</si>
  <si>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</si>
  <si>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</si>
  <si>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</si>
  <si>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</si>
  <si>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</si>
  <si>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</si>
  <si>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</si>
  <si>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</si>
  <si>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</si>
  <si>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</si>
  <si>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</si>
  <si>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</si>
  <si>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</si>
  <si>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</si>
  <si>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</si>
  <si>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</si>
  <si>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</si>
  <si>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</si>
  <si>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</si>
  <si>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</si>
  <si>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</si>
  <si>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</si>
  <si>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</si>
  <si>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</si>
  <si>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</si>
  <si>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</si>
  <si>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</si>
  <si>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</si>
  <si>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</si>
  <si>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</si>
  <si>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</si>
  <si>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</si>
  <si>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</si>
  <si>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</si>
  <si>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</si>
  <si>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</si>
  <si>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</si>
  <si>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</si>
  <si>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</si>
  <si>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</si>
  <si>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</si>
  <si>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</si>
  <si>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</si>
  <si>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</si>
  <si>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</si>
  <si>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</si>
  <si>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</si>
  <si>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</si>
  <si>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</si>
  <si>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</si>
  <si>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</si>
  <si>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</si>
  <si>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</si>
  <si>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</si>
  <si>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</si>
  <si>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</si>
  <si>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</si>
  <si>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</si>
  <si>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</si>
  <si>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</si>
  <si>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</si>
  <si>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</si>
  <si>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</si>
  <si>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</si>
  <si>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</si>
  <si>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</si>
  <si>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</si>
  <si>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</si>
  <si>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</si>
  <si>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</si>
  <si>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</si>
  <si>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</si>
  <si>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</si>
  <si>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</si>
  <si>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</si>
  <si>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</si>
  <si>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</si>
  <si>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</si>
  <si>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</si>
  <si>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</si>
  <si>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</si>
  <si>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</si>
  <si>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</si>
  <si>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</si>
  <si>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</si>
  <si>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</si>
  <si>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</si>
  <si>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</si>
  <si>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</si>
  <si>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</si>
  <si>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</si>
  <si>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</si>
  <si>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</si>
  <si>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</si>
  <si>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</si>
  <si>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</si>
  <si>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</si>
  <si>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</si>
  <si>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</si>
  <si>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</si>
  <si>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</si>
  <si>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</si>
  <si>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</si>
  <si>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</si>
  <si>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</si>
  <si>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</si>
  <si>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</si>
  <si>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</si>
  <si>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</si>
  <si>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</si>
  <si>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</si>
  <si>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</si>
  <si>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</si>
  <si>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</si>
  <si>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</si>
  <si>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</si>
  <si>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</si>
  <si>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</si>
  <si>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</si>
  <si>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</si>
  <si>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</si>
  <si>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</si>
  <si>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</si>
  <si>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</si>
  <si>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</si>
  <si>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</si>
  <si>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</si>
  <si>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</si>
  <si>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</si>
  <si>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</si>
  <si>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</si>
  <si>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</si>
  <si>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</si>
  <si>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</si>
  <si>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</si>
  <si>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</si>
  <si>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</si>
  <si>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</si>
  <si>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</si>
  <si>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</si>
  <si>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</si>
  <si>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</si>
  <si>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</si>
  <si>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</si>
  <si>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</si>
  <si>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</si>
  <si>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</si>
  <si>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</si>
  <si>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</si>
  <si>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</si>
  <si>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</si>
  <si>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</si>
  <si>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</si>
  <si>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</si>
  <si>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</si>
  <si>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</si>
  <si>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</si>
  <si>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</si>
  <si>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</si>
  <si>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</si>
  <si>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</si>
  <si>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</si>
  <si>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</si>
  <si>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</si>
  <si>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</si>
  <si>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</si>
  <si>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</si>
  <si>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</si>
  <si>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</si>
  <si>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</si>
  <si>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</si>
  <si>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</si>
  <si>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</si>
  <si>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</si>
  <si>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</si>
  <si>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</si>
  <si>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</si>
  <si>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</si>
  <si>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</si>
  <si>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</si>
  <si>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</si>
  <si>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</si>
  <si>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</si>
  <si>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</si>
  <si>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</si>
  <si>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</si>
  <si>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</si>
  <si>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</si>
  <si>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</si>
  <si>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</si>
  <si>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</si>
  <si>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</si>
  <si>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</si>
  <si>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</si>
  <si>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</si>
  <si>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</si>
  <si>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</si>
  <si>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</si>
  <si>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</si>
  <si>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</si>
  <si>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</si>
  <si>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</si>
  <si>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</si>
  <si>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</si>
  <si>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</si>
  <si>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</si>
  <si>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</si>
  <si>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</si>
  <si>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</si>
  <si>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</si>
  <si>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</si>
  <si>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</si>
  <si>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</si>
  <si>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</si>
  <si>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</si>
  <si>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</si>
  <si>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</si>
  <si>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</si>
  <si>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</si>
  <si>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</si>
  <si>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</si>
  <si>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</si>
  <si>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</si>
  <si>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</si>
  <si>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</si>
  <si>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</si>
  <si>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</si>
  <si>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</si>
  <si>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</si>
  <si>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</si>
  <si>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</si>
  <si>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</si>
  <si>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</si>
  <si>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</si>
  <si>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</si>
  <si>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</si>
  <si>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</si>
  <si>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</si>
  <si>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</si>
  <si>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</si>
  <si>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</si>
  <si>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</si>
  <si>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</si>
  <si>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</si>
  <si>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</si>
  <si>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</si>
  <si>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</si>
  <si>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</si>
  <si>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</si>
  <si>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</si>
  <si>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</si>
  <si>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</si>
  <si>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</si>
  <si>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</si>
  <si>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</si>
  <si>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</si>
  <si>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</si>
  <si>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</si>
  <si>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</si>
  <si>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</si>
  <si>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</si>
  <si>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</si>
  <si>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</si>
  <si>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</si>
  <si>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</si>
  <si>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</si>
  <si>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</si>
  <si>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</si>
  <si>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</si>
  <si>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</si>
  <si>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</si>
  <si>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</si>
  <si>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</si>
  <si>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</si>
  <si>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</si>
  <si>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</si>
  <si>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</si>
  <si>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</si>
  <si>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</si>
  <si>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</si>
  <si>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</si>
  <si>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</si>
  <si>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</si>
  <si>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</si>
  <si>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</si>
  <si>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</si>
  <si>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</si>
  <si>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</si>
  <si>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</si>
  <si>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</si>
  <si>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</si>
  <si>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</si>
  <si>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</si>
  <si>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</si>
  <si>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</si>
  <si>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</si>
  <si>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</si>
  <si>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</si>
  <si>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</si>
  <si>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</si>
  <si>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</si>
  <si>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</si>
  <si>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</si>
  <si>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</si>
  <si>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</si>
  <si>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</si>
  <si>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</si>
  <si>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</si>
  <si>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</si>
  <si>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</si>
  <si>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</si>
  <si>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</si>
  <si>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</si>
  <si>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</si>
  <si>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</si>
  <si>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</si>
  <si>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</si>
  <si>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</si>
  <si>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</si>
  <si>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</si>
  <si>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</si>
  <si>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</si>
  <si>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</si>
  <si>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</si>
  <si>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</si>
  <si>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</si>
  <si>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</si>
  <si>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</si>
  <si>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</si>
  <si>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</si>
  <si>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</si>
  <si>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</si>
  <si>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</si>
  <si>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</si>
  <si>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</si>
  <si>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</si>
  <si>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</si>
  <si>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</si>
  <si>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</si>
  <si>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</si>
  <si>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</si>
  <si>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</si>
  <si>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</si>
  <si>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</si>
  <si>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</si>
  <si>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</si>
  <si>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</si>
  <si>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</si>
  <si>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</si>
  <si>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</si>
  <si>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</si>
  <si>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</si>
  <si>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</si>
  <si>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</si>
  <si>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</si>
  <si>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</si>
  <si>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</si>
  <si>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</si>
  <si>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</si>
  <si>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</si>
  <si>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</si>
  <si>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</si>
  <si>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</si>
  <si>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</si>
  <si>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</si>
  <si>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</si>
  <si>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</si>
  <si>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</si>
  <si>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</si>
  <si>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</si>
  <si>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</si>
  <si>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</si>
  <si>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</si>
  <si>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</si>
  <si>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</si>
  <si>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</si>
  <si>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</si>
  <si>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</si>
  <si>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</si>
  <si>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</si>
  <si>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</si>
  <si>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</si>
  <si>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</si>
  <si>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</si>
  <si>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</si>
  <si>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</si>
  <si>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</si>
  <si>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</si>
  <si>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</si>
  <si>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</si>
  <si>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</si>
  <si>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</si>
  <si>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</si>
  <si>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</si>
  <si>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</si>
  <si>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</si>
  <si>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</si>
  <si>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</si>
  <si>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</si>
  <si>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</si>
  <si>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</si>
  <si>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</si>
  <si>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</si>
  <si>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</si>
  <si>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</si>
  <si>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</si>
  <si>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</si>
  <si>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</si>
  <si>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</si>
  <si>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</si>
  <si>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</si>
  <si>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</si>
  <si>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</si>
  <si>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</si>
  <si>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</si>
  <si>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</si>
  <si>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</si>
  <si>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</si>
  <si>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</si>
  <si>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</si>
  <si>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</si>
  <si>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</si>
  <si>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</si>
  <si>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</si>
  <si>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</si>
  <si>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</si>
  <si>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</si>
  <si>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</si>
  <si>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</si>
  <si>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</si>
  <si>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</si>
  <si>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</si>
  <si>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</si>
  <si>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</si>
  <si>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</si>
  <si>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</si>
  <si>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</si>
  <si>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</si>
  <si>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</si>
  <si>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</si>
  <si>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</si>
  <si>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</si>
  <si>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</si>
  <si>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</si>
  <si>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</si>
  <si>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</si>
  <si>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</si>
  <si>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</si>
  <si>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</si>
  <si>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</si>
  <si>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</si>
  <si>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</si>
  <si>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</si>
  <si>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</si>
  <si>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</si>
  <si>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</si>
  <si>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</si>
  <si>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</si>
  <si>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</si>
  <si>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</si>
  <si>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</si>
  <si>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</si>
  <si>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</si>
  <si>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</si>
  <si>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</si>
  <si>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</si>
  <si>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</si>
  <si>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</si>
  <si>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</si>
  <si>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</si>
  <si>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</si>
  <si>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</si>
  <si>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</si>
  <si>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</si>
  <si>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</si>
  <si>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</si>
  <si>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</si>
  <si>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</si>
  <si>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</si>
  <si>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</si>
  <si>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</si>
  <si>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</si>
  <si>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</si>
  <si>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</si>
  <si>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</si>
  <si>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</si>
  <si>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</si>
  <si>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</si>
  <si>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</si>
  <si>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</si>
  <si>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</si>
  <si>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</si>
  <si>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</si>
  <si>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</si>
  <si>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</si>
  <si>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</si>
  <si>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</si>
  <si>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</si>
  <si>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</si>
  <si>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</si>
  <si>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</si>
  <si>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</si>
  <si>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</si>
  <si>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</si>
  <si>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</si>
  <si>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</si>
  <si>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</si>
  <si>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</si>
  <si>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</si>
  <si>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</si>
  <si>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</si>
  <si>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</si>
  <si>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</si>
  <si>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</si>
  <si>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</si>
  <si>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</si>
  <si>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</si>
  <si>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</si>
  <si>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</si>
  <si>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</si>
  <si>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</si>
  <si>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</si>
  <si>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</si>
  <si>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</si>
  <si>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</si>
  <si>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</si>
  <si>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</si>
  <si>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</si>
  <si>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</si>
  <si>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</si>
  <si>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</si>
  <si>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</si>
  <si>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</si>
  <si>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</si>
  <si>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</si>
  <si>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</si>
  <si>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</si>
  <si>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</si>
  <si>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</si>
  <si>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</si>
  <si>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</si>
  <si>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</si>
  <si>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</si>
  <si>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</si>
  <si>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</si>
  <si>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</si>
  <si>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</si>
  <si>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</si>
  <si>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</si>
  <si>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</si>
  <si>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</si>
  <si>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</si>
  <si>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</si>
  <si>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</si>
  <si>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</si>
  <si>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</si>
  <si>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</si>
  <si>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</si>
  <si>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</si>
  <si>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</si>
  <si>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</si>
  <si>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</si>
  <si>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</si>
  <si>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</si>
  <si>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</si>
  <si>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</si>
  <si>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</si>
  <si>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</si>
  <si>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</si>
  <si>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</si>
  <si>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</si>
  <si>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</si>
  <si>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</si>
  <si>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</si>
  <si>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</si>
  <si>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</si>
  <si>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</si>
  <si>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</si>
  <si>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</si>
  <si>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</si>
  <si>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</si>
  <si>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</si>
  <si>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</si>
  <si>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</si>
  <si>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</si>
  <si>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</si>
  <si>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</si>
  <si>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</si>
  <si>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</si>
  <si>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</si>
  <si>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</si>
  <si>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</si>
  <si>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</si>
  <si>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</si>
  <si>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</si>
  <si>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</si>
  <si>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</si>
  <si>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</si>
  <si>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</si>
  <si>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</si>
  <si>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</si>
  <si>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</si>
  <si>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</si>
  <si>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</si>
  <si>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</si>
  <si>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</si>
  <si>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</si>
  <si>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</si>
  <si>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</si>
  <si>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</si>
  <si>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</si>
  <si>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</si>
  <si>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</si>
  <si>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</si>
  <si>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</si>
  <si>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</si>
  <si>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</si>
  <si>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</si>
  <si>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</si>
  <si>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</si>
  <si>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</si>
  <si>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</si>
  <si>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</si>
  <si>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</si>
  <si>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</si>
  <si>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</si>
  <si>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</si>
  <si>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</si>
  <si>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</si>
  <si>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</si>
  <si>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</si>
  <si>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</si>
  <si>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</si>
  <si>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</si>
  <si>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</si>
  <si>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</si>
  <si>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</si>
  <si>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</si>
  <si>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</si>
  <si>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</si>
  <si>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</si>
  <si>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</si>
  <si>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</si>
  <si>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</si>
  <si>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</si>
  <si>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</si>
  <si>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</si>
  <si>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</si>
  <si>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</si>
  <si>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</si>
  <si>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</si>
  <si>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</si>
  <si>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</si>
  <si>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</si>
  <si>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</si>
  <si>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</si>
  <si>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</si>
  <si>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</si>
  <si>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</si>
  <si>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</si>
  <si>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</si>
  <si>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</si>
  <si>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</si>
  <si>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</si>
  <si>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</si>
  <si>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</si>
  <si>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</si>
  <si>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</si>
  <si>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</si>
  <si>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</si>
  <si>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</si>
  <si>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</si>
  <si>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</si>
  <si>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</si>
  <si>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</si>
  <si>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</si>
  <si>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</si>
  <si>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</si>
  <si>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</si>
  <si>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</si>
  <si>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</si>
  <si>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</si>
  <si>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</si>
  <si>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</si>
  <si>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</si>
  <si>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</si>
  <si>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</si>
  <si>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</si>
  <si>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</si>
  <si>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</si>
  <si>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</si>
  <si>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</si>
  <si>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</si>
  <si>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</si>
  <si>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</si>
  <si>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</si>
  <si>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</si>
  <si>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</si>
  <si>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</si>
  <si>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</si>
  <si>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</si>
  <si>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</si>
  <si>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</si>
  <si>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</si>
  <si>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</si>
  <si>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</si>
  <si>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</si>
  <si>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</si>
  <si>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</si>
  <si>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</si>
  <si>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</si>
  <si>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</si>
  <si>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</si>
  <si>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</si>
  <si>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</si>
  <si>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</si>
  <si>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</si>
  <si>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</si>
  <si>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</si>
  <si>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</si>
  <si>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</si>
  <si>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</si>
  <si>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</si>
  <si>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</si>
  <si>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</si>
  <si>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</si>
  <si>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</si>
  <si>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</si>
  <si>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</si>
  <si>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</si>
  <si>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</si>
  <si>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</si>
  <si>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</si>
  <si>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</si>
  <si>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</si>
  <si>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</si>
  <si>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</si>
  <si>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</si>
  <si>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</si>
  <si>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</si>
  <si>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</si>
  <si>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</si>
  <si>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</si>
  <si>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</si>
  <si>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</si>
  <si>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</si>
  <si>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</si>
  <si>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</si>
  <si>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</si>
  <si>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</si>
  <si>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</si>
  <si>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</si>
  <si>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</si>
  <si>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</si>
  <si>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</si>
  <si>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</si>
  <si>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</si>
  <si>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</si>
  <si>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</si>
  <si>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</si>
  <si>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</si>
  <si>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</si>
  <si>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</si>
  <si>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</si>
  <si>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</si>
  <si>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</si>
  <si>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</si>
  <si>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</si>
  <si>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</si>
  <si>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</si>
  <si>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</si>
  <si>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</si>
  <si>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</si>
  <si>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</si>
  <si>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</si>
  <si>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</si>
  <si>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</si>
  <si>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</si>
  <si>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</si>
  <si>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</si>
  <si>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</si>
  <si>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</si>
  <si>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</si>
  <si>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</si>
  <si>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</si>
  <si>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</si>
  <si>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</si>
  <si>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</si>
  <si>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</si>
  <si>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</si>
  <si>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</si>
  <si>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</si>
  <si>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</si>
  <si>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</si>
  <si>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</si>
  <si>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</si>
  <si>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</si>
  <si>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</si>
  <si>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</si>
  <si>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</si>
  <si>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</si>
  <si>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</si>
  <si>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</si>
  <si>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</si>
  <si>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</si>
  <si>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</si>
  <si>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</si>
  <si>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</si>
  <si>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</si>
  <si>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</si>
  <si>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</si>
  <si>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</si>
  <si>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</si>
  <si>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</si>
  <si>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</si>
  <si>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</si>
  <si>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</si>
  <si>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</si>
  <si>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</si>
  <si>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</si>
  <si>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</si>
  <si>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</si>
  <si>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</si>
  <si>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</si>
  <si>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</si>
  <si>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</si>
  <si>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</si>
  <si>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</si>
  <si>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</si>
  <si>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</si>
  <si>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</si>
  <si>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</si>
  <si>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</si>
  <si>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</si>
  <si>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</si>
  <si>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</si>
  <si>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</si>
  <si>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</si>
  <si>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</si>
  <si>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</si>
  <si>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</si>
  <si>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</si>
  <si>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</si>
  <si>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</si>
  <si>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</si>
  <si>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</si>
  <si>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</si>
  <si>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</si>
  <si>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</si>
  <si>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</si>
  <si>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</si>
  <si>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</si>
  <si>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</si>
  <si>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</si>
  <si>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</si>
  <si>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</si>
  <si>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</si>
  <si>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</si>
  <si>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</si>
  <si>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</si>
  <si>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</si>
  <si>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</si>
  <si>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</si>
  <si>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</si>
  <si>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</si>
  <si>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</si>
  <si>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</si>
  <si>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</si>
  <si>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</si>
  <si>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</si>
  <si>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</si>
  <si>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</si>
  <si>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</si>
  <si>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</si>
  <si>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</si>
  <si>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</si>
  <si>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</si>
  <si>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</si>
  <si>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</si>
  <si>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</si>
  <si>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</si>
  <si>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</si>
  <si>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</si>
  <si>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</si>
  <si>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</si>
  <si>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</si>
  <si>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</si>
  <si>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</si>
  <si>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</si>
  <si>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</si>
  <si>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</si>
  <si>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</si>
  <si>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</si>
  <si>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</si>
  <si>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</si>
  <si>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</si>
  <si>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</si>
  <si>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</si>
  <si>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</si>
  <si>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</si>
  <si>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</si>
  <si>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</si>
  <si>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</si>
  <si>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</si>
  <si>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</si>
  <si>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</si>
  <si>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</si>
  <si>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</si>
  <si>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</si>
  <si>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</si>
  <si>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</si>
  <si>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</si>
  <si>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</si>
  <si>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</si>
  <si>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</si>
  <si>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</si>
  <si>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</si>
  <si>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</si>
  <si>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</si>
  <si>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</si>
  <si>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</si>
  <si>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</si>
  <si>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</si>
  <si>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</si>
  <si>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</si>
  <si>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</si>
  <si>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</si>
  <si>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</si>
  <si>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</si>
  <si>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</si>
  <si>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</si>
  <si>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</si>
  <si>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</si>
  <si>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</si>
  <si>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</si>
  <si>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</si>
  <si>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</si>
  <si>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</si>
  <si>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</si>
  <si>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</si>
  <si>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</si>
  <si>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</si>
  <si>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</si>
  <si>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</si>
  <si>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</si>
  <si>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</si>
  <si>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</si>
  <si>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</si>
  <si>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</si>
  <si>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</si>
  <si>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</si>
  <si>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</si>
  <si>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</si>
  <si>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</si>
  <si>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</si>
  <si>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</si>
  <si>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</si>
  <si>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</si>
  <si>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</si>
  <si>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</si>
  <si>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</si>
  <si>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</si>
  <si>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</si>
  <si>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</si>
  <si>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</si>
  <si>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</si>
  <si>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</si>
  <si>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</si>
  <si>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</si>
  <si>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</si>
  <si>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</si>
  <si>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</si>
  <si>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</si>
  <si>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</si>
  <si>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</si>
  <si>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</si>
  <si>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</si>
  <si>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</si>
  <si>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</si>
  <si>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</si>
  <si>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</si>
  <si>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</si>
  <si>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</si>
  <si>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</si>
  <si>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</si>
  <si>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</si>
  <si>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</si>
  <si>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</si>
  <si>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</si>
  <si>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</si>
  <si>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</si>
  <si>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</si>
  <si>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</si>
  <si>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</si>
  <si>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</si>
  <si>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</si>
  <si>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</si>
  <si>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</si>
  <si>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</si>
  <si>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</si>
  <si>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</si>
  <si>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</si>
  <si>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</si>
  <si>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</si>
  <si>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</si>
  <si>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</si>
  <si>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</si>
  <si>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</si>
  <si>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</si>
  <si>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</si>
  <si>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</si>
  <si>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</si>
  <si>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</si>
  <si>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</si>
  <si>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</si>
  <si>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</si>
  <si>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</si>
  <si>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</si>
  <si>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</si>
  <si>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</si>
  <si>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</si>
  <si>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</si>
  <si>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</si>
  <si>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</si>
  <si>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</si>
  <si>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</si>
  <si>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</si>
  <si>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</si>
  <si>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</si>
  <si>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</si>
  <si>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</si>
  <si>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</si>
  <si>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</si>
  <si>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</si>
  <si>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</si>
  <si>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</si>
  <si>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</si>
  <si>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</si>
  <si>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</si>
  <si>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</si>
  <si>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</si>
  <si>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</si>
  <si>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</si>
  <si>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</si>
  <si>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</si>
  <si>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</si>
  <si>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</si>
  <si>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</si>
  <si>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</si>
  <si>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</si>
  <si>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</si>
  <si>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</si>
  <si>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</si>
  <si>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</si>
  <si>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</si>
  <si>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</si>
  <si>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</si>
  <si>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</si>
  <si>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</si>
  <si>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</si>
  <si>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</si>
  <si>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</si>
  <si>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</si>
  <si>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</si>
  <si>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</si>
  <si>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</si>
  <si>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</si>
  <si>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</si>
  <si>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</si>
  <si>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</si>
  <si>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</si>
  <si>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</si>
  <si>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</si>
  <si>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</si>
  <si>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</si>
  <si>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</si>
  <si>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</si>
  <si>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</si>
  <si>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</si>
  <si>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</si>
  <si>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</si>
  <si>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</si>
  <si>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</si>
  <si>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</si>
  <si>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</si>
  <si>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</si>
  <si>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</si>
  <si>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</si>
  <si>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</si>
  <si>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</si>
  <si>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</si>
  <si>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</si>
  <si>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</si>
  <si>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</si>
  <si>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</si>
  <si>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</si>
  <si>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</si>
  <si>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</si>
  <si>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</si>
  <si>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</si>
  <si>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</si>
  <si>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</si>
  <si>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</si>
  <si>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</si>
  <si>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</si>
  <si>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</si>
  <si>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</si>
  <si>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</si>
  <si>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</si>
  <si>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</si>
  <si>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</si>
  <si>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</si>
  <si>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</si>
  <si>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</si>
  <si>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</si>
  <si>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</si>
  <si>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</si>
  <si>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</si>
  <si>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</si>
  <si>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</si>
  <si>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</si>
  <si>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</si>
  <si>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</si>
  <si>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</si>
  <si>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</si>
  <si>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</si>
  <si>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</si>
  <si>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</si>
  <si>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</si>
  <si>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</si>
  <si>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</si>
  <si>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</si>
  <si>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</si>
  <si>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</si>
  <si>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</si>
  <si>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</si>
  <si>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</si>
  <si>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</si>
  <si>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</si>
  <si>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</si>
  <si>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</si>
  <si>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</si>
  <si>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</si>
  <si>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</si>
  <si>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</si>
  <si>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</si>
  <si>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</si>
  <si>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</si>
  <si>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</si>
  <si>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</si>
  <si>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</si>
  <si>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</si>
  <si>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</si>
  <si>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</si>
  <si>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</si>
  <si>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</si>
  <si>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</si>
  <si>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</si>
  <si>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</si>
  <si>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</si>
  <si>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</si>
  <si>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</si>
  <si>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</si>
  <si>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</si>
  <si>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</si>
  <si>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</si>
  <si>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</si>
  <si>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</si>
  <si>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</si>
  <si>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</si>
  <si>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</si>
  <si>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</si>
  <si>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</si>
  <si>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</si>
  <si>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</si>
  <si>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</si>
  <si>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</si>
  <si>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</si>
  <si>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</si>
  <si>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</si>
  <si>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</si>
  <si>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</si>
  <si>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</si>
  <si>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</si>
  <si>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</si>
  <si>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</si>
  <si>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</si>
  <si>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</si>
  <si>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</si>
  <si>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</si>
  <si>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</si>
  <si>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</si>
  <si>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</si>
  <si>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</si>
  <si>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</si>
  <si>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</si>
  <si>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</si>
  <si>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</si>
  <si>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</si>
  <si>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</si>
  <si>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</si>
  <si>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</si>
  <si>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</si>
  <si>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</si>
  <si>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</si>
  <si>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</si>
  <si>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</si>
  <si>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</si>
  <si>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</si>
  <si>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</si>
  <si>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</si>
  <si>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</si>
  <si>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</si>
  <si>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</si>
  <si>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</si>
  <si>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</si>
  <si>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</si>
  <si>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</si>
  <si>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</si>
  <si>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</si>
  <si>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</si>
  <si>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</si>
  <si>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</si>
  <si>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</si>
  <si>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</si>
  <si>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</si>
  <si>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</si>
  <si>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</si>
  <si>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</si>
  <si>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</si>
  <si>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</si>
  <si>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</si>
  <si>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</si>
  <si>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</si>
  <si>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</si>
  <si>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</si>
  <si>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</si>
  <si>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</si>
  <si>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</si>
  <si>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</si>
  <si>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</si>
  <si>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</si>
  <si>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</si>
  <si>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</si>
  <si>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</si>
  <si>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</si>
  <si>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</si>
  <si>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</si>
  <si>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</si>
  <si>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</si>
  <si>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</si>
  <si>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</si>
  <si>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</si>
  <si>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</si>
  <si>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</si>
  <si>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</si>
  <si>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</si>
  <si>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</si>
  <si>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</si>
  <si>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</si>
  <si>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</si>
  <si>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</si>
  <si>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</si>
  <si>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</si>
  <si>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</si>
  <si>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</si>
  <si>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</si>
  <si>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</si>
  <si>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</si>
  <si>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</si>
  <si>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</si>
  <si>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</si>
  <si>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</si>
  <si>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</si>
  <si>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</si>
  <si>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</si>
  <si>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</si>
  <si>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</si>
  <si>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</si>
  <si>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</si>
  <si>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</si>
  <si>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</si>
  <si>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</si>
  <si>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</si>
  <si>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</si>
  <si>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</si>
  <si>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</si>
  <si>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</si>
  <si>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</si>
  <si>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</si>
  <si>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</si>
  <si>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</si>
  <si>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</si>
  <si>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</si>
  <si>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</si>
  <si>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</si>
  <si>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</si>
  <si>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</si>
  <si>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</si>
  <si>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</si>
  <si>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</si>
  <si>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</si>
  <si>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</si>
  <si>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</si>
  <si>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</si>
  <si>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</si>
  <si>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</si>
  <si>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</si>
  <si>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</si>
  <si>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</si>
  <si>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</si>
  <si>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</si>
  <si>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</si>
  <si>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</si>
  <si>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</si>
  <si>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</si>
  <si>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</si>
  <si>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</si>
  <si>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</si>
  <si>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</si>
  <si>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</si>
  <si>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</si>
  <si>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</si>
  <si>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</si>
  <si>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</si>
  <si>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</si>
  <si>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</si>
  <si>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</si>
  <si>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</si>
  <si>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</si>
  <si>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</si>
  <si>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</si>
  <si>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</si>
  <si>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</si>
  <si>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</si>
  <si>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</si>
  <si>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</si>
  <si>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</si>
  <si>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</si>
  <si>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</si>
  <si>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</si>
  <si>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</si>
  <si>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</si>
  <si>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</si>
  <si>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</si>
  <si>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</si>
  <si>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</si>
  <si>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</si>
  <si>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</si>
  <si>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</si>
  <si>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</si>
  <si>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</si>
  <si>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</si>
  <si>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</si>
  <si>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</si>
  <si>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</si>
  <si>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</si>
  <si>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</si>
  <si>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</si>
  <si>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</si>
  <si>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</si>
  <si>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</si>
  <si>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</si>
  <si>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</si>
  <si>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</si>
  <si>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</si>
  <si>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</si>
  <si>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</si>
  <si>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</si>
  <si>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</si>
  <si>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</si>
  <si>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</si>
  <si>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</si>
  <si>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</si>
  <si>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</si>
  <si>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</si>
  <si>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</si>
  <si>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</si>
  <si>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</si>
  <si>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</si>
  <si>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</si>
  <si>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</si>
  <si>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</si>
  <si>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</si>
  <si>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</si>
  <si>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</si>
  <si>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</si>
  <si>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</si>
  <si>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</si>
  <si>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</si>
  <si>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</si>
  <si>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</si>
  <si>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</si>
  <si>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</si>
  <si>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</si>
  <si>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</si>
  <si>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</si>
  <si>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</si>
  <si>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</si>
  <si>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</si>
  <si>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</si>
  <si>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</si>
  <si>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</si>
  <si>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</si>
  <si>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</si>
  <si>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</si>
  <si>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</si>
  <si>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</si>
  <si>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</si>
  <si>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</si>
  <si>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</si>
  <si>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</si>
  <si>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</si>
  <si>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</si>
  <si>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</si>
  <si>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</si>
  <si>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</si>
  <si>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</si>
  <si>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</si>
  <si>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</si>
  <si>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</si>
  <si>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</si>
  <si>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</si>
  <si>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</si>
  <si>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</si>
  <si>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</si>
  <si>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</si>
  <si>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</si>
  <si>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</si>
  <si>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</si>
  <si>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</si>
  <si>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</si>
  <si>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</si>
  <si>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</si>
  <si>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</si>
  <si>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</si>
  <si>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</si>
  <si>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</si>
  <si>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</si>
  <si>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</si>
  <si>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</si>
  <si>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</si>
  <si>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</si>
  <si>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</si>
  <si>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</si>
  <si>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</si>
  <si>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</si>
  <si>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</si>
  <si>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</si>
  <si>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</si>
  <si>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</si>
  <si>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</si>
  <si>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</si>
  <si>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</si>
  <si>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</si>
  <si>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</si>
  <si>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</si>
  <si>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</si>
  <si>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</si>
  <si>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</si>
  <si>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</si>
  <si>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</si>
  <si>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</si>
  <si>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</si>
  <si>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</si>
  <si>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</si>
  <si>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</si>
  <si>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</si>
  <si>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</si>
  <si>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</si>
  <si>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</si>
  <si>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</si>
  <si>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</si>
  <si>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</si>
  <si>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</si>
  <si>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</si>
  <si>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</si>
  <si>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</si>
  <si>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</si>
  <si>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</si>
  <si>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</si>
  <si>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</si>
  <si>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</si>
  <si>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</si>
  <si>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</si>
  <si>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</si>
  <si>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</si>
  <si>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</si>
  <si>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</si>
  <si>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</si>
  <si>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</si>
  <si>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</si>
  <si>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</si>
  <si>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</si>
  <si>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</si>
  <si>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</si>
  <si>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</si>
  <si>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</si>
  <si>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</si>
  <si>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</si>
  <si>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</si>
  <si>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</si>
  <si>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</si>
  <si>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</si>
  <si>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</si>
  <si>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</si>
  <si>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</si>
  <si>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</si>
  <si>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</si>
  <si>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</si>
  <si>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</si>
  <si>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</si>
  <si>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</si>
  <si>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</si>
  <si>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</si>
  <si>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</si>
  <si>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</si>
  <si>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</si>
  <si>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</si>
  <si>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</si>
  <si>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</si>
  <si>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</si>
  <si>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</si>
  <si>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</si>
  <si>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</si>
  <si>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</si>
  <si>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</si>
  <si>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</si>
  <si>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</si>
  <si>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</si>
  <si>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</si>
  <si>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</si>
  <si>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</si>
  <si>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</si>
  <si>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</si>
  <si>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</si>
  <si>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</si>
  <si>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</si>
  <si>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</si>
  <si>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</si>
  <si>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</si>
  <si>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</si>
  <si>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</si>
  <si>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</si>
  <si>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</si>
  <si>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</si>
  <si>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</si>
  <si>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</si>
  <si>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</si>
  <si>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</si>
  <si>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</si>
  <si>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</si>
  <si>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</si>
  <si>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</si>
  <si>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</si>
  <si>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</si>
  <si>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</si>
  <si>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</si>
  <si>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</si>
  <si>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</si>
  <si>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</si>
  <si>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</si>
  <si>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</si>
  <si>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</si>
  <si>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</si>
  <si>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</si>
  <si>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</si>
  <si>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</si>
  <si>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</si>
  <si>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</si>
  <si>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</si>
  <si>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</si>
  <si>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</si>
  <si>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</si>
  <si>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</si>
  <si>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</si>
  <si>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</si>
  <si>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</si>
  <si>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</si>
  <si>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</si>
  <si>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</si>
  <si>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</si>
  <si>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</si>
  <si>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</si>
  <si>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</si>
  <si>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</si>
  <si>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</si>
  <si>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</si>
  <si>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</si>
  <si>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</si>
  <si>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</si>
  <si>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</si>
  <si>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</si>
  <si>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</si>
  <si>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</si>
  <si>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</si>
  <si>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</si>
  <si>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</si>
  <si>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</si>
  <si>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</si>
  <si>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</si>
  <si>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</si>
  <si>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</si>
  <si>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</si>
  <si>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</si>
  <si>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</si>
  <si>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</si>
  <si>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</si>
  <si>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</si>
  <si>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</si>
  <si>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</si>
  <si>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</si>
  <si>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</si>
  <si>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</si>
  <si>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</si>
  <si>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</si>
  <si>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</si>
  <si>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</si>
  <si>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</si>
  <si>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</si>
  <si>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</si>
  <si>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</si>
  <si>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</si>
  <si>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</si>
  <si>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</si>
  <si>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</si>
  <si>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</si>
  <si>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</si>
  <si>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</si>
  <si>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</si>
  <si>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</si>
  <si>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</si>
  <si>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</si>
  <si>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</si>
  <si>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</si>
  <si>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</si>
  <si>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</si>
  <si>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</si>
  <si>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</si>
  <si>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</si>
  <si>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</si>
  <si>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</si>
  <si>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</si>
  <si>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</si>
  <si>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</si>
  <si>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</si>
  <si>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</si>
  <si>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</si>
  <si>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</si>
  <si>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</si>
  <si>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</si>
  <si>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</si>
  <si>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</si>
  <si>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</si>
  <si>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</si>
  <si>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</si>
  <si>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</si>
  <si>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</si>
  <si>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</si>
  <si>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</si>
  <si>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</si>
  <si>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</si>
  <si>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</si>
  <si>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</si>
  <si>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</si>
  <si>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</si>
  <si>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</si>
  <si>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</si>
  <si>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</si>
  <si>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</si>
  <si>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</si>
  <si>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</si>
  <si>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</si>
  <si>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</si>
  <si>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</si>
  <si>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</si>
  <si>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</si>
  <si>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</si>
  <si>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</si>
  <si>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</si>
  <si>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</si>
  <si>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</si>
  <si>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</si>
  <si>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</si>
  <si>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</si>
  <si>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</si>
  <si>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</si>
  <si>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</si>
  <si>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</si>
  <si>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</si>
  <si>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</si>
  <si>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</si>
  <si>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</si>
  <si>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</si>
  <si>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</si>
  <si>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</si>
  <si>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</si>
  <si>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</si>
  <si>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</si>
  <si>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</si>
  <si>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</si>
  <si>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</si>
  <si>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</si>
  <si>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</si>
  <si>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</si>
  <si>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</si>
  <si>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</si>
  <si>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</si>
  <si>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</si>
  <si>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</si>
  <si>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</si>
  <si>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</si>
  <si>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</si>
  <si>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</si>
  <si>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</si>
  <si>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</si>
  <si>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</si>
  <si>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</si>
  <si>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</si>
  <si>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</si>
  <si>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</si>
  <si>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</si>
  <si>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</si>
  <si>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</si>
  <si>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</si>
  <si>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</si>
  <si>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</si>
  <si>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</si>
  <si>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</si>
  <si>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</si>
  <si>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</si>
  <si>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</si>
  <si>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</si>
  <si>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</si>
  <si>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</si>
  <si>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</si>
  <si>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</si>
  <si>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</si>
  <si>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</si>
  <si>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</si>
  <si>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</si>
  <si>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</si>
  <si>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</si>
  <si>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</si>
  <si>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</si>
  <si>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</si>
  <si>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</si>
  <si>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</si>
  <si>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</si>
  <si>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</si>
  <si>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</si>
  <si>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</si>
  <si>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</si>
  <si>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</si>
  <si>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</si>
  <si>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</si>
  <si>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</si>
  <si>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</si>
  <si>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</si>
  <si>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</si>
  <si>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</si>
  <si>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</si>
  <si>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</si>
  <si>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</si>
  <si>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</si>
  <si>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</si>
  <si>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</si>
  <si>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</si>
  <si>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</si>
  <si>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</si>
  <si>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</si>
  <si>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</si>
  <si>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</si>
  <si>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</si>
  <si>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</si>
  <si>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</si>
  <si>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</si>
  <si>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</si>
  <si>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</si>
  <si>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</si>
  <si>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</si>
  <si>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</si>
  <si>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</si>
  <si>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</si>
  <si>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</si>
  <si>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</si>
  <si>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</si>
  <si>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</si>
  <si>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</si>
  <si>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</si>
  <si>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</si>
  <si>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</si>
  <si>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</si>
  <si>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</si>
  <si>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</si>
  <si>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</si>
  <si>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</si>
  <si>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</si>
  <si>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</si>
  <si>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</si>
  <si>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</si>
  <si>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</si>
  <si>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</si>
  <si>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</si>
  <si>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</si>
  <si>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</si>
  <si>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</si>
  <si>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</si>
  <si>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</si>
  <si>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</si>
  <si>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</si>
  <si>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</si>
  <si>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</si>
  <si>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</si>
  <si>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</si>
  <si>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</si>
  <si>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</si>
  <si>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</si>
  <si>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</si>
  <si>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</si>
  <si>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</si>
  <si>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</si>
  <si>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</si>
  <si>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</si>
  <si>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</si>
  <si>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</si>
  <si>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</si>
  <si>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</si>
  <si>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</si>
  <si>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</si>
  <si>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</si>
  <si>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</si>
  <si>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</si>
  <si>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</si>
  <si>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</si>
  <si>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</si>
  <si>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</si>
  <si>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</si>
  <si>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</si>
  <si>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</si>
  <si>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</si>
  <si>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</si>
  <si>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</si>
  <si>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</si>
  <si>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</si>
  <si>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</si>
  <si>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</si>
  <si>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</si>
  <si>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</si>
  <si>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</si>
  <si>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</si>
  <si>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</si>
  <si>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</si>
  <si>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</si>
  <si>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</si>
  <si>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</si>
  <si>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</si>
  <si>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</si>
  <si>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</si>
  <si>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</si>
  <si>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</si>
  <si>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</si>
  <si>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</si>
  <si>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</si>
  <si>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</si>
  <si>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</si>
  <si>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</si>
  <si>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</si>
  <si>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</si>
  <si>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</si>
  <si>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</si>
  <si>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</si>
  <si>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</si>
  <si>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</si>
  <si>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</si>
  <si>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</si>
  <si>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</si>
  <si>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</si>
  <si>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</si>
  <si>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</si>
  <si>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</si>
  <si>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</si>
  <si>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</si>
  <si>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</si>
  <si>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</si>
  <si>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</si>
  <si>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</si>
  <si>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</si>
  <si>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</si>
  <si>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</si>
  <si>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</si>
  <si>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</si>
  <si>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</si>
  <si>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</si>
  <si>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</si>
  <si>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</si>
  <si>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</si>
  <si>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</si>
  <si>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</si>
  <si>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</si>
  <si>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</si>
  <si>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</si>
  <si>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</si>
  <si>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</si>
  <si>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</si>
  <si>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</si>
  <si>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</si>
  <si>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</si>
  <si>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</si>
  <si>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</si>
  <si>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</si>
  <si>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</si>
  <si>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</si>
  <si>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</si>
  <si>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</si>
  <si>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</si>
  <si>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</si>
  <si>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</si>
  <si>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</si>
  <si>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</si>
  <si>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</si>
  <si>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</si>
  <si>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</si>
  <si>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</si>
  <si>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</si>
  <si>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</si>
  <si>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</si>
  <si>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</si>
  <si>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</si>
  <si>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</si>
  <si>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</si>
  <si>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</si>
  <si>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</si>
  <si>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</si>
  <si>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</si>
  <si>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</si>
  <si>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</si>
  <si>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</si>
  <si>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</si>
  <si>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</si>
  <si>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</si>
  <si>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</si>
  <si>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</si>
  <si>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</si>
  <si>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</si>
  <si>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</si>
  <si>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</si>
  <si>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</si>
  <si>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</si>
  <si>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</si>
  <si>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</si>
  <si>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</si>
  <si>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</si>
  <si>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</si>
  <si>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</si>
  <si>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</si>
  <si>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</si>
  <si>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</si>
  <si>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</si>
  <si>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</si>
  <si>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</si>
  <si>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</si>
  <si>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</si>
  <si>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</si>
  <si>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</si>
  <si>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</si>
  <si>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</si>
  <si>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</si>
  <si>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</si>
  <si>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</si>
  <si>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</si>
  <si>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</si>
  <si>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</si>
  <si>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</si>
  <si>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</si>
  <si>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</si>
  <si>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</si>
  <si>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</si>
  <si>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</si>
  <si>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</si>
  <si>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</si>
  <si>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</si>
  <si>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</si>
  <si>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</si>
  <si>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</si>
  <si>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</si>
  <si>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</si>
  <si>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</si>
  <si>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</si>
  <si>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</si>
  <si>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</si>
  <si>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</si>
  <si>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</si>
  <si>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</si>
  <si>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</si>
  <si>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</si>
  <si>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</si>
  <si>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</si>
  <si>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</si>
  <si>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</si>
  <si>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</si>
  <si>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</si>
  <si>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</si>
  <si>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</si>
  <si>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</si>
  <si>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</si>
  <si>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</si>
  <si>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</si>
  <si>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</si>
  <si>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</si>
  <si>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</si>
  <si>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</si>
  <si>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</si>
  <si>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</si>
  <si>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</si>
  <si>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</si>
  <si>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</si>
  <si>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</si>
  <si>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</si>
  <si>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</si>
  <si>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</si>
  <si>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</si>
  <si>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</si>
  <si>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</si>
  <si>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</si>
  <si>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</si>
  <si>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</si>
  <si>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</si>
  <si>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</si>
  <si>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</si>
  <si>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</si>
  <si>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</si>
  <si>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</si>
  <si>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</si>
  <si>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</si>
  <si>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</si>
  <si>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</si>
  <si>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</si>
  <si>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</si>
  <si>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</si>
  <si>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</si>
  <si>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</si>
  <si>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</si>
  <si>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</si>
  <si>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</si>
  <si>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</si>
  <si>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</si>
  <si>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</si>
  <si>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</si>
  <si>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</si>
  <si>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</si>
  <si>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</si>
  <si>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</si>
  <si>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</si>
  <si>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</si>
  <si>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</si>
  <si>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</si>
  <si>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</si>
  <si>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</si>
  <si>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</si>
  <si>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</si>
  <si>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</si>
  <si>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</si>
  <si>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</si>
  <si>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</si>
  <si>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</si>
  <si>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</si>
  <si>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</si>
  <si>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</si>
  <si>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</si>
  <si>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</si>
  <si>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</si>
  <si>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</si>
  <si>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</si>
  <si>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</si>
  <si>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</si>
  <si>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</si>
  <si>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</si>
  <si>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</si>
  <si>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</si>
  <si>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</si>
  <si>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</si>
  <si>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</si>
  <si>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</si>
  <si>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</si>
  <si>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</si>
  <si>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</si>
  <si>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</si>
  <si>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</si>
  <si>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</si>
  <si>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</si>
  <si>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</si>
  <si>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</si>
  <si>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</si>
  <si>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</si>
  <si>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</si>
  <si>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</si>
  <si>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</si>
  <si>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</si>
  <si>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</si>
  <si>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</si>
  <si>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</si>
  <si>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</si>
  <si>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</si>
  <si>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</si>
  <si>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</si>
  <si>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</si>
  <si>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</si>
  <si>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</si>
  <si>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</si>
  <si>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</si>
  <si>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</si>
  <si>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</si>
  <si>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</si>
  <si>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</si>
  <si>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</si>
  <si>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</si>
  <si>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</si>
  <si>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</si>
  <si>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</si>
  <si>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</si>
  <si>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</si>
  <si>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</si>
  <si>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</si>
  <si>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</si>
  <si>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</si>
  <si>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</si>
  <si>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</si>
  <si>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</si>
  <si>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</si>
  <si>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</si>
  <si>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</si>
  <si>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</si>
  <si>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</si>
  <si>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</si>
  <si>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</si>
  <si>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</si>
  <si>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</si>
  <si>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</si>
  <si>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</si>
  <si>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</si>
  <si>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</si>
  <si>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</si>
  <si>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</si>
  <si>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</si>
  <si>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</si>
  <si>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</si>
  <si>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</si>
  <si>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</si>
  <si>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</si>
  <si>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</si>
  <si>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</si>
  <si>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</si>
  <si>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</si>
  <si>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</si>
  <si>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</si>
  <si>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</si>
  <si>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</si>
  <si>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</si>
  <si>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</si>
  <si>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</si>
  <si>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</si>
  <si>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</si>
  <si>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</si>
  <si>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</si>
  <si>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</si>
  <si>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</si>
  <si>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</si>
  <si>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</si>
  <si>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</si>
  <si>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</si>
  <si>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</si>
  <si>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</si>
  <si>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</si>
  <si>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</si>
  <si>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</si>
  <si>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</si>
  <si>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</si>
  <si>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</si>
  <si>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</si>
  <si>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</si>
  <si>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</si>
  <si>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</si>
  <si>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</si>
  <si>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</si>
  <si>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</si>
  <si>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</si>
  <si>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</si>
  <si>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</si>
  <si>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</si>
  <si>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</si>
  <si>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</si>
  <si>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</si>
  <si>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</si>
  <si>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</si>
  <si>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</si>
  <si>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</si>
  <si>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</si>
  <si>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</si>
  <si>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</si>
  <si>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</si>
  <si>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</si>
  <si>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</si>
  <si>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</si>
  <si>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</si>
  <si>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</si>
  <si>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</si>
  <si>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</si>
  <si>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</si>
  <si>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</si>
  <si>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</si>
  <si>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</si>
  <si>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</si>
  <si>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</si>
  <si>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</si>
  <si>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</si>
  <si>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</si>
  <si>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</si>
  <si>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</si>
  <si>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</si>
  <si>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</si>
  <si>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</si>
  <si>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</si>
  <si>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</si>
  <si>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</si>
  <si>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</si>
  <si>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</si>
  <si>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</si>
  <si>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</si>
  <si>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</si>
  <si>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</si>
  <si>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</si>
  <si>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</si>
  <si>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</si>
  <si>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</si>
  <si>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</si>
  <si>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</si>
  <si>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</si>
  <si>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</si>
  <si>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</si>
  <si>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</si>
  <si>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</si>
  <si>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</si>
  <si>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</si>
  <si>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</si>
  <si>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</si>
  <si>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</si>
  <si>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</si>
  <si>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</si>
  <si>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</si>
  <si>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</si>
  <si>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</si>
  <si>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</si>
  <si>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</si>
  <si>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</si>
  <si>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</si>
  <si>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</si>
  <si>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</si>
  <si>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</si>
  <si>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</si>
  <si>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</si>
  <si>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</si>
  <si>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</si>
  <si>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</si>
  <si>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</si>
  <si>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</si>
  <si>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</si>
  <si>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</si>
  <si>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</si>
  <si>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</si>
  <si>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</si>
  <si>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</si>
  <si>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</si>
  <si>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</si>
  <si>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</si>
  <si>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</si>
  <si>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</si>
  <si>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</si>
  <si>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</si>
  <si>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</si>
  <si>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</si>
  <si>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</si>
  <si>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</si>
  <si>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</si>
  <si>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</si>
  <si>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</si>
  <si>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</si>
  <si>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</si>
  <si>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</si>
  <si>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</si>
  <si>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</si>
  <si>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</si>
  <si>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</si>
  <si>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</si>
  <si>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</si>
  <si>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</si>
  <si>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</si>
  <si>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</si>
  <si>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</si>
  <si>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</si>
  <si>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</si>
  <si>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</si>
  <si>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</si>
  <si>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</si>
  <si>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</si>
  <si>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</si>
  <si>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</si>
  <si>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</si>
  <si>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</si>
  <si>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</si>
  <si>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</si>
  <si>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</si>
  <si>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</si>
  <si>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</si>
  <si>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</si>
  <si>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</si>
  <si>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</si>
  <si>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</si>
  <si>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</si>
  <si>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</si>
  <si>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</si>
  <si>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</si>
  <si>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</si>
  <si>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</si>
  <si>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</si>
  <si>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</si>
  <si>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</si>
  <si>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</si>
  <si>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</si>
  <si>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</si>
  <si>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</si>
  <si>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</si>
  <si>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</si>
  <si>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</si>
  <si>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</si>
  <si>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</si>
  <si>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</si>
  <si>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</si>
  <si>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</si>
  <si>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</si>
  <si>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</si>
  <si>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</si>
  <si>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</si>
  <si>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</si>
  <si>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</si>
  <si>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</si>
  <si>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</si>
  <si>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</si>
  <si>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</si>
  <si>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</si>
  <si>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</si>
  <si>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</si>
  <si>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</si>
  <si>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</si>
  <si>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</si>
  <si>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</si>
  <si>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</si>
  <si>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</si>
  <si>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</si>
  <si>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</si>
  <si>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</si>
  <si>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</si>
  <si>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</si>
  <si>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</si>
  <si>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</si>
  <si>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</si>
  <si>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</si>
  <si>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</si>
  <si>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</si>
  <si>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</si>
  <si>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</si>
  <si>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</si>
  <si>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</si>
  <si>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</si>
  <si>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</si>
  <si>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</si>
  <si>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</si>
  <si>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</si>
  <si>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</si>
  <si>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</si>
  <si>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</si>
  <si>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</si>
  <si>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</si>
  <si>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</si>
  <si>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</si>
  <si>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</si>
  <si>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</si>
  <si>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</si>
  <si>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</si>
  <si>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</si>
  <si>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</si>
  <si>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</si>
  <si>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</si>
  <si>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</si>
  <si>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</si>
  <si>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</si>
  <si>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</si>
  <si>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</si>
  <si>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</si>
  <si>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</si>
  <si>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</si>
  <si>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</si>
  <si>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</si>
  <si>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</si>
  <si>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</si>
  <si>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</si>
  <si>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</si>
  <si>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</si>
  <si>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</si>
  <si>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</si>
  <si>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</si>
  <si>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</si>
  <si>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</si>
  <si>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</si>
  <si>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</si>
  <si>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</si>
  <si>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</si>
  <si>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</si>
  <si>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</si>
  <si>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</si>
  <si>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</si>
  <si>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</si>
  <si>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</si>
  <si>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</si>
  <si>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</si>
  <si>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</si>
  <si>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</si>
  <si>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</si>
  <si>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</si>
  <si>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</si>
  <si>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</si>
  <si>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</si>
  <si>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</si>
  <si>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</si>
  <si>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</si>
  <si>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</si>
  <si>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</si>
  <si>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</si>
  <si>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</si>
  <si>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</si>
  <si>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</si>
  <si>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</si>
  <si>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</si>
  <si>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</si>
  <si>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</si>
  <si>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</si>
  <si>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</si>
  <si>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</si>
  <si>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</si>
  <si>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</si>
  <si>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</si>
  <si>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</si>
  <si>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</si>
  <si>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</si>
  <si>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</si>
  <si>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</si>
  <si>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</si>
  <si>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</si>
  <si>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</si>
  <si>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</si>
  <si>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</si>
  <si>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</si>
  <si>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</si>
  <si>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</si>
  <si>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</si>
  <si>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</si>
  <si>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</si>
  <si>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</si>
  <si>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</si>
  <si>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</si>
  <si>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</si>
  <si>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</si>
  <si>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</si>
  <si>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</si>
  <si>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</si>
  <si>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</si>
  <si>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</si>
  <si>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</si>
  <si>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</si>
  <si>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</si>
  <si>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</si>
  <si>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</si>
  <si>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</si>
  <si>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</si>
  <si>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</si>
  <si>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</si>
  <si>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</si>
  <si>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</si>
  <si>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</si>
  <si>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</si>
  <si>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</si>
  <si>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</si>
  <si>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</si>
  <si>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</si>
  <si>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</si>
  <si>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</si>
  <si>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</si>
  <si>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</si>
  <si>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</si>
  <si>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</si>
  <si>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</si>
  <si>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</si>
  <si>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</si>
  <si>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</si>
  <si>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</si>
  <si>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</si>
  <si>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</si>
  <si>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</si>
  <si>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</si>
  <si>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</si>
  <si>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</si>
  <si>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</si>
  <si>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</si>
  <si>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</si>
  <si>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</si>
  <si>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</si>
  <si>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</si>
  <si>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</si>
  <si>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</si>
  <si>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</si>
  <si>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</si>
  <si>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</si>
  <si>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</si>
  <si>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</si>
  <si>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</si>
  <si>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</si>
  <si>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</si>
  <si>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</si>
  <si>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</si>
  <si>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</si>
  <si>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</si>
  <si>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</si>
  <si>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</si>
  <si>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</si>
  <si>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</si>
  <si>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</si>
  <si>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</si>
  <si>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</si>
  <si>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</si>
  <si>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</si>
  <si>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</si>
  <si>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</si>
  <si>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</si>
  <si>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</si>
  <si>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</si>
  <si>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</si>
  <si>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</si>
  <si>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</si>
  <si>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</si>
  <si>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</si>
  <si>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</si>
  <si>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</si>
  <si>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</si>
  <si>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</si>
  <si>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</si>
  <si>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</si>
  <si>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</si>
  <si>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</si>
  <si>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</si>
  <si>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</si>
  <si>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</si>
  <si>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</si>
  <si>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</si>
  <si>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</si>
  <si>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</si>
  <si>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</si>
  <si>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</si>
  <si>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</si>
  <si>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</si>
  <si>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</si>
  <si>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</si>
  <si>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</si>
  <si>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</si>
  <si>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</si>
  <si>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</si>
  <si>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</si>
  <si>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</si>
  <si>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</si>
  <si>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</si>
  <si>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</si>
  <si>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</si>
  <si>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</si>
  <si>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</si>
  <si>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</si>
  <si>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</si>
  <si>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</si>
  <si>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</si>
  <si>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</si>
  <si>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</si>
  <si>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</si>
  <si>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</si>
  <si>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</si>
  <si>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</si>
  <si>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</si>
  <si>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</si>
  <si>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</si>
  <si>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</si>
  <si>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</si>
  <si>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</si>
  <si>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</si>
  <si>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</si>
  <si>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</si>
  <si>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</si>
  <si>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</si>
  <si>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</si>
  <si>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</si>
  <si>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</si>
  <si>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</si>
  <si>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</si>
  <si>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</si>
  <si>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</si>
  <si>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</si>
  <si>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</si>
  <si>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</si>
  <si>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</si>
  <si>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</si>
  <si>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</si>
  <si>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</si>
  <si>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</si>
  <si>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</si>
  <si>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</si>
  <si>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</si>
  <si>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</si>
  <si>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</si>
  <si>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</si>
  <si>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</si>
  <si>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</si>
  <si>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</si>
  <si>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</si>
  <si>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</si>
  <si>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</si>
  <si>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</si>
  <si>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</si>
  <si>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</si>
  <si>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</si>
  <si>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</si>
  <si>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</si>
  <si>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</si>
  <si>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</si>
  <si>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</si>
  <si>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</si>
  <si>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</si>
  <si>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</si>
  <si>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</si>
  <si>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</si>
  <si>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</si>
  <si>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</si>
  <si>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</si>
  <si>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</si>
  <si>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</si>
  <si>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</si>
  <si>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</si>
  <si>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</si>
  <si>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</si>
  <si>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</si>
  <si>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</si>
  <si>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</si>
  <si>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</si>
  <si>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</si>
  <si>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</si>
  <si>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</si>
  <si>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</si>
  <si>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</si>
  <si>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</si>
  <si>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</si>
  <si>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</si>
  <si>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</si>
  <si>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</si>
  <si>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</si>
  <si>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</si>
  <si>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</si>
  <si>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</si>
  <si>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</si>
  <si>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</si>
  <si>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</si>
  <si>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</si>
  <si>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</si>
  <si>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</si>
  <si>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</si>
  <si>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</si>
  <si>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</si>
  <si>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</si>
  <si>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</si>
  <si>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</si>
  <si>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</si>
  <si>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</si>
  <si>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</si>
  <si>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</si>
  <si>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</si>
  <si>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</si>
  <si>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</si>
  <si>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</si>
  <si>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</si>
  <si>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</si>
  <si>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</si>
  <si>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</si>
  <si>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</si>
  <si>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</si>
  <si>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</si>
  <si>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</si>
  <si>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</si>
  <si>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</si>
  <si>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</si>
  <si>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</si>
  <si>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</si>
  <si>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</si>
  <si>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</si>
  <si>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</si>
  <si>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</si>
  <si>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</si>
  <si>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</si>
  <si>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</si>
  <si>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</si>
  <si>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</si>
  <si>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</si>
  <si>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</si>
  <si>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</si>
  <si>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</si>
  <si>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</si>
  <si>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</si>
  <si>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</si>
  <si>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</si>
  <si>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</si>
  <si>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</si>
  <si>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</si>
  <si>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</si>
  <si>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</si>
  <si>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</si>
  <si>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</si>
  <si>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</si>
  <si>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</si>
  <si>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</si>
  <si>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</si>
  <si>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</si>
  <si>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</si>
  <si>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</si>
  <si>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</si>
  <si>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</si>
  <si>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</si>
  <si>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</si>
  <si>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</si>
  <si>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</si>
  <si>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</si>
  <si>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</si>
  <si>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</si>
  <si>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</si>
  <si>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</si>
  <si>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</si>
  <si>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</si>
  <si>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</si>
  <si>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</si>
  <si>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</si>
  <si>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</si>
  <si>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</si>
  <si>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</si>
  <si>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</si>
  <si>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</si>
  <si>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</si>
  <si>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</si>
  <si>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</si>
  <si>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</si>
  <si>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</si>
  <si>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</si>
  <si>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</si>
  <si>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</si>
  <si>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</si>
  <si>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</si>
  <si>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</si>
  <si>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</si>
  <si>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</si>
  <si>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</si>
  <si>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</si>
  <si>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</si>
  <si>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</si>
  <si>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</si>
  <si>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</si>
  <si>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</si>
  <si>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</si>
  <si>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</si>
  <si>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</si>
  <si>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</si>
  <si>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</si>
  <si>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</si>
  <si>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</si>
  <si>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</si>
  <si>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</si>
  <si>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</si>
  <si>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</si>
  <si>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</si>
  <si>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</si>
  <si>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</si>
  <si>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</si>
  <si>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</si>
  <si>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</si>
  <si>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</si>
  <si>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</si>
  <si>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</si>
  <si>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</si>
  <si>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</si>
  <si>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</si>
  <si>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</si>
  <si>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</si>
  <si>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</si>
  <si>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</si>
  <si>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</si>
  <si>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</si>
  <si>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</si>
  <si>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</si>
  <si>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</si>
  <si>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</si>
  <si>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</si>
  <si>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</si>
  <si>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</si>
  <si>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</si>
  <si>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</si>
  <si>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</si>
  <si>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</si>
  <si>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</si>
  <si>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</si>
  <si>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</si>
  <si>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</si>
  <si>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</si>
  <si>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</si>
  <si>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</si>
  <si>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</si>
  <si>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</si>
  <si>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</si>
  <si>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</si>
  <si>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</si>
  <si>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</si>
  <si>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</si>
  <si>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</si>
  <si>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</si>
  <si>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</si>
  <si>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</si>
  <si>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</si>
  <si>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</si>
  <si>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</si>
  <si>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</si>
  <si>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</si>
  <si>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</si>
  <si>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</si>
  <si>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</si>
  <si>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</si>
  <si>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</si>
  <si>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</si>
  <si>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</si>
  <si>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</si>
  <si>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</si>
  <si>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</si>
  <si>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</si>
  <si>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</si>
  <si>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</si>
  <si>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</si>
  <si>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</si>
  <si>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</si>
  <si>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</si>
  <si>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</si>
  <si>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</si>
  <si>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</si>
  <si>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</si>
  <si>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</si>
  <si>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</si>
  <si>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</si>
  <si>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</si>
  <si>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</si>
  <si>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</si>
  <si>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</si>
  <si>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</si>
  <si>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</si>
  <si>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</si>
  <si>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</si>
  <si>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</si>
  <si>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</si>
  <si>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</si>
  <si>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</si>
  <si>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</si>
  <si>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</si>
  <si>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</si>
  <si>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</si>
  <si>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</si>
  <si>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</si>
  <si>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</si>
  <si>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</si>
  <si>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</si>
  <si>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</si>
  <si>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</si>
  <si>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</si>
  <si>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</si>
  <si>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</si>
  <si>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</si>
  <si>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</si>
  <si>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</si>
  <si>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</si>
  <si>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</si>
  <si>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</si>
  <si>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</si>
  <si>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</si>
  <si>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</si>
  <si>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</si>
  <si>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</si>
  <si>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</si>
  <si>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</si>
  <si>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</si>
  <si>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</si>
  <si>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</si>
  <si>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</si>
  <si>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</si>
  <si>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</si>
  <si>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</si>
  <si>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</si>
  <si>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</si>
  <si>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</si>
  <si>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</si>
  <si>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</si>
  <si>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</si>
  <si>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</si>
  <si>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</si>
  <si>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</si>
  <si>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</si>
  <si>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</si>
  <si>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</si>
  <si>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</si>
  <si>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</si>
  <si>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</si>
  <si>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</si>
  <si>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</si>
  <si>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</si>
  <si>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</si>
  <si>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</si>
  <si>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</si>
  <si>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</si>
  <si>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</si>
  <si>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</si>
  <si>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</si>
  <si>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</si>
  <si>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</si>
  <si>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</si>
  <si>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</si>
  <si>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</si>
  <si>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</si>
  <si>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</si>
  <si>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</si>
  <si>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</si>
  <si>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</si>
  <si>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</si>
  <si>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</si>
  <si>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</si>
  <si>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</si>
  <si>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</si>
  <si>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</si>
  <si>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</si>
  <si>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</si>
  <si>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</si>
  <si>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</si>
  <si>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</si>
  <si>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</si>
  <si>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</si>
  <si>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</si>
  <si>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</si>
  <si>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</si>
  <si>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</si>
  <si>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</si>
  <si>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</si>
  <si>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</si>
  <si>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</si>
  <si>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</si>
  <si>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</si>
  <si>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</si>
  <si>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</si>
  <si>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</si>
  <si>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</si>
  <si>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</si>
  <si>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</si>
  <si>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</si>
  <si>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</si>
  <si>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</si>
  <si>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</si>
  <si>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</si>
  <si>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</si>
  <si>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</si>
  <si>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</si>
  <si>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</si>
  <si>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</si>
  <si>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</si>
  <si>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</si>
  <si>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</si>
  <si>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</si>
  <si>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</si>
  <si>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</si>
  <si>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</si>
  <si>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</si>
  <si>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</si>
  <si>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</si>
  <si>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</si>
  <si>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</si>
  <si>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</si>
  <si>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</si>
  <si>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</si>
  <si>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</si>
  <si>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</si>
  <si>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</si>
  <si>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</si>
  <si>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</si>
  <si>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</si>
  <si>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</si>
  <si>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</si>
  <si>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</si>
  <si>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</si>
  <si>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</si>
  <si>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</si>
  <si>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</si>
  <si>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</si>
  <si>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</si>
  <si>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</si>
  <si>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</si>
  <si>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</si>
  <si>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</si>
  <si>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</si>
  <si>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</si>
  <si>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</si>
  <si>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</si>
  <si>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</si>
  <si>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</si>
  <si>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</si>
  <si>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</si>
  <si>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</si>
  <si>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</si>
  <si>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</si>
  <si>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</si>
  <si>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</si>
  <si>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</si>
  <si>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</si>
  <si>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</si>
  <si>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</si>
  <si>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</si>
  <si>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</si>
  <si>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</si>
  <si>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</si>
  <si>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</si>
  <si>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</si>
  <si>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</si>
  <si>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</si>
  <si>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</si>
  <si>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</si>
  <si>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</si>
  <si>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</si>
  <si>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</si>
  <si>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</si>
  <si>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</si>
  <si>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</si>
  <si>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</si>
  <si>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</si>
  <si>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</si>
  <si>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</si>
  <si>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</si>
  <si>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</si>
  <si>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</si>
  <si>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</si>
  <si>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</si>
  <si>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</si>
  <si>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</si>
  <si>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</si>
  <si>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</si>
  <si>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</si>
  <si>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</si>
  <si>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</si>
  <si>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</si>
  <si>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</si>
  <si>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</si>
  <si>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</si>
  <si>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</si>
  <si>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</si>
  <si>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</si>
  <si>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</si>
  <si>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</si>
  <si>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</si>
  <si>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</si>
  <si>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</si>
  <si>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</si>
  <si>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</si>
  <si>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</si>
  <si>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</si>
  <si>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</si>
  <si>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</si>
  <si>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</si>
  <si>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</si>
  <si>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</si>
  <si>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</si>
  <si>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</si>
  <si>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</si>
  <si>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</si>
  <si>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</si>
  <si>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</si>
  <si>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</si>
  <si>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</si>
  <si>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</si>
  <si>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</si>
  <si>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</si>
  <si>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</si>
  <si>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</si>
  <si>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</si>
  <si>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</si>
  <si>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</si>
  <si>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</si>
  <si>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</si>
  <si>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</si>
  <si>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</si>
  <si>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</si>
  <si>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</si>
  <si>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</si>
  <si>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</si>
  <si>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</si>
  <si>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</si>
  <si>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</si>
  <si>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</si>
  <si>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</si>
  <si>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</si>
  <si>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</si>
  <si>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</si>
  <si>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</si>
  <si>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</si>
  <si>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</si>
  <si>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</si>
  <si>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</si>
  <si>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</si>
  <si>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</si>
  <si>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</si>
  <si>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</si>
  <si>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</si>
  <si>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</si>
  <si>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</si>
  <si>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</si>
  <si>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</si>
  <si>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</si>
  <si>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</si>
  <si>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</si>
  <si>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</si>
  <si>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</si>
  <si>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</si>
  <si>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</si>
  <si>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</si>
  <si>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</si>
  <si>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</si>
  <si>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</si>
  <si>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</si>
  <si>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</si>
  <si>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</si>
  <si>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</si>
  <si>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</si>
  <si>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</si>
  <si>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</si>
  <si>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</si>
  <si>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</si>
  <si>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</si>
  <si>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</si>
  <si>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</si>
  <si>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</si>
  <si>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</si>
  <si>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</si>
  <si>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</si>
  <si>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</si>
  <si>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</si>
  <si>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</si>
  <si>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</si>
  <si>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</si>
  <si>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</si>
  <si>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</si>
  <si>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</si>
  <si>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</si>
  <si>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</si>
  <si>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</si>
  <si>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</si>
  <si>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</si>
  <si>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</si>
  <si>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</si>
  <si>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</si>
  <si>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</si>
  <si>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</si>
  <si>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</si>
  <si>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</si>
  <si>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</si>
  <si>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</si>
  <si>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</si>
  <si>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</si>
  <si>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</si>
  <si>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</si>
  <si>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</si>
  <si>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</si>
  <si>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</si>
  <si>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</si>
  <si>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</si>
  <si>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</si>
  <si>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</si>
  <si>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</si>
  <si>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</si>
  <si>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</si>
  <si>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</si>
  <si>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</si>
  <si>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</si>
  <si>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</si>
  <si>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</si>
  <si>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</si>
  <si>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</si>
  <si>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</si>
  <si>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</si>
  <si>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</si>
  <si>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</si>
  <si>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</si>
  <si>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</si>
  <si>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</si>
  <si>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</si>
  <si>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</si>
  <si>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</si>
  <si>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</si>
  <si>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</si>
  <si>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</si>
  <si>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</si>
  <si>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</si>
  <si>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</si>
  <si>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</si>
  <si>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</si>
  <si>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</si>
  <si>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</si>
  <si>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</si>
  <si>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</si>
  <si>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</si>
  <si>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</si>
  <si>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</si>
  <si>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</si>
  <si>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</si>
  <si>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</si>
  <si>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</si>
  <si>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</si>
  <si>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</si>
  <si>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</si>
  <si>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</si>
  <si>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</si>
  <si>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</si>
  <si>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</si>
  <si>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</si>
  <si>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</si>
  <si>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</si>
  <si>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</si>
  <si>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</si>
  <si>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</si>
  <si>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</si>
  <si>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</si>
  <si>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</si>
  <si>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</si>
  <si>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</si>
  <si>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</si>
  <si>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</si>
  <si>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</si>
  <si>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</si>
  <si>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</si>
  <si>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</si>
  <si>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</si>
  <si>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</si>
  <si>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</si>
  <si>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</si>
  <si>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</si>
  <si>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</si>
  <si>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</si>
  <si>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</si>
  <si>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</si>
  <si>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</si>
  <si>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</si>
  <si>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</si>
  <si>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</si>
  <si>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</si>
  <si>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</si>
  <si>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</si>
  <si>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</si>
  <si>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</si>
  <si>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</si>
  <si>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</si>
  <si>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</si>
  <si>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</si>
  <si>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</si>
  <si>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</si>
  <si>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</si>
  <si>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</si>
  <si>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</si>
  <si>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</si>
  <si>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</si>
  <si>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</si>
  <si>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</si>
  <si>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</si>
  <si>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</si>
  <si>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</si>
  <si>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</si>
  <si>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</si>
  <si>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</si>
  <si>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</si>
  <si>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</si>
  <si>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</si>
  <si>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</si>
  <si>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</si>
  <si>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</si>
  <si>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</si>
  <si>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</si>
  <si>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</si>
  <si>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</si>
  <si>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</si>
  <si>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</si>
  <si>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</si>
  <si>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</si>
  <si>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</si>
  <si>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</si>
  <si>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</si>
  <si>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</si>
  <si>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</si>
  <si>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</si>
  <si>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</si>
  <si>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</si>
  <si>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</si>
  <si>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</si>
  <si>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</si>
  <si>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</si>
  <si>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</si>
  <si>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</si>
  <si>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</si>
  <si>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</si>
  <si>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</si>
  <si>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</si>
  <si>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</si>
  <si>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</si>
  <si>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</si>
  <si>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</si>
  <si>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</si>
  <si>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</si>
  <si>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</si>
  <si>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</si>
  <si>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</si>
  <si>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</si>
  <si>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</si>
  <si>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</si>
  <si>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</si>
  <si>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</si>
  <si>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</si>
  <si>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</si>
  <si>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</si>
  <si>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</si>
  <si>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</si>
  <si>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</si>
  <si>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</si>
  <si>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</si>
  <si>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</si>
  <si>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</si>
  <si>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</si>
  <si>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</si>
  <si>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</si>
  <si>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</si>
  <si>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</si>
  <si>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</si>
  <si>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</si>
  <si>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</si>
  <si>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</si>
  <si>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</si>
  <si>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</si>
  <si>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</si>
  <si>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</si>
  <si>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</si>
  <si>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</si>
  <si>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</si>
  <si>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</si>
  <si>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</si>
  <si>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</si>
  <si>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</si>
  <si>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</si>
  <si>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</si>
  <si>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</si>
  <si>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</si>
  <si>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</si>
  <si>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</si>
  <si>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</si>
  <si>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</si>
  <si>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</si>
  <si>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</si>
  <si>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</si>
  <si>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</si>
  <si>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</si>
  <si>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</si>
  <si>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</si>
  <si>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</si>
  <si>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</si>
  <si>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</si>
  <si>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</si>
  <si>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</si>
  <si>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</si>
  <si>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</si>
  <si>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</si>
  <si>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</si>
  <si>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</si>
  <si>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</si>
  <si>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</si>
  <si>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</si>
  <si>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</si>
  <si>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</si>
  <si>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</si>
  <si>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</si>
  <si>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</si>
  <si>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</si>
  <si>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</si>
  <si>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</si>
  <si>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</si>
  <si>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</si>
  <si>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</si>
  <si>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</si>
  <si>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</si>
  <si>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</si>
  <si>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</si>
  <si>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</si>
  <si>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</si>
  <si>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</si>
  <si>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</si>
  <si>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</si>
  <si>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</si>
  <si>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</si>
  <si>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</si>
  <si>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</si>
  <si>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</si>
  <si>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</si>
  <si>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</si>
  <si>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</si>
  <si>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</si>
  <si>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</si>
  <si>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</si>
  <si>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</si>
  <si>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</si>
  <si>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</si>
  <si>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</si>
  <si>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</si>
  <si>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</si>
  <si>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</si>
  <si>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</si>
  <si>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</si>
  <si>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</si>
  <si>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</si>
  <si>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</si>
  <si>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</si>
  <si>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</si>
  <si>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</si>
  <si>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</si>
  <si>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</si>
  <si>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</si>
  <si>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</si>
  <si>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</si>
  <si>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</si>
  <si>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</si>
  <si>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</si>
  <si>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</si>
  <si>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</si>
  <si>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</si>
  <si>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</si>
  <si>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</si>
  <si>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</si>
  <si>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</si>
  <si>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</si>
  <si>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</si>
  <si>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</si>
  <si>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</si>
  <si>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</si>
  <si>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</si>
  <si>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</si>
  <si>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</si>
  <si>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</si>
  <si>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</si>
  <si>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</si>
  <si>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</si>
  <si>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</si>
  <si>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</si>
  <si>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</si>
  <si>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</si>
  <si>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</si>
  <si>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</si>
  <si>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</si>
  <si>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</si>
  <si>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</si>
  <si>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</si>
  <si>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</si>
  <si>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</si>
  <si>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</si>
  <si>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</si>
  <si>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</si>
  <si>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</si>
  <si>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</si>
  <si>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</si>
  <si>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</si>
  <si>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</si>
  <si>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</si>
  <si>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</si>
  <si>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</si>
  <si>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</si>
  <si>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</si>
  <si>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</si>
  <si>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</si>
  <si>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</si>
  <si>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</si>
  <si>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</si>
  <si>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</si>
  <si>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</si>
  <si>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</si>
  <si>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</si>
  <si>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</si>
  <si>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</si>
  <si>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</si>
  <si>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</si>
  <si>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</si>
  <si>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</si>
  <si>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</si>
  <si>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</si>
  <si>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</si>
  <si>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</si>
  <si>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</si>
  <si>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</si>
  <si>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</si>
  <si>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</si>
  <si>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</si>
  <si>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</si>
  <si>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</si>
  <si>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</si>
  <si>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</si>
  <si>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</si>
  <si>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</si>
  <si>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</si>
  <si>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</si>
  <si>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</si>
  <si>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</si>
  <si>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</si>
  <si>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</si>
  <si>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</si>
  <si>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</si>
  <si>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</si>
  <si>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</si>
  <si>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</si>
  <si>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</si>
  <si>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</si>
  <si>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</si>
  <si>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</si>
  <si>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</si>
  <si>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</si>
  <si>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</si>
  <si>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</si>
  <si>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</si>
  <si>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</si>
  <si>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</si>
  <si>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</si>
  <si>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</si>
  <si>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</si>
  <si>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</si>
  <si>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</si>
  <si>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</si>
  <si>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</si>
  <si>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</si>
  <si>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</si>
  <si>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</si>
  <si>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</si>
  <si>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</si>
  <si>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</si>
  <si>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</si>
  <si>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</si>
  <si>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</si>
  <si>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</si>
  <si>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</si>
  <si>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</si>
  <si>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</si>
  <si>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</si>
  <si>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</si>
  <si>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</si>
  <si>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</si>
  <si>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</si>
  <si>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</si>
  <si>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</si>
  <si>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</si>
  <si>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</si>
  <si>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</si>
  <si>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</si>
  <si>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</si>
  <si>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</si>
  <si>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</si>
  <si>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</si>
  <si>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</si>
  <si>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</si>
  <si>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</si>
  <si>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</si>
  <si>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</si>
  <si>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</si>
  <si>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</si>
  <si>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</si>
  <si>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</si>
  <si>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</si>
  <si>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</si>
  <si>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</si>
  <si>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</si>
  <si>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</si>
  <si>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</si>
  <si>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</si>
  <si>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</si>
  <si>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</si>
  <si>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</si>
  <si>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</si>
  <si>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</si>
  <si>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</si>
  <si>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</si>
  <si>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</si>
  <si>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</si>
  <si>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</si>
  <si>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</si>
  <si>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</si>
  <si>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</si>
  <si>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</si>
  <si>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</si>
  <si>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</si>
  <si>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</si>
  <si>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</si>
  <si>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</si>
  <si>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</si>
  <si>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</si>
  <si>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</si>
  <si>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</si>
  <si>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</si>
  <si>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</si>
  <si>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</si>
  <si>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</si>
  <si>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</si>
  <si>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</si>
  <si>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</si>
  <si>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</si>
  <si>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</si>
  <si>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</si>
  <si>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</si>
  <si>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</si>
  <si>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</si>
  <si>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</si>
  <si>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</si>
  <si>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</si>
  <si>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</si>
  <si>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</si>
  <si>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</si>
  <si>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</si>
  <si>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</si>
  <si>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</si>
  <si>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</si>
  <si>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</si>
  <si>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</si>
  <si>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</si>
  <si>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</si>
  <si>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</si>
  <si>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</si>
  <si>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</si>
  <si>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</si>
  <si>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</si>
  <si>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</si>
  <si>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</si>
  <si>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</si>
  <si>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</si>
  <si>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</si>
  <si>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</si>
  <si>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</si>
  <si>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</si>
  <si>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</si>
  <si>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</si>
  <si>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</si>
  <si>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</si>
  <si>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</si>
  <si>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</si>
  <si>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</si>
  <si>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</si>
  <si>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</si>
  <si>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</si>
  <si>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</si>
  <si>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</si>
  <si>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</si>
  <si>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</si>
  <si>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</si>
  <si>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</si>
  <si>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</si>
  <si>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</si>
  <si>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</si>
  <si>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</si>
  <si>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</si>
  <si>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</si>
  <si>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</si>
  <si>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</si>
  <si>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</si>
  <si>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</si>
  <si>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</si>
  <si>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</si>
  <si>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</si>
  <si>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</si>
  <si>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</si>
  <si>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</si>
  <si>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</si>
  <si>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</si>
  <si>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</si>
  <si>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</si>
  <si>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</si>
  <si>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</si>
  <si>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</si>
  <si>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</si>
  <si>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</si>
  <si>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</si>
  <si>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</si>
  <si>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</si>
  <si>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</si>
  <si>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</si>
  <si>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</si>
  <si>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</si>
  <si>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</si>
  <si>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</si>
  <si>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</si>
  <si>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</si>
  <si>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</si>
  <si>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</si>
  <si>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</si>
  <si>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</si>
  <si>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</si>
  <si>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</si>
  <si>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</si>
  <si>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</si>
  <si>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</si>
  <si>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</si>
  <si>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</si>
  <si>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</si>
  <si>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</si>
  <si>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</si>
  <si>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</si>
  <si>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</si>
  <si>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</si>
  <si>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</si>
  <si>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</si>
  <si>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</si>
  <si>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</si>
  <si>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</si>
  <si>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</si>
  <si>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</si>
  <si>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</si>
  <si>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</si>
  <si>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</si>
  <si>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</si>
  <si>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</si>
  <si>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</si>
  <si>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</si>
  <si>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</si>
  <si>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</si>
  <si>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</si>
  <si>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</si>
  <si>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</si>
  <si>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</si>
  <si>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</si>
  <si>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</si>
  <si>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</si>
  <si>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</si>
  <si>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</si>
  <si>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</si>
  <si>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</si>
  <si>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</si>
  <si>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</si>
  <si>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</si>
  <si>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</si>
  <si>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</si>
  <si>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</si>
  <si>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</si>
  <si>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</si>
  <si>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</si>
  <si>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</si>
  <si>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</si>
  <si>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</si>
  <si>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</si>
  <si>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</si>
  <si>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</si>
  <si>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</si>
  <si>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</si>
  <si>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</si>
  <si>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</si>
  <si>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</si>
  <si>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</si>
  <si>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</si>
  <si>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</si>
  <si>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</si>
  <si>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</si>
  <si>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</si>
  <si>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</si>
  <si>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</si>
  <si>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</si>
  <si>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</si>
  <si>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</si>
  <si>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</si>
  <si>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</si>
  <si>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</si>
  <si>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</si>
  <si>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</si>
  <si>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</si>
  <si>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</si>
  <si>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</si>
  <si>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</si>
  <si>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</si>
  <si>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</si>
  <si>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</si>
  <si>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</si>
  <si>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</si>
  <si>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</si>
  <si>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</si>
  <si>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</si>
  <si>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</si>
  <si>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</si>
  <si>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</si>
  <si>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</si>
  <si>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</si>
  <si>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</si>
  <si>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</si>
  <si>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</si>
  <si>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</si>
  <si>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</si>
  <si>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</si>
  <si>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</si>
  <si>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</si>
  <si>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</si>
  <si>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</si>
  <si>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</si>
  <si>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</si>
  <si>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</si>
  <si>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</si>
  <si>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</si>
  <si>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</si>
  <si>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</si>
  <si>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</si>
  <si>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</si>
  <si>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</si>
  <si>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</si>
  <si>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</si>
  <si>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</si>
  <si>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</si>
  <si>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</si>
  <si>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</si>
  <si>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</si>
  <si>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</si>
  <si>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</si>
  <si>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</si>
  <si>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</si>
  <si>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</si>
  <si>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</si>
  <si>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</si>
  <si>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</si>
  <si>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</si>
  <si>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</si>
  <si>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</si>
  <si>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</si>
  <si>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</si>
  <si>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</si>
  <si>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</si>
  <si>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</si>
  <si>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</si>
  <si>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</si>
  <si>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</si>
  <si>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</si>
  <si>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</si>
  <si>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</si>
  <si>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</si>
  <si>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</si>
  <si>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</si>
  <si>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</si>
  <si>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</si>
  <si>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</si>
  <si>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</si>
  <si>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</si>
  <si>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</si>
  <si>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</si>
  <si>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</si>
  <si>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</si>
  <si>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</si>
  <si>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</si>
  <si>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</si>
  <si>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</si>
  <si>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</si>
  <si>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</si>
  <si>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</si>
  <si>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</si>
  <si>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</si>
  <si>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</si>
  <si>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</si>
  <si>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</si>
  <si>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</si>
  <si>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</si>
  <si>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</si>
  <si>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</si>
  <si>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</si>
  <si>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</si>
  <si>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</si>
  <si>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</si>
  <si>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</si>
  <si>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</si>
  <si>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</si>
  <si>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</si>
  <si>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</si>
  <si>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</si>
  <si>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</si>
  <si>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</si>
  <si>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</si>
  <si>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</si>
  <si>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</si>
  <si>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</si>
  <si>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</si>
  <si>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</si>
  <si>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</si>
  <si>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</si>
  <si>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</si>
  <si>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</si>
  <si>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</si>
  <si>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</si>
  <si>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</si>
  <si>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</si>
  <si>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</si>
  <si>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</si>
  <si>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</si>
  <si>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</si>
  <si>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</si>
  <si>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</si>
  <si>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</si>
  <si>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</si>
  <si>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</si>
  <si>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</si>
  <si>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</si>
  <si>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</si>
  <si>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</si>
  <si>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</si>
  <si>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</si>
  <si>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</si>
  <si>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</si>
  <si>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</si>
  <si>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</si>
  <si>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</si>
  <si>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</si>
  <si>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</si>
  <si>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</si>
  <si>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</si>
  <si>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</si>
  <si>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</si>
  <si>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</si>
  <si>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</si>
  <si>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</si>
  <si>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</si>
  <si>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</si>
  <si>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</si>
  <si>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</si>
  <si>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</si>
  <si>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</si>
  <si>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</si>
  <si>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</si>
  <si>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</si>
  <si>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</si>
  <si>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</si>
  <si>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</si>
  <si>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</si>
  <si>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</si>
  <si>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</si>
  <si>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</si>
  <si>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</si>
  <si>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</si>
  <si>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</si>
  <si>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</si>
  <si>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</si>
  <si>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</si>
  <si>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</si>
  <si>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</si>
  <si>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</si>
  <si>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</si>
  <si>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</si>
  <si>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</si>
  <si>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</si>
  <si>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</si>
  <si>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</si>
  <si>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</si>
  <si>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</si>
  <si>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</si>
  <si>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</si>
  <si>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</si>
  <si>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</si>
  <si>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</si>
  <si>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</si>
  <si>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</si>
  <si>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</si>
  <si>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</si>
  <si>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</si>
  <si>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</si>
  <si>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</si>
  <si>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</si>
  <si>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</si>
  <si>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</si>
  <si>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</si>
  <si>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</si>
  <si>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</si>
  <si>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</si>
  <si>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</si>
  <si>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</si>
  <si>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</si>
  <si>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</si>
  <si>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</si>
  <si>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</si>
  <si>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</si>
  <si>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</si>
  <si>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</si>
  <si>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</si>
  <si>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</si>
  <si>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</si>
  <si>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</si>
  <si>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</si>
  <si>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</si>
  <si>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</si>
  <si>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</si>
  <si>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</si>
  <si>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</si>
  <si>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</si>
  <si>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</si>
  <si>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</si>
  <si>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</si>
  <si>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</si>
  <si>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</si>
  <si>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</si>
  <si>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</si>
  <si>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</si>
  <si>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</si>
  <si>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</si>
  <si>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</si>
  <si>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</si>
  <si>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</si>
  <si>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</si>
  <si>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</si>
  <si>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</si>
  <si>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</si>
  <si>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</si>
  <si>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</si>
  <si>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</si>
  <si>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</si>
  <si>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</si>
  <si>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</si>
  <si>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</si>
  <si>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</si>
  <si>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</si>
  <si>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</si>
  <si>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</si>
  <si>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</si>
  <si>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</si>
  <si>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</si>
  <si>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</si>
  <si>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</si>
  <si>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</si>
  <si>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</si>
  <si>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</si>
  <si>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</si>
  <si>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</si>
  <si>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</si>
  <si>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</si>
  <si>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</si>
  <si>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</si>
  <si>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</si>
  <si>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</si>
  <si>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</si>
  <si>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</si>
  <si>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</si>
  <si>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</si>
  <si>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</si>
  <si>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</si>
  <si>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</si>
  <si>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</si>
  <si>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</si>
  <si>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</si>
  <si>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</si>
  <si>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</si>
  <si>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</si>
  <si>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</si>
  <si>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</si>
  <si>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</si>
  <si>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</si>
  <si>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</si>
  <si>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</si>
  <si>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</si>
  <si>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</si>
  <si>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</si>
  <si>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</si>
  <si>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</si>
  <si>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</si>
  <si>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</si>
  <si>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</si>
  <si>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</si>
  <si>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</si>
  <si>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</si>
  <si>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</si>
  <si>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</si>
  <si>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</si>
  <si>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</si>
  <si>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</si>
  <si>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</si>
  <si>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</si>
  <si>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</si>
  <si>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</si>
  <si>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</si>
  <si>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</si>
  <si>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</si>
  <si>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</si>
  <si>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</si>
  <si>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</si>
  <si>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</si>
  <si>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</si>
  <si>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</si>
  <si>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</si>
  <si>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</si>
  <si>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</si>
  <si>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</si>
  <si>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</si>
  <si>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</si>
  <si>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</si>
  <si>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</si>
  <si>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</si>
  <si>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</si>
  <si>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</si>
  <si>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</si>
  <si>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</si>
  <si>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</si>
  <si>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</si>
  <si>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</si>
  <si>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</si>
  <si>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</si>
  <si>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</si>
  <si>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</si>
  <si>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</si>
  <si>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</si>
  <si>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</si>
  <si>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</si>
  <si>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</si>
  <si>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</si>
  <si>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</si>
  <si>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</si>
  <si>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</si>
  <si>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</si>
  <si>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</si>
  <si>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</si>
  <si>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</si>
  <si>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</si>
  <si>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</si>
  <si>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</si>
  <si>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</si>
  <si>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</si>
  <si>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</si>
  <si>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</si>
  <si>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</si>
  <si>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</si>
  <si>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</si>
  <si>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</si>
  <si>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</si>
  <si>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</si>
  <si>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</si>
  <si>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</si>
  <si>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</si>
  <si>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</si>
  <si>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</si>
  <si>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</si>
  <si>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</si>
  <si>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</si>
  <si>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</si>
  <si>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</si>
  <si>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</si>
  <si>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</si>
  <si>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</si>
  <si>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</si>
  <si>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</si>
  <si>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</si>
  <si>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</si>
  <si>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</si>
  <si>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</si>
  <si>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</si>
  <si>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</si>
  <si>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</si>
  <si>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</si>
  <si>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</si>
  <si>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</si>
  <si>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</si>
  <si>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</si>
  <si>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</si>
  <si>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</si>
  <si>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</si>
  <si>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</si>
  <si>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</si>
  <si>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</si>
  <si>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</si>
  <si>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</si>
  <si>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</si>
  <si>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</si>
  <si>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</si>
  <si>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</si>
  <si>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</si>
  <si>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</si>
  <si>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</si>
  <si>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</si>
  <si>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</si>
  <si>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</si>
  <si>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</si>
  <si>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</si>
  <si>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</si>
  <si>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</si>
  <si>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</si>
  <si>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</si>
  <si>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</si>
  <si>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</si>
  <si>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</si>
  <si>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</si>
  <si>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</si>
  <si>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</si>
  <si>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</si>
  <si>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</si>
  <si>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</si>
  <si>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</si>
  <si>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</si>
  <si>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</si>
  <si>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</si>
  <si>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</si>
  <si>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</si>
  <si>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</si>
  <si>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</si>
  <si>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</si>
  <si>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</si>
  <si>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</si>
  <si>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</si>
  <si>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</si>
  <si>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</si>
  <si>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</si>
  <si>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</si>
  <si>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</si>
  <si>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</si>
  <si>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</si>
  <si>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</si>
  <si>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</si>
  <si>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</si>
  <si>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</si>
  <si>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</si>
  <si>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</si>
  <si>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</si>
  <si>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</si>
  <si>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</si>
  <si>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</si>
  <si>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</si>
  <si>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</si>
  <si>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</si>
  <si>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</si>
  <si>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</si>
  <si>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</si>
  <si>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</si>
  <si>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</si>
  <si>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</si>
  <si>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</si>
  <si>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</si>
  <si>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</si>
  <si>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</si>
  <si>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</si>
  <si>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</si>
  <si>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</si>
  <si>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</si>
  <si>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</si>
  <si>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</si>
  <si>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</si>
  <si>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</si>
  <si>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</si>
  <si>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</si>
  <si>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</si>
  <si>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</si>
  <si>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</si>
  <si>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</si>
  <si>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</si>
  <si>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</si>
  <si>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</si>
  <si>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</si>
  <si>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</si>
  <si>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</si>
  <si>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</si>
  <si>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</si>
  <si>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</si>
  <si>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</si>
  <si>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</si>
  <si>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</si>
  <si>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</si>
  <si>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</si>
  <si>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</si>
  <si>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</si>
  <si>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</si>
  <si>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</si>
  <si>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</si>
  <si>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</si>
  <si>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</si>
  <si>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</si>
  <si>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</si>
  <si>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</si>
  <si>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</si>
  <si>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</si>
  <si>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</si>
  <si>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</si>
  <si>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</si>
  <si>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</si>
  <si>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</si>
  <si>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</si>
  <si>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</si>
  <si>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</si>
  <si>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</si>
  <si>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</si>
  <si>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</si>
  <si>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</si>
  <si>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</si>
  <si>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</si>
  <si>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</si>
  <si>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</si>
  <si>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</si>
  <si>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</si>
  <si>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</si>
  <si>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</si>
  <si>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</si>
  <si>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</si>
  <si>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</si>
  <si>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</si>
  <si>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</si>
  <si>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</si>
  <si>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</si>
  <si>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</si>
  <si>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</si>
  <si>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</si>
  <si>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</si>
  <si>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</si>
  <si>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</si>
  <si>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</si>
  <si>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</si>
  <si>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</si>
  <si>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</si>
  <si>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</si>
  <si>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</si>
  <si>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</si>
  <si>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</si>
  <si>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</si>
  <si>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</si>
  <si>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</si>
  <si>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</si>
  <si>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</si>
  <si>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</si>
  <si>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</si>
  <si>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</si>
  <si>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</si>
  <si>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</si>
  <si>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</si>
  <si>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</si>
  <si>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</si>
  <si>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</si>
  <si>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</si>
  <si>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</si>
  <si>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</si>
  <si>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</si>
  <si>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</si>
  <si>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</si>
  <si>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</si>
  <si>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</si>
  <si>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</si>
  <si>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</si>
  <si>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</si>
  <si>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</si>
  <si>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</si>
  <si>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</si>
  <si>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</si>
  <si>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</si>
  <si>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</si>
  <si>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</si>
  <si>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</si>
  <si>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</si>
  <si>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</si>
  <si>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</si>
  <si>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</si>
  <si>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</si>
  <si>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</si>
  <si>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</si>
  <si>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</si>
  <si>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</si>
  <si>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</si>
  <si>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</si>
  <si>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</si>
  <si>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</si>
  <si>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</si>
  <si>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</si>
  <si>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</si>
  <si>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</si>
  <si>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</si>
  <si>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</si>
  <si>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</si>
  <si>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</si>
  <si>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</si>
  <si>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</si>
  <si>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</si>
  <si>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</si>
  <si>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</si>
  <si>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</si>
  <si>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</si>
  <si>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</si>
  <si>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</si>
  <si>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</si>
  <si>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</si>
  <si>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</si>
  <si>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</si>
  <si>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</si>
  <si>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</si>
  <si>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</si>
  <si>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</si>
  <si>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</si>
  <si>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</si>
  <si>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</si>
  <si>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</si>
  <si>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</si>
  <si>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</si>
  <si>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</si>
  <si>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</si>
  <si>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</si>
  <si>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</si>
  <si>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</si>
  <si>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</si>
  <si>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</si>
  <si>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</si>
  <si>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</si>
  <si>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</si>
  <si>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</si>
  <si>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</si>
  <si>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</si>
  <si>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</si>
  <si>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</si>
  <si>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</si>
  <si>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</si>
  <si>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</si>
  <si>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</si>
  <si>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</si>
  <si>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</si>
  <si>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</si>
  <si>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</si>
  <si>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</si>
  <si>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</si>
  <si>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</si>
  <si>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</si>
  <si>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</si>
  <si>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</si>
  <si>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</si>
  <si>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</si>
  <si>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</si>
  <si>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</si>
  <si>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</si>
  <si>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</si>
  <si>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</si>
  <si>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</si>
  <si>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</si>
  <si>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</si>
  <si>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</si>
  <si>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</si>
  <si>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</si>
  <si>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</si>
  <si>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</si>
  <si>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</si>
  <si>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</si>
  <si>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</si>
  <si>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</si>
  <si>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</si>
  <si>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</si>
  <si>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</si>
  <si>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</si>
  <si>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</si>
  <si>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</si>
  <si>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</si>
  <si>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</si>
  <si>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</si>
  <si>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</si>
  <si>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</si>
  <si>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</si>
  <si>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</si>
  <si>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</si>
  <si>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</si>
  <si>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</si>
  <si>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</si>
  <si>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</si>
  <si>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</si>
  <si>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</si>
  <si>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</si>
  <si>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</si>
  <si>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</si>
  <si>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</si>
  <si>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</si>
  <si>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</si>
  <si>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</si>
  <si>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</si>
  <si>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</si>
  <si>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</si>
  <si>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</si>
  <si>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</si>
  <si>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</si>
  <si>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</si>
  <si>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</si>
  <si>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</si>
  <si>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</si>
  <si>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</si>
  <si>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</si>
  <si>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</si>
  <si>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</si>
  <si>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</si>
  <si>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</si>
  <si>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</si>
  <si>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</si>
  <si>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</si>
  <si>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</si>
  <si>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</si>
  <si>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</si>
  <si>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</si>
  <si>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</si>
  <si>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</si>
  <si>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</si>
  <si>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</si>
  <si>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</si>
  <si>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</si>
  <si>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</si>
  <si>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</si>
  <si>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</si>
  <si>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</si>
  <si>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</si>
  <si>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</si>
  <si>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</si>
  <si>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</si>
  <si>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</si>
  <si>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</si>
  <si>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</si>
  <si>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</si>
  <si>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</si>
  <si>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</si>
  <si>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</si>
  <si>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</si>
  <si>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</si>
  <si>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</si>
  <si>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</si>
  <si>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</si>
  <si>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</si>
  <si>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</si>
  <si>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</si>
  <si>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</si>
  <si>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</si>
  <si>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</si>
  <si>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</si>
  <si>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</si>
  <si>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</si>
  <si>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</si>
  <si>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</si>
  <si>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</si>
  <si>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</si>
  <si>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</si>
  <si>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</si>
  <si>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</si>
  <si>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</si>
  <si>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</si>
  <si>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</si>
  <si>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</si>
  <si>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</si>
  <si>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</si>
  <si>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</si>
  <si>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</si>
  <si>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</si>
  <si>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</si>
  <si>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</si>
  <si>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</si>
  <si>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</si>
  <si>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</si>
  <si>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</si>
  <si>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</si>
  <si>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</si>
  <si>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</si>
  <si>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</si>
  <si>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</si>
  <si>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</si>
  <si>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</si>
  <si>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</si>
  <si>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</si>
  <si>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</si>
  <si>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</si>
  <si>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</si>
  <si>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</si>
  <si>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</si>
  <si>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</si>
  <si>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</si>
  <si>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</si>
  <si>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</si>
  <si>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</si>
  <si>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</si>
  <si>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</si>
  <si>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</si>
  <si>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</si>
  <si>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</si>
  <si>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</si>
  <si>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</si>
  <si>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</si>
  <si>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</si>
  <si>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</si>
  <si>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</si>
  <si>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</si>
  <si>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</si>
  <si>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</si>
  <si>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</si>
  <si>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</si>
  <si>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</si>
  <si>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</si>
  <si>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</si>
  <si>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</si>
  <si>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</si>
  <si>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</si>
  <si>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</si>
  <si>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</si>
  <si>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</si>
  <si>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</si>
  <si>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</si>
  <si>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</si>
  <si>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</si>
  <si>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</si>
  <si>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</si>
  <si>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</si>
  <si>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</si>
  <si>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</si>
  <si>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</si>
  <si>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</si>
  <si>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</si>
  <si>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</si>
  <si>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</si>
  <si>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</si>
  <si>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</si>
  <si>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</si>
  <si>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</si>
  <si>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</si>
  <si>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</si>
  <si>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</si>
  <si>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</si>
  <si>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</si>
  <si>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</si>
  <si>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</si>
  <si>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</si>
  <si>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</si>
  <si>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</si>
  <si>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</si>
  <si>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</si>
  <si>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</si>
  <si>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</si>
  <si>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</si>
  <si>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</si>
  <si>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</si>
  <si>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</si>
  <si>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</si>
  <si>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</si>
  <si>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</si>
  <si>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</si>
  <si>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</si>
  <si>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</si>
  <si>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</si>
  <si>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</si>
  <si>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</si>
  <si>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</si>
  <si>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</si>
  <si>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</si>
  <si>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</si>
  <si>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</si>
  <si>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</si>
  <si>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</si>
  <si>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</si>
  <si>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</si>
  <si>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</si>
  <si>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</si>
  <si>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</si>
  <si>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</si>
  <si>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</si>
  <si>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</si>
  <si>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</si>
  <si>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</si>
  <si>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</si>
  <si>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</si>
  <si>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</si>
  <si>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</si>
  <si>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</si>
  <si>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</si>
  <si>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</si>
  <si>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</si>
  <si>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</si>
  <si>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</si>
  <si>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</si>
  <si>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</si>
  <si>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</si>
  <si>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</si>
  <si>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</si>
  <si>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</si>
  <si>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</si>
  <si>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</si>
  <si>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</si>
  <si>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</si>
  <si>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</si>
  <si>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</si>
  <si>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</si>
  <si>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</si>
  <si>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</si>
  <si>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</si>
  <si>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</si>
  <si>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</si>
  <si>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</si>
  <si>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</si>
  <si>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</si>
  <si>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</si>
  <si>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</si>
  <si>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</si>
  <si>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</si>
  <si>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</si>
  <si>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</si>
  <si>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</si>
  <si>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</si>
  <si>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</si>
  <si>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</si>
  <si>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</si>
  <si>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</si>
  <si>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</si>
  <si>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</si>
  <si>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</si>
  <si>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</si>
  <si>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</si>
  <si>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</si>
  <si>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</si>
  <si>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</si>
  <si>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</si>
  <si>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</si>
  <si>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</si>
  <si>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</si>
  <si>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</si>
  <si>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</si>
  <si>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</si>
  <si>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</si>
  <si>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</si>
  <si>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</si>
  <si>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</si>
  <si>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</si>
  <si>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</si>
  <si>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</si>
  <si>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</si>
  <si>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</si>
  <si>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</si>
  <si>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</si>
  <si>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</si>
  <si>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</si>
  <si>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</si>
  <si>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</si>
  <si>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</si>
  <si>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</si>
  <si>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</si>
  <si>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</si>
  <si>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</si>
  <si>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</si>
  <si>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</si>
  <si>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</si>
  <si>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</si>
  <si>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</si>
  <si>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</si>
  <si>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</si>
  <si>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</si>
  <si>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</si>
  <si>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</si>
  <si>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</si>
  <si>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</si>
  <si>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</si>
  <si>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</si>
  <si>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</si>
  <si>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</si>
  <si>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</si>
  <si>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</si>
  <si>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</si>
  <si>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</si>
  <si>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</si>
  <si>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</si>
  <si>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</si>
  <si>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</si>
  <si>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</si>
  <si>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</si>
  <si>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</si>
  <si>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</si>
  <si>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</si>
  <si>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</si>
  <si>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</si>
  <si>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</si>
  <si>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</si>
  <si>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</si>
  <si>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</si>
  <si>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</si>
  <si>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</si>
  <si>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</si>
  <si>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</si>
  <si>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</si>
  <si>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</si>
  <si>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</si>
  <si>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</si>
  <si>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</si>
  <si>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</si>
  <si>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</si>
  <si>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</si>
  <si>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</si>
  <si>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</si>
  <si>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</si>
  <si>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</si>
  <si>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</si>
  <si>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</si>
  <si>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</si>
  <si>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</si>
  <si>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</si>
  <si>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</si>
  <si>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</si>
  <si>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</si>
  <si>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</si>
  <si>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</si>
  <si>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</si>
  <si>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</si>
  <si>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</si>
  <si>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</si>
  <si>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</si>
  <si>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</si>
  <si>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</si>
  <si>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</si>
  <si>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</si>
  <si>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</si>
  <si>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</si>
  <si>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</si>
  <si>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</si>
  <si>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</si>
  <si>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</si>
  <si>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</si>
  <si>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</si>
  <si>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</si>
  <si>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</si>
  <si>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</si>
  <si>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</si>
  <si>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</si>
  <si>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</si>
  <si>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</si>
  <si>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</si>
  <si>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</si>
  <si>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</si>
  <si>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</si>
  <si>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</si>
  <si>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</si>
  <si>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</si>
  <si>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</si>
  <si>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</si>
  <si>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</si>
  <si>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</si>
  <si>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</si>
  <si>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</si>
  <si>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</si>
  <si>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</si>
  <si>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</si>
  <si>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</si>
  <si>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</si>
  <si>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</si>
  <si>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</si>
  <si>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</si>
  <si>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</si>
  <si>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</si>
  <si>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</si>
  <si>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</si>
  <si>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</si>
  <si>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</si>
  <si>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</si>
  <si>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</si>
  <si>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</si>
  <si>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</si>
  <si>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</si>
  <si>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</si>
  <si>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</si>
  <si>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</si>
  <si>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</si>
  <si>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</si>
  <si>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</si>
  <si>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</si>
  <si>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</si>
  <si>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</si>
  <si>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</si>
  <si>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</si>
  <si>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</si>
  <si>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</si>
  <si>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</si>
  <si>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</si>
  <si>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</si>
  <si>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</si>
  <si>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</si>
  <si>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</si>
  <si>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</si>
  <si>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</si>
  <si>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</si>
  <si>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</si>
  <si>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</si>
  <si>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</si>
  <si>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</si>
  <si>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</si>
  <si>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</si>
  <si>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</si>
  <si>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</si>
  <si>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</si>
  <si>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</si>
  <si>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</si>
  <si>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</si>
  <si>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</si>
  <si>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</si>
  <si>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</si>
  <si>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</si>
  <si>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</si>
  <si>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</si>
  <si>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</si>
  <si>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</si>
  <si>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</si>
  <si>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</si>
  <si>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</si>
  <si>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</si>
  <si>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</si>
  <si>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</si>
  <si>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</si>
  <si>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</si>
  <si>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</si>
  <si>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</si>
  <si>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</si>
  <si>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</si>
  <si>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</si>
  <si>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</si>
  <si>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</si>
  <si>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</si>
  <si>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</si>
  <si>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</si>
  <si>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</si>
  <si>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</si>
  <si>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</si>
  <si>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</si>
  <si>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</si>
  <si>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</si>
  <si>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</si>
  <si>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</si>
  <si>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</si>
  <si>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</si>
  <si>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</si>
  <si>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</si>
  <si>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</si>
  <si>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</si>
  <si>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</si>
  <si>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</si>
  <si>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</si>
  <si>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</si>
  <si>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</si>
  <si>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</si>
  <si>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</si>
  <si>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</si>
  <si>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</si>
  <si>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</si>
  <si>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</si>
  <si>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</si>
  <si>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</si>
  <si>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</si>
  <si>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</si>
  <si>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</si>
  <si>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</si>
  <si>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</si>
  <si>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</si>
  <si>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</si>
  <si>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</si>
  <si>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</si>
  <si>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</si>
  <si>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</si>
  <si>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</si>
  <si>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</si>
  <si>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</si>
  <si>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</si>
  <si>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</si>
  <si>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</si>
  <si>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</si>
  <si>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</si>
  <si>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</si>
  <si>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</si>
  <si>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</si>
  <si>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</si>
  <si>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</si>
  <si>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</si>
  <si>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</si>
  <si>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</si>
  <si>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</si>
  <si>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</si>
  <si>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</si>
  <si>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</si>
  <si>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</si>
  <si>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</si>
  <si>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</si>
  <si>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</si>
  <si>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</si>
  <si>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</si>
  <si>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</si>
  <si>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</si>
  <si>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</si>
  <si>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</si>
  <si>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</si>
  <si>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</si>
  <si>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</si>
  <si>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</si>
  <si>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</si>
  <si>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</si>
  <si>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</si>
  <si>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</si>
  <si>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</si>
  <si>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</si>
  <si>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</si>
  <si>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</si>
  <si>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</si>
  <si>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</si>
  <si>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</si>
  <si>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</si>
  <si>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</si>
  <si>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</si>
  <si>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</si>
  <si>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</si>
  <si>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</si>
  <si>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</si>
  <si>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</si>
  <si>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</si>
  <si>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</si>
  <si>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</si>
  <si>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</si>
  <si>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</si>
  <si>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</si>
  <si>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</si>
  <si>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</si>
  <si>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</si>
  <si>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</si>
  <si>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</si>
  <si>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</si>
  <si>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</si>
  <si>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</si>
  <si>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</si>
  <si>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</si>
  <si>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</si>
  <si>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</si>
  <si>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</si>
  <si>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</si>
  <si>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</si>
  <si>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</si>
  <si>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</si>
  <si>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</si>
  <si>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</si>
  <si>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</si>
  <si>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</si>
  <si>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</si>
  <si>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</si>
  <si>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</si>
  <si>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</si>
  <si>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</si>
  <si>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</si>
  <si>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</si>
  <si>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</si>
  <si>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</si>
  <si>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</si>
  <si>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</si>
  <si>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</si>
  <si>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</si>
  <si>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</si>
  <si>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</si>
  <si>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</si>
  <si>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</si>
  <si>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</si>
  <si>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</si>
  <si>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</si>
  <si>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</si>
  <si>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</si>
  <si>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</si>
  <si>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</si>
  <si>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</si>
  <si>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</si>
  <si>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</si>
  <si>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</si>
  <si>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</si>
  <si>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</si>
  <si>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</si>
  <si>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</si>
  <si>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</si>
  <si>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</si>
  <si>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</si>
  <si>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</si>
  <si>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</si>
  <si>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</si>
  <si>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</si>
  <si>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</si>
  <si>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</si>
  <si>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</si>
  <si>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</si>
  <si>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</si>
  <si>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</si>
  <si>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</si>
  <si>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</si>
  <si>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</si>
  <si>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</si>
  <si>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</si>
  <si>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</si>
  <si>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</si>
  <si>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</si>
  <si>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</si>
  <si>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</si>
  <si>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</si>
  <si>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</si>
  <si>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</si>
  <si>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</si>
  <si>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</si>
  <si>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</si>
  <si>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</si>
  <si>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</si>
  <si>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</si>
  <si>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</si>
  <si>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</si>
  <si>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</si>
  <si>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</si>
  <si>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</si>
  <si>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</si>
  <si>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</si>
  <si>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</si>
  <si>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</si>
  <si>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</si>
  <si>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</si>
  <si>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</si>
  <si>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</si>
  <si>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</si>
  <si>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</si>
  <si>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</si>
  <si>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</si>
  <si>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</si>
  <si>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</si>
  <si>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</si>
  <si>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</si>
  <si>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</si>
  <si>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</si>
  <si>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</si>
  <si>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</si>
  <si>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</si>
  <si>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</si>
  <si>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</si>
  <si>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</si>
  <si>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</si>
  <si>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</si>
  <si>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</si>
  <si>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</si>
  <si>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</si>
  <si>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</si>
  <si>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</si>
  <si>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</si>
  <si>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</si>
  <si>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</si>
  <si>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</si>
  <si>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</si>
  <si>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</si>
  <si>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</si>
  <si>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</si>
  <si>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</si>
  <si>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</si>
  <si>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</si>
  <si>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</si>
  <si>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</si>
  <si>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</si>
  <si>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</si>
  <si>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</si>
  <si>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</si>
  <si>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</si>
  <si>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</si>
  <si>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</si>
  <si>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</si>
  <si>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</si>
  <si>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</si>
  <si>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</si>
  <si>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</si>
  <si>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</si>
  <si>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</si>
  <si>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</si>
  <si>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</si>
  <si>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</si>
  <si>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</si>
  <si>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</si>
  <si>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</si>
  <si>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</si>
  <si>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</si>
  <si>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</si>
  <si>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</si>
  <si>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</si>
  <si>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</si>
  <si>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</si>
  <si>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</si>
  <si>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</si>
  <si>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</si>
  <si>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</si>
  <si>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</si>
  <si>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</si>
  <si>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</si>
  <si>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</si>
  <si>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</si>
  <si>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</si>
  <si>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</si>
  <si>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</si>
  <si>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</si>
  <si>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</si>
  <si>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</si>
  <si>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</si>
  <si>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</si>
  <si>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</si>
  <si>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</si>
  <si>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</si>
  <si>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</si>
  <si>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</si>
  <si>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</si>
  <si>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</si>
  <si>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</si>
  <si>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</si>
  <si>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</si>
  <si>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</si>
  <si>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</si>
  <si>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</si>
  <si>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</si>
  <si>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</si>
  <si>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</si>
  <si>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</si>
  <si>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</si>
  <si>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</si>
  <si>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</si>
  <si>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</si>
  <si>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</si>
  <si>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</si>
  <si>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</si>
  <si>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</si>
  <si>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</si>
  <si>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</si>
  <si>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</si>
  <si>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</si>
  <si>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</si>
  <si>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</si>
  <si>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</si>
  <si>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</si>
  <si>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</si>
  <si>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</si>
  <si>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</si>
  <si>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</si>
  <si>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</si>
  <si>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</si>
  <si>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</si>
  <si>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</si>
  <si>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</si>
  <si>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</si>
  <si>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</si>
  <si>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</si>
  <si>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</si>
  <si>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</si>
  <si>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</si>
  <si>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</si>
  <si>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</si>
  <si>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</si>
  <si>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</si>
  <si>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</si>
  <si>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</si>
  <si>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</si>
  <si>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</si>
  <si>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</si>
  <si>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</si>
  <si>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</si>
  <si>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</si>
  <si>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</si>
  <si>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</si>
  <si>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</si>
  <si>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</si>
  <si>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</si>
  <si>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</si>
  <si>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</si>
  <si>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</si>
  <si>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</si>
  <si>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</si>
  <si>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</si>
  <si>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</si>
  <si>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</si>
  <si>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</si>
  <si>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</si>
  <si>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</si>
  <si>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</si>
  <si>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</si>
  <si>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</si>
  <si>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</si>
  <si>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</si>
  <si>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</si>
  <si>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</si>
  <si>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</si>
  <si>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</si>
  <si>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</si>
  <si>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</si>
  <si>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</si>
  <si>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</si>
  <si>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</si>
  <si>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</si>
  <si>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</si>
  <si>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</si>
  <si>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</si>
  <si>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</si>
  <si>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</si>
  <si>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</si>
  <si>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</si>
  <si>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</si>
  <si>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</si>
  <si>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</si>
  <si>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</si>
  <si>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</si>
  <si>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</si>
  <si>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</si>
  <si>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</si>
  <si>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</si>
  <si>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</si>
  <si>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</si>
  <si>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</si>
  <si>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</si>
  <si>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</si>
  <si>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</si>
  <si>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</si>
  <si>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</si>
  <si>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</si>
  <si>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</si>
  <si>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</si>
  <si>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</si>
  <si>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</si>
  <si>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</si>
  <si>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</si>
  <si>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</si>
  <si>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</si>
  <si>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</si>
  <si>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</si>
  <si>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</si>
  <si>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</si>
  <si>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</si>
  <si>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</si>
  <si>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</si>
  <si>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</si>
  <si>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</si>
  <si>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</si>
  <si>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</si>
  <si>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</si>
  <si>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</si>
  <si>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</si>
  <si>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</si>
  <si>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</si>
  <si>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</si>
  <si>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</si>
  <si>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</si>
  <si>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</si>
  <si>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</si>
  <si>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</si>
  <si>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</si>
  <si>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</si>
  <si>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</si>
  <si>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</si>
  <si>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</si>
  <si>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</si>
  <si>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</si>
  <si>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</si>
  <si>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</si>
  <si>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</si>
  <si>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</si>
  <si>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</si>
  <si>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</si>
  <si>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</si>
  <si>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</si>
  <si>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</si>
  <si>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</si>
  <si>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</si>
  <si>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</si>
  <si>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</si>
  <si>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</si>
  <si>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</si>
  <si>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</si>
  <si>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</si>
  <si>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</si>
  <si>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</si>
  <si>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</si>
  <si>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</si>
  <si>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</si>
  <si>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</si>
  <si>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</si>
  <si>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</si>
  <si>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</si>
  <si>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</si>
  <si>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</si>
  <si>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</si>
  <si>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</si>
  <si>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</si>
  <si>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</si>
  <si>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</si>
  <si>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</si>
  <si>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</si>
  <si>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</si>
  <si>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</si>
  <si>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</si>
  <si>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</si>
  <si>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</si>
  <si>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</si>
  <si>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</si>
  <si>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</si>
  <si>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</si>
  <si>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</si>
  <si>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</si>
  <si>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</si>
  <si>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</si>
  <si>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</si>
  <si>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</si>
  <si>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</si>
  <si>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</si>
  <si>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</si>
  <si>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</si>
  <si>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</si>
  <si>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</si>
  <si>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</si>
  <si>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</si>
  <si>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</si>
  <si>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</si>
  <si>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</si>
  <si>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</si>
  <si>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</si>
  <si>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</si>
  <si>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</si>
  <si>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</si>
  <si>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</si>
  <si>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</si>
  <si>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</si>
  <si>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</si>
  <si>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</si>
  <si>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</si>
  <si>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</si>
  <si>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</si>
  <si>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</si>
  <si>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</si>
  <si>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</si>
  <si>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</si>
  <si>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</si>
  <si>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</si>
  <si>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</si>
  <si>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</si>
  <si>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</si>
  <si>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</si>
  <si>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</si>
  <si>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</si>
  <si>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</si>
  <si>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</si>
  <si>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</si>
  <si>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</si>
  <si>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</si>
  <si>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</si>
  <si>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</si>
  <si>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</si>
  <si>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</si>
  <si>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</si>
  <si>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</si>
  <si>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</si>
  <si>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</si>
  <si>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</si>
  <si>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</si>
  <si>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</si>
  <si>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</si>
  <si>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</si>
  <si>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</si>
  <si>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</si>
  <si>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</si>
  <si>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</si>
  <si>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</si>
  <si>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</si>
  <si>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</si>
  <si>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</si>
  <si>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</si>
  <si>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</si>
  <si>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</si>
  <si>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</si>
  <si>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</si>
  <si>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</si>
  <si>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</si>
  <si>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</si>
  <si>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</si>
  <si>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</si>
  <si>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</si>
  <si>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</si>
  <si>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</si>
  <si>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</si>
  <si>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</si>
  <si>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</si>
  <si>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</si>
  <si>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</si>
  <si>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</si>
  <si>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</si>
  <si>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</si>
  <si>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</si>
  <si>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</si>
  <si>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</si>
  <si>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</si>
  <si>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</si>
  <si>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</si>
  <si>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</si>
  <si>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</si>
  <si>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</si>
  <si>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</si>
  <si>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</si>
  <si>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</si>
  <si>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</si>
  <si>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</si>
  <si>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</si>
  <si>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</si>
  <si>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</si>
  <si>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</si>
  <si>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</si>
  <si>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</si>
  <si>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</si>
  <si>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</si>
  <si>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</si>
  <si>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</si>
  <si>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</si>
  <si>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</si>
  <si>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</si>
  <si>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</si>
  <si>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</si>
  <si>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</si>
  <si>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</si>
  <si>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</si>
  <si>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</si>
  <si>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</si>
  <si>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</si>
  <si>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</si>
  <si>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</si>
  <si>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</si>
  <si>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</si>
  <si>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</si>
  <si>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</si>
  <si>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</si>
  <si>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</si>
  <si>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</si>
  <si>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</si>
  <si>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</si>
  <si>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</si>
  <si>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</si>
  <si>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</si>
  <si>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</si>
  <si>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</si>
  <si>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</si>
  <si>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</si>
  <si>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</si>
  <si>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</si>
  <si>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</si>
  <si>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</si>
  <si>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</si>
  <si>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</si>
  <si>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</si>
  <si>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</si>
  <si>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</si>
  <si>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</si>
  <si>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</si>
  <si>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</si>
  <si>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</si>
  <si>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</si>
  <si>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</si>
  <si>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</si>
  <si>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</si>
  <si>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</si>
  <si>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</si>
  <si>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</si>
  <si>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</si>
  <si>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</si>
  <si>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</si>
  <si>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</si>
  <si>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</si>
  <si>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</si>
  <si>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</si>
  <si>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</si>
  <si>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</si>
  <si>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</si>
  <si>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</si>
  <si>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</si>
  <si>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</si>
  <si>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</si>
  <si>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</si>
  <si>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</si>
  <si>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</si>
  <si>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</si>
  <si>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</si>
  <si>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</si>
  <si>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</si>
  <si>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</si>
  <si>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</si>
  <si>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</si>
  <si>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</si>
  <si>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</si>
  <si>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</si>
  <si>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</si>
  <si>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</si>
  <si>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</si>
  <si>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</si>
  <si>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</si>
  <si>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</si>
  <si>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</si>
  <si>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</si>
  <si>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</si>
  <si>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</si>
  <si>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</si>
  <si>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</si>
  <si>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</si>
  <si>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</si>
  <si>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</si>
  <si>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</si>
  <si>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</si>
  <si>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</si>
  <si>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</si>
  <si>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</si>
  <si>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</si>
  <si>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</si>
  <si>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</si>
  <si>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</si>
  <si>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</si>
  <si>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</si>
  <si>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</si>
  <si>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</si>
  <si>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</si>
  <si>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</si>
  <si>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</si>
  <si>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</si>
  <si>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</si>
  <si>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</si>
  <si>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</si>
  <si>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</si>
  <si>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</si>
  <si>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</si>
  <si>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</si>
  <si>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</si>
  <si>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</si>
  <si>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</si>
  <si>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</si>
  <si>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</si>
  <si>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</si>
  <si>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</si>
  <si>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</si>
  <si>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</si>
  <si>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</si>
  <si>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</si>
  <si>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</si>
  <si>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</si>
  <si>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</si>
  <si>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</si>
  <si>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</si>
  <si>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</si>
  <si>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</si>
  <si>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</si>
  <si>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</si>
  <si>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</si>
  <si>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</si>
  <si>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</si>
  <si>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</si>
  <si>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</si>
  <si>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</si>
  <si>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</si>
  <si>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</si>
  <si>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</si>
  <si>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</si>
  <si>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</si>
  <si>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</si>
  <si>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</si>
  <si>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</si>
  <si>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</si>
  <si>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</si>
  <si>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</si>
  <si>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</si>
  <si>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</si>
  <si>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</si>
  <si>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</si>
  <si>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</si>
  <si>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</si>
  <si>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</si>
  <si>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</si>
  <si>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</si>
  <si>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</si>
  <si>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</si>
  <si>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</si>
  <si>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</si>
  <si>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</si>
  <si>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</si>
  <si>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</si>
  <si>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</si>
  <si>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</si>
  <si>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</si>
  <si>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</si>
  <si>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</si>
  <si>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</si>
  <si>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</si>
  <si>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</si>
  <si>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</si>
  <si>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</si>
  <si>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</si>
  <si>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</si>
  <si>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</si>
  <si>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</si>
  <si>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</si>
  <si>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</si>
  <si>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</si>
  <si>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</si>
  <si>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</si>
  <si>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</si>
  <si>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</si>
  <si>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</si>
  <si>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</si>
  <si>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</si>
  <si>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</si>
  <si>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</si>
  <si>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</si>
  <si>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</si>
  <si>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</si>
  <si>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</si>
  <si>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</si>
  <si>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</si>
  <si>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</si>
  <si>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</si>
  <si>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</si>
  <si>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</si>
  <si>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</si>
  <si>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</si>
  <si>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</si>
  <si>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</si>
  <si>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</si>
  <si>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</si>
  <si>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</si>
  <si>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</si>
  <si>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</si>
  <si>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</si>
  <si>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</si>
  <si>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</si>
  <si>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</si>
  <si>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</si>
  <si>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</si>
  <si>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</si>
  <si>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</si>
  <si>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</si>
  <si>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</si>
  <si>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</si>
  <si>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</si>
  <si>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</si>
  <si>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</si>
  <si>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</si>
  <si>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</si>
  <si>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</si>
  <si>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</si>
  <si>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</si>
  <si>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</si>
  <si>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</si>
  <si>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</si>
  <si>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</si>
  <si>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</si>
  <si>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</si>
  <si>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</si>
  <si>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</si>
  <si>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</si>
  <si>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</si>
  <si>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</si>
  <si>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</si>
  <si>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</si>
  <si>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</si>
  <si>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</si>
  <si>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</si>
  <si>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</si>
  <si>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</si>
  <si>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</si>
  <si>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</si>
  <si>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</si>
  <si>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</si>
  <si>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</si>
  <si>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</si>
  <si>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</si>
  <si>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</si>
  <si>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</si>
  <si>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</si>
  <si>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</si>
  <si>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</si>
  <si>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</si>
  <si>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</si>
  <si>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</si>
  <si>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</si>
  <si>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</si>
  <si>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</si>
  <si>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</si>
  <si>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</si>
  <si>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</si>
  <si>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</si>
  <si>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</si>
  <si>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</si>
  <si>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</si>
  <si>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</si>
  <si>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</si>
  <si>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</si>
  <si>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</si>
  <si>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</si>
  <si>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</si>
  <si>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</si>
  <si>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</si>
  <si>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</si>
  <si>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</si>
  <si>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</si>
  <si>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</si>
  <si>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</si>
  <si>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</si>
  <si>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</si>
  <si>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</si>
  <si>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</si>
  <si>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</si>
  <si>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</si>
  <si>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</si>
  <si>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</si>
  <si>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</si>
  <si>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</si>
  <si>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</si>
  <si>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</si>
  <si>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</si>
  <si>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</si>
  <si>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</si>
  <si>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</si>
  <si>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</si>
  <si>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</si>
  <si>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</si>
  <si>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</si>
  <si>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</si>
  <si>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</si>
  <si>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</si>
  <si>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</si>
  <si>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</si>
  <si>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</si>
  <si>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</si>
  <si>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</si>
  <si>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</si>
  <si>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</si>
  <si>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</si>
  <si>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</si>
  <si>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</si>
  <si>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</si>
  <si>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</si>
  <si>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</si>
  <si>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</si>
  <si>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</si>
  <si>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</si>
  <si>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</si>
  <si>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</si>
  <si>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</si>
  <si>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</si>
  <si>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</si>
  <si>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</si>
  <si>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</si>
  <si>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</si>
  <si>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</si>
  <si>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</si>
  <si>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</si>
  <si>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</si>
  <si>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</si>
  <si>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</si>
  <si>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</si>
  <si>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</si>
  <si>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</si>
  <si>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</si>
  <si>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</si>
  <si>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</si>
  <si>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</si>
  <si>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</si>
  <si>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</si>
  <si>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</si>
  <si>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</si>
  <si>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</si>
  <si>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</si>
  <si>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</si>
  <si>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</si>
  <si>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</si>
  <si>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</si>
  <si>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</si>
  <si>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</si>
  <si>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</si>
  <si>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</si>
  <si>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</si>
  <si>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</si>
  <si>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</si>
  <si>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</si>
  <si>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</si>
  <si>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</si>
  <si>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</si>
  <si>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</si>
  <si>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</si>
  <si>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</si>
  <si>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</si>
  <si>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</si>
  <si>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</si>
  <si>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</si>
  <si>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</si>
  <si>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</si>
  <si>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</si>
  <si>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</si>
  <si>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</si>
  <si>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</si>
  <si>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</si>
  <si>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</si>
  <si>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</si>
  <si>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</si>
  <si>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</si>
  <si>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</si>
  <si>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</si>
  <si>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</si>
  <si>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</si>
  <si>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</si>
  <si>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</si>
  <si>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</si>
  <si>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</si>
  <si>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</si>
  <si>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</si>
  <si>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</si>
  <si>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</si>
  <si>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</si>
  <si>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</si>
  <si>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</si>
  <si>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</si>
  <si>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</si>
  <si>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</si>
  <si>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</si>
  <si>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</si>
  <si>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</si>
  <si>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</si>
  <si>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</si>
  <si>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</si>
  <si>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</si>
  <si>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</si>
  <si>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</si>
  <si>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</si>
  <si>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</si>
  <si>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</si>
  <si>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</si>
  <si>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</si>
  <si>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</si>
  <si>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</si>
  <si>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</si>
  <si>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</si>
  <si>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</si>
  <si>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</si>
  <si>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</si>
  <si>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</si>
  <si>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</si>
  <si>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</si>
  <si>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</si>
  <si>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</si>
  <si>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</si>
  <si>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</si>
  <si>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</si>
  <si>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</si>
  <si>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</si>
  <si>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</si>
  <si>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</si>
  <si>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</si>
  <si>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</si>
  <si>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</si>
  <si>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</si>
  <si>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</si>
  <si>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</si>
  <si>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</si>
  <si>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</si>
  <si>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</si>
  <si>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</si>
  <si>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</si>
  <si>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</si>
  <si>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</si>
  <si>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</si>
  <si>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</si>
  <si>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</si>
  <si>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</si>
  <si>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</si>
  <si>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</si>
  <si>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</si>
  <si>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</si>
  <si>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</si>
  <si>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</si>
  <si>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</si>
  <si>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</si>
  <si>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</si>
  <si>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</si>
  <si>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</si>
  <si>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</si>
  <si>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</si>
  <si>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</si>
  <si>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</si>
  <si>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</si>
  <si>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</si>
  <si>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</si>
  <si>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</si>
  <si>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</si>
  <si>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</si>
  <si>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</si>
  <si>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</si>
  <si>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</si>
  <si>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</si>
  <si>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</si>
  <si>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</si>
  <si>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</si>
  <si>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</si>
  <si>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</si>
  <si>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</si>
  <si>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</si>
  <si>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</si>
  <si>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</si>
  <si>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</si>
  <si>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</si>
  <si>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</si>
  <si>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</si>
  <si>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</si>
  <si>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</si>
  <si>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</si>
  <si>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</si>
  <si>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</si>
  <si>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</si>
  <si>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</si>
  <si>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</si>
  <si>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</si>
  <si>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</si>
  <si>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</si>
  <si>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</si>
  <si>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</si>
  <si>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</si>
  <si>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</si>
  <si>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</si>
  <si>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</si>
  <si>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</si>
  <si>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</si>
  <si>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</si>
  <si>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</si>
  <si>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</si>
  <si>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</si>
  <si>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</si>
  <si>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</si>
  <si>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</si>
  <si>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</si>
  <si>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</si>
  <si>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</si>
  <si>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</si>
  <si>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</si>
  <si>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</si>
  <si>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</si>
  <si>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</si>
  <si>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</si>
  <si>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</si>
  <si>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</si>
  <si>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</si>
  <si>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</si>
  <si>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</si>
  <si>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</si>
  <si>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</si>
  <si>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</si>
  <si>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</si>
  <si>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</si>
  <si>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</si>
  <si>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</si>
  <si>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</si>
  <si>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</si>
  <si>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</si>
  <si>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</si>
  <si>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</si>
  <si>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</si>
  <si>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</si>
  <si>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</si>
  <si>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</si>
  <si>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</si>
  <si>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</si>
  <si>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</si>
  <si>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</si>
  <si>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</si>
  <si>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</si>
  <si>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</si>
  <si>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</si>
  <si>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</si>
  <si>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</si>
  <si>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</si>
  <si>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</si>
  <si>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</si>
  <si>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</si>
  <si>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</si>
  <si>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</si>
  <si>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</si>
  <si>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</si>
  <si>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</si>
  <si>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</si>
  <si>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</si>
  <si>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</si>
  <si>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</si>
  <si>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</si>
  <si>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</si>
  <si>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</si>
  <si>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</si>
  <si>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</si>
  <si>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</si>
  <si>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</si>
  <si>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</si>
  <si>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</si>
  <si>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</si>
  <si>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</si>
  <si>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</si>
  <si>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</si>
  <si>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</si>
  <si>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</si>
  <si>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</si>
  <si>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</si>
  <si>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</si>
  <si>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</si>
  <si>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</si>
  <si>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</si>
  <si>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</si>
  <si>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</si>
  <si>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</si>
  <si>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</si>
  <si>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</si>
  <si>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</si>
  <si>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</si>
  <si>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</si>
  <si>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</si>
  <si>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</si>
  <si>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</si>
  <si>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</si>
  <si>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</si>
  <si>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</si>
  <si>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</si>
  <si>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</si>
  <si>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</si>
  <si>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</si>
  <si>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</si>
  <si>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</si>
  <si>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</si>
  <si>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</si>
  <si>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</si>
  <si>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</si>
  <si>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</si>
  <si>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</si>
  <si>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</si>
  <si>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</si>
  <si>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</si>
  <si>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</si>
  <si>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</si>
  <si>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</si>
  <si>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</si>
  <si>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</si>
  <si>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</si>
  <si>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</si>
  <si>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</si>
  <si>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</si>
  <si>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</si>
  <si>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</si>
  <si>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</si>
  <si>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</si>
  <si>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</si>
  <si>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</si>
  <si>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</si>
  <si>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</si>
  <si>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</si>
  <si>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</si>
  <si>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</si>
  <si>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</si>
  <si>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</si>
  <si>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</si>
  <si>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</si>
  <si>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</si>
  <si>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</si>
  <si>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</si>
  <si>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</si>
  <si>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</si>
  <si>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</si>
  <si>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</si>
  <si>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</si>
  <si>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</si>
  <si>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</si>
  <si>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</si>
  <si>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</si>
  <si>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</si>
  <si>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</si>
  <si>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</si>
  <si>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</si>
  <si>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</si>
  <si>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</si>
  <si>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</si>
  <si>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</si>
  <si>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</si>
  <si>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</si>
  <si>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</si>
  <si>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</si>
  <si>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</si>
  <si>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</si>
  <si>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</si>
  <si>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</si>
  <si>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</si>
  <si>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</si>
  <si>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</si>
  <si>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</si>
  <si>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</si>
  <si>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</si>
  <si>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</si>
  <si>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</si>
  <si>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</si>
  <si>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</si>
  <si>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</si>
  <si>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</si>
  <si>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</si>
  <si>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</si>
  <si>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</si>
  <si>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</si>
  <si>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</si>
  <si>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</si>
  <si>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</si>
  <si>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</si>
  <si>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</si>
  <si>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</si>
  <si>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</si>
  <si>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</si>
  <si>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</si>
  <si>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</si>
  <si>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</si>
  <si>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</si>
  <si>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</si>
  <si>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</si>
  <si>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</si>
  <si>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</si>
  <si>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</si>
  <si>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</si>
  <si>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</si>
  <si>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</si>
  <si>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</si>
  <si>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</si>
  <si>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</si>
  <si>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</si>
  <si>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</si>
  <si>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</si>
  <si>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</si>
  <si>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</si>
  <si>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</si>
  <si>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</si>
  <si>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</si>
  <si>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</si>
  <si>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</si>
  <si>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</si>
  <si>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</si>
  <si>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</si>
  <si>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</si>
  <si>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</si>
  <si>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</si>
  <si>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</si>
  <si>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</si>
  <si>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</si>
  <si>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</si>
  <si>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</si>
  <si>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</si>
  <si>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</si>
  <si>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</si>
  <si>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</si>
  <si>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</si>
  <si>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</si>
  <si>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</si>
  <si>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</si>
  <si>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</si>
  <si>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</si>
  <si>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</si>
  <si>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</si>
  <si>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</si>
  <si>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</si>
  <si>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</si>
  <si>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</si>
  <si>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</si>
  <si>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</si>
  <si>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</si>
  <si>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</si>
  <si>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</si>
  <si>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</si>
  <si>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</si>
  <si>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</si>
  <si>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</si>
  <si>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</si>
  <si>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</si>
  <si>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</si>
  <si>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</si>
  <si>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</si>
  <si>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</si>
  <si>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</si>
  <si>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</si>
  <si>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</si>
  <si>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</si>
  <si>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</si>
  <si>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</si>
  <si>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</si>
  <si>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</si>
  <si>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</si>
  <si>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</si>
  <si>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</si>
  <si>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</si>
  <si>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</si>
  <si>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</si>
  <si>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</si>
  <si>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</si>
  <si>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</si>
  <si>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</si>
  <si>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</si>
  <si>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</si>
  <si>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</si>
  <si>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</si>
  <si>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</si>
  <si>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</si>
  <si>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</si>
  <si>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</si>
  <si>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</si>
  <si>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</si>
  <si>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</si>
  <si>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</si>
  <si>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</si>
  <si>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</si>
  <si>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</si>
  <si>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</si>
  <si>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</si>
  <si>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</si>
  <si>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</si>
  <si>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</si>
  <si>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</si>
  <si>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</si>
  <si>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</si>
  <si>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</si>
  <si>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</si>
  <si>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</si>
  <si>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</si>
  <si>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</si>
  <si>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</si>
  <si>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</si>
  <si>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</si>
  <si>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</si>
  <si>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</si>
  <si>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</si>
  <si>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</si>
  <si>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</si>
  <si>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</si>
  <si>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</si>
  <si>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</si>
  <si>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</si>
  <si>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</si>
  <si>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</si>
  <si>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</si>
  <si>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</si>
  <si>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</si>
  <si>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</si>
  <si>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</si>
  <si>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</si>
  <si>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</si>
  <si>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</si>
  <si>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</si>
  <si>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</si>
  <si>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</si>
  <si>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</si>
  <si>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</si>
  <si>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</si>
  <si>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</si>
  <si>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</si>
  <si>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</si>
  <si>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</si>
  <si>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</si>
  <si>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</si>
  <si>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</si>
  <si>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</si>
  <si>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</si>
  <si>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</si>
  <si>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</si>
  <si>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</si>
  <si>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</si>
  <si>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</si>
  <si>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</si>
  <si>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</si>
  <si>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</si>
  <si>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</si>
  <si>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</si>
  <si>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</si>
  <si>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</si>
  <si>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</si>
  <si>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</si>
  <si>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</si>
  <si>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</si>
  <si>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</si>
  <si>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</si>
  <si>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</si>
  <si>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</si>
  <si>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</si>
  <si>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</si>
  <si>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</si>
  <si>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</si>
  <si>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</si>
  <si>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</si>
  <si>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</si>
  <si>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</si>
  <si>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</si>
  <si>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</si>
  <si>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</si>
  <si>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</si>
  <si>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</si>
  <si>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</si>
  <si>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</si>
  <si>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</si>
  <si>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</si>
  <si>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</si>
  <si>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</si>
  <si>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</si>
  <si>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</si>
  <si>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</si>
  <si>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</si>
  <si>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</si>
  <si>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</si>
  <si>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</si>
  <si>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</si>
  <si>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</si>
  <si>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</si>
  <si>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</si>
  <si>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</si>
  <si>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</si>
  <si>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</si>
  <si>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</si>
  <si>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</si>
  <si>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</si>
  <si>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</si>
  <si>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</si>
  <si>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</si>
  <si>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</si>
  <si>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</si>
  <si>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</si>
  <si>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</si>
  <si>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</si>
  <si>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</si>
  <si>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</si>
  <si>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</si>
  <si>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</si>
  <si>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</si>
  <si>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</si>
  <si>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</si>
  <si>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</si>
  <si>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</si>
  <si>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</si>
  <si>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</si>
  <si>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</si>
  <si>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</si>
  <si>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</si>
  <si>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</si>
  <si>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</si>
  <si>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</si>
  <si>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</si>
  <si>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</si>
  <si>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</si>
  <si>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</si>
  <si>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</si>
  <si>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</si>
  <si>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</si>
  <si>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</si>
  <si>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</si>
  <si>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</si>
  <si>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</si>
  <si>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</si>
  <si>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</si>
  <si>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</si>
  <si>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</si>
  <si>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</si>
  <si>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</si>
  <si>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</si>
  <si>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</si>
  <si>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</si>
  <si>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</si>
  <si>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</si>
  <si>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</si>
  <si>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</si>
  <si>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</si>
  <si>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</si>
  <si>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</si>
  <si>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</si>
  <si>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</si>
  <si>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</si>
  <si>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</si>
  <si>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</si>
  <si>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</si>
  <si>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</si>
  <si>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</si>
  <si>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</si>
  <si>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</si>
  <si>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</si>
  <si>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</si>
  <si>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</si>
  <si>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</si>
  <si>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</si>
  <si>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</si>
  <si>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</si>
  <si>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</si>
  <si>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</si>
  <si>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</si>
  <si>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</si>
  <si>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</si>
  <si>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</si>
  <si>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</si>
  <si>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</si>
  <si>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</si>
  <si>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</si>
  <si>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</si>
  <si>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</si>
  <si>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</si>
  <si>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</si>
  <si>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</si>
  <si>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</si>
  <si>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</si>
  <si>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</si>
  <si>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</si>
  <si>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</si>
  <si>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</si>
  <si>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</si>
  <si>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</si>
  <si>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</si>
  <si>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</si>
  <si>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</si>
  <si>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</si>
  <si>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</si>
  <si>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</si>
  <si>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</si>
  <si>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</si>
  <si>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</si>
  <si>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</si>
  <si>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</si>
  <si>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</si>
  <si>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</si>
  <si>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</si>
  <si>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</si>
  <si>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</si>
  <si>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</si>
  <si>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</si>
  <si>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</si>
  <si>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</si>
  <si>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</si>
  <si>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</si>
  <si>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</si>
  <si>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</si>
  <si>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</si>
  <si>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</si>
  <si>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</si>
  <si>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</si>
  <si>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</si>
  <si>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</si>
  <si>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</si>
  <si>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</si>
  <si>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</si>
  <si>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</si>
  <si>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</si>
  <si>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</si>
  <si>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</si>
  <si>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</si>
  <si>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</si>
  <si>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</si>
  <si>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</si>
  <si>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</si>
  <si>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</si>
  <si>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</si>
  <si>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</si>
  <si>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</si>
  <si>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</si>
  <si>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</si>
  <si>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</si>
  <si>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</si>
  <si>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</si>
  <si>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</si>
  <si>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</si>
  <si>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</si>
  <si>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</si>
  <si>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</si>
  <si>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</si>
  <si>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</si>
  <si>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</si>
  <si>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</si>
  <si>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</si>
  <si>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</si>
  <si>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</si>
  <si>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</si>
  <si>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</si>
  <si>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</si>
  <si>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</si>
  <si>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</si>
  <si>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</si>
  <si>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</si>
  <si>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</si>
  <si>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</si>
  <si>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</si>
  <si>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</si>
  <si>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</si>
  <si>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</si>
  <si>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</si>
  <si>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</si>
  <si>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</si>
  <si>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</si>
  <si>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</si>
  <si>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</si>
  <si>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</si>
  <si>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</si>
  <si>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</si>
  <si>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</si>
  <si>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</si>
  <si>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</si>
  <si>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</si>
  <si>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</si>
  <si>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</si>
  <si>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</si>
  <si>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</si>
  <si>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</si>
  <si>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</si>
  <si>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</si>
  <si>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</si>
  <si>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</si>
  <si>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</si>
  <si>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</si>
  <si>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</si>
  <si>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</si>
  <si>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</si>
  <si>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</si>
  <si>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</si>
  <si>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</si>
  <si>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</si>
  <si>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</si>
  <si>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</si>
  <si>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</si>
  <si>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</si>
  <si>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</si>
  <si>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</si>
  <si>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</si>
  <si>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</si>
  <si>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</si>
  <si>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</si>
  <si>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</si>
  <si>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</si>
  <si>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</si>
  <si>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</si>
  <si>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</si>
  <si>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</si>
  <si>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</si>
  <si>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</si>
  <si>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</si>
  <si>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</si>
  <si>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</si>
  <si>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</si>
  <si>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</si>
  <si>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</si>
  <si>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</si>
  <si>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</si>
  <si>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</si>
  <si>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</si>
  <si>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</si>
  <si>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</si>
  <si>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</si>
  <si>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</si>
  <si>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</si>
  <si>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</si>
  <si>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</si>
  <si>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</si>
  <si>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</si>
  <si>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</si>
  <si>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</si>
  <si>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</si>
  <si>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</si>
  <si>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</si>
  <si>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</si>
  <si>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</si>
  <si>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</si>
  <si>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</si>
  <si>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</si>
  <si>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</si>
  <si>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</si>
  <si>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</si>
  <si>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</si>
  <si>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</si>
  <si>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</si>
  <si>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</si>
  <si>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</si>
  <si>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</si>
  <si>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</si>
  <si>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</si>
  <si>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</si>
  <si>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</si>
  <si>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</si>
  <si>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</si>
  <si>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</si>
  <si>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</si>
  <si>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</si>
  <si>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</si>
  <si>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</si>
  <si>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</si>
  <si>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</si>
  <si>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</si>
  <si>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</si>
  <si>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</si>
  <si>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</si>
  <si>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</si>
  <si>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</si>
  <si>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</si>
  <si>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</si>
  <si>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</si>
  <si>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</si>
  <si>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</si>
  <si>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</si>
  <si>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</si>
  <si>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</si>
  <si>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</si>
  <si>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</si>
  <si>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</si>
  <si>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</si>
  <si>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</si>
  <si>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</si>
  <si>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</si>
  <si>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</si>
  <si>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</si>
  <si>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</si>
  <si>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</si>
  <si>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</si>
  <si>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</si>
  <si>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</si>
  <si>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</si>
  <si>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</si>
  <si>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</si>
  <si>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</si>
  <si>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</si>
  <si>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</si>
  <si>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</si>
  <si>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</si>
  <si>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</si>
  <si>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</si>
  <si>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</si>
  <si>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</si>
  <si>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</si>
  <si>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</si>
  <si>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</si>
  <si>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</si>
  <si>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</si>
  <si>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</si>
  <si>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</si>
  <si>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</si>
  <si>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</si>
  <si>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</si>
  <si>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</si>
  <si>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</si>
  <si>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</si>
  <si>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</si>
  <si>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</si>
  <si>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</si>
  <si>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</si>
  <si>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</si>
  <si>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</si>
  <si>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</si>
  <si>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</si>
  <si>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</si>
  <si>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</si>
  <si>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</si>
  <si>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</si>
  <si>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</si>
  <si>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</si>
  <si>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</si>
  <si>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</si>
  <si>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</si>
  <si>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</si>
  <si>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</si>
  <si>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</si>
  <si>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</si>
  <si>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</si>
  <si>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</si>
  <si>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</si>
  <si>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</si>
  <si>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</si>
  <si>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</si>
  <si>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</si>
  <si>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</si>
  <si>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</si>
  <si>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</si>
  <si>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</si>
  <si>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</si>
  <si>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</si>
  <si>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</si>
  <si>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</si>
  <si>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</si>
  <si>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</si>
  <si>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</si>
  <si>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</si>
  <si>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</si>
  <si>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</si>
  <si>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</si>
  <si>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</si>
  <si>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</si>
  <si>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</si>
  <si>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</si>
  <si>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</si>
  <si>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</si>
  <si>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</si>
  <si>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</si>
  <si>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</si>
  <si>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</si>
  <si>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</si>
  <si>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</si>
  <si>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</si>
  <si>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</si>
  <si>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</si>
  <si>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</si>
  <si>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</si>
  <si>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</si>
  <si>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</si>
  <si>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</si>
  <si>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</si>
  <si>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</si>
  <si>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</si>
  <si>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</si>
  <si>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</si>
  <si>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</si>
  <si>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</si>
  <si>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</si>
  <si>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</si>
  <si>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</si>
  <si>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</si>
  <si>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</si>
  <si>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</si>
  <si>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</si>
  <si>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</si>
  <si>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</si>
  <si>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</si>
  <si>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</si>
  <si>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</si>
  <si>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</si>
  <si>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</si>
  <si>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</si>
  <si>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</si>
  <si>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</si>
  <si>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</si>
  <si>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</si>
  <si>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</si>
  <si>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</si>
  <si>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</si>
  <si>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</si>
  <si>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</si>
  <si>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</si>
  <si>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</si>
  <si>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</si>
  <si>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</si>
  <si>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</si>
  <si>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</si>
  <si>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</si>
  <si>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</si>
  <si>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</si>
  <si>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</si>
  <si>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</si>
  <si>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</si>
  <si>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</si>
  <si>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</si>
  <si>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</si>
  <si>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</si>
  <si>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</si>
  <si>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</si>
  <si>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</si>
  <si>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</si>
  <si>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</si>
  <si>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</si>
  <si>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</si>
  <si>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</si>
  <si>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</si>
  <si>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</si>
  <si>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</si>
  <si>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</si>
  <si>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</si>
  <si>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</si>
  <si>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</si>
  <si>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</si>
  <si>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</si>
  <si>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</si>
  <si>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</si>
  <si>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</si>
  <si>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</si>
  <si>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</si>
  <si>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</si>
  <si>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</si>
  <si>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</si>
  <si>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</si>
  <si>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</si>
  <si>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</si>
  <si>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</si>
  <si>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</si>
  <si>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</si>
  <si>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</si>
  <si>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</si>
  <si>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</si>
  <si>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</si>
  <si>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</si>
  <si>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</si>
  <si>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</si>
  <si>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</si>
  <si>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</si>
  <si>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</si>
  <si>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</si>
  <si>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</si>
  <si>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</si>
  <si>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</si>
  <si>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</si>
  <si>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</si>
  <si>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</si>
  <si>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</si>
  <si>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</si>
  <si>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</si>
  <si>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</si>
  <si>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</si>
  <si>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</si>
  <si>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</si>
  <si>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</si>
  <si>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</si>
  <si>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</si>
  <si>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</si>
  <si>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</si>
  <si>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</si>
  <si>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</si>
  <si>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</si>
  <si>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</si>
  <si>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</si>
  <si>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</si>
  <si>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</si>
  <si>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</si>
  <si>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</si>
  <si>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</si>
  <si>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</si>
  <si>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</si>
  <si>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</si>
  <si>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</si>
  <si>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</si>
  <si>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</si>
  <si>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</si>
  <si>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</si>
  <si>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</si>
  <si>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</si>
  <si>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</si>
  <si>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</si>
  <si>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</si>
  <si>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</si>
  <si>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</si>
  <si>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</si>
  <si>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</si>
  <si>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</si>
  <si>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</si>
  <si>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</si>
  <si>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</si>
  <si>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</si>
  <si>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</si>
  <si>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</si>
  <si>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</si>
  <si>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</si>
  <si>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</si>
  <si>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</si>
  <si>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</si>
  <si>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</si>
  <si>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</si>
  <si>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</si>
  <si>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</si>
  <si>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</si>
  <si>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</si>
  <si>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</si>
  <si>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</si>
  <si>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</si>
  <si>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</si>
  <si>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</si>
  <si>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</si>
  <si>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</si>
  <si>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</si>
  <si>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</si>
  <si>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</si>
  <si>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</si>
  <si>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</si>
  <si>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</si>
  <si>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</si>
  <si>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</si>
  <si>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</si>
  <si>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</si>
  <si>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</si>
  <si>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</si>
  <si>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</si>
  <si>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</si>
  <si>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</si>
  <si>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</si>
  <si>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</si>
  <si>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</si>
  <si>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</si>
  <si>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</si>
  <si>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</si>
  <si>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</si>
  <si>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</si>
  <si>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</si>
  <si>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</si>
  <si>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</si>
  <si>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</si>
  <si>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</si>
  <si>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</si>
  <si>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</si>
  <si>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</si>
  <si>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</si>
  <si>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</si>
  <si>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</si>
  <si>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</si>
  <si>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</si>
  <si>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</si>
  <si>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</si>
  <si>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</si>
  <si>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</si>
  <si>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</si>
  <si>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</si>
  <si>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</si>
  <si>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</si>
  <si>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</si>
  <si>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</si>
  <si>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</si>
  <si>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</si>
  <si>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</si>
  <si>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</si>
  <si>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</si>
  <si>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</si>
  <si>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</si>
  <si>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</si>
  <si>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</si>
  <si>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</si>
  <si>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</si>
  <si>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</si>
  <si>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</si>
  <si>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</si>
  <si>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</si>
  <si>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</si>
  <si>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</si>
  <si>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</si>
  <si>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</si>
  <si>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</si>
  <si>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</si>
  <si>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</si>
  <si>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</si>
  <si>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</si>
  <si>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</si>
  <si>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</si>
  <si>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</si>
  <si>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</si>
  <si>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</si>
  <si>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</si>
  <si>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</si>
  <si>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</si>
  <si>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</si>
  <si>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</si>
  <si>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</si>
  <si>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</si>
  <si>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</si>
  <si>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</si>
  <si>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</si>
  <si>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</si>
  <si>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</si>
  <si>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</si>
  <si>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</si>
  <si>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</si>
  <si>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</si>
  <si>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</si>
  <si>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</si>
  <si>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</si>
  <si>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</si>
  <si>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</si>
  <si>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</si>
  <si>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</si>
  <si>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</si>
  <si>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</si>
  <si>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</si>
  <si>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</si>
  <si>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</si>
  <si>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</si>
  <si>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</si>
  <si>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</si>
  <si>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</si>
  <si>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</si>
  <si>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</si>
  <si>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</si>
  <si>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</si>
  <si>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</si>
  <si>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</si>
  <si>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</si>
  <si>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</si>
  <si>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</si>
  <si>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</si>
  <si>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</si>
  <si>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</si>
  <si>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</si>
  <si>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</si>
  <si>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</si>
  <si>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</si>
  <si>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</si>
  <si>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</si>
  <si>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</si>
  <si>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</si>
  <si>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</si>
  <si>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</si>
  <si>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</si>
  <si>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</si>
  <si>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</si>
  <si>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</si>
  <si>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</si>
  <si>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</si>
  <si>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</si>
  <si>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</si>
  <si>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</si>
  <si>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</si>
  <si>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</si>
  <si>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</si>
  <si>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</si>
  <si>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</si>
  <si>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</si>
  <si>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</si>
  <si>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</si>
  <si>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</si>
  <si>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</si>
  <si>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</si>
  <si>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</si>
  <si>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</si>
  <si>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</si>
  <si>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</si>
  <si>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</si>
  <si>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</si>
  <si>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</si>
  <si>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</si>
  <si>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</si>
  <si>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</si>
  <si>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</si>
  <si>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</si>
  <si>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</si>
  <si>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</si>
  <si>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</si>
  <si>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</si>
  <si>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</si>
  <si>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</si>
  <si>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</si>
  <si>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</si>
  <si>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</si>
  <si>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</si>
  <si>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</si>
  <si>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</si>
  <si>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</si>
  <si>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</si>
  <si>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</si>
  <si>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</si>
  <si>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</si>
  <si>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</si>
  <si>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</si>
  <si>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</si>
  <si>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</si>
  <si>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</si>
  <si>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</si>
  <si>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</si>
  <si>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</si>
  <si>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</si>
  <si>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</si>
  <si>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</si>
  <si>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</si>
  <si>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</si>
  <si>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</si>
  <si>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</si>
  <si>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</si>
  <si>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</si>
  <si>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</si>
  <si>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</si>
  <si>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</si>
  <si>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</si>
  <si>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</si>
  <si>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</si>
  <si>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</si>
  <si>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</si>
  <si>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</si>
  <si>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</si>
  <si>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</si>
  <si>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</si>
  <si>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</si>
  <si>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</si>
  <si>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</si>
  <si>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</si>
  <si>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</si>
  <si>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</si>
  <si>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</si>
  <si>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</si>
  <si>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</si>
  <si>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</si>
  <si>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</si>
  <si>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</si>
  <si>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</si>
  <si>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</si>
  <si>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</si>
  <si>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</si>
  <si>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</si>
  <si>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</si>
  <si>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</si>
  <si>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</si>
  <si>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</si>
  <si>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</si>
  <si>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</si>
  <si>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</si>
  <si>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</si>
  <si>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</si>
  <si>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</si>
  <si>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</si>
  <si>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</si>
  <si>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</si>
  <si>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</si>
  <si>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</si>
  <si>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</si>
  <si>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</si>
  <si>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</si>
  <si>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</si>
  <si>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</si>
  <si>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</si>
  <si>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</si>
  <si>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</si>
  <si>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</si>
  <si>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</si>
  <si>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</si>
  <si>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</si>
  <si>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</si>
  <si>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</si>
  <si>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</si>
  <si>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</si>
  <si>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</si>
  <si>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</si>
  <si>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</si>
  <si>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</si>
  <si>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</si>
  <si>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</si>
  <si>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</si>
  <si>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</si>
  <si>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</si>
  <si>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</si>
  <si>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</si>
  <si>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</si>
  <si>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</si>
  <si>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</si>
  <si>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</si>
  <si>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</si>
  <si>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</si>
  <si>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</si>
  <si>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</si>
  <si>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</si>
  <si>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</si>
  <si>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</si>
  <si>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</si>
  <si>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</si>
  <si>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</si>
  <si>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</si>
  <si>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</si>
  <si>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</si>
  <si>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</si>
  <si>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</si>
  <si>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</si>
  <si>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</si>
  <si>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</si>
  <si>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</si>
  <si>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</si>
  <si>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</si>
  <si>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</si>
  <si>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</si>
  <si>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</si>
  <si>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</si>
  <si>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</si>
  <si>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</si>
  <si>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</si>
  <si>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</si>
  <si>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</si>
  <si>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</si>
  <si>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</si>
  <si>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</si>
  <si>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</si>
  <si>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</si>
  <si>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</si>
  <si>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</si>
  <si>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</si>
  <si>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</si>
  <si>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</si>
  <si>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</si>
  <si>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</si>
  <si>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</si>
  <si>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</si>
  <si>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</si>
  <si>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</si>
  <si>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</si>
  <si>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</si>
  <si>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</si>
  <si>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</si>
  <si>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</si>
  <si>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</si>
  <si>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</si>
  <si>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</si>
  <si>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</si>
  <si>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</si>
  <si>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</si>
  <si>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</si>
  <si>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</si>
  <si>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</si>
  <si>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</si>
  <si>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</si>
  <si>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</si>
  <si>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</si>
  <si>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</si>
  <si>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</si>
  <si>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</si>
  <si>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</si>
  <si>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</si>
  <si>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</si>
  <si>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</si>
  <si>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</si>
  <si>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</si>
  <si>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</si>
  <si>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</si>
  <si>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</si>
  <si>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</si>
  <si>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</si>
  <si>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</si>
  <si>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</si>
  <si>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</si>
  <si>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</si>
  <si>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</si>
  <si>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</si>
  <si>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</si>
  <si>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</si>
  <si>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</si>
  <si>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</si>
  <si>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</si>
  <si>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</si>
  <si>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</si>
  <si>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</si>
  <si>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</si>
  <si>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</si>
  <si>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</si>
  <si>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</si>
  <si>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</si>
  <si>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</si>
  <si>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</si>
  <si>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</si>
  <si>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</si>
  <si>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</si>
  <si>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</si>
  <si>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</si>
  <si>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</si>
  <si>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</si>
  <si>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</si>
  <si>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</si>
  <si>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</si>
  <si>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</si>
  <si>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</si>
  <si>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</si>
  <si>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</si>
  <si>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</si>
  <si>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</si>
  <si>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</si>
  <si>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</si>
  <si>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</si>
  <si>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</si>
  <si>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</si>
  <si>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</si>
  <si>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</si>
  <si>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</si>
  <si>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</si>
  <si>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</si>
  <si>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</si>
  <si>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</si>
  <si>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</si>
  <si>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</si>
  <si>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</si>
  <si>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</si>
  <si>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</si>
  <si>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</si>
  <si>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</si>
  <si>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</si>
  <si>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</si>
  <si>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</si>
  <si>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</si>
  <si>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</si>
  <si>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</si>
  <si>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</si>
  <si>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</si>
  <si>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</si>
  <si>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</si>
  <si>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</si>
  <si>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</si>
  <si>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</si>
  <si>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</si>
  <si>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</si>
  <si>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</si>
  <si>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</si>
  <si>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</si>
  <si>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</si>
  <si>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</si>
  <si>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</si>
  <si>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</si>
  <si>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</si>
  <si>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</si>
  <si>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</si>
  <si>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</si>
  <si>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</si>
  <si>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</si>
  <si>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</si>
  <si>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</si>
  <si>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</si>
  <si>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</si>
  <si>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</si>
  <si>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</si>
  <si>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</si>
  <si>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</si>
  <si>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</si>
  <si>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</si>
  <si>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</si>
  <si>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</si>
  <si>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</si>
  <si>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</si>
  <si>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</si>
  <si>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</si>
  <si>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</si>
  <si>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</si>
  <si>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</si>
  <si>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</si>
  <si>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</si>
  <si>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</si>
  <si>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</si>
  <si>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</si>
  <si>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</si>
  <si>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</si>
  <si>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</si>
  <si>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</si>
  <si>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</si>
  <si>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</si>
  <si>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</si>
  <si>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</si>
  <si>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</si>
  <si>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</si>
  <si>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</si>
  <si>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</si>
  <si>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</si>
  <si>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</si>
  <si>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</si>
  <si>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</si>
  <si>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</si>
  <si>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</si>
  <si>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</si>
  <si>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</si>
  <si>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</si>
  <si>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</si>
  <si>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</si>
  <si>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</si>
  <si>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</si>
  <si>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</si>
  <si>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</si>
  <si>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</si>
  <si>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</si>
  <si>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</si>
  <si>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</si>
  <si>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</si>
  <si>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</si>
  <si>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</si>
  <si>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</si>
  <si>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</si>
  <si>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</si>
  <si>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</si>
  <si>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</si>
  <si>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</si>
  <si>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</si>
  <si>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</si>
  <si>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</si>
  <si>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</si>
  <si>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</si>
  <si>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</si>
  <si>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</si>
  <si>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</si>
  <si>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</si>
  <si>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</si>
  <si>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</si>
  <si>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</si>
  <si>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</si>
  <si>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</si>
  <si>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</si>
  <si>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</si>
  <si>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</si>
  <si>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</si>
  <si>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</si>
  <si>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</si>
  <si>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</si>
  <si>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</si>
  <si>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</si>
  <si>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</si>
  <si>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</si>
  <si>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</si>
  <si>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</si>
  <si>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</si>
  <si>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</si>
  <si>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</si>
  <si>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</si>
  <si>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</si>
  <si>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</si>
  <si>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</si>
  <si>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</si>
  <si>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</si>
  <si>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</si>
  <si>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</si>
  <si>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</si>
  <si>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</si>
  <si>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</si>
  <si>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</si>
  <si>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</si>
  <si>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</si>
  <si>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</si>
  <si>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</si>
  <si>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</si>
  <si>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</si>
  <si>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</si>
  <si>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</si>
  <si>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</si>
  <si>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</si>
  <si>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</si>
  <si>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</si>
  <si>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</si>
  <si>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</si>
  <si>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</si>
  <si>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</si>
  <si>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</si>
  <si>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</si>
  <si>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</si>
  <si>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</si>
  <si>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</si>
  <si>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</si>
  <si>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</si>
  <si>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</si>
  <si>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</si>
  <si>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</si>
  <si>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</si>
  <si>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</si>
  <si>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</si>
  <si>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</si>
  <si>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</si>
  <si>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</si>
  <si>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</si>
  <si>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</si>
  <si>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</si>
  <si>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</si>
  <si>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</si>
  <si>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</si>
  <si>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</si>
  <si>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</si>
  <si>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</si>
  <si>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</si>
  <si>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</si>
  <si>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</si>
  <si>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</si>
  <si>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</si>
  <si>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</si>
  <si>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</si>
  <si>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</si>
  <si>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</si>
  <si>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</si>
  <si>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</si>
  <si>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</si>
  <si>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</si>
  <si>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</si>
  <si>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</si>
  <si>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</si>
  <si>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</si>
  <si>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</si>
  <si>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</si>
  <si>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</si>
  <si>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</si>
  <si>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</si>
  <si>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</si>
  <si>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Percentage Funded</t>
  </si>
  <si>
    <t>Row Labels</t>
  </si>
  <si>
    <t>Grand Total</t>
  </si>
  <si>
    <t>Column Labels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</si>
  <si>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</si>
  <si>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</si>
  <si>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</si>
  <si>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</si>
  <si>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</si>
  <si>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</si>
  <si>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</si>
  <si>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</si>
  <si>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</si>
  <si>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</si>
  <si>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</si>
  <si>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</si>
  <si>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</si>
  <si>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</si>
  <si>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</si>
  <si>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</si>
  <si>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</si>
  <si>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</si>
  <si>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</si>
  <si>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</si>
  <si>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</si>
  <si>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</si>
  <si>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</si>
  <si>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</si>
  <si>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</si>
  <si>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</si>
  <si>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</si>
  <si>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</si>
  <si>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</si>
  <si>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</si>
  <si>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</si>
  <si>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</si>
  <si>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</si>
  <si>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</si>
  <si>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</si>
  <si>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</si>
  <si>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</si>
  <si>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</si>
  <si>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</si>
  <si>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</si>
  <si>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</si>
  <si>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</si>
  <si>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</si>
  <si>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</si>
  <si>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</si>
  <si>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</si>
  <si>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</si>
  <si>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</si>
  <si>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</si>
  <si>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</si>
  <si>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</si>
  <si>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</si>
  <si>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</si>
  <si>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</si>
  <si>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</si>
  <si>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</si>
  <si>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</si>
  <si>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</si>
  <si>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</si>
  <si>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</si>
  <si>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</si>
  <si>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</si>
  <si>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</si>
  <si>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</si>
  <si>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</si>
  <si>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</si>
  <si>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</si>
  <si>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</si>
  <si>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</si>
  <si>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</si>
  <si>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</si>
  <si>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</si>
  <si>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</si>
  <si>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</si>
  <si>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</si>
  <si>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</si>
  <si>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</si>
  <si>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</si>
  <si>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</si>
  <si>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</si>
  <si>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</si>
  <si>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</si>
  <si>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</si>
  <si>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</si>
  <si>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</si>
  <si>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</si>
  <si>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</si>
  <si>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</si>
  <si>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</si>
  <si>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</si>
  <si>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Mean_Successful</t>
  </si>
  <si>
    <t>Mean_Failed</t>
  </si>
  <si>
    <t>Median_Successful</t>
  </si>
  <si>
    <t>Median_Failed</t>
  </si>
  <si>
    <t>Min_Successful</t>
  </si>
  <si>
    <t>Min_Failed</t>
  </si>
  <si>
    <t>Max_Successful</t>
  </si>
  <si>
    <t>Max_Failed</t>
  </si>
  <si>
    <t>Variance_Successful</t>
  </si>
  <si>
    <t>Variance_Failed</t>
  </si>
  <si>
    <t>St_Dev_Successful</t>
  </si>
  <si>
    <t>St_Dev_Failed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</si>
</sst>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75BA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1" fillId="0" borderId="0" xfId="2" applyNumberFormat="1" applyFont="1"/>
    <xf numFmtId="1" fontId="0" fillId="0" borderId="0" xfId="1" applyNumberFormat="1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  <xf numFmtId="0" fontId="3" fillId="0" borderId="0" xfId="0" applyFont="1"/>
    <xf numFmtId="0" fontId="1" fillId="2" borderId="0" xfId="0" applyFont="1" applyFill="1"/>
    <xf numFmtId="0" fontId="0" fillId="2" borderId="0" xfId="0" applyFont="1" applyFill="1"/>
    <xf numFmtId="0" fontId="0" fillId="2" borderId="0" xfId="0" applyFill="1"/>
    <xf numFmtId="0" fontId="3" fillId="3" borderId="0" xfId="0" applyFont="1" applyFill="1"/>
    <xf numFmtId="0" fontId="0" fillId="3" borderId="0" xfId="0" applyFill="1"/>
    <xf numFmtId="0" fontId="1" fillId="3" borderId="0" xfId="0" applyFont="1" applyFill="1"/>
    <xf numFmtId="0" fontId="3" fillId="4" borderId="0" xfId="0" applyFont="1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3" fillId="6" borderId="0" xfId="0" applyFont="1" applyFill="1"/>
    <xf numFmtId="0" fontId="0" fillId="6" borderId="0" xfId="0" applyFill="1"/>
    <xf numFmtId="0" fontId="3" fillId="7" borderId="0" xfId="0" applyFont="1" applyFill="1"/>
    <xf numFmtId="0" fontId="0" fillId="7" borderId="0" xfId="0" applyFill="1"/>
  </cellXfs>
  <cellStyles count="3">
    <cellStyle name="Comma" xfId="1" builtinId="3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975BA0"/>
      <color rgb="FFFF93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[StarterBook_Ainash.xlsx]Pivot_Table_1!PivotTable2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9-FB4C-BA97-B7C354C9FBBF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8E0-8746-8F8B-67968439BAED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8E0-8746-8F8B-67968439BAED}"/>
            </c:ext>
          </c:extLst>
        </c:ser>
        <c:ser>
          <c:idx val="3"/>
          <c:order val="3"/>
          <c:tx>
            <c:strRef>
              <c:f>Pivot_Table_1!$E$3:$E$4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8E0-8746-8F8B-67968439B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5811279"/>
        <c:axId val="1916179903"/>
      </c:barChart>
      <c:catAx>
        <c:axId val="191581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79903"/>
        <c:crosses val="autoZero"/>
        <c:auto val="1"/>
        <c:lblAlgn val="ctr"/>
        <c:lblOffset val="100"/>
        <c:noMultiLvlLbl val="0"/>
      </c:catAx>
      <c:valAx>
        <c:axId val="191617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1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[StarterBook_Ainash.xlsx]Pivot_Table_2!PivotTable3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D-7C42-9F96-4D071C644D65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D-634F-9E28-8576A5606BD8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BD-634F-9E28-8576A5606BD8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BD-634F-9E28-8576A560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6324703"/>
        <c:axId val="1916145423"/>
      </c:barChart>
      <c:catAx>
        <c:axId val="191632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45423"/>
        <c:crosses val="autoZero"/>
        <c:auto val="1"/>
        <c:lblAlgn val="ctr"/>
        <c:lblOffset val="100"/>
        <c:noMultiLvlLbl val="0"/>
      </c:catAx>
      <c:valAx>
        <c:axId val="19161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32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[StarterBook_Ainash.xlsx]Pivot_Table_3!PivotTable4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5-104B-9E57-CA6CAB444C42}"/>
            </c:ext>
          </c:extLst>
        </c:ser>
        <c:ser>
          <c:idx val="1"/>
          <c:order val="1"/>
          <c:tx>
            <c:strRef>
              <c:f>Pivot_Table_3!$C$4:$C$5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5-104B-9E57-CA6CAB444C42}"/>
            </c:ext>
          </c:extLst>
        </c:ser>
        <c:ser>
          <c:idx val="2"/>
          <c:order val="2"/>
          <c:tx>
            <c:strRef>
              <c:f>Pivot_Table_3!$D$4:$D$5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5-104B-9E57-CA6CAB444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4617711"/>
        <c:axId val="1935061391"/>
      </c:lineChart>
      <c:catAx>
        <c:axId val="199461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061391"/>
        <c:crosses val="autoZero"/>
        <c:auto val="1"/>
        <c:lblAlgn val="ctr"/>
        <c:lblOffset val="100"/>
        <c:noMultiLvlLbl val="0"/>
      </c:catAx>
      <c:valAx>
        <c:axId val="193506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61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F-7B4F-A4C6-AE2DEDF6D09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F-7B4F-A4C6-AE2DEDF6D09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CF-7B4F-A4C6-AE2DEDF6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873631"/>
        <c:axId val="2057060703"/>
      </c:lineChart>
      <c:catAx>
        <c:axId val="180487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060703"/>
        <c:crosses val="autoZero"/>
        <c:auto val="1"/>
        <c:lblAlgn val="ctr"/>
        <c:lblOffset val="100"/>
        <c:noMultiLvlLbl val="0"/>
      </c:catAx>
      <c:valAx>
        <c:axId val="205706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87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2</xdr:row>
      <xdr:rowOff>31750</xdr:rowOff>
    </xdr:from>
    <xdr:to>
      <xdr:col>12</xdr:col>
      <xdr:colOff>685800</xdr:colOff>
      <xdr:row>16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1CC39-2BDD-0349-AD87-6EA078882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2</xdr:row>
      <xdr:rowOff>107950</xdr:rowOff>
    </xdr:from>
    <xdr:to>
      <xdr:col>15</xdr:col>
      <xdr:colOff>114300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48B9C-C5B8-4442-9B15-97B83D6E1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2</xdr:row>
      <xdr:rowOff>12700</xdr:rowOff>
    </xdr:from>
    <xdr:to>
      <xdr:col>12</xdr:col>
      <xdr:colOff>292100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DD8E4-D451-2A49-8751-EE0726FB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15</xdr:row>
      <xdr:rowOff>0</xdr:rowOff>
    </xdr:from>
    <xdr:to>
      <xdr:col>9</xdr:col>
      <xdr:colOff>393700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08B6E-2AFD-FF47-B154-AABB65654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nash Toleu" refreshedDate="44185.983438773146" createdVersion="6" refreshedVersion="6" minRefreshableVersion="3" recordCount="4114" xr:uid="{1F165F84-4FEC-C24A-9970-B4A690DA9F10}">
  <cacheSource type="worksheet">
    <worksheetSource ref="A1:R4115" sheet="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nash Toleu" refreshedDate="44186.477247685187" createdVersion="6" refreshedVersion="6" minRefreshableVersion="3" recordCount="4114" xr:uid="{243CC07B-1469-7241-A3C9-4B719206A51E}">
  <cacheSource type="worksheet">
    <worksheetSource ref="A1:T4115" sheet="Campaign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388AD-8395-ED46-86DB-E10269D942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D73C3-4EE1-2847-97C3-90344DF3FBB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5918B-DD92-F649-B8FC-5337E45CEF5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FFCE8-DD03-0249-A25C-64E110115CD1}">
  <dimension ref="A1:F14"/>
  <sheetViews>
    <sheetView tabSelected="1" workbookViewId="0">
      <selection activeCell="D20" sqref="D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8321</v>
      </c>
    </row>
    <row r="3" spans="1:6" x14ac:dyDescent="0.2">
      <c r="A3" s="9" t="s">
        <v>8322</v>
      </c>
      <c r="B3" s="9" t="s">
        <v>8310</v>
      </c>
    </row>
    <row r="4" spans="1:6" x14ac:dyDescent="0.2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 x14ac:dyDescent="0.2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8309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6ED59-E46B-6442-94FA-945AF72DE469}">
  <dimension ref="A1:F47"/>
  <sheetViews>
    <sheetView workbookViewId="0">
      <selection activeCell="A9" sqref="A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8321</v>
      </c>
    </row>
    <row r="2" spans="1:6" x14ac:dyDescent="0.2">
      <c r="A2" s="9" t="s">
        <v>8364</v>
      </c>
      <c r="B2" t="s">
        <v>8321</v>
      </c>
    </row>
    <row r="4" spans="1:6" x14ac:dyDescent="0.2">
      <c r="A4" s="9" t="s">
        <v>8322</v>
      </c>
      <c r="B4" s="9" t="s">
        <v>8310</v>
      </c>
    </row>
    <row r="5" spans="1:6" x14ac:dyDescent="0.2">
      <c r="A5" s="9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2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8325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8328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8335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8339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8348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8349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8351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8352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8353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8358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8363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8309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B749-304A-B448-AF56-4C09A8539BE2}">
  <dimension ref="A1:E18"/>
  <sheetViews>
    <sheetView workbookViewId="0">
      <selection activeCell="H30" sqref="H3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8364</v>
      </c>
      <c r="B1" t="s">
        <v>8321</v>
      </c>
    </row>
    <row r="2" spans="1:5" x14ac:dyDescent="0.2">
      <c r="A2" s="9" t="s">
        <v>8379</v>
      </c>
      <c r="B2" t="s">
        <v>8321</v>
      </c>
    </row>
    <row r="4" spans="1:5" x14ac:dyDescent="0.2">
      <c r="A4" s="9" t="s">
        <v>8322</v>
      </c>
      <c r="B4" s="9" t="s">
        <v>8310</v>
      </c>
    </row>
    <row r="5" spans="1:5" x14ac:dyDescent="0.2">
      <c r="A5" s="9" t="s">
        <v>8308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2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3" t="s">
        <v>8309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75" zoomScaleNormal="75" workbookViewId="0">
      <pane ySplit="1" topLeftCell="A2" activePane="bottomLeft" state="frozen"/>
      <selection pane="bottomLeft" activeCell="O162" sqref="O1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style="8" bestFit="1" customWidth="1"/>
    <col min="16" max="16" width="26.1640625" bestFit="1" customWidth="1"/>
    <col min="17" max="17" width="18.83203125" bestFit="1" customWidth="1"/>
    <col min="18" max="18" width="22.5" customWidth="1"/>
    <col min="19" max="19" width="26.33203125" bestFit="1" customWidth="1"/>
    <col min="20" max="20" width="24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8307</v>
      </c>
      <c r="P1" s="1" t="s">
        <v>8306</v>
      </c>
      <c r="Q1" s="1" t="s">
        <v>8364</v>
      </c>
      <c r="R1" s="1" t="s">
        <v>8311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5">
        <f>IFERROR(E2/L2,0)</f>
        <v>63.917582417582416</v>
      </c>
      <c r="Q2" t="str">
        <f>LEFT(N2,FIND("/",N2)-1)</f>
        <v>film &amp; video</v>
      </c>
      <c r="R2" t="str">
        <f>RIGHT(N2,LEN(N2)-FIND("/",N2,1))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5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5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5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5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5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5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5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5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5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5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5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5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5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5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5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5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5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5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5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5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5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5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5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5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5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5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5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5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5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5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5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5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5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5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5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5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5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B73DE3D6-198C-924F-877C-946836270493}"/>
  <conditionalFormatting sqref="F1:F1048576">
    <cfRule type="containsText" dxfId="11" priority="9" operator="containsText" text="live">
      <formula>NOT(ISERROR(SEARCH("live",F1)))</formula>
    </cfRule>
    <cfRule type="containsText" dxfId="10" priority="10" operator="containsText" text="canceled">
      <formula>NOT(ISERROR(SEARCH("canceled",F1)))</formula>
    </cfRule>
    <cfRule type="containsText" dxfId="9" priority="11" operator="containsText" text="failed">
      <formula>NOT(ISERROR(SEARCH("failed",F1)))</formula>
    </cfRule>
    <cfRule type="containsText" dxfId="8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499984740745262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8B493-3743-C148-82A2-040193241B59}">
  <dimension ref="A1:H13"/>
  <sheetViews>
    <sheetView workbookViewId="0">
      <selection activeCell="B13" sqref="B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4" customFormat="1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COUNTIFS(Campaigns!$D$2:'Campaigns'!$D$4115,"&lt;1000", Campaigns!$F$2:'Campaigns'!$F$4115, "successful")</f>
        <v>322</v>
      </c>
      <c r="C2">
        <f>COUNTIFS(Campaigns!$D$2:'Campaigns'!$D$4115,"&lt;1000", Campaigns!$F$2:'Campaigns'!$F$4115, "failed")</f>
        <v>113</v>
      </c>
      <c r="D2">
        <f>COUNTIFS(Campaigns!$D$2:'Campaigns'!$D$4115,"&lt;1000", Campaigns!$F$2:'Campaigns'!$F$4115,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COUNTIFS(Campaigns!$D$2:'Campaigns'!$D$4115,"&gt;=1000", Campaigns!$D$2:'Campaigns'!$D$4115,"&lt;=4999", Campaigns!$F$2:'Campaigns'!$F$4115, "successful")</f>
        <v>932</v>
      </c>
      <c r="C3">
        <f>COUNTIFS(Campaigns!$D$2:'Campaigns'!$D$4115,"&gt;=1000", Campaigns!$D$2:'Campaigns'!$D$4115,"&lt;=4999", Campaigns!$F$2:'Campaigns'!$F$4115, "failed")</f>
        <v>420</v>
      </c>
      <c r="D3">
        <f>COUNTIFS(Campaigns!$D$2:'Campaigns'!$D$4115,"&gt;=1000", Campaigns!$D$2:'Campaigns'!$D$4115,"&lt;=4999", Campaigns!$F$2:'Campaigns'!$F$4115, 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8390</v>
      </c>
      <c r="B4">
        <f>COUNTIFS(Campaigns!$D$2:'Campaigns'!$D$4115,"&gt;=5000", Campaigns!$D$2:'Campaigns'!$D$4115,"&lt;=9999", Campaigns!$F$2:'Campaigns'!$F$4115, "successful")</f>
        <v>381</v>
      </c>
      <c r="C4">
        <f>COUNTIFS(Campaigns!$D$2:'Campaigns'!$D$4115,"&gt;=5000", Campaigns!$D$2:'Campaigns'!$D$4115,"&lt;=9999", Campaigns!$F$2:'Campaigns'!$F$4115, "failed")</f>
        <v>283</v>
      </c>
      <c r="D4">
        <f>COUNTIFS(Campaigns!$D$2:'Campaigns'!$D$4115,"&gt;=5000", Campaigns!$D$2:'Campaigns'!$D$4115,"&lt;=9999", Campaigns!$F$2:'Campaigns'!$F$4115,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>COUNTIFS(Campaigns!$D$2:'Campaigns'!$D$4115,"&gt;=10000", Campaigns!$D$2:'Campaigns'!$D$4115,"&lt;=14999", Campaigns!$F$2:'Campaigns'!$F$4115, "successful")</f>
        <v>168</v>
      </c>
      <c r="C5">
        <f>COUNTIFS(Campaigns!$D$2:'Campaigns'!$D$4115,"&gt;=10000", Campaigns!$D$2:'Campaigns'!$D$4115,"&lt;=14999", Campaigns!$F$2:'Campaigns'!$F$4115, "failed")</f>
        <v>144</v>
      </c>
      <c r="D5">
        <f>COUNTIFS(Campaigns!$D$2:'Campaigns'!$D$4115,"&gt;=10000", Campaigns!$D$2:'Campaigns'!$D$4115,"&lt;=14999", Campaigns!$F$2:'Campaigns'!$F$4115,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COUNTIFS(Campaigns!$D$2:'Campaigns'!$D$4115,"&gt;=15000", Campaigns!$D$2:'Campaigns'!$D$4115,"&lt;=19999", Campaigns!$F$2:'Campaigns'!$F$4115, "successful")</f>
        <v>94</v>
      </c>
      <c r="C6">
        <f>COUNTIFS(Campaigns!$D$2:'Campaigns'!$D$4115,"&gt;=15000", Campaigns!$D$2:'Campaigns'!$D$4115,"&lt;=19999", Campaigns!$F$2:'Campaigns'!$F$4115, "failed")</f>
        <v>90</v>
      </c>
      <c r="D6">
        <f>COUNTIFS(Campaigns!$D$2:'Campaigns'!$D$4115,"&gt;=15000", Campaigns!$D$2:'Campaigns'!$D$4115,"&lt;=19999", Campaigns!$F$2:'Campaigns'!$F$4115,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COUNTIFS(Campaigns!$D$2:'Campaigns'!$D$4115,"&gt;=20000", Campaigns!$D$2:'Campaigns'!$D$4115,"&lt;=24999", Campaigns!$F$2:'Campaigns'!$F$4115, "successful")</f>
        <v>62</v>
      </c>
      <c r="C7">
        <f>COUNTIFS(Campaigns!$D$2:'Campaigns'!$D$4115,"&gt;=20000", Campaigns!$D$2:'Campaigns'!$D$4115,"&lt;=24999", Campaigns!$F$2:'Campaigns'!$F$4115, "failed")</f>
        <v>72</v>
      </c>
      <c r="D7">
        <f>COUNTIFS(Campaigns!$D$2:'Campaigns'!$D$4115,"&gt;=20000", Campaigns!$D$2:'Campaigns'!$D$4115,"&lt;=24999", Campaigns!$F$2:'Campaigns'!$F$4115,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COUNTIFS(Campaigns!$D$2:'Campaigns'!$D$4115,"&gt;=25000", Campaigns!$D$2:'Campaigns'!$D$4115,"&lt;=29999", Campaigns!$F$2:'Campaigns'!$F$4115, "successful")</f>
        <v>55</v>
      </c>
      <c r="C8">
        <f>COUNTIFS(Campaigns!$D$2:'Campaigns'!$D$4115,"&gt;=25000", Campaigns!$D$2:'Campaigns'!$D$4115,"&lt;=29999", Campaigns!$F$2:'Campaigns'!$F$4115, "failed")</f>
        <v>64</v>
      </c>
      <c r="D8">
        <f>COUNTIFS(Campaigns!$D$2:'Campaigns'!$D$4115,"&gt;=25000", Campaigns!$D$2:'Campaigns'!$D$4115,"&lt;=29999", Campaigns!$F$2:'Campaigns'!$F$4115,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>COUNTIFS(Campaigns!$D$2:'Campaigns'!$D$4115,"&gt;=30000", Campaigns!$D$2:'Campaigns'!$D$4115,"&lt;=34999", Campaigns!$F$2:'Campaigns'!$F$4115, "successful")</f>
        <v>32</v>
      </c>
      <c r="C9">
        <f>COUNTIFS(Campaigns!$D$2:'Campaigns'!$D$4115,"&gt;=30000", Campaigns!$D$2:'Campaigns'!$D$4115,"&lt;=34999", Campaigns!$F$2:'Campaigns'!$F$4115, "failed")</f>
        <v>37</v>
      </c>
      <c r="D9">
        <f>COUNTIFS(Campaigns!$D$2:'Campaigns'!$D$4115,"&gt;=30000", Campaigns!$D$2:'Campaigns'!$D$4115,"&lt;=34999", Campaigns!$F$2:'Campaigns'!$F$4115,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COUNTIFS(Campaigns!$D$2:'Campaigns'!$D$4115,"&gt;=35000", Campaigns!$D$2:'Campaigns'!$D$4115,"&lt;=39999", Campaigns!$F$2:'Campaigns'!$F$4115, "successful")</f>
        <v>26</v>
      </c>
      <c r="C10">
        <f>COUNTIFS(Campaigns!$D$2:'Campaigns'!$D$4115,"&gt;=35000", Campaigns!$D$2:'Campaigns'!$D$4115,"&lt;=39999", Campaigns!$F$2:'Campaigns'!$F$4115, "failed")</f>
        <v>22</v>
      </c>
      <c r="D10">
        <f>COUNTIFS(Campaigns!$D$2:'Campaigns'!$D$4115,"&gt;=35000", Campaigns!$D$2:'Campaigns'!$D$4115,"&lt;=39999", Campaigns!$F$2:'Campaigns'!$F$4115,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COUNTIFS(Campaigns!$D$2:'Campaigns'!$D$4115,"&gt;=40000", Campaigns!$D$2:'Campaigns'!$D$4115,"&lt;=44999", Campaigns!$F$2:'Campaigns'!$F$4115, "successful")</f>
        <v>21</v>
      </c>
      <c r="C11">
        <f>COUNTIFS(Campaigns!$D$2:'Campaigns'!$D$4115,"&gt;=40000", Campaigns!$D$2:'Campaigns'!$D$4115,"&lt;=44999", Campaigns!$F$2:'Campaigns'!$F$4115, "failed")</f>
        <v>16</v>
      </c>
      <c r="D11">
        <f>COUNTIFS(Campaigns!$D$2:'Campaigns'!$D$4115,"&gt;=40000", Campaigns!$D$2:'Campaigns'!$D$4115,"&lt;=44999", Campaigns!$F$2:'Campaigns'!$F$4115,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COUNTIFS(Campaigns!$D$2:'Campaigns'!$D$4115,"&gt;=45000", Campaigns!$D$2:'Campaigns'!$D$4115,"&lt;=49999", Campaigns!$F$2:'Campaigns'!$F$4115, "successful")</f>
        <v>6</v>
      </c>
      <c r="C12">
        <f>COUNTIFS(Campaigns!$D$2:'Campaigns'!$D$4115,"&gt;=45000", Campaigns!$D$2:'Campaigns'!$D$4115,"&lt;=49999", Campaigns!$F$2:'Campaigns'!$F$4115, "failed")</f>
        <v>11</v>
      </c>
      <c r="D12">
        <f>COUNTIFS(Campaigns!$D$2:'Campaigns'!$D$4115,"&gt;=45000", Campaigns!$D$2:'Campaigns'!$D$4115,"&lt;=49999", Campaigns!$F$2:'Campaigns'!$F$4115,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8399</v>
      </c>
      <c r="B13">
        <f>COUNTIFS(Campaigns!$D$2:'Campaigns'!$D$4115,"&gt;=50000", Campaigns!$F$2:'Campaigns'!$F$4115, "successful")</f>
        <v>86</v>
      </c>
      <c r="C13">
        <f>COUNTIFS(Campaigns!$D$2:'Campaigns'!$D$4115,"&gt;=50000", Campaigns!$F$2:'Campaigns'!$F$4115, "failed")</f>
        <v>258</v>
      </c>
      <c r="D13">
        <f>COUNTIFS(Campaigns!$D$2:'Campaigns'!$D$4115,"&gt;=50000", Campaigns!$F$2:'Campaigns'!$F$4115,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8CAEA-D9D1-AD4F-8D2A-9ED1EE1DF4F7}">
  <dimension ref="A1:K2186"/>
  <sheetViews>
    <sheetView workbookViewId="0">
      <selection activeCell="G1" sqref="G1"/>
    </sheetView>
  </sheetViews>
  <sheetFormatPr baseColWidth="10" defaultRowHeight="15" x14ac:dyDescent="0.2"/>
  <cols>
    <col min="2" max="2" width="12.1640625" bestFit="1" customWidth="1"/>
    <col min="5" max="5" width="12.1640625" bestFit="1" customWidth="1"/>
    <col min="6" max="6" width="16.83203125" bestFit="1" customWidth="1"/>
    <col min="8" max="8" width="12.1640625" bestFit="1" customWidth="1"/>
    <col min="9" max="9" width="12.6640625" bestFit="1" customWidth="1"/>
    <col min="10" max="10" width="13" bestFit="1" customWidth="1"/>
  </cols>
  <sheetData>
    <row r="1" spans="1:11" x14ac:dyDescent="0.2">
      <c r="A1" s="14" t="s">
        <v>8400</v>
      </c>
      <c r="B1" s="14" t="s">
        <v>8262</v>
      </c>
      <c r="C1" s="14"/>
      <c r="D1" s="14" t="s">
        <v>8400</v>
      </c>
      <c r="E1" s="14" t="s">
        <v>8262</v>
      </c>
      <c r="F1" s="17" t="s">
        <v>8401</v>
      </c>
      <c r="G1" s="18">
        <f>AVERAGE(column1)</f>
        <v>194.42517162471395</v>
      </c>
      <c r="H1" s="16"/>
      <c r="I1" s="14"/>
      <c r="J1" s="16"/>
      <c r="K1" s="16"/>
    </row>
    <row r="2" spans="1:11" x14ac:dyDescent="0.2">
      <c r="A2" t="s">
        <v>8219</v>
      </c>
      <c r="B2">
        <v>182</v>
      </c>
      <c r="D2" t="s">
        <v>8221</v>
      </c>
      <c r="E2">
        <v>0</v>
      </c>
      <c r="F2" s="17" t="s">
        <v>8402</v>
      </c>
      <c r="G2" s="19">
        <f>AVERAGE(column2)</f>
        <v>17.709803921568628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  <c r="F3" s="20" t="s">
        <v>8403</v>
      </c>
      <c r="G3" s="21">
        <f>MEDIAN(column1)</f>
        <v>62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F4" s="22" t="s">
        <v>8404</v>
      </c>
      <c r="G4" s="21">
        <f>MEDIAN(column2)</f>
        <v>4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F5" s="23" t="s">
        <v>8405</v>
      </c>
      <c r="G5" s="24">
        <f>MIN(column1)</f>
        <v>1</v>
      </c>
    </row>
    <row r="6" spans="1:11" x14ac:dyDescent="0.2">
      <c r="A6" t="s">
        <v>8219</v>
      </c>
      <c r="B6">
        <v>284</v>
      </c>
      <c r="D6" t="s">
        <v>8221</v>
      </c>
      <c r="E6">
        <v>7</v>
      </c>
      <c r="F6" s="23" t="s">
        <v>8406</v>
      </c>
      <c r="G6" s="24">
        <f>MIN(column2)</f>
        <v>0</v>
      </c>
    </row>
    <row r="7" spans="1:11" x14ac:dyDescent="0.2">
      <c r="A7" t="s">
        <v>8219</v>
      </c>
      <c r="B7">
        <v>47</v>
      </c>
      <c r="D7" t="s">
        <v>8221</v>
      </c>
      <c r="E7">
        <v>0</v>
      </c>
      <c r="F7" s="27" t="s">
        <v>8407</v>
      </c>
      <c r="G7" s="28">
        <f>MAX(column1)</f>
        <v>26457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  <c r="F8" s="27" t="s">
        <v>8408</v>
      </c>
      <c r="G8" s="28">
        <f>MAX(column2)</f>
        <v>1293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  <c r="F9" s="29" t="s">
        <v>8409</v>
      </c>
      <c r="G9" s="30">
        <f>_xlfn.VAR.P(column1)</f>
        <v>712840.9867348104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  <c r="F10" s="29" t="s">
        <v>8410</v>
      </c>
      <c r="G10" s="30">
        <f>_xlfn.VAR.P(column2)</f>
        <v>3773.2216685890044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  <c r="F11" s="25" t="s">
        <v>8411</v>
      </c>
      <c r="G11" s="26">
        <f>_xlfn.STDEV.P(column1)</f>
        <v>844.29910975602149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  <c r="F12" s="25" t="s">
        <v>8412</v>
      </c>
      <c r="G12" s="26">
        <f>_xlfn.STDEV.P(column2)</f>
        <v>61.426555076684906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Pivot_Table_1</vt:lpstr>
      <vt:lpstr>Pivot_Table_2</vt:lpstr>
      <vt:lpstr>Pivot_Table_3</vt:lpstr>
      <vt:lpstr>Campaigns</vt:lpstr>
      <vt:lpstr>Bonus</vt:lpstr>
      <vt:lpstr>Bonus Statistical Analysis</vt:lpstr>
      <vt:lpstr>column1</vt:lpstr>
      <vt:lpstr>column2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oljas Toleu</cp:lastModifiedBy>
  <dcterms:created xsi:type="dcterms:W3CDTF">2017-04-20T15:17:24Z</dcterms:created>
  <dcterms:modified xsi:type="dcterms:W3CDTF">2021-01-07T16:51:26Z</dcterms:modified>
</cp:coreProperties>
</file>