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oogle Drive\UNIVERSIDAD\2_CURSO\SEMESTRE_2\Algoritmia\LABORATORIO\lab05\"/>
    </mc:Choice>
  </mc:AlternateContent>
  <xr:revisionPtr revIDLastSave="0" documentId="13_ncr:1_{D42AFCDB-608B-4556-A3F1-7119053A55F2}" xr6:coauthVersionLast="45" xr6:coauthVersionMax="45" xr10:uidLastSave="{00000000-0000-0000-0000-000000000000}"/>
  <bookViews>
    <workbookView xWindow="-110" yWindow="-110" windowWidth="19420" windowHeight="10420" xr2:uid="{9AA6821E-EAD8-4118-8B73-93C230842D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I46" i="1"/>
  <c r="I45" i="1"/>
  <c r="I44" i="1"/>
  <c r="I43" i="1"/>
  <c r="I42" i="1"/>
  <c r="I41" i="1"/>
  <c r="I40" i="1"/>
  <c r="E42" i="1" l="1"/>
  <c r="E43" i="1" s="1"/>
  <c r="E44" i="1" s="1"/>
  <c r="E45" i="1" s="1"/>
  <c r="E46" i="1" s="1"/>
  <c r="E41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 l="1"/>
</calcChain>
</file>

<file path=xl/sharedStrings.xml><?xml version="1.0" encoding="utf-8"?>
<sst xmlns="http://schemas.openxmlformats.org/spreadsheetml/2006/main" count="54" uniqueCount="48">
  <si>
    <t>SUSTRACCION1</t>
  </si>
  <si>
    <t>N</t>
  </si>
  <si>
    <t>stackoverflow</t>
  </si>
  <si>
    <t>sust 2</t>
  </si>
  <si>
    <t>true n=18**TIEMPO=47**nVeces=1000</t>
  </si>
  <si>
    <t>true n=19**TIEMPO=203**nVeces=1000</t>
  </si>
  <si>
    <t>true n=20**TIEMPO=266**nVeces=1000</t>
  </si>
  <si>
    <t>true n=21**TIEMPO=390**nVeces=1000</t>
  </si>
  <si>
    <t>true n=22**TIEMPO=530**nVeces=1000</t>
  </si>
  <si>
    <t>true n=23**TIEMPO=1797**nVeces=1000</t>
  </si>
  <si>
    <t>true n=24**TIEMPO=2252**nVeces=1000</t>
  </si>
  <si>
    <t>true n=25**TIEMPO=3557**nVeces=1000</t>
  </si>
  <si>
    <t>true n=26**TIEMPO=4714**nVeces=1000</t>
  </si>
  <si>
    <t>true n=27**TIEMPO=16097**nVeces=1000</t>
  </si>
  <si>
    <t>SUST 4</t>
  </si>
  <si>
    <t>SUST3</t>
  </si>
  <si>
    <t>true n=28**TIEMPO=20888**nVeces=1000</t>
  </si>
  <si>
    <t>true n=29**TIEMPO=32116**nVeces=1000</t>
  </si>
  <si>
    <t>true n=30**TIEMPO=42368**nVeces=1000</t>
  </si>
  <si>
    <t>division1</t>
  </si>
  <si>
    <t>division2</t>
  </si>
  <si>
    <t>division3</t>
  </si>
  <si>
    <t>division4</t>
  </si>
  <si>
    <t>sustraccion1 (ms)</t>
  </si>
  <si>
    <t>sustraccion2 (ms)</t>
  </si>
  <si>
    <t>division1 (ms)</t>
  </si>
  <si>
    <t>division2 (ms)</t>
  </si>
  <si>
    <t>division3 (ms)</t>
  </si>
  <si>
    <t>division4 (ms)</t>
  </si>
  <si>
    <t>true n=18**TIEMPO=63**nVeces=1000</t>
  </si>
  <si>
    <t>true n=19**TIEMPO=219**nVeces=1000</t>
  </si>
  <si>
    <t>true n=20**TIEMPO=234**nVeces=1000</t>
  </si>
  <si>
    <t>true n=21**TIEMPO=281**nVeces=1000</t>
  </si>
  <si>
    <t>true n=22**TIEMPO=347**nVeces=1000</t>
  </si>
  <si>
    <t>true n=23**TIEMPO=1917**nVeces=1000</t>
  </si>
  <si>
    <t>true n=24**TIEMPO=1963**nVeces=1000</t>
  </si>
  <si>
    <t>true n=25**TIEMPO=2654**nVeces=1000</t>
  </si>
  <si>
    <t>true n=26**TIEMPO=3257**nVeces=1000</t>
  </si>
  <si>
    <t>true n=27**TIEMPO=16974**nVeces=1000</t>
  </si>
  <si>
    <t>true n=28**TIEMPO=19703**nVeces=1000</t>
  </si>
  <si>
    <t>true n=29**TIEMPO=23881**nVeces=1000</t>
  </si>
  <si>
    <t>true n=30**TIEMPO=28771**nVeces=1000</t>
  </si>
  <si>
    <t>sustraccion4 (ms)</t>
  </si>
  <si>
    <t xml:space="preserve"> </t>
  </si>
  <si>
    <t>gilito1 (wH)</t>
  </si>
  <si>
    <t>gilito2 (wH)</t>
  </si>
  <si>
    <t>gilito1tiempos (ms)</t>
  </si>
  <si>
    <t>gilito2tiempos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</si>
</sst>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gilito1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</c:numLit>
          </c:cat>
          <c:val>
            <c:numRef>
              <c:f>Hoja1!$F$40:$F$46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8-488D-820E-DB85507B7DD1}"/>
            </c:ext>
          </c:extLst>
        </c:ser>
        <c:ser>
          <c:idx val="1"/>
          <c:order val="1"/>
          <c:tx>
            <c:v>gilito2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</c:numLit>
          </c:cat>
          <c:val>
            <c:numRef>
              <c:f>Hoja1!$G$40:$G$46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8-488D-820E-DB85507B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08479"/>
        <c:axId val="1106312495"/>
      </c:lineChart>
      <c:catAx>
        <c:axId val="11903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312495"/>
        <c:crosses val="autoZero"/>
        <c:auto val="1"/>
        <c:lblAlgn val="ctr"/>
        <c:lblOffset val="100"/>
        <c:noMultiLvlLbl val="0"/>
      </c:catAx>
      <c:valAx>
        <c:axId val="11063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3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gilito1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</c:numLit>
          </c:cat>
          <c:val>
            <c:numRef>
              <c:f>Hoja1!$H$40:$H$46</c:f>
              <c:numCache>
                <c:formatCode>General</c:formatCode>
                <c:ptCount val="7"/>
                <c:pt idx="0">
                  <c:v>1.7809999999999999E-4</c:v>
                </c:pt>
                <c:pt idx="1">
                  <c:v>3.6450000000000002E-4</c:v>
                </c:pt>
                <c:pt idx="2">
                  <c:v>7.1599999999999995E-4</c:v>
                </c:pt>
                <c:pt idx="3">
                  <c:v>1.4352E-3</c:v>
                </c:pt>
                <c:pt idx="4">
                  <c:v>2.8747E-3</c:v>
                </c:pt>
                <c:pt idx="5">
                  <c:v>5.803E-3</c:v>
                </c:pt>
                <c:pt idx="6">
                  <c:v>1.1984699999999999E-2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9-46FB-B7D0-11620175F98A}"/>
            </c:ext>
          </c:extLst>
        </c:ser>
        <c:ser>
          <c:idx val="1"/>
          <c:order val="1"/>
          <c:tx>
            <c:v>gilito2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</c:numLit>
          </c:cat>
          <c:val>
            <c:numRef>
              <c:f>Hoja1!$I$40:$I$46</c:f>
              <c:numCache>
                <c:formatCode>General</c:formatCode>
                <c:ptCount val="7"/>
                <c:pt idx="0">
                  <c:v>7.8100000000000001E-5</c:v>
                </c:pt>
                <c:pt idx="1">
                  <c:v>1.2970000000000001E-4</c:v>
                </c:pt>
                <c:pt idx="2">
                  <c:v>2.388E-4</c:v>
                </c:pt>
                <c:pt idx="3">
                  <c:v>4.8030000000000002E-4</c:v>
                </c:pt>
                <c:pt idx="4">
                  <c:v>9.5069999999999996E-4</c:v>
                </c:pt>
                <c:pt idx="5">
                  <c:v>1.8969E-3</c:v>
                </c:pt>
                <c:pt idx="6">
                  <c:v>3.8037000000000001E-3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9-46FB-B7D0-11620175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82591"/>
        <c:axId val="1107928319"/>
      </c:lineChart>
      <c:catAx>
        <c:axId val="12033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928319"/>
        <c:crosses val="autoZero"/>
        <c:auto val="1"/>
        <c:lblAlgn val="ctr"/>
        <c:lblOffset val="100"/>
        <c:noMultiLvlLbl val="0"/>
      </c:catAx>
      <c:valAx>
        <c:axId val="11079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33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47</xdr:row>
      <xdr:rowOff>76199</xdr:rowOff>
    </xdr:from>
    <xdr:to>
      <xdr:col>7</xdr:col>
      <xdr:colOff>584200</xdr:colOff>
      <xdr:row>60</xdr:row>
      <xdr:rowOff>3174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861820-34DD-404D-A89A-2B5B46D5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746125</xdr:colOff>
      <xdr:row>47</xdr:row>
      <xdr:rowOff>88901</xdr:rowOff>
    </xdr:from>
    <xdr:to>
      <xdr:col>10</xdr:col>
      <xdr:colOff>431800</xdr:colOff>
      <xdr:row>60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5D1BAB-9F0E-40BA-B8E0-059DDCB4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C318-BF2B-4653-94EC-3402B0B52D68}">
  <dimension ref="A1:K51"/>
  <sheetViews>
    <sheetView tabSelected="1" topLeftCell="D33" workbookViewId="0">
      <selection activeCell="F62" sqref="F62"/>
    </sheetView>
  </sheetViews>
  <sheetFormatPr baseColWidth="10" defaultRowHeight="14.5" x14ac:dyDescent="0.35"/>
  <cols>
    <col min="1" max="1" width="17.54296875" customWidth="1"/>
    <col min="2" max="2" width="9.1796875" customWidth="1"/>
    <col min="3" max="3" width="16.7265625" customWidth="1"/>
    <col min="4" max="4" width="17.08984375" customWidth="1"/>
    <col min="6" max="6" width="13.54296875" customWidth="1"/>
    <col min="7" max="7" width="16" customWidth="1"/>
    <col min="8" max="8" width="18.26953125" customWidth="1"/>
    <col min="9" max="9" width="20.81640625" customWidth="1"/>
    <col min="10" max="10" width="16" customWidth="1"/>
  </cols>
  <sheetData>
    <row r="1" spans="1:9" ht="15" thickBot="1" x14ac:dyDescent="0.4">
      <c r="A1" t="s">
        <v>0</v>
      </c>
      <c r="D1" t="s">
        <v>3</v>
      </c>
      <c r="F1" t="s">
        <v>19</v>
      </c>
      <c r="G1" t="s">
        <v>20</v>
      </c>
      <c r="H1" t="s">
        <v>21</v>
      </c>
      <c r="I1" t="s">
        <v>22</v>
      </c>
    </row>
    <row r="2" spans="1:9" ht="15.5" thickTop="1" thickBot="1" x14ac:dyDescent="0.4">
      <c r="B2" s="1" t="s">
        <v>1</v>
      </c>
      <c r="C2" s="1" t="s">
        <v>23</v>
      </c>
      <c r="D2" s="1" t="s">
        <v>24</v>
      </c>
      <c r="E2" s="1" t="s">
        <v>1</v>
      </c>
      <c r="F2" s="1" t="s">
        <v>25</v>
      </c>
      <c r="G2" s="1" t="s">
        <v>26</v>
      </c>
      <c r="H2" s="1" t="s">
        <v>27</v>
      </c>
      <c r="I2" s="1" t="s">
        <v>28</v>
      </c>
    </row>
    <row r="3" spans="1:9" ht="15.5" thickTop="1" thickBot="1" x14ac:dyDescent="0.4">
      <c r="B3" s="1">
        <v>1</v>
      </c>
      <c r="C3">
        <f>31/100000000</f>
        <v>3.1E-7</v>
      </c>
      <c r="D3">
        <f>17/1000000</f>
        <v>1.7E-5</v>
      </c>
      <c r="E3" s="1">
        <v>1</v>
      </c>
      <c r="F3">
        <f>0/1000000</f>
        <v>0</v>
      </c>
      <c r="G3">
        <f>0/1000000</f>
        <v>0</v>
      </c>
      <c r="H3">
        <f>16/1000000</f>
        <v>1.5999999999999999E-5</v>
      </c>
      <c r="I3">
        <v>0</v>
      </c>
    </row>
    <row r="4" spans="1:9" ht="15.5" thickTop="1" thickBot="1" x14ac:dyDescent="0.4">
      <c r="B4" s="1">
        <v>2</v>
      </c>
      <c r="C4">
        <f>330/100000000</f>
        <v>3.3000000000000002E-6</v>
      </c>
      <c r="D4">
        <f>16/1000000</f>
        <v>1.5999999999999999E-5</v>
      </c>
      <c r="E4" s="1">
        <v>2</v>
      </c>
      <c r="F4">
        <f>15/1000000</f>
        <v>1.5E-5</v>
      </c>
      <c r="G4">
        <f>15/1000000</f>
        <v>1.5E-5</v>
      </c>
      <c r="H4">
        <f>16/1000000</f>
        <v>1.5999999999999999E-5</v>
      </c>
      <c r="I4">
        <f>15/100000</f>
        <v>1.4999999999999999E-4</v>
      </c>
    </row>
    <row r="5" spans="1:9" ht="15.5" thickTop="1" thickBot="1" x14ac:dyDescent="0.4">
      <c r="B5" s="1">
        <v>4</v>
      </c>
      <c r="C5">
        <f>534/100000000</f>
        <v>5.3399999999999997E-6</v>
      </c>
      <c r="D5">
        <f>15/1000000</f>
        <v>1.5E-5</v>
      </c>
      <c r="E5" s="1">
        <v>4</v>
      </c>
      <c r="F5">
        <f>16/1000000</f>
        <v>1.5999999999999999E-5</v>
      </c>
      <c r="G5">
        <f>32/1000000</f>
        <v>3.1999999999999999E-5</v>
      </c>
      <c r="H5">
        <f>16/1000000</f>
        <v>1.5999999999999999E-5</v>
      </c>
      <c r="I5">
        <f>16/100000</f>
        <v>1.6000000000000001E-4</v>
      </c>
    </row>
    <row r="6" spans="1:9" ht="15.5" thickTop="1" thickBot="1" x14ac:dyDescent="0.4">
      <c r="B6" s="1">
        <v>8</v>
      </c>
      <c r="C6">
        <f>1024/100000000</f>
        <v>1.024E-5</v>
      </c>
      <c r="D6">
        <f>79/1000000</f>
        <v>7.8999999999999996E-5</v>
      </c>
      <c r="E6" s="1">
        <v>8</v>
      </c>
      <c r="F6">
        <f>47/1000000</f>
        <v>4.6999999999999997E-5</v>
      </c>
      <c r="G6">
        <f>47/1000000</f>
        <v>4.6999999999999997E-5</v>
      </c>
      <c r="H6">
        <f>47/1000000</f>
        <v>4.6999999999999997E-5</v>
      </c>
      <c r="I6">
        <f>16/100000</f>
        <v>1.6000000000000001E-4</v>
      </c>
    </row>
    <row r="7" spans="1:9" ht="15.5" thickTop="1" thickBot="1" x14ac:dyDescent="0.4">
      <c r="B7" s="1">
        <v>16</v>
      </c>
      <c r="C7">
        <f>2101/100000000</f>
        <v>2.101E-5</v>
      </c>
      <c r="D7">
        <f>218/1000000</f>
        <v>2.1800000000000001E-4</v>
      </c>
      <c r="E7" s="1">
        <v>16</v>
      </c>
      <c r="F7">
        <f>93/1000000</f>
        <v>9.2999999999999997E-5</v>
      </c>
      <c r="G7">
        <f>94/1000000</f>
        <v>9.3999999999999994E-5</v>
      </c>
      <c r="H7">
        <f>47/1000000</f>
        <v>4.6999999999999997E-5</v>
      </c>
      <c r="I7">
        <f>31/100000</f>
        <v>3.1E-4</v>
      </c>
    </row>
    <row r="8" spans="1:9" ht="15.5" thickTop="1" thickBot="1" x14ac:dyDescent="0.4">
      <c r="B8" s="1">
        <v>32</v>
      </c>
      <c r="C8">
        <f>4168/100000000</f>
        <v>4.1680000000000001E-5</v>
      </c>
      <c r="D8">
        <f>852/1000000</f>
        <v>8.52E-4</v>
      </c>
      <c r="E8" s="1">
        <v>32</v>
      </c>
      <c r="F8">
        <f>157/1000000</f>
        <v>1.5699999999999999E-4</v>
      </c>
      <c r="G8">
        <f>265/1000000</f>
        <v>2.6499999999999999E-4</v>
      </c>
      <c r="H8">
        <f>203/1000000</f>
        <v>2.03E-4</v>
      </c>
      <c r="I8">
        <f>141/100000</f>
        <v>1.41E-3</v>
      </c>
    </row>
    <row r="9" spans="1:9" ht="15.5" thickTop="1" thickBot="1" x14ac:dyDescent="0.4">
      <c r="B9" s="1">
        <v>64</v>
      </c>
      <c r="C9">
        <f>8748/100000000</f>
        <v>8.7479999999999996E-5</v>
      </c>
      <c r="D9">
        <f>3861/1000000</f>
        <v>3.8609999999999998E-3</v>
      </c>
      <c r="E9" s="1">
        <v>64</v>
      </c>
      <c r="F9">
        <f>312/1000000</f>
        <v>3.1199999999999999E-4</v>
      </c>
      <c r="G9">
        <f>438/1000000</f>
        <v>4.3800000000000002E-4</v>
      </c>
      <c r="H9">
        <f>234/1000000</f>
        <v>2.34E-4</v>
      </c>
      <c r="I9">
        <f>312/100000</f>
        <v>3.1199999999999999E-3</v>
      </c>
    </row>
    <row r="10" spans="1:9" ht="15.5" thickTop="1" thickBot="1" x14ac:dyDescent="0.4">
      <c r="B10" s="1">
        <v>128</v>
      </c>
      <c r="C10">
        <f>17095/100000000</f>
        <v>1.7095000000000001E-4</v>
      </c>
      <c r="D10">
        <f>14582/1000000</f>
        <v>1.4581999999999999E-2</v>
      </c>
      <c r="E10" s="1">
        <v>128</v>
      </c>
      <c r="F10">
        <f>641/1000000</f>
        <v>6.4099999999999997E-4</v>
      </c>
      <c r="G10">
        <f>1187/1000000</f>
        <v>1.1869999999999999E-3</v>
      </c>
      <c r="H10">
        <f>859/1000000</f>
        <v>8.5899999999999995E-4</v>
      </c>
      <c r="I10">
        <f>1078/100000</f>
        <v>1.078E-2</v>
      </c>
    </row>
    <row r="11" spans="1:9" ht="15.5" thickTop="1" thickBot="1" x14ac:dyDescent="0.4">
      <c r="B11" s="1">
        <v>256</v>
      </c>
      <c r="C11">
        <f>33340/100000000</f>
        <v>3.3340000000000003E-4</v>
      </c>
      <c r="D11">
        <f>53999/1000000</f>
        <v>5.3998999999999998E-2</v>
      </c>
      <c r="E11" s="1">
        <v>256</v>
      </c>
      <c r="F11">
        <f>1262/1000000</f>
        <v>1.2620000000000001E-3</v>
      </c>
      <c r="G11">
        <f>2075/1000000</f>
        <v>2.075E-3</v>
      </c>
      <c r="H11">
        <f>1142/1000000</f>
        <v>1.142E-3</v>
      </c>
      <c r="I11">
        <f>4903/100000</f>
        <v>4.9029999999999997E-2</v>
      </c>
    </row>
    <row r="12" spans="1:9" ht="15.5" thickTop="1" thickBot="1" x14ac:dyDescent="0.4">
      <c r="B12" s="1">
        <v>512</v>
      </c>
      <c r="C12">
        <f>64115/100000000</f>
        <v>6.4115000000000005E-4</v>
      </c>
      <c r="D12">
        <f>141/1000</f>
        <v>0.14099999999999999</v>
      </c>
      <c r="E12" s="1">
        <v>512</v>
      </c>
      <c r="F12">
        <f>2457/1000000</f>
        <v>2.457E-3</v>
      </c>
      <c r="G12">
        <f>5486/1000000</f>
        <v>5.4860000000000004E-3</v>
      </c>
      <c r="H12">
        <f>3188/1000000</f>
        <v>3.1879999999999999E-3</v>
      </c>
      <c r="I12">
        <f>15592/100000</f>
        <v>0.15592</v>
      </c>
    </row>
    <row r="13" spans="1:9" ht="15.5" thickTop="1" thickBot="1" x14ac:dyDescent="0.4">
      <c r="B13" s="1">
        <v>1024</v>
      </c>
      <c r="C13">
        <f>132218/100000000</f>
        <v>1.3221800000000001E-3</v>
      </c>
      <c r="D13">
        <f>556/1000</f>
        <v>0.55600000000000005</v>
      </c>
      <c r="E13" s="1">
        <v>1024</v>
      </c>
      <c r="F13">
        <f>4843/1000000</f>
        <v>4.8430000000000001E-3</v>
      </c>
      <c r="G13">
        <f>9570/1000000</f>
        <v>9.5700000000000004E-3</v>
      </c>
      <c r="H13">
        <f>3742/1000000</f>
        <v>3.7420000000000001E-3</v>
      </c>
      <c r="I13">
        <f>64269/100000</f>
        <v>0.64268999999999998</v>
      </c>
    </row>
    <row r="14" spans="1:9" ht="15.5" thickTop="1" thickBot="1" x14ac:dyDescent="0.4">
      <c r="B14" s="1">
        <v>2048</v>
      </c>
      <c r="C14">
        <f>386248/100000000</f>
        <v>3.8624800000000002E-3</v>
      </c>
      <c r="D14">
        <f>2234/1000</f>
        <v>2.234</v>
      </c>
      <c r="E14" s="1">
        <v>2048</v>
      </c>
      <c r="F14">
        <f>9647/1000000</f>
        <v>9.6469999999999993E-3</v>
      </c>
      <c r="G14">
        <f>24486/1000000</f>
        <v>2.4486000000000001E-2</v>
      </c>
      <c r="H14">
        <f>12984/1000000</f>
        <v>1.2984000000000001E-2</v>
      </c>
      <c r="I14">
        <f>219426/100000</f>
        <v>2.1942599999999999</v>
      </c>
    </row>
    <row r="15" spans="1:9" ht="15.5" thickTop="1" thickBot="1" x14ac:dyDescent="0.4">
      <c r="B15" s="1">
        <v>4096</v>
      </c>
      <c r="C15">
        <f>8441/1000000</f>
        <v>8.4410000000000006E-3</v>
      </c>
      <c r="D15">
        <f>8757/1000</f>
        <v>8.7569999999999997</v>
      </c>
      <c r="E15" s="1">
        <v>4096</v>
      </c>
      <c r="F15">
        <f>19121/1000000</f>
        <v>1.9120999999999999E-2</v>
      </c>
      <c r="G15">
        <f>42955/1000000</f>
        <v>4.2955E-2</v>
      </c>
      <c r="H15">
        <f>15447/1000000</f>
        <v>1.5447000000000001E-2</v>
      </c>
      <c r="I15">
        <f>922950/100000</f>
        <v>9.2294999999999998</v>
      </c>
    </row>
    <row r="16" spans="1:9" ht="15.5" thickTop="1" thickBot="1" x14ac:dyDescent="0.4">
      <c r="B16" s="1">
        <v>8192</v>
      </c>
      <c r="C16">
        <f>16894/1000000</f>
        <v>1.6893999999999999E-2</v>
      </c>
      <c r="D16">
        <f>34982/1000</f>
        <v>34.981999999999999</v>
      </c>
      <c r="E16" s="1">
        <v>8192</v>
      </c>
      <c r="F16">
        <f>38194/1000000</f>
        <v>3.8193999999999999E-2</v>
      </c>
      <c r="G16">
        <f>109141/1000000</f>
        <v>0.109141</v>
      </c>
      <c r="H16">
        <f>51045/1000000</f>
        <v>5.1045E-2</v>
      </c>
      <c r="I16">
        <f>37554/1000</f>
        <v>37.554000000000002</v>
      </c>
    </row>
    <row r="17" spans="1:11" ht="15.5" thickTop="1" thickBot="1" x14ac:dyDescent="0.4">
      <c r="B17" s="1">
        <v>16384</v>
      </c>
      <c r="C17">
        <f>34219/1000000</f>
        <v>3.4218999999999999E-2</v>
      </c>
      <c r="D17">
        <f>139082/1000</f>
        <v>139.08199999999999</v>
      </c>
      <c r="E17" s="1">
        <v>16384</v>
      </c>
      <c r="F17">
        <f>76407/1000000</f>
        <v>7.6407000000000003E-2</v>
      </c>
      <c r="G17">
        <f>190312/1000000</f>
        <v>0.19031200000000001</v>
      </c>
      <c r="H17">
        <f>61173/1000000</f>
        <v>6.1172999999999998E-2</v>
      </c>
      <c r="I17">
        <f>155710/1000</f>
        <v>155.71</v>
      </c>
    </row>
    <row r="18" spans="1:11" ht="15.5" thickTop="1" thickBot="1" x14ac:dyDescent="0.4">
      <c r="B18" s="1">
        <v>32768</v>
      </c>
      <c r="C18">
        <f>70041/1000000</f>
        <v>7.0041000000000006E-2</v>
      </c>
      <c r="D18">
        <f>563173/1000</f>
        <v>563.173</v>
      </c>
      <c r="E18" s="1">
        <v>32768</v>
      </c>
      <c r="F18">
        <f>151933/1000000</f>
        <v>0.15193300000000001</v>
      </c>
      <c r="G18">
        <f>482271/1000000</f>
        <v>0.48227100000000001</v>
      </c>
      <c r="H18">
        <f>204931/1000000</f>
        <v>0.204931</v>
      </c>
      <c r="I18">
        <f>608082/1000</f>
        <v>608.08199999999999</v>
      </c>
    </row>
    <row r="19" spans="1:11" ht="15.5" thickTop="1" thickBot="1" x14ac:dyDescent="0.4">
      <c r="C19" t="s">
        <v>2</v>
      </c>
      <c r="D19" t="s">
        <v>2</v>
      </c>
    </row>
    <row r="20" spans="1:11" ht="15.5" thickTop="1" thickBot="1" x14ac:dyDescent="0.4">
      <c r="A20" t="s">
        <v>15</v>
      </c>
      <c r="E20" t="s">
        <v>14</v>
      </c>
      <c r="I20" s="1" t="s">
        <v>1</v>
      </c>
      <c r="J20" s="1" t="s">
        <v>28</v>
      </c>
    </row>
    <row r="21" spans="1:11" ht="15.5" thickTop="1" thickBot="1" x14ac:dyDescent="0.4">
      <c r="A21" t="s">
        <v>29</v>
      </c>
      <c r="E21" t="s">
        <v>4</v>
      </c>
      <c r="I21" s="1">
        <v>1</v>
      </c>
      <c r="J21">
        <v>0</v>
      </c>
    </row>
    <row r="22" spans="1:11" ht="15.5" thickTop="1" thickBot="1" x14ac:dyDescent="0.4">
      <c r="A22" t="s">
        <v>30</v>
      </c>
      <c r="E22" t="s">
        <v>5</v>
      </c>
      <c r="I22" s="1">
        <v>2</v>
      </c>
      <c r="J22">
        <f>15/100000</f>
        <v>1.4999999999999999E-4</v>
      </c>
    </row>
    <row r="23" spans="1:11" ht="15.5" thickTop="1" thickBot="1" x14ac:dyDescent="0.4">
      <c r="A23" t="s">
        <v>31</v>
      </c>
      <c r="E23" t="s">
        <v>6</v>
      </c>
      <c r="I23" s="1">
        <v>4</v>
      </c>
      <c r="J23">
        <f>16/100000</f>
        <v>1.6000000000000001E-4</v>
      </c>
    </row>
    <row r="24" spans="1:11" ht="15.5" thickTop="1" thickBot="1" x14ac:dyDescent="0.4">
      <c r="A24" t="s">
        <v>32</v>
      </c>
      <c r="E24" t="s">
        <v>7</v>
      </c>
      <c r="I24" s="1">
        <v>8</v>
      </c>
      <c r="J24">
        <f>16/100000</f>
        <v>1.6000000000000001E-4</v>
      </c>
    </row>
    <row r="25" spans="1:11" ht="15.5" thickTop="1" thickBot="1" x14ac:dyDescent="0.4">
      <c r="A25" t="s">
        <v>33</v>
      </c>
      <c r="E25" t="s">
        <v>8</v>
      </c>
      <c r="I25" s="1">
        <v>16</v>
      </c>
      <c r="J25">
        <f>31/100000</f>
        <v>3.1E-4</v>
      </c>
      <c r="K25" t="s">
        <v>43</v>
      </c>
    </row>
    <row r="26" spans="1:11" ht="15.5" thickTop="1" thickBot="1" x14ac:dyDescent="0.4">
      <c r="A26" t="s">
        <v>34</v>
      </c>
      <c r="E26" t="s">
        <v>9</v>
      </c>
      <c r="I26" s="1">
        <v>32</v>
      </c>
      <c r="J26">
        <f>141/100000</f>
        <v>1.41E-3</v>
      </c>
    </row>
    <row r="27" spans="1:11" ht="15.5" thickTop="1" thickBot="1" x14ac:dyDescent="0.4">
      <c r="A27" t="s">
        <v>35</v>
      </c>
      <c r="E27" t="s">
        <v>10</v>
      </c>
      <c r="I27" s="1">
        <v>64</v>
      </c>
      <c r="J27">
        <f>312/100000</f>
        <v>3.1199999999999999E-3</v>
      </c>
    </row>
    <row r="28" spans="1:11" ht="15.5" thickTop="1" thickBot="1" x14ac:dyDescent="0.4">
      <c r="A28" t="s">
        <v>36</v>
      </c>
      <c r="E28" t="s">
        <v>11</v>
      </c>
      <c r="I28" s="1">
        <v>128</v>
      </c>
      <c r="J28">
        <f>1078/100000</f>
        <v>1.078E-2</v>
      </c>
    </row>
    <row r="29" spans="1:11" ht="15.5" thickTop="1" thickBot="1" x14ac:dyDescent="0.4">
      <c r="A29" t="s">
        <v>37</v>
      </c>
      <c r="E29" t="s">
        <v>12</v>
      </c>
      <c r="I29" s="1">
        <v>256</v>
      </c>
      <c r="J29">
        <f>4903/100000</f>
        <v>4.9029999999999997E-2</v>
      </c>
    </row>
    <row r="30" spans="1:11" ht="15.5" thickTop="1" thickBot="1" x14ac:dyDescent="0.4">
      <c r="A30" t="s">
        <v>38</v>
      </c>
      <c r="E30" t="s">
        <v>13</v>
      </c>
      <c r="I30" s="1">
        <v>512</v>
      </c>
      <c r="J30">
        <f>15592/100000</f>
        <v>0.15592</v>
      </c>
    </row>
    <row r="31" spans="1:11" ht="15.5" thickTop="1" thickBot="1" x14ac:dyDescent="0.4">
      <c r="A31" t="s">
        <v>39</v>
      </c>
      <c r="E31" t="s">
        <v>16</v>
      </c>
      <c r="I31" s="1">
        <v>1024</v>
      </c>
      <c r="J31">
        <f>64269/100000</f>
        <v>0.64268999999999998</v>
      </c>
    </row>
    <row r="32" spans="1:11" ht="15.5" thickTop="1" thickBot="1" x14ac:dyDescent="0.4">
      <c r="A32" t="s">
        <v>40</v>
      </c>
      <c r="E32" t="s">
        <v>17</v>
      </c>
      <c r="I32" s="1">
        <v>2048</v>
      </c>
      <c r="J32">
        <f>219426/100000</f>
        <v>2.1942599999999999</v>
      </c>
    </row>
    <row r="33" spans="1:10" ht="15.5" thickTop="1" thickBot="1" x14ac:dyDescent="0.4">
      <c r="A33" t="s">
        <v>41</v>
      </c>
      <c r="E33" t="s">
        <v>18</v>
      </c>
      <c r="I33" s="1">
        <v>4096</v>
      </c>
      <c r="J33">
        <f>922950/100000</f>
        <v>9.2294999999999998</v>
      </c>
    </row>
    <row r="34" spans="1:10" ht="15.5" thickTop="1" thickBot="1" x14ac:dyDescent="0.4">
      <c r="I34" s="1">
        <v>8192</v>
      </c>
      <c r="J34">
        <f>37554/1000</f>
        <v>37.554000000000002</v>
      </c>
    </row>
    <row r="35" spans="1:10" ht="15.5" thickTop="1" thickBot="1" x14ac:dyDescent="0.4">
      <c r="I35" s="1">
        <v>16384</v>
      </c>
      <c r="J35">
        <f>155710/1000</f>
        <v>155.71</v>
      </c>
    </row>
    <row r="36" spans="1:10" ht="15.5" thickTop="1" thickBot="1" x14ac:dyDescent="0.4">
      <c r="I36" s="1">
        <v>32768</v>
      </c>
      <c r="J36">
        <f>608082/1000</f>
        <v>608.08199999999999</v>
      </c>
    </row>
    <row r="37" spans="1:10" ht="15.5" thickTop="1" thickBot="1" x14ac:dyDescent="0.4">
      <c r="B37" s="1" t="s">
        <v>1</v>
      </c>
      <c r="C37" s="1" t="s">
        <v>42</v>
      </c>
    </row>
    <row r="38" spans="1:10" ht="15.5" thickTop="1" thickBot="1" x14ac:dyDescent="0.4">
      <c r="B38" s="1">
        <v>18</v>
      </c>
      <c r="C38">
        <f>47/1000</f>
        <v>4.7E-2</v>
      </c>
    </row>
    <row r="39" spans="1:10" ht="15.5" thickTop="1" thickBot="1" x14ac:dyDescent="0.4">
      <c r="B39" s="1">
        <v>19</v>
      </c>
      <c r="C39">
        <f>203/1000</f>
        <v>0.20300000000000001</v>
      </c>
      <c r="E39" s="1" t="s">
        <v>1</v>
      </c>
      <c r="F39" s="1" t="s">
        <v>44</v>
      </c>
      <c r="G39" s="1" t="s">
        <v>45</v>
      </c>
      <c r="H39" s="1" t="s">
        <v>46</v>
      </c>
      <c r="I39" s="1" t="s">
        <v>47</v>
      </c>
    </row>
    <row r="40" spans="1:10" ht="15.5" thickTop="1" thickBot="1" x14ac:dyDescent="0.4">
      <c r="B40" s="1">
        <v>20</v>
      </c>
      <c r="C40">
        <f>266/1000</f>
        <v>0.26600000000000001</v>
      </c>
      <c r="E40" s="1">
        <v>100</v>
      </c>
      <c r="F40">
        <v>25</v>
      </c>
      <c r="G40">
        <v>5</v>
      </c>
      <c r="H40">
        <f>1781/10000000</f>
        <v>1.7809999999999999E-4</v>
      </c>
      <c r="I40">
        <f>781/10000000</f>
        <v>7.8100000000000001E-5</v>
      </c>
    </row>
    <row r="41" spans="1:10" ht="15.5" thickTop="1" thickBot="1" x14ac:dyDescent="0.4">
      <c r="B41" s="1">
        <v>21</v>
      </c>
      <c r="C41">
        <f>390/1000</f>
        <v>0.39</v>
      </c>
      <c r="E41" s="1">
        <f>E40*2</f>
        <v>200</v>
      </c>
      <c r="F41">
        <v>50</v>
      </c>
      <c r="G41">
        <v>6</v>
      </c>
      <c r="H41">
        <f>3645/10000000</f>
        <v>3.6450000000000002E-4</v>
      </c>
      <c r="I41">
        <f>1297/10000000</f>
        <v>1.2970000000000001E-4</v>
      </c>
    </row>
    <row r="42" spans="1:10" ht="15.5" thickTop="1" thickBot="1" x14ac:dyDescent="0.4">
      <c r="B42" s="1">
        <v>22</v>
      </c>
      <c r="C42">
        <f>530/1000</f>
        <v>0.53</v>
      </c>
      <c r="E42" s="1">
        <f t="shared" ref="E42:E46" si="0">E41*2</f>
        <v>400</v>
      </c>
      <c r="F42">
        <v>100</v>
      </c>
      <c r="G42">
        <v>7</v>
      </c>
      <c r="H42">
        <f>7160/10000000</f>
        <v>7.1599999999999995E-4</v>
      </c>
      <c r="I42">
        <f>2388/10000000</f>
        <v>2.388E-4</v>
      </c>
    </row>
    <row r="43" spans="1:10" ht="15.5" thickTop="1" thickBot="1" x14ac:dyDescent="0.4">
      <c r="B43" s="1">
        <v>23</v>
      </c>
      <c r="C43">
        <f>1797/1000</f>
        <v>1.7969999999999999</v>
      </c>
      <c r="E43" s="1">
        <f t="shared" si="0"/>
        <v>800</v>
      </c>
      <c r="F43">
        <v>200</v>
      </c>
      <c r="G43">
        <v>8</v>
      </c>
      <c r="H43">
        <f>14352/10000000</f>
        <v>1.4352E-3</v>
      </c>
      <c r="I43">
        <f>4803/10000000</f>
        <v>4.8030000000000002E-4</v>
      </c>
    </row>
    <row r="44" spans="1:10" ht="15.5" thickTop="1" thickBot="1" x14ac:dyDescent="0.4">
      <c r="B44" s="1">
        <v>24</v>
      </c>
      <c r="C44">
        <f>2252/1000</f>
        <v>2.2519999999999998</v>
      </c>
      <c r="E44" s="1">
        <f t="shared" si="0"/>
        <v>1600</v>
      </c>
      <c r="F44">
        <v>400</v>
      </c>
      <c r="G44">
        <v>9</v>
      </c>
      <c r="H44">
        <f>28747/10000000</f>
        <v>2.8747E-3</v>
      </c>
      <c r="I44">
        <f>9507/10000000</f>
        <v>9.5069999999999996E-4</v>
      </c>
    </row>
    <row r="45" spans="1:10" ht="15.5" thickTop="1" thickBot="1" x14ac:dyDescent="0.4">
      <c r="B45" s="1">
        <v>25</v>
      </c>
      <c r="C45">
        <f>3557/1000</f>
        <v>3.5569999999999999</v>
      </c>
      <c r="E45" s="1">
        <f t="shared" si="0"/>
        <v>3200</v>
      </c>
      <c r="F45">
        <v>800</v>
      </c>
      <c r="G45">
        <v>10</v>
      </c>
      <c r="H45">
        <f>58030/10000000</f>
        <v>5.803E-3</v>
      </c>
      <c r="I45">
        <f>18969/10000000</f>
        <v>1.8969E-3</v>
      </c>
    </row>
    <row r="46" spans="1:10" ht="15.5" thickTop="1" thickBot="1" x14ac:dyDescent="0.4">
      <c r="B46" s="1">
        <v>26</v>
      </c>
      <c r="C46">
        <f>4714/1000</f>
        <v>4.7140000000000004</v>
      </c>
      <c r="E46" s="1">
        <f t="shared" si="0"/>
        <v>6400</v>
      </c>
      <c r="F46">
        <v>1600</v>
      </c>
      <c r="G46">
        <v>11</v>
      </c>
      <c r="H46">
        <f>119847/10000000</f>
        <v>1.1984699999999999E-2</v>
      </c>
      <c r="I46">
        <f>38037/10000000</f>
        <v>3.8037000000000001E-3</v>
      </c>
    </row>
    <row r="47" spans="1:10" ht="15.5" thickTop="1" thickBot="1" x14ac:dyDescent="0.4">
      <c r="B47" s="1">
        <v>27</v>
      </c>
      <c r="C47">
        <f>16097/1000</f>
        <v>16.097000000000001</v>
      </c>
    </row>
    <row r="48" spans="1:10" ht="15.5" thickTop="1" thickBot="1" x14ac:dyDescent="0.4">
      <c r="B48" s="1">
        <v>28</v>
      </c>
      <c r="C48">
        <f>20888/1000</f>
        <v>20.888000000000002</v>
      </c>
    </row>
    <row r="49" spans="2:3" ht="15.5" thickTop="1" thickBot="1" x14ac:dyDescent="0.4">
      <c r="B49" s="1">
        <v>29</v>
      </c>
      <c r="C49">
        <f>32116/1000</f>
        <v>32.116</v>
      </c>
    </row>
    <row r="50" spans="2:3" ht="15.5" thickTop="1" thickBot="1" x14ac:dyDescent="0.4">
      <c r="B50" s="1">
        <v>30</v>
      </c>
      <c r="C50">
        <f>42368/1000</f>
        <v>42.368000000000002</v>
      </c>
    </row>
    <row r="51" spans="2:3" ht="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Lopez</dc:creator>
  <cp:lastModifiedBy>Angela Lopez</cp:lastModifiedBy>
  <dcterms:created xsi:type="dcterms:W3CDTF">2020-02-26T14:46:18Z</dcterms:created>
  <dcterms:modified xsi:type="dcterms:W3CDTF">2020-03-06T09:29:52Z</dcterms:modified>
</cp:coreProperties>
</file>