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LCMORAIS\Downloads\"/>
    </mc:Choice>
  </mc:AlternateContent>
  <xr:revisionPtr revIDLastSave="0" documentId="8_{6A5347B8-50E9-4149-A330-543731A7BB21}" xr6:coauthVersionLast="36" xr6:coauthVersionMax="36" xr10:uidLastSave="{00000000-0000-0000-0000-000000000000}"/>
  <bookViews>
    <workbookView xWindow="0" yWindow="0" windowWidth="23970" windowHeight="4200" tabRatio="345" activeTab="1" xr2:uid="{D63472A4-8300-4934-9C87-0EC792DCF89D}"/>
  </bookViews>
  <sheets>
    <sheet name="TEST" sheetId="1" r:id="rId1"/>
    <sheet name="TST2" sheetId="2" r:id="rId2"/>
  </sheets>
  <definedNames>
    <definedName name="aporte">TEST!$D$17</definedName>
    <definedName name="patrimonio">TEST!$D$20</definedName>
    <definedName name="qtd_anos">TEST!$D$18</definedName>
    <definedName name="rendimento_carteira">TEST!$D$13</definedName>
    <definedName name="salario">TEST!$D$12</definedName>
    <definedName name="sugestao_investimento">TEST!$D$14</definedName>
    <definedName name="taxa_mensal">TEST!$D$19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<sst xmlns="http://schemas.openxmlformats.org/spreadsheetml/2006/main" count="71" uniqueCount="34">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</sst>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9" fillId="3" borderId="5" xfId="0" applyFont="1" applyFill="1" applyBorder="1" applyAlignment="1">
      <alignment horizontal="left" indent="3"/>
    </xf>
    <xf numFmtId="164" fontId="10" fillId="3" borderId="6" xfId="0" applyNumberFormat="1" applyFont="1" applyFill="1" applyBorder="1" applyAlignment="1">
      <alignment horizontal="center"/>
    </xf>
    <xf numFmtId="164" fontId="10" fillId="3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left" indent="3"/>
    </xf>
    <xf numFmtId="164" fontId="10" fillId="3" borderId="9" xfId="0" applyNumberFormat="1" applyFont="1" applyFill="1" applyBorder="1" applyAlignment="1">
      <alignment horizontal="center"/>
    </xf>
    <xf numFmtId="164" fontId="10" fillId="3" borderId="10" xfId="0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indent="3"/>
    </xf>
    <xf numFmtId="164" fontId="10" fillId="3" borderId="12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3" borderId="19" xfId="0" applyNumberFormat="1" applyFont="1" applyFill="1" applyBorder="1" applyAlignment="1">
      <alignment horizontal="center"/>
    </xf>
    <xf numFmtId="8" fontId="11" fillId="3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5" borderId="22" xfId="0" applyNumberFormat="1" applyFont="1" applyFill="1" applyBorder="1" applyAlignment="1">
      <alignment horizontal="center"/>
    </xf>
    <xf numFmtId="0" fontId="3" fillId="5" borderId="0" xfId="0" applyFont="1" applyFill="1"/>
    <xf numFmtId="164" fontId="3" fillId="5" borderId="0" xfId="1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164" fontId="3" fillId="6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9" fillId="5" borderId="14" xfId="0" applyFont="1" applyFill="1" applyBorder="1" applyAlignment="1">
      <alignment horizontal="left" indent="3"/>
    </xf>
    <xf numFmtId="0" fontId="9" fillId="5" borderId="15" xfId="0" applyFont="1" applyFill="1" applyBorder="1" applyAlignment="1">
      <alignment horizontal="left" indent="3"/>
    </xf>
    <xf numFmtId="0" fontId="9" fillId="5" borderId="17" xfId="0" applyFont="1" applyFill="1" applyBorder="1" applyAlignment="1">
      <alignment horizontal="left" indent="3"/>
    </xf>
    <xf numFmtId="0" fontId="9" fillId="5" borderId="18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12" fillId="3" borderId="21" xfId="0" applyFont="1" applyFill="1" applyBorder="1" applyAlignment="1">
      <alignment horizontal="left" indent="3"/>
    </xf>
    <xf numFmtId="0" fontId="9" fillId="5" borderId="20" xfId="0" applyFont="1" applyFill="1" applyBorder="1" applyAlignment="1">
      <alignment horizontal="left" indent="3"/>
    </xf>
    <xf numFmtId="0" fontId="9" fillId="5" borderId="21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8" xfId="0" applyFont="1" applyFill="1" applyBorder="1" applyAlignment="1">
      <alignment horizontal="left" indent="3"/>
    </xf>
    <xf numFmtId="0" fontId="5" fillId="7" borderId="1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2" fillId="4" borderId="0" xfId="3" applyFill="1"/>
    <xf numFmtId="0" fontId="2" fillId="4" borderId="0" xfId="3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2" fillId="11" borderId="0" xfId="3" applyFill="1"/>
    <xf numFmtId="9" fontId="2" fillId="11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TEST!$C$35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98-49F5-A38A-42847BD462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98-49F5-A38A-42847BD462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98-49F5-A38A-42847BD462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98-49F5-A38A-42847BD4627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98-49F5-A38A-42847BD4627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98-49F5-A38A-42847BD46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TEST!$C$36:$C$41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242455</xdr:colOff>
      <xdr:row>1</xdr:row>
      <xdr:rowOff>62469</xdr:rowOff>
    </xdr:from>
    <xdr:to>
      <xdr:col>4</xdr:col>
      <xdr:colOff>155951</xdr:colOff>
      <xdr:row>9</xdr:row>
      <xdr:rowOff>43296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3" b="10298"/>
        <a:stretch/>
      </xdr:blipFill>
      <xdr:spPr>
        <a:xfrm>
          <a:off x="242455" y="244310"/>
          <a:ext cx="6381837" cy="1435554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opLeftCell="A31" zoomScale="110" zoomScaleNormal="110" workbookViewId="0">
      <selection activeCell="D18" sqref="D18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41" t="s">
        <v>15</v>
      </c>
      <c r="C11" s="42"/>
      <c r="D11" s="43"/>
    </row>
    <row r="12" spans="2:4" ht="17.25">
      <c r="B12" s="31" t="s">
        <v>14</v>
      </c>
      <c r="C12" s="32"/>
      <c r="D12" s="19">
        <v>3100</v>
      </c>
    </row>
    <row r="13" spans="2:4" ht="17.25">
      <c r="B13" s="33" t="s">
        <v>13</v>
      </c>
      <c r="C13" s="34"/>
      <c r="D13" s="20">
        <v>6.0000000000000001E-3</v>
      </c>
    </row>
    <row r="14" spans="2:4" ht="18" thickBot="1">
      <c r="B14" s="37" t="s">
        <v>33</v>
      </c>
      <c r="C14" s="38"/>
      <c r="D14" s="21">
        <f>D12*30%</f>
        <v>930</v>
      </c>
    </row>
    <row r="15" spans="2:4" ht="15" thickBot="1"/>
    <row r="16" spans="2:4" ht="28.5" customHeight="1">
      <c r="B16" s="44" t="s">
        <v>5</v>
      </c>
      <c r="C16" s="45"/>
      <c r="D16" s="46"/>
    </row>
    <row r="17" spans="1:6" ht="17.25">
      <c r="B17" s="31" t="s">
        <v>0</v>
      </c>
      <c r="C17" s="32"/>
      <c r="D17" s="14">
        <v>450</v>
      </c>
    </row>
    <row r="18" spans="1:6" ht="17.25">
      <c r="B18" s="33" t="s">
        <v>1</v>
      </c>
      <c r="C18" s="34"/>
      <c r="D18" s="15">
        <v>4</v>
      </c>
    </row>
    <row r="19" spans="1:6" ht="17.25">
      <c r="B19" s="33" t="s">
        <v>2</v>
      </c>
      <c r="C19" s="34"/>
      <c r="D19" s="16">
        <v>1.0789999999999999E-2</v>
      </c>
    </row>
    <row r="20" spans="1:6" ht="17.25">
      <c r="B20" s="39" t="s">
        <v>3</v>
      </c>
      <c r="C20" s="40"/>
      <c r="D20" s="17">
        <f>FV(taxa_mensal,qtd_anos*12,aporte*-1)</f>
        <v>28104.45884622457</v>
      </c>
    </row>
    <row r="21" spans="1:6" ht="18" thickBot="1">
      <c r="B21" s="35" t="s">
        <v>4</v>
      </c>
      <c r="C21" s="36"/>
      <c r="D21" s="18">
        <f>patrimonio*rendimento_carteira</f>
        <v>168.62675307734742</v>
      </c>
      <c r="F21" s="3"/>
    </row>
    <row r="22" spans="1:6" ht="15" thickBot="1"/>
    <row r="23" spans="1:6" ht="30.75">
      <c r="B23" s="44" t="s">
        <v>11</v>
      </c>
      <c r="C23" s="45"/>
      <c r="D23" s="47" t="s">
        <v>12</v>
      </c>
    </row>
    <row r="24" spans="1:6" ht="17.25">
      <c r="A24" s="1">
        <v>2</v>
      </c>
      <c r="B24" s="5" t="s">
        <v>6</v>
      </c>
      <c r="C24" s="6">
        <f>FV($D$19,$A24*12,$D$17*-1)</f>
        <v>12252.432283940348</v>
      </c>
      <c r="D24" s="7">
        <f>C24*rendimento_carteira</f>
        <v>73.514593703642092</v>
      </c>
    </row>
    <row r="25" spans="1:6" ht="17.25">
      <c r="A25" s="1">
        <v>5</v>
      </c>
      <c r="B25" s="8" t="s">
        <v>7</v>
      </c>
      <c r="C25" s="9">
        <f>FV($D$19,$A25*12,$D$17*-1)</f>
        <v>37699.61129931944</v>
      </c>
      <c r="D25" s="10">
        <f>C25*rendimento_carteira</f>
        <v>226.19766779591666</v>
      </c>
    </row>
    <row r="26" spans="1:6" ht="17.25">
      <c r="A26" s="1">
        <v>10</v>
      </c>
      <c r="B26" s="8" t="s">
        <v>8</v>
      </c>
      <c r="C26" s="9">
        <f>FV($D$19,$A26*12,$D$17*-1)</f>
        <v>109477.89563857749</v>
      </c>
      <c r="D26" s="10">
        <f>C26*rendimento_carteira</f>
        <v>656.86737383146499</v>
      </c>
    </row>
    <row r="27" spans="1:6" ht="17.25">
      <c r="A27" s="1">
        <v>20</v>
      </c>
      <c r="B27" s="8" t="s">
        <v>9</v>
      </c>
      <c r="C27" s="9">
        <f>FV($D$19,$A27*12,$D$17*-1)</f>
        <v>506339.28004368627</v>
      </c>
      <c r="D27" s="10">
        <f>C27*rendimento_carteira</f>
        <v>3038.0356802621177</v>
      </c>
    </row>
    <row r="28" spans="1:6" ht="18" thickBot="1">
      <c r="A28" s="1">
        <v>30</v>
      </c>
      <c r="B28" s="11" t="s">
        <v>10</v>
      </c>
      <c r="C28" s="12">
        <f>FV($D$19,$A28*12,$D$17*-1)</f>
        <v>1944976.3447521215</v>
      </c>
      <c r="D28" s="13">
        <f>C28*rendimento_carteira</f>
        <v>11669.858068512729</v>
      </c>
    </row>
    <row r="32" spans="1:6">
      <c r="B32" s="48" t="s">
        <v>20</v>
      </c>
      <c r="C32" s="49" t="s">
        <v>17</v>
      </c>
      <c r="D32" s="48"/>
    </row>
    <row r="33" spans="2:4" ht="15">
      <c r="B33" s="22" t="s">
        <v>19</v>
      </c>
      <c r="C33" s="23">
        <f>aporte</f>
        <v>450</v>
      </c>
      <c r="D33" s="22"/>
    </row>
    <row r="35" spans="2:4" ht="15">
      <c r="B35" s="24" t="s">
        <v>21</v>
      </c>
      <c r="C35" s="24" t="s">
        <v>22</v>
      </c>
      <c r="D35" s="24" t="s">
        <v>23</v>
      </c>
    </row>
    <row r="36" spans="2:4">
      <c r="B36" s="2" t="s">
        <v>24</v>
      </c>
      <c r="C36" s="4">
        <f>VLOOKUP($C$32&amp;"-"&amp;B36,'TST2'!$A:$D,4,FALSE)</f>
        <v>0.32</v>
      </c>
      <c r="D36" s="27">
        <f>C36*$C$33</f>
        <v>144</v>
      </c>
    </row>
    <row r="37" spans="2:4">
      <c r="B37" s="2" t="s">
        <v>25</v>
      </c>
      <c r="C37" s="4">
        <f>VLOOKUP($C$32&amp;"-"&amp;B37,'TST2'!$A:$D,4,FALSE)</f>
        <v>0.35</v>
      </c>
      <c r="D37" s="27">
        <f t="shared" ref="D37:D41" si="0">C37*$C$33</f>
        <v>157.5</v>
      </c>
    </row>
    <row r="38" spans="2:4">
      <c r="B38" s="2" t="s">
        <v>26</v>
      </c>
      <c r="C38" s="4">
        <f>VLOOKUP($C$32&amp;"-"&amp;B38,'TST2'!$A:$D,4,FALSE)</f>
        <v>0.08</v>
      </c>
      <c r="D38" s="27">
        <f t="shared" si="0"/>
        <v>36</v>
      </c>
    </row>
    <row r="39" spans="2:4">
      <c r="B39" s="2" t="s">
        <v>27</v>
      </c>
      <c r="C39" s="4">
        <f>VLOOKUP($C$32&amp;"-"&amp;B39,'TST2'!$A:$D,4,FALSE)</f>
        <v>0.05</v>
      </c>
      <c r="D39" s="27">
        <f t="shared" si="0"/>
        <v>22.5</v>
      </c>
    </row>
    <row r="40" spans="2:4">
      <c r="B40" s="2" t="s">
        <v>28</v>
      </c>
      <c r="C40" s="4">
        <f>VLOOKUP($C$32&amp;"-"&amp;B40,'TST2'!$A:$D,4,FALSE)</f>
        <v>0.1</v>
      </c>
      <c r="D40" s="27">
        <f t="shared" si="0"/>
        <v>45</v>
      </c>
    </row>
    <row r="41" spans="2:4">
      <c r="B41" s="2" t="s">
        <v>29</v>
      </c>
      <c r="C41" s="4">
        <f>VLOOKUP($C$32&amp;"-"&amp;B41,'TST2'!$A:$D,4,FALSE)</f>
        <v>0.1</v>
      </c>
      <c r="D41" s="27">
        <f t="shared" si="0"/>
        <v>45</v>
      </c>
    </row>
    <row r="42" spans="2:4" ht="15">
      <c r="B42" s="25"/>
      <c r="C42" s="25"/>
      <c r="D42" s="26">
        <f>SUM(D36:D41)</f>
        <v>450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tabSelected="1" zoomScale="115" zoomScaleNormal="115" workbookViewId="0">
      <selection activeCell="D9" sqref="D9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50" t="s">
        <v>31</v>
      </c>
      <c r="B2" s="50" t="s">
        <v>20</v>
      </c>
      <c r="C2" s="51" t="s">
        <v>21</v>
      </c>
      <c r="D2" s="51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55" t="s">
        <v>32</v>
      </c>
      <c r="H4" s="56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28" t="str">
        <f t="shared" si="0"/>
        <v>Conservador-HOTELARIAS</v>
      </c>
      <c r="B8" s="28" t="s">
        <v>16</v>
      </c>
      <c r="C8" s="29" t="s">
        <v>29</v>
      </c>
      <c r="D8" s="30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52" t="str">
        <f t="shared" si="0"/>
        <v>Moderado-TIJOLO</v>
      </c>
      <c r="B10" s="52" t="s">
        <v>17</v>
      </c>
      <c r="C10" s="53" t="s">
        <v>25</v>
      </c>
      <c r="D10" s="54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28" t="str">
        <f t="shared" si="0"/>
        <v>Moderado-HOTELARIAS</v>
      </c>
      <c r="B14" s="28" t="s">
        <v>17</v>
      </c>
      <c r="C14" s="29" t="s">
        <v>29</v>
      </c>
      <c r="D14" s="30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19483571-f922-4e8e-9c1c-26f0a2252132"/>
    <ds:schemaRef ds:uri="851b35d3-0456-4d6a-bc2f-da927e91d15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TEST</vt:lpstr>
      <vt:lpstr>TST2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Morais, Airam Lucas Costa</cp:lastModifiedBy>
  <dcterms:created xsi:type="dcterms:W3CDTF">2025-04-16T18:38:03Z</dcterms:created>
  <dcterms:modified xsi:type="dcterms:W3CDTF">2025-06-08T13:18:48Z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