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codeName="ThisWorkbook" autoCompressPictures="0"/>
  <bookViews>
    <workbookView xWindow="0" yWindow="0" windowWidth="28800" windowHeight="18200"/>
  </bookViews>
  <sheets>
    <sheet name="Marketing Budget Plan" sheetId="1" r:id="rId1"/>
    <sheet name="工作表1" sheetId="8" r:id="rId2"/>
  </sheets>
  <definedNames>
    <definedName name="FiscalYear">'Marketing Budget Plan'!$P$1</definedName>
    <definedName name="_xlnm.Print_Titles" localSheetId="0">'Marketing Budget Plan'!$6:$6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C6" i="1"/>
  <c r="B6" i="1"/>
  <c r="H27" i="8"/>
  <c r="O29" i="1"/>
  <c r="O18" i="1"/>
  <c r="O24" i="1"/>
  <c r="O22" i="1"/>
  <c r="O23" i="1"/>
  <c r="O25" i="1"/>
  <c r="B26" i="1"/>
  <c r="C26" i="1"/>
  <c r="D26" i="1"/>
  <c r="E26" i="1"/>
  <c r="F26" i="1"/>
  <c r="G26" i="1"/>
  <c r="H26" i="1"/>
  <c r="I26" i="1"/>
  <c r="J26" i="1"/>
  <c r="K26" i="1"/>
  <c r="L26" i="1"/>
  <c r="M26" i="1"/>
  <c r="O26" i="1"/>
  <c r="C11" i="1"/>
  <c r="O12" i="1"/>
  <c r="C33" i="1"/>
  <c r="D33" i="1"/>
  <c r="E33" i="1"/>
  <c r="F33" i="1"/>
  <c r="G33" i="1"/>
  <c r="H33" i="1"/>
  <c r="I33" i="1"/>
  <c r="J33" i="1"/>
  <c r="K33" i="1"/>
  <c r="L33" i="1"/>
  <c r="M33" i="1"/>
  <c r="O31" i="1"/>
  <c r="O32" i="1"/>
  <c r="O30" i="1"/>
  <c r="O33" i="1"/>
  <c r="B33" i="1"/>
  <c r="O17" i="1"/>
  <c r="O19" i="1"/>
  <c r="B19" i="1"/>
  <c r="C19" i="1"/>
  <c r="D19" i="1"/>
  <c r="E19" i="1"/>
  <c r="F19" i="1"/>
  <c r="G19" i="1"/>
  <c r="H19" i="1"/>
  <c r="I19" i="1"/>
  <c r="J19" i="1"/>
  <c r="K19" i="1"/>
  <c r="L19" i="1"/>
  <c r="M19" i="1"/>
  <c r="C14" i="1"/>
  <c r="C8" i="1"/>
  <c r="D14" i="1"/>
  <c r="D8" i="1"/>
  <c r="E14" i="1"/>
  <c r="E8" i="1"/>
  <c r="F14" i="1"/>
  <c r="F8" i="1"/>
  <c r="G14" i="1"/>
  <c r="G8" i="1"/>
  <c r="H14" i="1"/>
  <c r="H8" i="1"/>
  <c r="I14" i="1"/>
  <c r="I8" i="1"/>
  <c r="J14" i="1"/>
  <c r="J8" i="1"/>
  <c r="K14" i="1"/>
  <c r="K8" i="1"/>
  <c r="L14" i="1"/>
  <c r="L8" i="1"/>
  <c r="M14" i="1"/>
  <c r="M8" i="1"/>
  <c r="B14" i="1"/>
  <c r="B8" i="1"/>
  <c r="O8" i="1"/>
  <c r="O11" i="1"/>
  <c r="O13" i="1"/>
  <c r="O14" i="1"/>
  <c r="E6" i="1"/>
  <c r="F6" i="1"/>
  <c r="G6" i="1"/>
  <c r="H6" i="1"/>
  <c r="I6" i="1"/>
  <c r="J6" i="1"/>
  <c r="K6" i="1"/>
  <c r="L6" i="1"/>
  <c r="M6" i="1"/>
</calcChain>
</file>

<file path=xl/sharedStrings.xml><?xml version="1.0" encoding="utf-8"?>
<sst xmlns="http://schemas.openxmlformats.org/spreadsheetml/2006/main" count="34" uniqueCount="34">
  <si>
    <t>合计</t>
  </si>
  <si>
    <r>
      <rPr>
        <b/>
        <sz val="14"/>
        <color rgb="FF6E9EC2" tint="-0.49995422223578601"/>
        <rFont val="Hei"/>
        <charset val="134"/>
      </rPr>
      <t>预算总额</t>
    </r>
  </si>
  <si>
    <t>职员预算总额</t>
  </si>
  <si>
    <r>
      <rPr>
        <b/>
        <sz val="14"/>
        <color rgb="FF6E9EC2" tint="-0.49995422223578601"/>
        <rFont val="Hei"/>
        <charset val="134"/>
      </rPr>
      <t>其他</t>
    </r>
  </si>
  <si>
    <t>计算机/办公设备</t>
  </si>
  <si>
    <t>其他预算总额</t>
  </si>
  <si>
    <r>
      <rPr>
        <b/>
        <sz val="14"/>
        <color rgb="FF6E9EC2" tint="-0.49995422223578601"/>
        <rFont val="Hei"/>
        <charset val="134"/>
      </rPr>
      <t>职员</t>
    </r>
    <phoneticPr fontId="10" type="noConversion"/>
  </si>
  <si>
    <t>奖金</t>
    <phoneticPr fontId="10" type="noConversion"/>
  </si>
  <si>
    <t>实习生（美工）</t>
    <phoneticPr fontId="10" type="noConversion"/>
  </si>
  <si>
    <t>实习生（产品2-5人）</t>
    <phoneticPr fontId="10" type="noConversion"/>
  </si>
  <si>
    <t>差旅</t>
    <phoneticPr fontId="10" type="noConversion"/>
  </si>
  <si>
    <t>供应商调查预算总额</t>
    <phoneticPr fontId="10" type="noConversion"/>
  </si>
  <si>
    <t>产品制作</t>
    <phoneticPr fontId="10" type="noConversion"/>
  </si>
  <si>
    <t>服务器端</t>
    <phoneticPr fontId="10" type="noConversion"/>
  </si>
  <si>
    <t>客户端</t>
    <phoneticPr fontId="10" type="noConversion"/>
  </si>
  <si>
    <t>大数据研发</t>
    <phoneticPr fontId="10" type="noConversion"/>
  </si>
  <si>
    <t>产品预算总额</t>
    <phoneticPr fontId="10" type="noConversion"/>
  </si>
  <si>
    <t>不可预见</t>
    <phoneticPr fontId="10" type="noConversion"/>
  </si>
  <si>
    <t>房租</t>
    <phoneticPr fontId="10" type="noConversion"/>
  </si>
  <si>
    <t>水电杂费</t>
    <phoneticPr fontId="10" type="noConversion"/>
  </si>
  <si>
    <t>办公费用</t>
    <phoneticPr fontId="10" type="noConversion"/>
  </si>
  <si>
    <t>市场调研＋产品验证</t>
    <phoneticPr fontId="10" type="noConversion"/>
  </si>
  <si>
    <r>
      <rPr>
        <b/>
        <sz val="14"/>
        <color rgb="FF6E9EC2" tint="-0.49995422223578601"/>
        <rFont val="Hei"/>
        <charset val="134"/>
      </rPr>
      <t>市场调查</t>
    </r>
    <phoneticPr fontId="10" type="noConversion"/>
  </si>
  <si>
    <t>列2</t>
  </si>
  <si>
    <t>列3</t>
  </si>
  <si>
    <t>列4</t>
  </si>
  <si>
    <t>列5</t>
  </si>
  <si>
    <t>列6</t>
  </si>
  <si>
    <t>列7</t>
  </si>
  <si>
    <t>列8</t>
  </si>
  <si>
    <t>汇总</t>
  </si>
  <si>
    <t>资金使用计划</t>
    <phoneticPr fontId="24" type="noConversion"/>
  </si>
  <si>
    <t>项目</t>
    <phoneticPr fontId="24" type="noConversion"/>
  </si>
  <si>
    <r>
      <rPr>
        <b/>
        <sz val="22"/>
        <color rgb="FF6E9EC2" tint="-0.249977111117893"/>
        <rFont val="Hei"/>
        <charset val="134"/>
      </rPr>
      <t>产品开发资金计划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</si>
</sst>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mm"/>
    <numFmt numFmtId="177" formatCode="#,##0_);\(#,##0\)"/>
  </numFmts>
  <fonts count="26" x14ac:knownFonts="1">
    <font>
      <sz val="12"/>
      <color theme="1" tint="0.24994659260841701"/>
      <name val="News Gothic MT"/>
      <family val="2"/>
      <scheme val="minor"/>
    </font>
    <font>
      <sz val="12"/>
      <color theme="1"/>
      <name val="News Gothic MT"/>
      <family val="2"/>
      <scheme val="minor"/>
    </font>
    <font>
      <sz val="12"/>
      <color theme="0"/>
      <name val="News Gothic MT"/>
      <family val="2"/>
      <scheme val="minor"/>
    </font>
    <font>
      <b/>
      <sz val="12"/>
      <color theme="1" tint="0.24994659260841701"/>
      <name val="News Gothic MT"/>
      <family val="2"/>
      <scheme val="minor"/>
    </font>
    <font>
      <sz val="11"/>
      <color theme="0"/>
      <name val="News Gothic MT"/>
      <family val="2"/>
      <scheme val="minor"/>
    </font>
    <font>
      <b/>
      <sz val="22"/>
      <color theme="4" tint="-0.24994659260841701"/>
      <name val="News Gothic MT"/>
      <family val="2"/>
      <scheme val="major"/>
    </font>
    <font>
      <b/>
      <sz val="14"/>
      <color theme="4" tint="-0.24994659260841701"/>
      <name val="News Gothic MT"/>
      <family val="2"/>
      <scheme val="minor"/>
    </font>
    <font>
      <b/>
      <sz val="11"/>
      <color theme="1" tint="0.34998626667073579"/>
      <name val="News Gothic MT"/>
      <family val="2"/>
      <scheme val="minor"/>
    </font>
    <font>
      <u/>
      <sz val="12"/>
      <color theme="10"/>
      <name val="News Gothic MT"/>
      <family val="2"/>
      <scheme val="minor"/>
    </font>
    <font>
      <u/>
      <sz val="12"/>
      <color theme="11"/>
      <name val="News Gothic MT"/>
      <family val="2"/>
      <scheme val="minor"/>
    </font>
    <font>
      <sz val="9"/>
      <name val="宋体"/>
      <family val="3"/>
      <charset val="134"/>
      <scheme val="minor"/>
    </font>
    <font>
      <b/>
      <sz val="22"/>
      <color theme="6" tint="-0.249977111117893"/>
      <name val="Hei"/>
      <charset val="134"/>
    </font>
    <font>
      <b/>
      <sz val="22"/>
      <color rgb="FF6E9EC2" tint="-0.249977111117893"/>
      <name val="Hei"/>
      <charset val="134"/>
    </font>
    <font>
      <b/>
      <sz val="22"/>
      <color theme="4" tint="-0.24994659260841701"/>
      <name val="Hei"/>
      <charset val="134"/>
    </font>
    <font>
      <b/>
      <sz val="14"/>
      <color theme="6"/>
      <name val="Hei"/>
      <charset val="134"/>
    </font>
    <font>
      <sz val="12"/>
      <color theme="1"/>
      <name val="Hei"/>
      <charset val="134"/>
    </font>
    <font>
      <sz val="11"/>
      <color theme="0"/>
      <name val="Hei"/>
      <charset val="134"/>
    </font>
    <font>
      <b/>
      <sz val="12"/>
      <color theme="1"/>
      <name val="Hei"/>
      <charset val="134"/>
    </font>
    <font>
      <b/>
      <sz val="12"/>
      <color theme="1" tint="0.24994659260841701"/>
      <name val="Hei"/>
      <charset val="134"/>
    </font>
    <font>
      <sz val="12"/>
      <color theme="1" tint="0.24994659260841701"/>
      <name val="Hei"/>
      <charset val="134"/>
    </font>
    <font>
      <b/>
      <sz val="14"/>
      <color theme="6" tint="-0.499984740745262"/>
      <name val="Hei"/>
      <charset val="134"/>
    </font>
    <font>
      <b/>
      <sz val="14"/>
      <color rgb="FF6E9EC2" tint="-0.49995422223578601"/>
      <name val="Hei"/>
      <charset val="134"/>
    </font>
    <font>
      <b/>
      <sz val="11"/>
      <color theme="1" tint="0.34998626667073579"/>
      <name val="Hei"/>
      <charset val="134"/>
    </font>
    <font>
      <b/>
      <sz val="14"/>
      <color theme="4" tint="-0.24994659260841701"/>
      <name val="Hei"/>
      <charset val="134"/>
    </font>
    <font>
      <sz val="9"/>
      <name val="News Gothic MT"/>
      <family val="2"/>
      <scheme val="minor"/>
    </font>
    <font>
      <sz val="12"/>
      <color theme="1" tint="0.24994659260841701"/>
      <name val="宋体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6"/>
      </bottom>
      <diagonal/>
    </border>
    <border>
      <left/>
      <right/>
      <top/>
      <bottom style="thick">
        <color theme="6"/>
      </bottom>
      <diagonal/>
    </border>
    <border>
      <left/>
      <right/>
      <top style="medium">
        <color theme="6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4">
    <xf numFmtId="0" fontId="0" fillId="0" borderId="0"/>
    <xf numFmtId="0" fontId="5" fillId="0" borderId="1" applyNumberFormat="0" applyFill="0" applyAlignment="0" applyProtection="0"/>
    <xf numFmtId="0" fontId="3" fillId="5" borderId="2" applyNumberFormat="0" applyProtection="0">
      <alignment horizontal="right"/>
    </xf>
    <xf numFmtId="0" fontId="6" fillId="0" borderId="1" applyNumberFormat="0" applyFill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7" fillId="0" borderId="1" applyNumberFormat="0" applyFill="0" applyAlignment="0" applyProtection="0"/>
    <xf numFmtId="0" fontId="4" fillId="4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6">
    <xf numFmtId="0" fontId="0" fillId="0" borderId="0" xfId="0"/>
    <xf numFmtId="0" fontId="11" fillId="0" borderId="1" xfId="1" applyFont="1" applyFill="1" applyAlignment="1"/>
    <xf numFmtId="0" fontId="13" fillId="0" borderId="1" xfId="1" applyFont="1" applyFill="1" applyAlignment="1"/>
    <xf numFmtId="0" fontId="13" fillId="0" borderId="1" xfId="1" applyFont="1" applyFill="1"/>
    <xf numFmtId="0" fontId="14" fillId="0" borderId="1" xfId="3" applyFont="1" applyFill="1" applyAlignment="1">
      <alignment horizontal="right" vertical="center" wrapText="1"/>
    </xf>
    <xf numFmtId="57" fontId="14" fillId="0" borderId="1" xfId="3" applyNumberFormat="1" applyFont="1" applyFill="1" applyAlignment="1">
      <alignment horizontal="center" vertical="center"/>
    </xf>
    <xf numFmtId="0" fontId="15" fillId="0" borderId="0" xfId="0" applyFont="1" applyFill="1" applyBorder="1"/>
    <xf numFmtId="0" fontId="16" fillId="4" borderId="0" xfId="7" applyFont="1" applyBorder="1" applyAlignment="1">
      <alignment horizontal="left" vertical="center"/>
    </xf>
    <xf numFmtId="0" fontId="16" fillId="4" borderId="0" xfId="7" applyFont="1" applyBorder="1"/>
    <xf numFmtId="0" fontId="16" fillId="4" borderId="0" xfId="7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right"/>
    </xf>
    <xf numFmtId="0" fontId="18" fillId="5" borderId="2" xfId="2" applyFont="1">
      <alignment horizontal="right"/>
    </xf>
    <xf numFmtId="58" fontId="18" fillId="5" borderId="2" xfId="2" applyNumberFormat="1" applyFont="1">
      <alignment horizontal="right"/>
    </xf>
    <xf numFmtId="176" fontId="18" fillId="5" borderId="2" xfId="2" applyNumberFormat="1" applyFont="1" applyAlignment="1">
      <alignment horizontal="right" wrapText="1"/>
    </xf>
    <xf numFmtId="176" fontId="18" fillId="5" borderId="2" xfId="2" applyNumberFormat="1" applyFont="1" applyAlignment="1">
      <alignment horizontal="center"/>
    </xf>
    <xf numFmtId="0" fontId="19" fillId="0" borderId="0" xfId="0" applyFont="1"/>
    <xf numFmtId="0" fontId="20" fillId="0" borderId="1" xfId="3" applyFont="1"/>
    <xf numFmtId="37" fontId="22" fillId="0" borderId="1" xfId="6" applyNumberFormat="1" applyFont="1" applyBorder="1"/>
    <xf numFmtId="1" fontId="22" fillId="0" borderId="1" xfId="6" applyNumberFormat="1" applyFont="1" applyBorder="1"/>
    <xf numFmtId="0" fontId="17" fillId="0" borderId="0" xfId="0" applyFont="1" applyFill="1" applyBorder="1" applyAlignment="1">
      <alignment vertical="center" wrapText="1"/>
    </xf>
    <xf numFmtId="3" fontId="15" fillId="0" borderId="0" xfId="0" applyNumberFormat="1" applyFont="1" applyFill="1" applyBorder="1" applyAlignment="1">
      <alignment vertical="center"/>
    </xf>
    <xf numFmtId="0" fontId="23" fillId="0" borderId="1" xfId="3" applyFont="1"/>
    <xf numFmtId="0" fontId="19" fillId="0" borderId="0" xfId="0" applyFont="1" applyFill="1" applyBorder="1" applyAlignment="1">
      <alignment vertical="center" wrapText="1"/>
    </xf>
    <xf numFmtId="38" fontId="19" fillId="0" borderId="0" xfId="0" applyNumberFormat="1" applyFont="1" applyFill="1" applyBorder="1" applyAlignment="1">
      <alignment vertical="center"/>
    </xf>
    <xf numFmtId="37" fontId="19" fillId="0" borderId="0" xfId="0" applyNumberFormat="1" applyFont="1" applyFill="1" applyBorder="1" applyAlignment="1">
      <alignment vertical="center"/>
    </xf>
    <xf numFmtId="3" fontId="19" fillId="0" borderId="0" xfId="0" applyNumberFormat="1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38" fontId="1" fillId="0" borderId="0" xfId="0" applyNumberFormat="1" applyFont="1" applyFill="1" applyBorder="1" applyAlignment="1">
      <alignment vertical="center"/>
    </xf>
    <xf numFmtId="37" fontId="1" fillId="0" borderId="0" xfId="0" applyNumberFormat="1" applyFont="1" applyFill="1" applyBorder="1" applyAlignment="1">
      <alignment vertical="center"/>
    </xf>
    <xf numFmtId="177" fontId="15" fillId="0" borderId="0" xfId="0" applyNumberFormat="1" applyFont="1" applyFill="1" applyBorder="1" applyAlignment="1">
      <alignment vertical="center"/>
    </xf>
    <xf numFmtId="0" fontId="21" fillId="0" borderId="1" xfId="3" applyFont="1"/>
    <xf numFmtId="0" fontId="16" fillId="4" borderId="3" xfId="7" applyFont="1" applyBorder="1" applyAlignment="1">
      <alignment vertical="center"/>
    </xf>
    <xf numFmtId="0" fontId="16" fillId="4" borderId="0" xfId="7" applyFont="1" applyBorder="1" applyAlignment="1"/>
    <xf numFmtId="0" fontId="15" fillId="0" borderId="0" xfId="0" applyFont="1" applyFill="1" applyBorder="1" applyAlignment="1">
      <alignment vertical="center" wrapText="1"/>
    </xf>
    <xf numFmtId="0" fontId="25" fillId="0" borderId="0" xfId="0" applyFont="1"/>
    <xf numFmtId="0" fontId="25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34">
    <cellStyle name="60% - 强调文字颜色 1" xfId="4" builtinId="32" customBuiltin="1"/>
    <cellStyle name="60% - 强调文字颜色 3" xfId="7" builtinId="40"/>
    <cellStyle name="60% - 强调文字颜色 5" xfId="5" builtinId="48" customBuiltin="1"/>
    <cellStyle name="标题" xfId="1" builtinId="15" customBuiltin="1"/>
    <cellStyle name="标题 2" xfId="2" builtinId="17" customBuiltin="1"/>
    <cellStyle name="标题 3" xfId="3" builtinId="18" customBuiltin="1"/>
    <cellStyle name="标题 4" xfId="6" builtinId="19" customBuilti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普通" xfId="0" builtinId="0" customBuiltin="1"/>
  </cellStyles>
  <dxfs count="267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He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i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5" formatCode="#,##0;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  <numFmt numFmtId="177" formatCode="#,##0_);\(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Hei"/>
        <scheme val="none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He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strike val="0"/>
        <outline val="0"/>
        <shadow val="0"/>
        <u val="none"/>
        <vertAlign val="baseline"/>
        <name val="Hei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News Gothic MT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medium">
          <color theme="4" tint="-0.24994659260841701"/>
        </bottom>
      </border>
    </dxf>
    <dxf>
      <font>
        <strike val="0"/>
        <outline val="0"/>
        <shadow val="0"/>
        <u val="none"/>
        <vertAlign val="baseline"/>
        <name val="Hei"/>
        <scheme val="none"/>
      </font>
      <numFmt numFmtId="177" formatCode="#,##0_);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News Gothic MT"/>
        <scheme val="minor"/>
      </font>
      <numFmt numFmtId="177" formatCode="#,##0_);\(#,##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medium">
          <color theme="4" tint="-0.24994659260841701"/>
        </bottom>
      </border>
    </dxf>
    <dxf>
      <font>
        <strike val="0"/>
        <outline val="0"/>
        <shadow val="0"/>
        <u val="none"/>
        <vertAlign val="baseline"/>
        <name val="Hei"/>
        <scheme val="none"/>
      </font>
      <numFmt numFmtId="177" formatCode="#,##0_);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News Gothic MT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medium">
          <color theme="4" tint="-0.24994659260841701"/>
        </bottom>
      </border>
    </dxf>
    <dxf>
      <font>
        <strike val="0"/>
        <outline val="0"/>
        <shadow val="0"/>
        <u val="none"/>
        <vertAlign val="baseline"/>
        <name val="Hei"/>
        <scheme val="none"/>
      </font>
      <numFmt numFmtId="177" formatCode="#,##0_);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News Gothic MT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medium">
          <color theme="4" tint="-0.24994659260841701"/>
        </bottom>
      </border>
    </dxf>
    <dxf>
      <font>
        <strike val="0"/>
        <outline val="0"/>
        <shadow val="0"/>
        <u val="none"/>
        <vertAlign val="baseline"/>
        <name val="Hei"/>
        <scheme val="none"/>
      </font>
      <numFmt numFmtId="177" formatCode="#,##0_);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News Gothic MT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medium">
          <color theme="4" tint="-0.24994659260841701"/>
        </bottom>
      </border>
    </dxf>
    <dxf>
      <font>
        <strike val="0"/>
        <outline val="0"/>
        <shadow val="0"/>
        <u val="none"/>
        <vertAlign val="baseline"/>
        <name val="Hei"/>
        <scheme val="none"/>
      </font>
      <numFmt numFmtId="177" formatCode="#,##0_);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News Gothic MT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medium">
          <color theme="4" tint="-0.24994659260841701"/>
        </bottom>
      </border>
    </dxf>
    <dxf>
      <font>
        <strike val="0"/>
        <outline val="0"/>
        <shadow val="0"/>
        <u val="none"/>
        <vertAlign val="baseline"/>
        <name val="Hei"/>
        <scheme val="none"/>
      </font>
      <numFmt numFmtId="177" formatCode="#,##0_);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News Gothic MT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medium">
          <color theme="4" tint="-0.24994659260841701"/>
        </bottom>
      </border>
    </dxf>
    <dxf>
      <font>
        <strike val="0"/>
        <outline val="0"/>
        <shadow val="0"/>
        <u val="none"/>
        <vertAlign val="baseline"/>
        <name val="Hei"/>
        <scheme val="none"/>
      </font>
      <numFmt numFmtId="177" formatCode="#,##0_);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News Gothic MT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medium">
          <color theme="4" tint="-0.24994659260841701"/>
        </bottom>
      </border>
    </dxf>
    <dxf>
      <font>
        <strike val="0"/>
        <outline val="0"/>
        <shadow val="0"/>
        <u val="none"/>
        <vertAlign val="baseline"/>
        <name val="Hei"/>
        <scheme val="none"/>
      </font>
      <numFmt numFmtId="177" formatCode="#,##0_);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News Gothic MT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medium">
          <color theme="4" tint="-0.24994659260841701"/>
        </bottom>
      </border>
    </dxf>
    <dxf>
      <font>
        <strike val="0"/>
        <outline val="0"/>
        <shadow val="0"/>
        <u val="none"/>
        <vertAlign val="baseline"/>
        <name val="Hei"/>
        <scheme val="none"/>
      </font>
      <numFmt numFmtId="177" formatCode="#,##0_);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News Gothic MT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medium">
          <color theme="4" tint="-0.24994659260841701"/>
        </bottom>
      </border>
    </dxf>
    <dxf>
      <font>
        <strike val="0"/>
        <outline val="0"/>
        <shadow val="0"/>
        <u val="none"/>
        <vertAlign val="baseline"/>
        <name val="Hei"/>
        <scheme val="none"/>
      </font>
      <numFmt numFmtId="177" formatCode="#,##0_);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News Gothic MT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medium">
          <color theme="4" tint="-0.24994659260841701"/>
        </bottom>
      </border>
    </dxf>
    <dxf>
      <font>
        <strike val="0"/>
        <outline val="0"/>
        <shadow val="0"/>
        <u val="none"/>
        <vertAlign val="baseline"/>
        <name val="Hei"/>
        <scheme val="none"/>
      </font>
      <numFmt numFmtId="177" formatCode="#,##0_);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News Gothic MT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medium">
          <color theme="4" tint="-0.24994659260841701"/>
        </bottom>
      </border>
    </dxf>
    <dxf>
      <font>
        <strike val="0"/>
        <outline val="0"/>
        <shadow val="0"/>
        <u val="none"/>
        <vertAlign val="baseline"/>
        <name val="Hei"/>
        <scheme val="none"/>
      </font>
      <numFmt numFmtId="177" formatCode="#,##0_);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News Gothic MT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medium">
          <color theme="4" tint="-0.24994659260841701"/>
        </bottom>
      </border>
    </dxf>
    <dxf>
      <font>
        <strike val="0"/>
        <outline val="0"/>
        <shadow val="0"/>
        <u val="none"/>
        <vertAlign val="baseline"/>
        <name val="Hei"/>
        <scheme val="none"/>
      </font>
      <numFmt numFmtId="177" formatCode="#,##0_);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News Gothic MT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medium">
          <color theme="4" tint="-0.24994659260841701"/>
        </bottom>
      </border>
    </dxf>
    <dxf>
      <font>
        <strike val="0"/>
        <outline val="0"/>
        <shadow val="0"/>
        <u val="none"/>
        <vertAlign val="baseline"/>
        <name val="Hei"/>
        <scheme val="none"/>
      </font>
      <numFmt numFmtId="177" formatCode="#,##0_);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News Gothic MT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medium">
          <color theme="4" tint="-0.24994659260841701"/>
        </bottom>
      </border>
    </dxf>
    <dxf>
      <font>
        <strike val="0"/>
        <outline val="0"/>
        <shadow val="0"/>
        <u val="none"/>
        <vertAlign val="baseline"/>
        <sz val="14"/>
        <color theme="6" tint="-0.499984740745262"/>
        <name val="He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24994659260841701"/>
        <name val="News Gothic MT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medium">
          <color theme="4" tint="-0.24994659260841701"/>
        </bottom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Hei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5" formatCode="#,##0;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i"/>
        <scheme val="none"/>
      </font>
      <numFmt numFmtId="177" formatCode="#,##0_);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Hei"/>
        <scheme val="none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He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Hei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5" formatCode="#,##0;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i"/>
        <scheme val="none"/>
      </font>
      <numFmt numFmtId="177" formatCode="#,##0_);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Hei"/>
        <scheme val="none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He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Hei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5" formatCode="#,##0;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i"/>
        <scheme val="none"/>
      </font>
      <numFmt numFmtId="177" formatCode="#,##0_);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Hei"/>
        <scheme val="none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numFmt numFmtId="178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He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ews Gothic MT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Hei"/>
        <scheme val="none"/>
      </font>
    </dxf>
    <dxf>
      <font>
        <strike val="0"/>
        <outline val="0"/>
        <shadow val="0"/>
        <u val="none"/>
        <vertAlign val="baseline"/>
        <name val="Hei"/>
        <scheme val="none"/>
      </font>
    </dxf>
    <dxf>
      <fill>
        <patternFill patternType="none">
          <fgColor auto="1"/>
          <bgColor auto="1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0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/>
        <bottom/>
        <vertical/>
        <horizontal style="thin">
          <color theme="0"/>
        </horizontal>
      </border>
    </dxf>
    <dxf>
      <fill>
        <patternFill patternType="solid">
          <fgColor theme="6" tint="0.39994506668294322"/>
          <bgColor theme="6" tint="0.39994506668294322"/>
        </patternFill>
      </fill>
    </dxf>
    <dxf>
      <fill>
        <patternFill patternType="solid">
          <fgColor theme="6" tint="0.39994506668294322"/>
          <bgColor theme="6" tint="0.39994506668294322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0"/>
      </font>
      <fill>
        <patternFill patternType="solid">
          <fgColor theme="6" tint="0.59996337778862885"/>
          <bgColor theme="6" tint="0.59996337778862885"/>
        </patternFill>
      </fill>
      <border diagonalUp="0" diagonalDown="0">
        <left/>
        <right/>
        <top/>
        <bottom/>
        <vertical/>
        <horizontal style="thin">
          <color theme="0"/>
        </horizontal>
      </border>
    </dxf>
  </dxfs>
  <tableStyles count="2" defaultTableStyle="TableStyleMedium2" defaultPivotStyle="PivotStyleLight16">
    <tableStyle name="Marketing Tables" pivot="0" count="5">
      <tableStyleElement type="wholeTable" dxfId="266"/>
      <tableStyleElement type="headerRow" dxfId="265"/>
      <tableStyleElement type="totalRow" dxfId="264"/>
      <tableStyleElement type="firstRowStripe" dxfId="263"/>
      <tableStyleElement type="firstColumnStripe" dxfId="262"/>
    </tableStyle>
    <tableStyle name="Marketing Tables Light" pivot="0" count="4">
      <tableStyleElement type="wholeTable" dxfId="261"/>
      <tableStyleElement type="headerRow" dxfId="260"/>
      <tableStyleElement type="totalRow" dxfId="259"/>
      <tableStyleElement type="firstRowStripe" dxfId="258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Personnel" displayName="Personnel" ref="A11:P14" headerRowCount="0" totalsRowCount="1" headerRowDxfId="257" dataDxfId="256">
  <tableColumns count="16">
    <tableColumn id="1" name="Description" totalsRowLabel="职员预算总额" headerRowDxfId="255" dataDxfId="254" totalsRowDxfId="253"/>
    <tableColumn id="3" name="Column1" totalsRowFunction="sum" headerRowDxfId="252" dataDxfId="251" totalsRowDxfId="250"/>
    <tableColumn id="4" name="Column2" totalsRowFunction="sum" headerRowDxfId="249" dataDxfId="248" totalsRowDxfId="247"/>
    <tableColumn id="5" name="Column3" totalsRowFunction="sum" headerRowDxfId="246" dataDxfId="245" totalsRowDxfId="244"/>
    <tableColumn id="6" name="Column4" totalsRowFunction="sum" headerRowDxfId="243" dataDxfId="242" totalsRowDxfId="241"/>
    <tableColumn id="7" name="Column5" totalsRowFunction="sum" headerRowDxfId="240" dataDxfId="239" totalsRowDxfId="238"/>
    <tableColumn id="8" name="Column6" totalsRowFunction="sum" headerRowDxfId="237" dataDxfId="236" totalsRowDxfId="235"/>
    <tableColumn id="9" name="Column7" totalsRowFunction="sum" headerRowDxfId="234" dataDxfId="233" totalsRowDxfId="232"/>
    <tableColumn id="10" name="Column8" totalsRowFunction="sum" headerRowDxfId="231" dataDxfId="230" totalsRowDxfId="229"/>
    <tableColumn id="11" name="Column9" totalsRowFunction="sum" headerRowDxfId="228" dataDxfId="227" totalsRowDxfId="226"/>
    <tableColumn id="12" name="Column10" totalsRowFunction="sum" headerRowDxfId="225" dataDxfId="224" totalsRowDxfId="223"/>
    <tableColumn id="13" name="Column11" totalsRowFunction="sum" headerRowDxfId="222" dataDxfId="221" totalsRowDxfId="220"/>
    <tableColumn id="14" name="Column12" totalsRowFunction="sum" headerRowDxfId="219" dataDxfId="218" totalsRowDxfId="217"/>
    <tableColumn id="15" name="Average" headerRowDxfId="216" dataDxfId="215" totalsRowDxfId="214"/>
    <tableColumn id="2" name="Total" totalsRowFunction="sum" headerRowDxfId="213" dataDxfId="212" totalsRowDxfId="211">
      <calculatedColumnFormula>SUM(Personnel[[#This Row],[Column1]:[Column12]])</calculatedColumnFormula>
    </tableColumn>
    <tableColumn id="16" name="Overview" headerRowDxfId="210" dataDxfId="209" totalsRowDxfId="208"/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id="2" name="MarketResearch" displayName="MarketResearch" ref="A17:P19" headerRowCount="0" totalsRowCount="1" headerRowDxfId="207" dataDxfId="206">
  <tableColumns count="16">
    <tableColumn id="1" name="Description" totalsRowLabel="供应商调查预算总额" headerRowDxfId="205" dataDxfId="204" totalsRowDxfId="203"/>
    <tableColumn id="3" name="Column1" totalsRowFunction="sum" headerRowDxfId="202" dataDxfId="201" totalsRowDxfId="200"/>
    <tableColumn id="4" name="Column2" totalsRowFunction="sum" headerRowDxfId="199" dataDxfId="198" totalsRowDxfId="197"/>
    <tableColumn id="5" name="Column3" totalsRowFunction="sum" headerRowDxfId="196" dataDxfId="195" totalsRowDxfId="194"/>
    <tableColumn id="6" name="Column4" totalsRowFunction="sum" headerRowDxfId="193" dataDxfId="192" totalsRowDxfId="191"/>
    <tableColumn id="7" name="Column5" totalsRowFunction="sum" headerRowDxfId="190" dataDxfId="189" totalsRowDxfId="188"/>
    <tableColumn id="8" name="Column6" totalsRowFunction="sum" headerRowDxfId="187" dataDxfId="186" totalsRowDxfId="185"/>
    <tableColumn id="9" name="Column7" totalsRowFunction="sum" headerRowDxfId="184" dataDxfId="183" totalsRowDxfId="182"/>
    <tableColumn id="10" name="Column8" totalsRowFunction="sum" headerRowDxfId="181" dataDxfId="180" totalsRowDxfId="179"/>
    <tableColumn id="11" name="Column9" totalsRowFunction="sum" headerRowDxfId="178" dataDxfId="177" totalsRowDxfId="176"/>
    <tableColumn id="12" name="Column10" totalsRowFunction="sum" headerRowDxfId="175" dataDxfId="174" totalsRowDxfId="173"/>
    <tableColumn id="13" name="Column11" totalsRowFunction="sum" headerRowDxfId="172" dataDxfId="171" totalsRowDxfId="170"/>
    <tableColumn id="14" name="Column12" totalsRowFunction="sum" headerRowDxfId="169" dataDxfId="168" totalsRowDxfId="167"/>
    <tableColumn id="15" name="Average" headerRowDxfId="166" dataDxfId="165" totalsRowDxfId="164"/>
    <tableColumn id="2" name="Total" totalsRowFunction="sum" headerRowDxfId="163" dataDxfId="162" totalsRowDxfId="161">
      <calculatedColumnFormula>SUM(MarketResearch[[#This Row],[Column1]:[Column12]])</calculatedColumnFormula>
    </tableColumn>
    <tableColumn id="16" name="Overview" headerRowDxfId="160" dataDxfId="159" totalsRowDxfId="158"/>
  </tableColumns>
  <tableStyleInfo name="TableStyleMedium25" showFirstColumn="0" showLastColumn="0" showRowStripes="1" showColumnStripes="0"/>
</table>
</file>

<file path=xl/tables/table3.xml><?xml version="1.0" encoding="utf-8"?>
<table xmlns="http://schemas.openxmlformats.org/spreadsheetml/2006/main" id="6" name="Other" displayName="Other" ref="A29:P33" headerRowCount="0" totalsRowCount="1" headerRowDxfId="157" dataDxfId="156">
  <tableColumns count="16">
    <tableColumn id="1" name="Description" totalsRowLabel="其他预算总额" headerRowDxfId="155" dataDxfId="154" totalsRowDxfId="153"/>
    <tableColumn id="3" name="Column1" totalsRowFunction="sum" headerRowDxfId="152" dataDxfId="151" totalsRowDxfId="150"/>
    <tableColumn id="4" name="Column2" totalsRowFunction="sum" headerRowDxfId="149" dataDxfId="148" totalsRowDxfId="147"/>
    <tableColumn id="5" name="Column3" totalsRowFunction="sum" headerRowDxfId="146" dataDxfId="145" totalsRowDxfId="144"/>
    <tableColumn id="6" name="Column4" totalsRowFunction="sum" headerRowDxfId="143" dataDxfId="142" totalsRowDxfId="141"/>
    <tableColumn id="7" name="Column5" totalsRowFunction="sum" headerRowDxfId="140" dataDxfId="139" totalsRowDxfId="138"/>
    <tableColumn id="8" name="Column6" totalsRowFunction="sum" headerRowDxfId="137" dataDxfId="136" totalsRowDxfId="135"/>
    <tableColumn id="9" name="Column7" totalsRowFunction="sum" headerRowDxfId="134" dataDxfId="133" totalsRowDxfId="132"/>
    <tableColumn id="10" name="Column8" totalsRowFunction="sum" headerRowDxfId="131" dataDxfId="130" totalsRowDxfId="129"/>
    <tableColumn id="11" name="Column9" totalsRowFunction="sum" headerRowDxfId="128" dataDxfId="127" totalsRowDxfId="126"/>
    <tableColumn id="12" name="Column10" totalsRowFunction="sum" headerRowDxfId="125" dataDxfId="124" totalsRowDxfId="123"/>
    <tableColumn id="13" name="Column11" totalsRowFunction="sum" headerRowDxfId="122" dataDxfId="121" totalsRowDxfId="120"/>
    <tableColumn id="14" name="Column12" totalsRowFunction="sum" headerRowDxfId="119" dataDxfId="118" totalsRowDxfId="117"/>
    <tableColumn id="15" name="Average" headerRowDxfId="116" dataDxfId="115" totalsRowDxfId="114"/>
    <tableColumn id="2" name="Total" totalsRowFunction="sum" headerRowDxfId="113" dataDxfId="112" totalsRowDxfId="111">
      <calculatedColumnFormula>SUM(Other[[#This Row],[Column1]:[Column12]])</calculatedColumnFormula>
    </tableColumn>
    <tableColumn id="16" name="Overview" headerRowDxfId="110" dataDxfId="109" totalsRowDxfId="108"/>
  </tableColumns>
  <tableStyleInfo name="TableStyleMedium25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8:P8" headerRowCount="0" totalsRowShown="0" headerRowDxfId="107" dataDxfId="106">
  <tableColumns count="16">
    <tableColumn id="1" name="Description" headerRowDxfId="105" dataDxfId="104"/>
    <tableColumn id="2" name="Column1" headerRowDxfId="103" dataDxfId="102">
      <calculatedColumnFormula>SUM(Personnel[[#Totals],[Column1]],MarketResearch[[#Totals],[Column1]],#REF!,Other[[#Totals],[Column1]])</calculatedColumnFormula>
    </tableColumn>
    <tableColumn id="3" name="Column2" headerRowDxfId="101" dataDxfId="100">
      <calculatedColumnFormula>SUM(Personnel[[#Totals],[Column2]],MarketResearch[[#Totals],[Column2]],#REF!,Other[[#Totals],[Column2]])</calculatedColumnFormula>
    </tableColumn>
    <tableColumn id="4" name="Column3" headerRowDxfId="99" dataDxfId="98">
      <calculatedColumnFormula>SUM(Personnel[[#Totals],[Column3]],MarketResearch[[#Totals],[Column3]],#REF!,Other[[#Totals],[Column3]])</calculatedColumnFormula>
    </tableColumn>
    <tableColumn id="5" name="Column4" headerRowDxfId="97" dataDxfId="96">
      <calculatedColumnFormula>SUM(Personnel[[#Totals],[Column4]],MarketResearch[[#Totals],[Column4]],#REF!,Other[[#Totals],[Column4]])</calculatedColumnFormula>
    </tableColumn>
    <tableColumn id="6" name="Column5" headerRowDxfId="95" dataDxfId="94">
      <calculatedColumnFormula>SUM(Personnel[[#Totals],[Column5]],MarketResearch[[#Totals],[Column5]],#REF!,Other[[#Totals],[Column5]])</calculatedColumnFormula>
    </tableColumn>
    <tableColumn id="7" name="Column6" headerRowDxfId="93" dataDxfId="92"/>
    <tableColumn id="8" name="Column7" headerRowDxfId="91" dataDxfId="90"/>
    <tableColumn id="9" name="Column8" headerRowDxfId="89" dataDxfId="88"/>
    <tableColumn id="10" name="Column9" headerRowDxfId="87" dataDxfId="86"/>
    <tableColumn id="11" name="Column10" headerRowDxfId="85" dataDxfId="84"/>
    <tableColumn id="12" name="Column11" headerRowDxfId="83" dataDxfId="82"/>
    <tableColumn id="13" name="Column12" headerRowDxfId="81" dataDxfId="80"/>
    <tableColumn id="14" name="Average" headerRowDxfId="79" dataDxfId="78"/>
    <tableColumn id="15" name="Total" headerRowDxfId="77" dataDxfId="76">
      <calculatedColumnFormula>SUM(B10:M10)</calculatedColumnFormula>
    </tableColumn>
    <tableColumn id="16" name="Overview" headerRowDxfId="75" dataDxfId="74"/>
  </tableColumns>
  <tableStyleInfo name="Marketing Tables Light" showFirstColumn="0" showLastColumn="0" showRowStripes="1" showColumnStripes="0"/>
</table>
</file>

<file path=xl/tables/table5.xml><?xml version="1.0" encoding="utf-8"?>
<table xmlns="http://schemas.openxmlformats.org/spreadsheetml/2006/main" id="5" name="Communications" displayName="Communications" ref="A22:P26" headerRowCount="0" totalsRowCount="1" headerRowDxfId="73" dataDxfId="72">
  <tableColumns count="16">
    <tableColumn id="1" name="Description" totalsRowLabel="产品预算总额" headerRowDxfId="71" dataDxfId="70" totalsRowDxfId="69"/>
    <tableColumn id="3" name="Column1" totalsRowFunction="sum" headerRowDxfId="68" dataDxfId="67" totalsRowDxfId="66"/>
    <tableColumn id="4" name="Column2" totalsRowFunction="sum" headerRowDxfId="65" dataDxfId="64" totalsRowDxfId="63"/>
    <tableColumn id="5" name="Column3" totalsRowFunction="sum" headerRowDxfId="62" dataDxfId="61" totalsRowDxfId="60"/>
    <tableColumn id="6" name="Column4" totalsRowFunction="sum" headerRowDxfId="59" dataDxfId="58" totalsRowDxfId="57"/>
    <tableColumn id="7" name="Column5" totalsRowFunction="sum" headerRowDxfId="56" dataDxfId="55" totalsRowDxfId="54"/>
    <tableColumn id="8" name="Column6" totalsRowFunction="sum" headerRowDxfId="53" dataDxfId="52" totalsRowDxfId="51"/>
    <tableColumn id="9" name="Column7" totalsRowFunction="sum" headerRowDxfId="50" dataDxfId="49" totalsRowDxfId="48"/>
    <tableColumn id="10" name="Column8" totalsRowFunction="sum" headerRowDxfId="47" dataDxfId="46" totalsRowDxfId="45"/>
    <tableColumn id="11" name="Column9" totalsRowFunction="sum" headerRowDxfId="44" dataDxfId="43" totalsRowDxfId="42"/>
    <tableColumn id="12" name="Column10" totalsRowFunction="sum" headerRowDxfId="41" dataDxfId="40" totalsRowDxfId="39"/>
    <tableColumn id="13" name="Column11" totalsRowFunction="sum" headerRowDxfId="38" dataDxfId="37" totalsRowDxfId="36"/>
    <tableColumn id="14" name="Column12" totalsRowFunction="sum" headerRowDxfId="35" dataDxfId="34" totalsRowDxfId="33"/>
    <tableColumn id="15" name="Average" headerRowDxfId="32" dataDxfId="31" totalsRowDxfId="30"/>
    <tableColumn id="16" name="Total" totalsRowFunction="sum" headerRowDxfId="29" dataDxfId="28" totalsRowDxfId="27">
      <calculatedColumnFormula>SUM(Communications[[#This Row],[Column1]:[Column12]])</calculatedColumnFormula>
    </tableColumn>
    <tableColumn id="2" name="Overview" headerRowDxfId="26" dataDxfId="25" totalsRowDxfId="24"/>
  </tableColumns>
  <tableStyleInfo name="TableStyleMedium25" showFirstColumn="0" showLastColumn="0" showRowStripes="1" showColumnStripes="0"/>
</table>
</file>

<file path=xl/tables/table6.xml><?xml version="1.0" encoding="utf-8"?>
<table xmlns="http://schemas.openxmlformats.org/spreadsheetml/2006/main" id="3" name="表格3" displayName="表格3" ref="A2:H27" totalsRowCount="1" headerRowDxfId="1" totalsRowDxfId="0" headerRowBorderDxfId="19" tableBorderDxfId="20" totalsRowBorderDxfId="18">
  <tableColumns count="8">
    <tableColumn id="1" name="项目" totalsRowLabel="汇总" dataDxfId="17" totalsRowDxfId="16"/>
    <tableColumn id="2" name="列2" dataDxfId="15" totalsRowDxfId="14"/>
    <tableColumn id="3" name="列3" dataDxfId="13" totalsRowDxfId="12"/>
    <tableColumn id="4" name="列4" dataDxfId="11" totalsRowDxfId="10"/>
    <tableColumn id="5" name="列5" dataDxfId="9" totalsRowDxfId="8"/>
    <tableColumn id="6" name="列6" dataDxfId="7" totalsRowDxfId="6"/>
    <tableColumn id="7" name="列7" dataDxfId="5" totalsRowDxfId="4"/>
    <tableColumn id="8" name="列8" totalsRowFunction="count" dataDxfId="3" totalsRowDxfId="2"/>
  </tableColumns>
  <tableStyleInfo name="Marketing Tables Light" showFirstColumn="1" showLastColumn="1" showRowStripes="1" showColumnStripes="1"/>
</table>
</file>

<file path=xl/theme/theme1.xml><?xml version="1.0" encoding="utf-8"?>
<a:theme xmlns:a="http://schemas.openxmlformats.org/drawingml/2006/main" name="Inspiration">
  <a:themeElements>
    <a:clrScheme name="Inspiration">
      <a:dk1>
        <a:sysClr val="windowText" lastClr="000000"/>
      </a:dk1>
      <a:lt1>
        <a:sysClr val="window" lastClr="FFFFFF"/>
      </a:lt1>
      <a:dk2>
        <a:srgbClr val="2F2F26"/>
      </a:dk2>
      <a:lt2>
        <a:srgbClr val="9FA795"/>
      </a:lt2>
      <a:accent1>
        <a:srgbClr val="749805"/>
      </a:accent1>
      <a:accent2>
        <a:srgbClr val="BACC82"/>
      </a:accent2>
      <a:accent3>
        <a:srgbClr val="6E9EC2"/>
      </a:accent3>
      <a:accent4>
        <a:srgbClr val="2046A5"/>
      </a:accent4>
      <a:accent5>
        <a:srgbClr val="5039C6"/>
      </a:accent5>
      <a:accent6>
        <a:srgbClr val="7411D0"/>
      </a:accent6>
      <a:hlink>
        <a:srgbClr val="FFC000"/>
      </a:hlink>
      <a:folHlink>
        <a:srgbClr val="C0C000"/>
      </a:folHlink>
    </a:clrScheme>
    <a:fontScheme name="Inspiration">
      <a:majorFont>
        <a:latin typeface="News Gothic MT"/>
        <a:ea typeface=""/>
        <a:cs typeface=""/>
        <a:font script="Jpan" typeface="メイリオ"/>
      </a:majorFont>
      <a:minorFont>
        <a:latin typeface="News Gothic MT"/>
        <a:ea typeface=""/>
        <a:cs typeface=""/>
        <a:font script="Jpan" typeface="メイリオ"/>
      </a:minorFont>
    </a:fontScheme>
    <a:fmtScheme name="Inspiration">
      <a:fillStyleLst>
        <a:solidFill>
          <a:schemeClr val="phClr"/>
        </a:solidFill>
        <a:gradFill rotWithShape="1">
          <a:gsLst>
            <a:gs pos="25000">
              <a:schemeClr val="phClr">
                <a:tint val="90000"/>
                <a:shade val="100000"/>
                <a:alpha val="90000"/>
                <a:satMod val="150000"/>
              </a:schemeClr>
            </a:gs>
            <a:gs pos="100000">
              <a:schemeClr val="phClr">
                <a:tint val="100000"/>
                <a:shade val="60000"/>
                <a:satMod val="135000"/>
              </a:schemeClr>
            </a:gs>
          </a:gsLst>
          <a:path path="circle">
            <a:fillToRect l="50000" t="50000" r="50000" b="50000"/>
          </a:path>
        </a:gradFill>
        <a:gradFill rotWithShape="1">
          <a:gsLst>
            <a:gs pos="0">
              <a:schemeClr val="phClr">
                <a:tint val="90000"/>
                <a:shade val="100000"/>
                <a:alpha val="85000"/>
                <a:satMod val="150000"/>
              </a:schemeClr>
            </a:gs>
            <a:gs pos="33000">
              <a:schemeClr val="phClr">
                <a:tint val="90000"/>
                <a:shade val="100000"/>
                <a:alpha val="95000"/>
                <a:satMod val="130000"/>
              </a:schemeClr>
            </a:gs>
            <a:gs pos="67000">
              <a:schemeClr val="phClr">
                <a:shade val="70000"/>
                <a:satMod val="135000"/>
              </a:schemeClr>
            </a:gs>
            <a:gs pos="100000">
              <a:schemeClr val="phClr">
                <a:shade val="50000"/>
                <a:satMod val="135000"/>
              </a:schemeClr>
            </a:gs>
          </a:gsLst>
          <a:lin ang="13200000" scaled="1"/>
        </a:gra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38100" cap="flat" cmpd="thickThin" algn="ctr">
          <a:solidFill>
            <a:schemeClr val="phClr"/>
          </a:solidFill>
          <a:prstDash val="solid"/>
        </a:ln>
        <a:ln w="38100" cap="flat" cmpd="thinThick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woPt" dir="tl"/>
          </a:scene3d>
          <a:sp3d extrusionH="12700" prstMaterial="softEdge">
            <a:bevelT w="25400" h="50800"/>
          </a:sp3d>
        </a:effectStyle>
        <a:effectStyle>
          <a:effectLst>
            <a:innerShdw blurRad="50800" dist="25400" dir="2400000">
              <a:srgbClr val="808080">
                <a:alpha val="75000"/>
              </a:srgbClr>
            </a:innerShdw>
            <a:reflection blurRad="38100" stA="26000" endPos="35000" dist="12700" dir="5400000" fadeDir="48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rtlCol="0" anchor="ctr"/>
      <a:lstStyle>
        <a:defPPr algn="ctr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P33"/>
  <sheetViews>
    <sheetView showGridLines="0" tabSelected="1" zoomScale="150" zoomScaleNormal="150" zoomScalePageLayoutView="150" workbookViewId="0">
      <selection activeCell="E6" sqref="E6"/>
    </sheetView>
  </sheetViews>
  <sheetFormatPr baseColWidth="10" defaultColWidth="9.125" defaultRowHeight="13" x14ac:dyDescent="0"/>
  <cols>
    <col min="1" max="1" width="18" style="6" bestFit="1" customWidth="1"/>
    <col min="2" max="5" width="8.75" style="6" customWidth="1"/>
    <col min="6" max="6" width="7.25" style="6" customWidth="1"/>
    <col min="7" max="10" width="5.75" style="6" hidden="1" customWidth="1"/>
    <col min="11" max="13" width="6.625" style="6" hidden="1" customWidth="1"/>
    <col min="14" max="14" width="6.75" style="6" hidden="1" customWidth="1"/>
    <col min="15" max="15" width="8.5" style="6" customWidth="1"/>
    <col min="16" max="16" width="14.25" style="6" hidden="1" customWidth="1"/>
    <col min="17" max="16384" width="9.125" style="6"/>
  </cols>
  <sheetData>
    <row r="1" spans="1:16" ht="24" thickBot="1">
      <c r="A1" s="1" t="s">
        <v>33</v>
      </c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4"/>
      <c r="P1" s="5"/>
    </row>
    <row r="2" spans="1:16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</row>
    <row r="3" spans="1:16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8"/>
      <c r="O3" s="34"/>
      <c r="P3" s="34"/>
    </row>
    <row r="4" spans="1:16">
      <c r="A4" s="9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8"/>
      <c r="O4" s="34"/>
      <c r="P4" s="34"/>
    </row>
    <row r="5" spans="1:16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O5" s="12"/>
    </row>
    <row r="6" spans="1:16" ht="14" thickBot="1">
      <c r="A6" s="13"/>
      <c r="B6" s="14">
        <f>FiscalYear+32</f>
        <v>32</v>
      </c>
      <c r="C6" s="14">
        <f>B6+10</f>
        <v>42</v>
      </c>
      <c r="D6" s="14">
        <f>C6+44</f>
        <v>86</v>
      </c>
      <c r="E6" s="14">
        <f t="shared" ref="D6:M6" si="0">DATE(YEAR(D6),MONTH(D6)+1,1)</f>
        <v>92</v>
      </c>
      <c r="F6" s="14">
        <f t="shared" si="0"/>
        <v>122</v>
      </c>
      <c r="G6" s="14">
        <f t="shared" si="0"/>
        <v>153</v>
      </c>
      <c r="H6" s="14">
        <f t="shared" si="0"/>
        <v>183</v>
      </c>
      <c r="I6" s="14">
        <f t="shared" si="0"/>
        <v>214</v>
      </c>
      <c r="J6" s="14">
        <f t="shared" si="0"/>
        <v>245</v>
      </c>
      <c r="K6" s="14">
        <f t="shared" si="0"/>
        <v>275</v>
      </c>
      <c r="L6" s="14">
        <f t="shared" si="0"/>
        <v>306</v>
      </c>
      <c r="M6" s="14">
        <f t="shared" si="0"/>
        <v>336</v>
      </c>
      <c r="N6" s="15"/>
      <c r="O6" s="15" t="s">
        <v>0</v>
      </c>
      <c r="P6" s="16"/>
    </row>
    <row r="7" spans="1:16" ht="14" thickTop="1"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</row>
    <row r="8" spans="1:16" ht="21" customHeight="1" thickBot="1">
      <c r="A8" s="18" t="s">
        <v>1</v>
      </c>
      <c r="B8" s="19">
        <f>SUM(Personnel[[#Totals],[Column1]],MarketResearch[[#Totals],[Column1]],Communications[[#Totals],[Column1]],Other[[#Totals],[Column1]])</f>
        <v>92000</v>
      </c>
      <c r="C8" s="19">
        <f>SUM(Personnel[[#Totals],[Column2]],MarketResearch[[#Totals],[Column2]],Communications[[#Totals],[Column2]],Other[[#Totals],[Column2]])</f>
        <v>39500</v>
      </c>
      <c r="D8" s="19">
        <f>SUM(Personnel[[#Totals],[Column3]],MarketResearch[[#Totals],[Column3]],Communications[[#Totals],[Column3]],Other[[#Totals],[Column3]])</f>
        <v>230000</v>
      </c>
      <c r="E8" s="19">
        <f>SUM(Personnel[[#Totals],[Column4]],MarketResearch[[#Totals],[Column4]],Communications[[#Totals],[Column4]],Other[[#Totals],[Column4]])</f>
        <v>255000</v>
      </c>
      <c r="F8" s="19">
        <f>SUM(Personnel[[#Totals],[Column5]],MarketResearch[[#Totals],[Column5]],Communications[[#Totals],[Column5]],Other[[#Totals],[Column5]])</f>
        <v>485000</v>
      </c>
      <c r="G8" s="19">
        <f>SUM(Personnel[[#Totals],[Column6]],MarketResearch[[#Totals],[Column6]],Communications[[#Totals],[Column6]],Other[[#Totals],[Column6]])</f>
        <v>0</v>
      </c>
      <c r="H8" s="19">
        <f>SUM(Personnel[[#Totals],[Column7]],MarketResearch[[#Totals],[Column7]],Communications[[#Totals],[Column7]],Other[[#Totals],[Column7]])</f>
        <v>0</v>
      </c>
      <c r="I8" s="19">
        <f>SUM(Personnel[[#Totals],[Column8]],MarketResearch[[#Totals],[Column8]],Communications[[#Totals],[Column8]],Other[[#Totals],[Column8]])</f>
        <v>0</v>
      </c>
      <c r="J8" s="19">
        <f>SUM(Personnel[[#Totals],[Column9]],MarketResearch[[#Totals],[Column9]],Communications[[#Totals],[Column9]],Other[[#Totals],[Column9]])</f>
        <v>0</v>
      </c>
      <c r="K8" s="19">
        <f>SUM(Personnel[[#Totals],[Column10]],MarketResearch[[#Totals],[Column10]],Communications[[#Totals],[Column10]],Other[[#Totals],[Column10]])</f>
        <v>0</v>
      </c>
      <c r="L8" s="19">
        <f>SUM(Personnel[[#Totals],[Column11]],MarketResearch[[#Totals],[Column11]],Communications[[#Totals],[Column11]],Other[[#Totals],[Column11]])</f>
        <v>0</v>
      </c>
      <c r="M8" s="19">
        <f>SUM(Personnel[[#Totals],[Column12]],MarketResearch[[#Totals],[Column12]],Communications[[#Totals],[Column12]],Other[[#Totals],[Column12]])</f>
        <v>0</v>
      </c>
      <c r="N8" s="19"/>
      <c r="O8" s="19">
        <f>SUM(B8:M8)</f>
        <v>1101500</v>
      </c>
      <c r="P8" s="20"/>
    </row>
    <row r="9" spans="1:16">
      <c r="A9" s="21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</row>
    <row r="10" spans="1:16" ht="18" customHeight="1" thickBot="1">
      <c r="A10" s="18" t="s">
        <v>6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</row>
    <row r="11" spans="1:16">
      <c r="A11" s="24" t="s">
        <v>9</v>
      </c>
      <c r="B11" s="25">
        <v>0</v>
      </c>
      <c r="C11" s="25">
        <f>2500*5</f>
        <v>12500</v>
      </c>
      <c r="D11" s="25">
        <v>9000</v>
      </c>
      <c r="E11" s="25">
        <v>9000</v>
      </c>
      <c r="F11" s="25">
        <v>9000</v>
      </c>
      <c r="G11" s="25"/>
      <c r="H11" s="25"/>
      <c r="I11" s="25"/>
      <c r="J11" s="25"/>
      <c r="K11" s="25"/>
      <c r="L11" s="25"/>
      <c r="M11" s="25"/>
      <c r="N11" s="25"/>
      <c r="O11" s="26">
        <f>SUM(Personnel[[#This Row],[Column1]:[Column12]])</f>
        <v>39500</v>
      </c>
      <c r="P11" s="27"/>
    </row>
    <row r="12" spans="1:16">
      <c r="A12" s="24" t="s">
        <v>8</v>
      </c>
      <c r="B12" s="25">
        <v>0</v>
      </c>
      <c r="C12" s="25">
        <v>4000</v>
      </c>
      <c r="D12" s="25">
        <v>4000</v>
      </c>
      <c r="E12" s="25">
        <v>4000</v>
      </c>
      <c r="F12" s="25">
        <v>4000</v>
      </c>
      <c r="G12" s="25"/>
      <c r="H12" s="25"/>
      <c r="I12" s="25"/>
      <c r="J12" s="25"/>
      <c r="K12" s="25"/>
      <c r="L12" s="25"/>
      <c r="M12" s="25"/>
      <c r="N12" s="25"/>
      <c r="O12" s="31">
        <f>SUM(Personnel[[#This Row],[Column1]:[Column12]])</f>
        <v>16000</v>
      </c>
      <c r="P12" s="27"/>
    </row>
    <row r="13" spans="1:16">
      <c r="A13" s="24" t="s">
        <v>7</v>
      </c>
      <c r="B13" s="25">
        <v>0</v>
      </c>
      <c r="C13" s="25">
        <v>0</v>
      </c>
      <c r="D13" s="25">
        <v>5000</v>
      </c>
      <c r="E13" s="25">
        <v>0</v>
      </c>
      <c r="F13" s="25">
        <v>10000</v>
      </c>
      <c r="G13" s="25"/>
      <c r="H13" s="25"/>
      <c r="I13" s="25"/>
      <c r="J13" s="25"/>
      <c r="K13" s="25"/>
      <c r="L13" s="25"/>
      <c r="M13" s="25"/>
      <c r="N13" s="25"/>
      <c r="O13" s="26">
        <f>SUM(Personnel[[#This Row],[Column1]:[Column12]])</f>
        <v>15000</v>
      </c>
      <c r="P13" s="27"/>
    </row>
    <row r="14" spans="1:16" ht="16">
      <c r="A14" s="24" t="s">
        <v>2</v>
      </c>
      <c r="B14" s="29">
        <f>SUBTOTAL(109,Personnel[Column1])</f>
        <v>0</v>
      </c>
      <c r="C14" s="29">
        <f>SUBTOTAL(109,Personnel[Column2])</f>
        <v>16500</v>
      </c>
      <c r="D14" s="29">
        <f>SUBTOTAL(109,Personnel[Column3])</f>
        <v>18000</v>
      </c>
      <c r="E14" s="29">
        <f>SUBTOTAL(109,Personnel[Column4])</f>
        <v>13000</v>
      </c>
      <c r="F14" s="29">
        <f>SUBTOTAL(109,Personnel[Column5])</f>
        <v>23000</v>
      </c>
      <c r="G14" s="29">
        <f>SUBTOTAL(109,Personnel[Column6])</f>
        <v>0</v>
      </c>
      <c r="H14" s="29">
        <f>SUBTOTAL(109,Personnel[Column7])</f>
        <v>0</v>
      </c>
      <c r="I14" s="29">
        <f>SUBTOTAL(109,Personnel[Column8])</f>
        <v>0</v>
      </c>
      <c r="J14" s="29">
        <f>SUBTOTAL(109,Personnel[Column9])</f>
        <v>0</v>
      </c>
      <c r="K14" s="29">
        <f>SUBTOTAL(109,Personnel[Column10])</f>
        <v>0</v>
      </c>
      <c r="L14" s="29">
        <f>SUBTOTAL(109,Personnel[Column11])</f>
        <v>0</v>
      </c>
      <c r="M14" s="29">
        <f>SUBTOTAL(109,Personnel[Column12])</f>
        <v>0</v>
      </c>
      <c r="N14" s="25"/>
      <c r="O14" s="30">
        <f>SUBTOTAL(109,Personnel[Total])</f>
        <v>70500</v>
      </c>
      <c r="P14" s="27"/>
    </row>
    <row r="16" spans="1:16" ht="16" thickBot="1">
      <c r="A16" s="18" t="s">
        <v>22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</row>
    <row r="17" spans="1:16">
      <c r="A17" s="24" t="s">
        <v>10</v>
      </c>
      <c r="B17" s="25">
        <v>1000</v>
      </c>
      <c r="C17" s="25">
        <v>2000</v>
      </c>
      <c r="D17" s="25">
        <v>1000</v>
      </c>
      <c r="E17" s="25">
        <v>1000</v>
      </c>
      <c r="F17" s="25">
        <v>1000</v>
      </c>
      <c r="G17" s="25"/>
      <c r="H17" s="25"/>
      <c r="I17" s="25"/>
      <c r="J17" s="25"/>
      <c r="K17" s="25"/>
      <c r="L17" s="25"/>
      <c r="M17" s="25"/>
      <c r="N17" s="25"/>
      <c r="O17" s="26">
        <f>SUM(MarketResearch[[#This Row],[Column1]:[Column12]])</f>
        <v>6000</v>
      </c>
      <c r="P17" s="27"/>
    </row>
    <row r="18" spans="1:16">
      <c r="A18" s="24" t="s">
        <v>21</v>
      </c>
      <c r="B18" s="25">
        <v>0</v>
      </c>
      <c r="C18" s="25">
        <v>10000</v>
      </c>
      <c r="D18" s="25">
        <v>0</v>
      </c>
      <c r="E18" s="25">
        <v>10000</v>
      </c>
      <c r="F18" s="25">
        <v>50000</v>
      </c>
      <c r="G18" s="25"/>
      <c r="H18" s="25"/>
      <c r="I18" s="25"/>
      <c r="J18" s="25"/>
      <c r="K18" s="25"/>
      <c r="L18" s="25"/>
      <c r="M18" s="25"/>
      <c r="N18" s="25"/>
      <c r="O18" s="26">
        <f>SUM(MarketResearch[[#This Row],[Column1]:[Column12]])</f>
        <v>70000</v>
      </c>
      <c r="P18" s="27"/>
    </row>
    <row r="19" spans="1:16" ht="16">
      <c r="A19" s="24" t="s">
        <v>11</v>
      </c>
      <c r="B19" s="29">
        <f>SUBTOTAL(109,MarketResearch[Column1])</f>
        <v>1000</v>
      </c>
      <c r="C19" s="29">
        <f>SUBTOTAL(109,MarketResearch[Column2])</f>
        <v>12000</v>
      </c>
      <c r="D19" s="29">
        <f>SUBTOTAL(109,MarketResearch[Column3])</f>
        <v>1000</v>
      </c>
      <c r="E19" s="29">
        <f>SUBTOTAL(109,MarketResearch[Column4])</f>
        <v>11000</v>
      </c>
      <c r="F19" s="29">
        <f>SUBTOTAL(109,MarketResearch[Column5])</f>
        <v>51000</v>
      </c>
      <c r="G19" s="29">
        <f>SUBTOTAL(109,MarketResearch[Column6])</f>
        <v>0</v>
      </c>
      <c r="H19" s="29">
        <f>SUBTOTAL(109,MarketResearch[Column7])</f>
        <v>0</v>
      </c>
      <c r="I19" s="29">
        <f>SUBTOTAL(109,MarketResearch[Column8])</f>
        <v>0</v>
      </c>
      <c r="J19" s="29">
        <f>SUBTOTAL(109,MarketResearch[Column9])</f>
        <v>0</v>
      </c>
      <c r="K19" s="29">
        <f>SUBTOTAL(109,MarketResearch[Column10])</f>
        <v>0</v>
      </c>
      <c r="L19" s="29">
        <f>SUBTOTAL(109,MarketResearch[Column11])</f>
        <v>0</v>
      </c>
      <c r="M19" s="29">
        <f>SUBTOTAL(109,MarketResearch[Column12])</f>
        <v>0</v>
      </c>
      <c r="N19" s="25"/>
      <c r="O19" s="30">
        <f>SUBTOTAL(109,MarketResearch[Total])</f>
        <v>76000</v>
      </c>
      <c r="P19" s="27"/>
    </row>
    <row r="21" spans="1:16" ht="16" thickBot="1">
      <c r="A21" s="32" t="s">
        <v>12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</row>
    <row r="22" spans="1:16">
      <c r="A22" s="24" t="s">
        <v>13</v>
      </c>
      <c r="B22" s="25">
        <v>0</v>
      </c>
      <c r="C22" s="25">
        <v>0</v>
      </c>
      <c r="D22" s="25">
        <v>100000</v>
      </c>
      <c r="E22" s="25">
        <v>200000</v>
      </c>
      <c r="F22" s="25">
        <v>100000</v>
      </c>
      <c r="G22" s="25"/>
      <c r="H22" s="25"/>
      <c r="I22" s="25"/>
      <c r="J22" s="25"/>
      <c r="K22" s="25"/>
      <c r="L22" s="25"/>
      <c r="M22" s="25"/>
      <c r="N22" s="25"/>
      <c r="O22" s="26">
        <f>SUM(Communications[[#This Row],[Column1]:[Column12]])</f>
        <v>400000</v>
      </c>
      <c r="P22" s="27"/>
    </row>
    <row r="23" spans="1:16">
      <c r="A23" s="24" t="s">
        <v>14</v>
      </c>
      <c r="B23" s="25">
        <v>0</v>
      </c>
      <c r="C23" s="25">
        <v>0</v>
      </c>
      <c r="D23" s="25">
        <v>100000</v>
      </c>
      <c r="E23" s="25">
        <v>200000</v>
      </c>
      <c r="F23" s="25">
        <v>100000</v>
      </c>
      <c r="G23" s="25"/>
      <c r="H23" s="25"/>
      <c r="I23" s="25"/>
      <c r="J23" s="25"/>
      <c r="K23" s="25"/>
      <c r="L23" s="25"/>
      <c r="M23" s="25"/>
      <c r="N23" s="25"/>
      <c r="O23" s="26">
        <f>SUM(Communications[[#This Row],[Column1]:[Column12]])</f>
        <v>400000</v>
      </c>
      <c r="P23" s="27"/>
    </row>
    <row r="24" spans="1:16">
      <c r="A24" s="35" t="s">
        <v>17</v>
      </c>
      <c r="B24" s="25">
        <v>0</v>
      </c>
      <c r="C24" s="25">
        <v>0</v>
      </c>
      <c r="D24" s="25">
        <v>0</v>
      </c>
      <c r="E24" s="25">
        <v>0</v>
      </c>
      <c r="F24" s="25">
        <v>200000</v>
      </c>
      <c r="G24" s="25"/>
      <c r="H24" s="25"/>
      <c r="I24" s="25"/>
      <c r="J24" s="25"/>
      <c r="K24" s="25"/>
      <c r="L24" s="25"/>
      <c r="M24" s="25"/>
      <c r="N24" s="25"/>
      <c r="O24" s="26">
        <f>SUM(Communications[[#This Row],[Column1]:[Column12]])</f>
        <v>200000</v>
      </c>
      <c r="P24" s="22"/>
    </row>
    <row r="25" spans="1:16">
      <c r="A25" s="24" t="s">
        <v>15</v>
      </c>
      <c r="B25" s="25">
        <v>0</v>
      </c>
      <c r="C25" s="25">
        <v>0</v>
      </c>
      <c r="D25" s="25">
        <v>0</v>
      </c>
      <c r="E25" s="25">
        <v>-200000</v>
      </c>
      <c r="F25" s="25">
        <v>0</v>
      </c>
      <c r="G25" s="25"/>
      <c r="H25" s="25"/>
      <c r="I25" s="25"/>
      <c r="J25" s="25"/>
      <c r="K25" s="25"/>
      <c r="L25" s="25"/>
      <c r="M25" s="25"/>
      <c r="N25" s="25"/>
      <c r="O25" s="26">
        <f>SUM(Communications[[#This Row],[Column1]:[Column12]])</f>
        <v>-200000</v>
      </c>
      <c r="P25" s="27"/>
    </row>
    <row r="26" spans="1:16" ht="16">
      <c r="A26" s="24" t="s">
        <v>16</v>
      </c>
      <c r="B26" s="29">
        <f>SUBTOTAL(109,Communications[Column1])</f>
        <v>0</v>
      </c>
      <c r="C26" s="29">
        <f>SUBTOTAL(109,Communications[Column2])</f>
        <v>0</v>
      </c>
      <c r="D26" s="29">
        <f>SUBTOTAL(109,Communications[Column3])</f>
        <v>200000</v>
      </c>
      <c r="E26" s="29">
        <f>SUBTOTAL(109,Communications[Column4])</f>
        <v>200000</v>
      </c>
      <c r="F26" s="29">
        <f>SUBTOTAL(109,Communications[Column5])</f>
        <v>400000</v>
      </c>
      <c r="G26" s="29">
        <f>SUBTOTAL(109,Communications[Column6])</f>
        <v>0</v>
      </c>
      <c r="H26" s="29">
        <f>SUBTOTAL(109,Communications[Column7])</f>
        <v>0</v>
      </c>
      <c r="I26" s="29">
        <f>SUBTOTAL(109,Communications[Column8])</f>
        <v>0</v>
      </c>
      <c r="J26" s="29">
        <f>SUBTOTAL(109,Communications[Column9])</f>
        <v>0</v>
      </c>
      <c r="K26" s="29">
        <f>SUBTOTAL(109,Communications[Column10])</f>
        <v>0</v>
      </c>
      <c r="L26" s="29">
        <f>SUBTOTAL(109,Communications[Column11])</f>
        <v>0</v>
      </c>
      <c r="M26" s="29">
        <f>SUBTOTAL(109,Communications[Column12])</f>
        <v>0</v>
      </c>
      <c r="N26" s="25"/>
      <c r="O26" s="30">
        <f>SUBTOTAL(109,Communications[Total])</f>
        <v>800000</v>
      </c>
      <c r="P26" s="28"/>
    </row>
    <row r="28" spans="1:16" ht="16" thickBot="1">
      <c r="A28" s="18" t="s">
        <v>3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</row>
    <row r="29" spans="1:16">
      <c r="A29" s="24" t="s">
        <v>18</v>
      </c>
      <c r="B29" s="25">
        <v>0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6">
        <f>SUM(Other[[#This Row],[Column1]:[Column12]])</f>
        <v>0</v>
      </c>
      <c r="P29" s="27"/>
    </row>
    <row r="30" spans="1:16">
      <c r="A30" s="24" t="s">
        <v>19</v>
      </c>
      <c r="B30" s="25">
        <v>1000</v>
      </c>
      <c r="C30" s="25">
        <v>1000</v>
      </c>
      <c r="D30" s="25">
        <v>1000</v>
      </c>
      <c r="E30" s="25">
        <v>1000</v>
      </c>
      <c r="F30" s="25">
        <v>1000</v>
      </c>
      <c r="G30" s="25"/>
      <c r="H30" s="25"/>
      <c r="I30" s="25"/>
      <c r="J30" s="25"/>
      <c r="K30" s="25"/>
      <c r="L30" s="25"/>
      <c r="M30" s="25"/>
      <c r="N30" s="25"/>
      <c r="O30" s="26">
        <f>SUM(Other[[#This Row],[Column1]:[Column12]])</f>
        <v>5000</v>
      </c>
      <c r="P30" s="27"/>
    </row>
    <row r="31" spans="1:16">
      <c r="A31" s="24" t="s">
        <v>20</v>
      </c>
      <c r="B31" s="25">
        <v>10000</v>
      </c>
      <c r="C31" s="25">
        <v>10000</v>
      </c>
      <c r="D31" s="25">
        <v>10000</v>
      </c>
      <c r="E31" s="25">
        <v>10000</v>
      </c>
      <c r="F31" s="25">
        <v>10000</v>
      </c>
      <c r="G31" s="25"/>
      <c r="H31" s="25"/>
      <c r="I31" s="25"/>
      <c r="J31" s="25"/>
      <c r="K31" s="25"/>
      <c r="L31" s="25"/>
      <c r="M31" s="25"/>
      <c r="N31" s="25"/>
      <c r="O31" s="26">
        <f>SUM(Other[[#This Row],[Column1]:[Column12]])</f>
        <v>50000</v>
      </c>
      <c r="P31" s="27"/>
    </row>
    <row r="32" spans="1:16">
      <c r="A32" s="24" t="s">
        <v>4</v>
      </c>
      <c r="B32" s="25">
        <v>80000</v>
      </c>
      <c r="C32" s="25">
        <v>0</v>
      </c>
      <c r="D32" s="25">
        <v>0</v>
      </c>
      <c r="E32" s="25">
        <v>20000</v>
      </c>
      <c r="F32" s="25">
        <v>0</v>
      </c>
      <c r="G32" s="25"/>
      <c r="H32" s="25"/>
      <c r="I32" s="25"/>
      <c r="J32" s="25"/>
      <c r="K32" s="25"/>
      <c r="L32" s="25"/>
      <c r="M32" s="25"/>
      <c r="N32" s="25"/>
      <c r="O32" s="26">
        <f>SUM(Other[[#This Row],[Column1]:[Column12]])</f>
        <v>100000</v>
      </c>
      <c r="P32" s="27"/>
    </row>
    <row r="33" spans="1:16" ht="16">
      <c r="A33" s="24" t="s">
        <v>5</v>
      </c>
      <c r="B33" s="29">
        <f>SUBTOTAL(109,Other[Column1])</f>
        <v>91000</v>
      </c>
      <c r="C33" s="29">
        <f>SUBTOTAL(109,Other[Column2])</f>
        <v>11000</v>
      </c>
      <c r="D33" s="29">
        <f>SUBTOTAL(109,Other[Column3])</f>
        <v>11000</v>
      </c>
      <c r="E33" s="29">
        <f>SUBTOTAL(109,Other[Column4])</f>
        <v>31000</v>
      </c>
      <c r="F33" s="29">
        <f>SUBTOTAL(109,Other[Column5])</f>
        <v>11000</v>
      </c>
      <c r="G33" s="29">
        <f>SUBTOTAL(109,Other[Column6])</f>
        <v>0</v>
      </c>
      <c r="H33" s="29">
        <f>SUBTOTAL(109,Other[Column7])</f>
        <v>0</v>
      </c>
      <c r="I33" s="29">
        <f>SUBTOTAL(109,Other[Column8])</f>
        <v>0</v>
      </c>
      <c r="J33" s="29">
        <f>SUBTOTAL(109,Other[Column9])</f>
        <v>0</v>
      </c>
      <c r="K33" s="29">
        <f>SUBTOTAL(109,Other[Column10])</f>
        <v>0</v>
      </c>
      <c r="L33" s="29">
        <f>SUBTOTAL(109,Other[Column11])</f>
        <v>0</v>
      </c>
      <c r="M33" s="29">
        <f>SUBTOTAL(109,Other[Column12])</f>
        <v>0</v>
      </c>
      <c r="N33" s="25"/>
      <c r="O33" s="30">
        <f>SUBTOTAL(109,Other[Total])</f>
        <v>155000</v>
      </c>
      <c r="P33" s="27"/>
    </row>
  </sheetData>
  <phoneticPr fontId="10" type="noConversion"/>
  <conditionalFormatting sqref="B9:O9 N11:O13 N22:N25 O17:O18 O29:O32">
    <cfRule type="cellIs" dxfId="23" priority="13" operator="lessThan">
      <formula>0</formula>
    </cfRule>
  </conditionalFormatting>
  <conditionalFormatting sqref="N17:N18">
    <cfRule type="cellIs" dxfId="22" priority="3" operator="lessThan">
      <formula>0</formula>
    </cfRule>
  </conditionalFormatting>
  <conditionalFormatting sqref="N30:N32">
    <cfRule type="cellIs" dxfId="21" priority="1" operator="lessThan">
      <formula>0</formula>
    </cfRule>
  </conditionalFormatting>
  <pageMargins left="0.7" right="0.7" top="0.75" bottom="0.75" header="0.3" footer="0.3"/>
  <headerFooter>
    <evenFooter>&amp;L&amp;12&amp;"News Gothic MT,Regular"&amp;K010.24995打印日期： &amp;K010.24995&amp;D&amp;R&amp;12&amp;"News Gothic MT,Regular"&amp;K010.24995第 &amp;K010.24995&amp;P&amp;"News Gothic MT,Regular"&amp;K010.24995 页，共 &amp;N 页</evenFooter>
  </headerFooter>
  <ignoredErrors>
    <ignoredError sqref="O9:O10 O8" calculatedColumn="1"/>
    <ignoredError sqref="O27:O28 O11 O15:O17 O25 O13 O20:O23 O30:O32" emptyCellReference="1" calculatedColumn="1"/>
    <ignoredError sqref="O24" emptyCellReference="1"/>
  </ignoredErrors>
  <tableParts count="5">
    <tablePart r:id="rId1"/>
    <tablePart r:id="rId2"/>
    <tablePart r:id="rId3"/>
    <tablePart r:id="rId4"/>
    <tablePart r:id="rId5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zoomScale="150" zoomScaleNormal="150" zoomScalePageLayoutView="150" workbookViewId="0">
      <selection activeCell="A2" sqref="A2"/>
    </sheetView>
  </sheetViews>
  <sheetFormatPr baseColWidth="10" defaultRowHeight="16" x14ac:dyDescent="0"/>
  <sheetData>
    <row r="1" spans="1:8">
      <c r="A1" s="36" t="s">
        <v>31</v>
      </c>
    </row>
    <row r="2" spans="1:8">
      <c r="A2" s="37" t="s">
        <v>32</v>
      </c>
      <c r="B2" s="38" t="s">
        <v>23</v>
      </c>
      <c r="C2" s="38" t="s">
        <v>24</v>
      </c>
      <c r="D2" s="38" t="s">
        <v>25</v>
      </c>
      <c r="E2" s="38" t="s">
        <v>26</v>
      </c>
      <c r="F2" s="38" t="s">
        <v>27</v>
      </c>
      <c r="G2" s="38" t="s">
        <v>28</v>
      </c>
      <c r="H2" s="39" t="s">
        <v>29</v>
      </c>
    </row>
    <row r="3" spans="1:8">
      <c r="A3" s="40"/>
      <c r="B3" s="41"/>
      <c r="C3" s="41"/>
      <c r="D3" s="41"/>
      <c r="E3" s="41"/>
      <c r="F3" s="41"/>
      <c r="G3" s="41"/>
      <c r="H3" s="42"/>
    </row>
    <row r="4" spans="1:8">
      <c r="A4" s="40"/>
      <c r="B4" s="41"/>
      <c r="C4" s="41"/>
      <c r="D4" s="41"/>
      <c r="E4" s="41"/>
      <c r="F4" s="41"/>
      <c r="G4" s="41"/>
      <c r="H4" s="42"/>
    </row>
    <row r="5" spans="1:8">
      <c r="A5" s="40"/>
      <c r="B5" s="41"/>
      <c r="C5" s="41"/>
      <c r="D5" s="41"/>
      <c r="E5" s="41"/>
      <c r="F5" s="41"/>
      <c r="G5" s="41"/>
      <c r="H5" s="42"/>
    </row>
    <row r="6" spans="1:8">
      <c r="A6" s="40"/>
      <c r="B6" s="41"/>
      <c r="C6" s="41"/>
      <c r="D6" s="41"/>
      <c r="E6" s="41"/>
      <c r="F6" s="41"/>
      <c r="G6" s="41"/>
      <c r="H6" s="42"/>
    </row>
    <row r="7" spans="1:8">
      <c r="A7" s="40"/>
      <c r="B7" s="41"/>
      <c r="C7" s="41"/>
      <c r="D7" s="41"/>
      <c r="E7" s="41"/>
      <c r="F7" s="41"/>
      <c r="G7" s="41"/>
      <c r="H7" s="42"/>
    </row>
    <row r="8" spans="1:8">
      <c r="A8" s="40"/>
      <c r="B8" s="41"/>
      <c r="C8" s="41"/>
      <c r="D8" s="41"/>
      <c r="E8" s="41"/>
      <c r="F8" s="41"/>
      <c r="G8" s="41"/>
      <c r="H8" s="42"/>
    </row>
    <row r="9" spans="1:8">
      <c r="A9" s="40"/>
      <c r="B9" s="41"/>
      <c r="C9" s="41"/>
      <c r="D9" s="41"/>
      <c r="E9" s="41"/>
      <c r="F9" s="41"/>
      <c r="G9" s="41"/>
      <c r="H9" s="42"/>
    </row>
    <row r="10" spans="1:8">
      <c r="A10" s="40"/>
      <c r="B10" s="41"/>
      <c r="C10" s="41"/>
      <c r="D10" s="41"/>
      <c r="E10" s="41"/>
      <c r="F10" s="41"/>
      <c r="G10" s="41"/>
      <c r="H10" s="42"/>
    </row>
    <row r="11" spans="1:8">
      <c r="A11" s="40"/>
      <c r="B11" s="41"/>
      <c r="C11" s="41"/>
      <c r="D11" s="41"/>
      <c r="E11" s="41"/>
      <c r="F11" s="41"/>
      <c r="G11" s="41"/>
      <c r="H11" s="42"/>
    </row>
    <row r="12" spans="1:8">
      <c r="A12" s="40"/>
      <c r="B12" s="41"/>
      <c r="C12" s="41"/>
      <c r="D12" s="41"/>
      <c r="E12" s="41"/>
      <c r="F12" s="41"/>
      <c r="G12" s="41"/>
      <c r="H12" s="42"/>
    </row>
    <row r="13" spans="1:8">
      <c r="A13" s="40"/>
      <c r="B13" s="41"/>
      <c r="C13" s="41"/>
      <c r="D13" s="41"/>
      <c r="E13" s="41"/>
      <c r="F13" s="41"/>
      <c r="G13" s="41"/>
      <c r="H13" s="42"/>
    </row>
    <row r="14" spans="1:8">
      <c r="A14" s="40"/>
      <c r="B14" s="41"/>
      <c r="C14" s="41"/>
      <c r="D14" s="41"/>
      <c r="E14" s="41"/>
      <c r="F14" s="41"/>
      <c r="G14" s="41"/>
      <c r="H14" s="42"/>
    </row>
    <row r="15" spans="1:8">
      <c r="A15" s="40"/>
      <c r="B15" s="41"/>
      <c r="C15" s="41"/>
      <c r="D15" s="41"/>
      <c r="E15" s="41"/>
      <c r="F15" s="41"/>
      <c r="G15" s="41"/>
      <c r="H15" s="42"/>
    </row>
    <row r="16" spans="1:8">
      <c r="A16" s="40"/>
      <c r="B16" s="41"/>
      <c r="C16" s="41"/>
      <c r="D16" s="41"/>
      <c r="E16" s="41"/>
      <c r="F16" s="41"/>
      <c r="G16" s="41"/>
      <c r="H16" s="42"/>
    </row>
    <row r="17" spans="1:8">
      <c r="A17" s="40"/>
      <c r="B17" s="41"/>
      <c r="C17" s="41"/>
      <c r="D17" s="41"/>
      <c r="E17" s="41"/>
      <c r="F17" s="41"/>
      <c r="G17" s="41"/>
      <c r="H17" s="42"/>
    </row>
    <row r="18" spans="1:8">
      <c r="A18" s="40"/>
      <c r="B18" s="41"/>
      <c r="C18" s="41"/>
      <c r="D18" s="41"/>
      <c r="E18" s="41"/>
      <c r="F18" s="41"/>
      <c r="G18" s="41"/>
      <c r="H18" s="42"/>
    </row>
    <row r="19" spans="1:8">
      <c r="A19" s="40"/>
      <c r="B19" s="41"/>
      <c r="C19" s="41"/>
      <c r="D19" s="41"/>
      <c r="E19" s="41"/>
      <c r="F19" s="41"/>
      <c r="G19" s="41"/>
      <c r="H19" s="42"/>
    </row>
    <row r="20" spans="1:8">
      <c r="A20" s="40"/>
      <c r="B20" s="41"/>
      <c r="C20" s="41"/>
      <c r="D20" s="41"/>
      <c r="E20" s="41"/>
      <c r="F20" s="41"/>
      <c r="G20" s="41"/>
      <c r="H20" s="42"/>
    </row>
    <row r="21" spans="1:8">
      <c r="A21" s="40"/>
      <c r="B21" s="41"/>
      <c r="C21" s="41"/>
      <c r="D21" s="41"/>
      <c r="E21" s="41"/>
      <c r="F21" s="41"/>
      <c r="G21" s="41"/>
      <c r="H21" s="42"/>
    </row>
    <row r="22" spans="1:8">
      <c r="A22" s="40"/>
      <c r="B22" s="41"/>
      <c r="C22" s="41"/>
      <c r="D22" s="41"/>
      <c r="E22" s="41"/>
      <c r="F22" s="41"/>
      <c r="G22" s="41"/>
      <c r="H22" s="42"/>
    </row>
    <row r="23" spans="1:8">
      <c r="A23" s="40"/>
      <c r="B23" s="41"/>
      <c r="C23" s="41"/>
      <c r="D23" s="41"/>
      <c r="E23" s="41"/>
      <c r="F23" s="41"/>
      <c r="G23" s="41"/>
      <c r="H23" s="42"/>
    </row>
    <row r="24" spans="1:8">
      <c r="A24" s="40"/>
      <c r="B24" s="41"/>
      <c r="C24" s="41"/>
      <c r="D24" s="41"/>
      <c r="E24" s="41"/>
      <c r="F24" s="41"/>
      <c r="G24" s="41"/>
      <c r="H24" s="42"/>
    </row>
    <row r="25" spans="1:8">
      <c r="A25" s="40"/>
      <c r="B25" s="41"/>
      <c r="C25" s="41"/>
      <c r="D25" s="41"/>
      <c r="E25" s="41"/>
      <c r="F25" s="41"/>
      <c r="G25" s="41"/>
      <c r="H25" s="42"/>
    </row>
    <row r="26" spans="1:8">
      <c r="A26" s="40"/>
      <c r="B26" s="41"/>
      <c r="C26" s="41"/>
      <c r="D26" s="41"/>
      <c r="E26" s="41"/>
      <c r="F26" s="41"/>
      <c r="G26" s="41"/>
      <c r="H26" s="42"/>
    </row>
    <row r="27" spans="1:8">
      <c r="A27" s="43" t="s">
        <v>30</v>
      </c>
      <c r="B27" s="44"/>
      <c r="C27" s="44"/>
      <c r="D27" s="44"/>
      <c r="E27" s="44"/>
      <c r="F27" s="44"/>
      <c r="G27" s="44"/>
      <c r="H27" s="45">
        <f>SUBTOTAL(103,表格3[列8])</f>
        <v>0</v>
      </c>
    </row>
  </sheetData>
  <phoneticPr fontId="24" type="noConversion"/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Marketing Budget Plan</vt:lpstr>
      <vt:lpstr>工作表1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Marco Fan</cp:lastModifiedBy>
  <dcterms:created xsi:type="dcterms:W3CDTF">2010-04-05T15:18:52Z</dcterms:created>
  <dcterms:modified xsi:type="dcterms:W3CDTF">2018-01-22T06:12:18Z</dcterms:modified>
  <cp:category/>
</cp:coreProperties>
</file>