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" sheetId="1" r:id="rId4"/>
  </sheets>
  <definedNames/>
  <calcPr/>
</workbook>
</file>

<file path=xl/sharedStrings.xml><?xml version="1.0" encoding="utf-8"?>
<sst xmlns="http://schemas.openxmlformats.org/spreadsheetml/2006/main" count="55" uniqueCount="51">
  <si>
    <t>MCP2515 Configuration Register Calculator</t>
  </si>
  <si>
    <t>Crystal Frequency</t>
  </si>
  <si>
    <t>MHz</t>
  </si>
  <si>
    <t>Baud Register Values</t>
  </si>
  <si>
    <t>Misc Register Values</t>
  </si>
  <si>
    <t>Baud Rate</t>
  </si>
  <si>
    <t>kbs</t>
  </si>
  <si>
    <t>Baud Rate Prescaler (BRP)</t>
  </si>
  <si>
    <t>PS2 Bit Time Mode (BTLMODE)</t>
  </si>
  <si>
    <t>Propogation Segment</t>
  </si>
  <si>
    <t>Sample Mode (SAM)</t>
  </si>
  <si>
    <t>Time Quantum</t>
  </si>
  <si>
    <t>microseconds</t>
  </si>
  <si>
    <t>Phase Segment 1 (PS1)</t>
  </si>
  <si>
    <t>Start-of Frame Signal (SOF)</t>
  </si>
  <si>
    <t>Bit Time</t>
  </si>
  <si>
    <t>Phase Segment 2 (PS2)</t>
  </si>
  <si>
    <t>Wake-Up Filter (WAKFIL)</t>
  </si>
  <si>
    <t>Time Quantum Max</t>
  </si>
  <si>
    <t>Synchronization Jump Width (SJW)</t>
  </si>
  <si>
    <t>Prescaler Setting</t>
  </si>
  <si>
    <t>Adjust BRP To Get A Nice Whole Time Quantum Max Value</t>
  </si>
  <si>
    <t>SJW</t>
  </si>
  <si>
    <r>
      <rPr>
        <rFont val="Arial"/>
        <b/>
        <color rgb="FF000000"/>
        <sz val="11.0"/>
      </rPr>
      <t>x T</t>
    </r>
    <r>
      <rPr>
        <rFont val="Arial"/>
        <b/>
        <color rgb="FF000000"/>
        <sz val="11.0"/>
        <vertAlign val="subscript"/>
      </rPr>
      <t>Q</t>
    </r>
  </si>
  <si>
    <t>PropSeg + PS1 &gt;= PS2</t>
  </si>
  <si>
    <t>Bit Sample Point Occurs Between PS1 and PS2</t>
  </si>
  <si>
    <t>SyncSeg</t>
  </si>
  <si>
    <r>
      <rPr>
        <rFont val="Arial"/>
        <b/>
        <color rgb="FF000000"/>
        <sz val="11.0"/>
      </rPr>
      <t>x T</t>
    </r>
    <r>
      <rPr>
        <rFont val="Arial"/>
        <b/>
        <color rgb="FF000000"/>
        <sz val="11.0"/>
        <vertAlign val="subscript"/>
      </rPr>
      <t>Q</t>
    </r>
  </si>
  <si>
    <r>
      <rPr>
        <rFont val="Arial"/>
        <b/>
        <color rgb="FF000000"/>
        <sz val="11.0"/>
      </rPr>
      <t>PropSeg + PS1 &gt;= T</t>
    </r>
    <r>
      <rPr>
        <rFont val="Arial"/>
        <b/>
        <color rgb="FF000000"/>
        <sz val="11.0"/>
        <vertAlign val="subscript"/>
      </rPr>
      <t>DELAY</t>
    </r>
  </si>
  <si>
    <r>
      <rPr>
        <rFont val="Arial"/>
        <b/>
        <color rgb="FF000000"/>
        <sz val="11.0"/>
      </rPr>
      <t>Typically, the T</t>
    </r>
    <r>
      <rPr>
        <rFont val="Arial"/>
        <b/>
        <color rgb="FF000000"/>
        <sz val="11.0"/>
        <vertAlign val="subscript"/>
      </rPr>
      <t xml:space="preserve">DELAY </t>
    </r>
    <r>
      <rPr>
        <rFont val="Arial"/>
        <b/>
        <color rgb="FF000000"/>
        <sz val="11.0"/>
      </rPr>
      <t>is 1-2 T</t>
    </r>
    <r>
      <rPr>
        <rFont val="Arial"/>
        <b/>
        <color rgb="FF000000"/>
        <sz val="11.0"/>
        <vertAlign val="subscript"/>
      </rPr>
      <t>Q</t>
    </r>
  </si>
  <si>
    <t>PropSeg</t>
  </si>
  <si>
    <r>
      <rPr>
        <rFont val="Arial"/>
        <b/>
        <color rgb="FF000000"/>
        <sz val="11.0"/>
      </rPr>
      <t>x T</t>
    </r>
    <r>
      <rPr>
        <rFont val="Arial"/>
        <b/>
        <color rgb="FF000000"/>
        <sz val="11.0"/>
        <vertAlign val="subscript"/>
      </rPr>
      <t>Q</t>
    </r>
  </si>
  <si>
    <t>PS2 &gt; SJW</t>
  </si>
  <si>
    <t>PS1</t>
  </si>
  <si>
    <r>
      <rPr>
        <rFont val="Arial"/>
        <b/>
        <color rgb="FF000000"/>
        <sz val="11.0"/>
      </rPr>
      <t>x T</t>
    </r>
    <r>
      <rPr>
        <rFont val="Arial"/>
        <b/>
        <color rgb="FF000000"/>
        <sz val="11.0"/>
        <vertAlign val="subscript"/>
      </rPr>
      <t>Q</t>
    </r>
  </si>
  <si>
    <t>MCP2515 Baud Registers</t>
  </si>
  <si>
    <t>PS2</t>
  </si>
  <si>
    <r>
      <rPr>
        <rFont val="Arial"/>
        <b/>
        <color rgb="FF000000"/>
        <sz val="11.0"/>
      </rPr>
      <t>x T</t>
    </r>
    <r>
      <rPr>
        <rFont val="Arial"/>
        <b/>
        <color rgb="FF000000"/>
        <sz val="11.0"/>
        <vertAlign val="subscript"/>
      </rPr>
      <t>Q</t>
    </r>
  </si>
  <si>
    <t>msb</t>
  </si>
  <si>
    <t>lsb</t>
  </si>
  <si>
    <r>
      <rPr>
        <rFont val="Arial"/>
        <b/>
        <color rgb="FF000000"/>
        <sz val="11.0"/>
      </rPr>
      <t xml:space="preserve"> Total T</t>
    </r>
    <r>
      <rPr>
        <rFont val="Arial"/>
        <b/>
        <color rgb="FF000000"/>
        <sz val="11.0"/>
        <vertAlign val="subscript"/>
      </rPr>
      <t>Q</t>
    </r>
  </si>
  <si>
    <t>Register CNF1</t>
  </si>
  <si>
    <t>BRP</t>
  </si>
  <si>
    <t>Register CNF2</t>
  </si>
  <si>
    <t>BTLMODE</t>
  </si>
  <si>
    <t>SAM</t>
  </si>
  <si>
    <t>Prop</t>
  </si>
  <si>
    <t>Register CNF3</t>
  </si>
  <si>
    <t>SOF</t>
  </si>
  <si>
    <t>WAKFIL</t>
  </si>
  <si>
    <t>Reserved “000”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</si>
</sst>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x#0"/>
  </numFmts>
  <fonts count="5">
    <font>
      <sz val="11.0"/>
      <color rgb="FF000000"/>
      <name val="Arial"/>
      <scheme val="minor"/>
    </font>
    <font>
      <b/>
      <sz val="11.0"/>
      <color rgb="FF000000"/>
      <name val="Arial"/>
    </font>
    <font/>
    <font>
      <sz val="11.0"/>
      <color rgb="FF000000"/>
      <name val="Arial"/>
    </font>
    <font>
      <i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8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top/>
      <bottom/>
    </border>
    <border>
      <right style="thick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 style="medium">
        <color rgb="FF000000"/>
      </top>
      <bottom style="thick">
        <color rgb="FF000000"/>
      </bottom>
    </border>
    <border>
      <left/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double">
        <color rgb="FF000000"/>
      </right>
      <top/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double">
        <color rgb="FF000000"/>
      </right>
      <bottom style="medium">
        <color rgb="FF000000"/>
      </bottom>
    </border>
    <border>
      <left style="double">
        <color rgb="FF000000"/>
      </left>
      <top style="thin">
        <color rgb="FF000000"/>
      </top>
      <bottom style="medium">
        <color rgb="FF000000"/>
      </bottom>
    </border>
    <border>
      <right style="double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double">
        <color rgb="FF000000"/>
      </right>
      <bottom style="thick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top style="thin">
        <color rgb="FF000000"/>
      </top>
      <bottom style="thick">
        <color rgb="FF000000"/>
      </bottom>
    </border>
    <border>
      <right style="double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0"/>
    </xf>
    <xf borderId="4" fillId="2" fontId="1" numFmtId="0" xfId="0" applyAlignment="1" applyBorder="1" applyFont="1">
      <alignment horizontal="right"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right"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2" fillId="2" fontId="1" numFmtId="0" xfId="0" applyAlignment="1" applyBorder="1" applyFont="1">
      <alignment horizontal="left" shrinkToFit="0" vertical="bottom" wrapText="0"/>
    </xf>
    <xf borderId="13" fillId="2" fontId="1" numFmtId="0" xfId="0" applyAlignment="1" applyBorder="1" applyFont="1">
      <alignment horizontal="righ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0" fontId="3" numFmtId="0" xfId="0" applyAlignment="1" applyBorder="1" applyFont="1">
      <alignment horizontal="center" shrinkToFit="0" vertical="bottom" wrapText="0"/>
    </xf>
    <xf borderId="17" fillId="2" fontId="1" numFmtId="0" xfId="0" applyAlignment="1" applyBorder="1" applyFont="1">
      <alignment horizontal="right" shrinkToFit="0" vertical="bottom" wrapText="0"/>
    </xf>
    <xf borderId="18" fillId="2" fontId="4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left" shrinkToFit="0" vertical="bottom" wrapText="0"/>
    </xf>
    <xf borderId="20" fillId="2" fontId="1" numFmtId="0" xfId="0" applyAlignment="1" applyBorder="1" applyFont="1">
      <alignment horizontal="right"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0" fontId="3" numFmtId="0" xfId="0" applyAlignment="1" applyBorder="1" applyFont="1">
      <alignment horizontal="center" shrinkToFit="0" vertical="bottom" wrapText="0"/>
    </xf>
    <xf borderId="24" fillId="2" fontId="4" numFmtId="0" xfId="0" applyAlignment="1" applyBorder="1" applyFont="1">
      <alignment horizontal="right" shrinkToFit="0" vertical="bottom" wrapText="0"/>
    </xf>
    <xf borderId="25" fillId="2" fontId="1" numFmtId="0" xfId="0" applyAlignment="1" applyBorder="1" applyFont="1">
      <alignment horizontal="right" shrinkToFit="0" vertical="bottom" wrapText="0"/>
    </xf>
    <xf borderId="26" fillId="2" fontId="4" numFmtId="0" xfId="0" applyAlignment="1" applyBorder="1" applyFont="1">
      <alignment horizontal="right" shrinkToFit="0" vertical="bottom" wrapText="0"/>
    </xf>
    <xf borderId="27" fillId="2" fontId="1" numFmtId="0" xfId="0" applyAlignment="1" applyBorder="1" applyFont="1">
      <alignment horizontal="left" shrinkToFit="0" vertical="bottom" wrapText="0"/>
    </xf>
    <xf borderId="28" fillId="2" fontId="1" numFmtId="0" xfId="0" applyAlignment="1" applyBorder="1" applyFont="1">
      <alignment horizontal="right" shrinkToFit="0" vertical="bottom" wrapText="0"/>
    </xf>
    <xf borderId="29" fillId="0" fontId="2" numFmtId="0" xfId="0" applyBorder="1" applyFont="1"/>
    <xf borderId="30" fillId="0" fontId="2" numFmtId="0" xfId="0" applyBorder="1" applyFont="1"/>
    <xf borderId="31" fillId="0" fontId="3" numFmtId="0" xfId="0" applyAlignment="1" applyBorder="1" applyFont="1">
      <alignment horizontal="center" shrinkToFit="0" vertical="bottom" wrapText="0"/>
    </xf>
    <xf borderId="32" fillId="2" fontId="1" numFmtId="0" xfId="0" applyAlignment="1" applyBorder="1" applyFont="1">
      <alignment horizontal="right" shrinkToFit="0" vertical="bottom" wrapText="0"/>
    </xf>
    <xf borderId="33" fillId="0" fontId="2" numFmtId="0" xfId="0" applyBorder="1" applyFont="1"/>
    <xf borderId="34" fillId="0" fontId="2" numFmtId="0" xfId="0" applyBorder="1" applyFont="1"/>
    <xf borderId="35" fillId="0" fontId="3" numFmtId="0" xfId="0" applyAlignment="1" applyBorder="1" applyFont="1">
      <alignment horizontal="center" shrinkToFit="0" vertical="bottom" wrapText="0"/>
    </xf>
    <xf borderId="26" fillId="2" fontId="4" numFmtId="1" xfId="0" applyAlignment="1" applyBorder="1" applyFont="1" applyNumberFormat="1">
      <alignment horizontal="right" shrinkToFit="0" vertical="bottom" wrapText="0"/>
    </xf>
    <xf borderId="36" fillId="2" fontId="3" numFmtId="0" xfId="0" applyAlignment="1" applyBorder="1" applyFont="1">
      <alignment shrinkToFit="0" vertical="bottom" wrapText="0"/>
    </xf>
    <xf borderId="37" fillId="2" fontId="3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horizontal="center" shrinkToFit="0" vertical="bottom" wrapText="0"/>
    </xf>
    <xf borderId="38" fillId="2" fontId="1" numFmtId="0" xfId="0" applyAlignment="1" applyBorder="1" applyFont="1">
      <alignment horizontal="left" shrinkToFit="0" vertical="bottom" wrapText="0"/>
    </xf>
    <xf borderId="39" fillId="0" fontId="2" numFmtId="0" xfId="0" applyBorder="1" applyFont="1"/>
    <xf borderId="40" fillId="0" fontId="2" numFmtId="0" xfId="0" applyBorder="1" applyFont="1"/>
    <xf borderId="41" fillId="2" fontId="4" numFmtId="1" xfId="0" applyAlignment="1" applyBorder="1" applyFont="1" applyNumberFormat="1">
      <alignment horizontal="right" shrinkToFit="0" vertical="bottom" wrapText="0"/>
    </xf>
    <xf borderId="27" fillId="2" fontId="1" numFmtId="0" xfId="0" applyAlignment="1" applyBorder="1" applyFont="1">
      <alignment shrinkToFit="0" vertical="bottom" wrapText="0"/>
    </xf>
    <xf borderId="42" fillId="2" fontId="1" numFmtId="0" xfId="0" applyAlignment="1" applyBorder="1" applyFont="1">
      <alignment horizontal="center" shrinkToFit="0" vertical="bottom" wrapText="0"/>
    </xf>
    <xf borderId="43" fillId="0" fontId="2" numFmtId="0" xfId="0" applyBorder="1" applyFont="1"/>
    <xf borderId="44" fillId="0" fontId="2" numFmtId="0" xfId="0" applyBorder="1" applyFont="1"/>
    <xf borderId="0" fillId="0" fontId="3" numFmtId="0" xfId="0" applyAlignment="1" applyFont="1">
      <alignment shrinkToFit="0" vertical="center" wrapText="0"/>
    </xf>
    <xf borderId="20" fillId="2" fontId="1" numFmtId="0" xfId="0" applyAlignment="1" applyBorder="1" applyFont="1">
      <alignment horizontal="center" shrinkToFit="0" vertical="bottom" wrapText="0"/>
    </xf>
    <xf borderId="45" fillId="0" fontId="2" numFmtId="0" xfId="0" applyBorder="1" applyFont="1"/>
    <xf borderId="38" fillId="2" fontId="1" numFmtId="0" xfId="0" applyAlignment="1" applyBorder="1" applyFont="1">
      <alignment horizontal="left" shrinkToFit="0" vertical="bottom" wrapText="1"/>
    </xf>
    <xf borderId="32" fillId="2" fontId="1" numFmtId="0" xfId="0" applyAlignment="1" applyBorder="1" applyFont="1">
      <alignment horizontal="center" shrinkToFit="0" vertical="bottom" wrapText="0"/>
    </xf>
    <xf borderId="46" fillId="0" fontId="2" numFmtId="0" xfId="0" applyBorder="1" applyFont="1"/>
    <xf borderId="47" fillId="2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horizontal="center" shrinkToFit="0" vertical="bottom" wrapText="0"/>
    </xf>
    <xf borderId="49" fillId="0" fontId="2" numFmtId="0" xfId="0" applyBorder="1" applyFont="1"/>
    <xf borderId="50" fillId="2" fontId="1" numFmtId="0" xfId="0" applyAlignment="1" applyBorder="1" applyFont="1">
      <alignment horizontal="center" shrinkToFit="0" vertical="bottom" wrapText="0"/>
    </xf>
    <xf borderId="51" fillId="2" fontId="3" numFmtId="0" xfId="0" applyAlignment="1" applyBorder="1" applyFont="1">
      <alignment shrinkToFit="0" vertical="bottom" wrapText="0"/>
    </xf>
    <xf borderId="52" fillId="2" fontId="4" numFmtId="1" xfId="0" applyAlignment="1" applyBorder="1" applyFont="1" applyNumberFormat="1">
      <alignment horizontal="right" shrinkToFit="0" vertical="bottom" wrapText="0"/>
    </xf>
    <xf borderId="53" fillId="2" fontId="1" numFmtId="0" xfId="0" applyAlignment="1" applyBorder="1" applyFont="1">
      <alignment shrinkToFit="0" vertical="bottom" wrapText="0"/>
    </xf>
    <xf borderId="54" fillId="2" fontId="1" numFmtId="0" xfId="0" applyAlignment="1" applyBorder="1" applyFont="1">
      <alignment horizontal="center" shrinkToFit="0" vertical="bottom" wrapText="0"/>
    </xf>
    <xf borderId="55" fillId="2" fontId="1" numFmtId="0" xfId="0" applyAlignment="1" applyBorder="1" applyFont="1">
      <alignment horizontal="center" shrinkToFit="0" vertical="bottom" wrapText="0"/>
    </xf>
    <xf borderId="56" fillId="2" fontId="1" numFmtId="0" xfId="0" applyAlignment="1" applyBorder="1" applyFont="1">
      <alignment horizontal="center" shrinkToFit="0" vertical="bottom" wrapText="0"/>
    </xf>
    <xf borderId="57" fillId="2" fontId="1" numFmtId="0" xfId="0" applyAlignment="1" applyBorder="1" applyFont="1">
      <alignment horizontal="center" shrinkToFit="0" vertical="center" wrapText="0"/>
    </xf>
    <xf borderId="58" fillId="2" fontId="3" numFmtId="164" xfId="0" applyAlignment="1" applyBorder="1" applyFont="1" applyNumberFormat="1">
      <alignment horizontal="center" shrinkToFit="0" vertical="center" wrapText="0"/>
    </xf>
    <xf borderId="59" fillId="2" fontId="1" numFmtId="0" xfId="0" applyAlignment="1" applyBorder="1" applyFont="1">
      <alignment horizontal="center" shrinkToFit="0" vertical="center" wrapText="0"/>
    </xf>
    <xf borderId="60" fillId="2" fontId="4" numFmtId="0" xfId="0" applyAlignment="1" applyBorder="1" applyFont="1">
      <alignment horizontal="center" shrinkToFit="0" vertical="bottom" wrapText="0"/>
    </xf>
    <xf borderId="61" fillId="2" fontId="4" numFmtId="0" xfId="0" applyAlignment="1" applyBorder="1" applyFont="1">
      <alignment horizontal="center" shrinkToFit="0" vertical="bottom" wrapText="0"/>
    </xf>
    <xf borderId="24" fillId="2" fontId="4" numFmtId="0" xfId="0" applyAlignment="1" applyBorder="1" applyFont="1">
      <alignment horizontal="center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5" fillId="2" fontId="1" numFmtId="0" xfId="0" applyAlignment="1" applyBorder="1" applyFont="1">
      <alignment horizontal="center" shrinkToFit="0" vertical="bottom" wrapText="0"/>
    </xf>
    <xf borderId="66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69" fillId="2" fontId="1" numFmtId="0" xfId="0" applyAlignment="1" applyBorder="1" applyFont="1">
      <alignment horizontal="center" shrinkToFit="0" vertical="center" wrapText="0"/>
    </xf>
    <xf borderId="58" fillId="2" fontId="3" numFmtId="0" xfId="0" applyAlignment="1" applyBorder="1" applyFont="1">
      <alignment horizontal="center" shrinkToFit="0" vertical="center" wrapText="0"/>
    </xf>
    <xf borderId="70" fillId="2" fontId="4" numFmtId="0" xfId="0" applyAlignment="1" applyBorder="1" applyFont="1">
      <alignment horizontal="center" shrinkToFit="0" vertical="bottom" wrapText="0"/>
    </xf>
    <xf borderId="71" fillId="2" fontId="4" numFmtId="0" xfId="0" applyAlignment="1" applyBorder="1" applyFont="1">
      <alignment horizontal="center" shrinkToFit="0" vertical="bottom" wrapText="0"/>
    </xf>
    <xf borderId="72" fillId="2" fontId="4" numFmtId="0" xfId="0" applyAlignment="1" applyBorder="1" applyFont="1">
      <alignment horizontal="center" shrinkToFit="0" vertical="bottom" wrapText="0"/>
    </xf>
    <xf borderId="73" fillId="2" fontId="4" numFmtId="0" xfId="0" applyAlignment="1" applyBorder="1" applyFont="1">
      <alignment horizontal="center" shrinkToFit="0" vertical="bottom" wrapText="0"/>
    </xf>
    <xf borderId="74" fillId="2" fontId="4" numFmtId="0" xfId="0" applyAlignment="1" applyBorder="1" applyFont="1">
      <alignment horizontal="center" shrinkToFit="0" vertical="bottom" wrapText="0"/>
    </xf>
    <xf borderId="75" fillId="2" fontId="4" numFmtId="0" xfId="0" applyAlignment="1" applyBorder="1" applyFont="1">
      <alignment horizontal="center" shrinkToFit="0" vertical="bottom" wrapText="0"/>
    </xf>
    <xf borderId="76" fillId="2" fontId="1" numFmtId="0" xfId="0" applyAlignment="1" applyBorder="1" applyFont="1">
      <alignment horizontal="center" shrinkToFit="0" vertical="bottom" wrapText="0"/>
    </xf>
    <xf borderId="77" fillId="2" fontId="1" numFmtId="0" xfId="0" applyAlignment="1" applyBorder="1" applyFont="1">
      <alignment horizontal="center" shrinkToFit="0" vertical="bottom" wrapText="0"/>
    </xf>
    <xf borderId="78" fillId="2" fontId="4" numFmtId="0" xfId="0" applyAlignment="1" applyBorder="1" applyFont="1">
      <alignment horizontal="center" shrinkToFit="0" vertical="bottom" wrapText="0"/>
    </xf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2" fontId="1" numFmtId="0" xfId="0" applyAlignment="1" applyBorder="1" applyFont="1">
      <alignment horizontal="center" shrinkToFit="0" vertical="bottom" wrapText="0"/>
    </xf>
    <xf borderId="83" fillId="2" fontId="1" numFmtId="0" xfId="0" applyAlignment="1" applyBorder="1" applyFont="1">
      <alignment horizontal="center" shrinkToFit="0" vertical="bottom" wrapText="0"/>
    </xf>
    <xf borderId="84" fillId="0" fontId="2" numFmtId="0" xfId="0" applyBorder="1" applyFont="1"/>
  </cellXfs>
  <cellStyles count="1">
    <cellStyle xfId="0" name="Normal" builtinId="0"/>
  </cellStyles>
  <dxfs count="1">
    <dxf>
      <font>
        <color rgb="FF000000"/>
        <name val="Arial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1.13"/>
    <col customWidth="1" min="3" max="3" width="13.38"/>
    <col customWidth="1" min="4" max="16" width="10.75"/>
    <col customWidth="1" min="17" max="26" width="8.63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1</v>
      </c>
      <c r="B2" s="6">
        <v>16.0</v>
      </c>
      <c r="C2" s="7" t="s">
        <v>2</v>
      </c>
      <c r="D2" s="8" t="s">
        <v>3</v>
      </c>
      <c r="E2" s="9"/>
      <c r="F2" s="9"/>
      <c r="G2" s="10"/>
      <c r="H2" s="8" t="s">
        <v>4</v>
      </c>
      <c r="I2" s="9"/>
      <c r="J2" s="9"/>
      <c r="K2" s="1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0" customHeight="1">
      <c r="A3" s="11" t="s">
        <v>5</v>
      </c>
      <c r="B3" s="12">
        <v>50.0</v>
      </c>
      <c r="C3" s="13" t="s">
        <v>6</v>
      </c>
      <c r="D3" s="14" t="s">
        <v>7</v>
      </c>
      <c r="E3" s="15"/>
      <c r="F3" s="16"/>
      <c r="G3" s="17">
        <v>7.0</v>
      </c>
      <c r="H3" s="14" t="s">
        <v>8</v>
      </c>
      <c r="I3" s="15"/>
      <c r="J3" s="16"/>
      <c r="K3" s="17">
        <v>1.0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8"/>
      <c r="B4" s="19"/>
      <c r="C4" s="20"/>
      <c r="D4" s="21" t="s">
        <v>9</v>
      </c>
      <c r="E4" s="22"/>
      <c r="F4" s="23"/>
      <c r="G4" s="24">
        <v>7.0</v>
      </c>
      <c r="H4" s="21" t="s">
        <v>10</v>
      </c>
      <c r="I4" s="22"/>
      <c r="J4" s="23"/>
      <c r="K4" s="24">
        <v>1.0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11" t="s">
        <v>11</v>
      </c>
      <c r="B5" s="25">
        <f>(2*(B8+1))/B2</f>
        <v>1</v>
      </c>
      <c r="C5" s="13" t="s">
        <v>12</v>
      </c>
      <c r="D5" s="21" t="s">
        <v>13</v>
      </c>
      <c r="E5" s="22"/>
      <c r="F5" s="23"/>
      <c r="G5" s="24">
        <v>7.0</v>
      </c>
      <c r="H5" s="21" t="s">
        <v>14</v>
      </c>
      <c r="I5" s="22"/>
      <c r="J5" s="23"/>
      <c r="K5" s="24">
        <v>1.0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6" t="s">
        <v>15</v>
      </c>
      <c r="B6" s="27">
        <f>(1/B3)*1000</f>
        <v>20</v>
      </c>
      <c r="C6" s="28" t="s">
        <v>12</v>
      </c>
      <c r="D6" s="29" t="s">
        <v>16</v>
      </c>
      <c r="E6" s="30"/>
      <c r="F6" s="31"/>
      <c r="G6" s="32">
        <v>2.0</v>
      </c>
      <c r="H6" s="33" t="s">
        <v>17</v>
      </c>
      <c r="I6" s="34"/>
      <c r="J6" s="35"/>
      <c r="K6" s="36">
        <v>0.0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26" t="s">
        <v>18</v>
      </c>
      <c r="B7" s="37">
        <f>B6/B5</f>
        <v>20</v>
      </c>
      <c r="C7" s="28"/>
      <c r="D7" s="33" t="s">
        <v>19</v>
      </c>
      <c r="E7" s="34"/>
      <c r="F7" s="35"/>
      <c r="G7" s="36">
        <v>2.0</v>
      </c>
      <c r="H7" s="38"/>
      <c r="I7" s="38"/>
      <c r="J7" s="38"/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0" customHeight="1">
      <c r="A8" s="26" t="s">
        <v>20</v>
      </c>
      <c r="B8" s="37">
        <f>BIN2DEC(CONCATENATE(F15,G15,H15,I15,J15,K15))+0</f>
        <v>7</v>
      </c>
      <c r="C8" s="40"/>
      <c r="D8" s="41" t="s">
        <v>21</v>
      </c>
      <c r="E8" s="42"/>
      <c r="F8" s="42"/>
      <c r="G8" s="42"/>
      <c r="H8" s="42"/>
      <c r="I8" s="42"/>
      <c r="J8" s="42"/>
      <c r="K8" s="4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5" t="s">
        <v>22</v>
      </c>
      <c r="B9" s="44">
        <f>BIN2DEC(CONCATENATE(D15,E15))+1</f>
        <v>3</v>
      </c>
      <c r="C9" s="45" t="s">
        <v>23</v>
      </c>
      <c r="D9" s="46" t="s">
        <v>24</v>
      </c>
      <c r="E9" s="47"/>
      <c r="F9" s="48"/>
      <c r="G9" s="41" t="s">
        <v>25</v>
      </c>
      <c r="H9" s="42"/>
      <c r="I9" s="42"/>
      <c r="J9" s="42"/>
      <c r="K9" s="43"/>
      <c r="L9" s="49"/>
      <c r="M9" s="49"/>
      <c r="N9" s="4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26" t="s">
        <v>26</v>
      </c>
      <c r="B10" s="37">
        <v>1.0</v>
      </c>
      <c r="C10" s="45" t="s">
        <v>27</v>
      </c>
      <c r="D10" s="50" t="s">
        <v>28</v>
      </c>
      <c r="E10" s="22"/>
      <c r="F10" s="51"/>
      <c r="G10" s="52" t="s">
        <v>29</v>
      </c>
      <c r="H10" s="42"/>
      <c r="I10" s="42"/>
      <c r="J10" s="42"/>
      <c r="K10" s="43"/>
      <c r="L10" s="49"/>
      <c r="M10" s="49"/>
      <c r="N10" s="4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26" t="s">
        <v>30</v>
      </c>
      <c r="B11" s="37">
        <f>BIN2DEC(CONCATENATE(I17,J17,K17))+1</f>
        <v>8</v>
      </c>
      <c r="C11" s="45" t="s">
        <v>31</v>
      </c>
      <c r="D11" s="53" t="s">
        <v>32</v>
      </c>
      <c r="E11" s="34"/>
      <c r="F11" s="54"/>
      <c r="G11" s="38"/>
      <c r="H11" s="38"/>
      <c r="I11" s="38"/>
      <c r="J11" s="38"/>
      <c r="K11" s="39"/>
      <c r="L11" s="49"/>
      <c r="M11" s="49"/>
      <c r="N11" s="49"/>
      <c r="O11" s="49"/>
      <c r="P11" s="49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26" t="s">
        <v>33</v>
      </c>
      <c r="B12" s="37">
        <f>BIN2DEC(CONCATENATE(F17,G17,H17))+1</f>
        <v>8</v>
      </c>
      <c r="C12" s="45" t="s">
        <v>34</v>
      </c>
      <c r="D12" s="1" t="s">
        <v>35</v>
      </c>
      <c r="E12" s="2"/>
      <c r="F12" s="2"/>
      <c r="G12" s="2"/>
      <c r="H12" s="2"/>
      <c r="I12" s="2"/>
      <c r="J12" s="2"/>
      <c r="K12" s="3"/>
      <c r="L12" s="49"/>
      <c r="M12" s="49"/>
      <c r="N12" s="49"/>
      <c r="O12" s="49"/>
      <c r="P12" s="49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26" t="s">
        <v>36</v>
      </c>
      <c r="B13" s="37">
        <f>BIN2DEC(CONCATENATE(I19,J19,K19))+1</f>
        <v>3</v>
      </c>
      <c r="C13" s="45" t="s">
        <v>37</v>
      </c>
      <c r="D13" s="55" t="s">
        <v>38</v>
      </c>
      <c r="E13" s="56"/>
      <c r="F13" s="47"/>
      <c r="G13" s="47"/>
      <c r="H13" s="47"/>
      <c r="I13" s="47"/>
      <c r="J13" s="57"/>
      <c r="K13" s="58" t="s">
        <v>39</v>
      </c>
      <c r="L13" s="49"/>
      <c r="M13" s="49"/>
      <c r="N13" s="4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59"/>
      <c r="B14" s="60">
        <f>SUM(B10:B13)</f>
        <v>20</v>
      </c>
      <c r="C14" s="61" t="s">
        <v>40</v>
      </c>
      <c r="D14" s="62">
        <v>7.0</v>
      </c>
      <c r="E14" s="63">
        <v>6.0</v>
      </c>
      <c r="F14" s="63">
        <v>5.0</v>
      </c>
      <c r="G14" s="63">
        <v>4.0</v>
      </c>
      <c r="H14" s="63">
        <v>3.0</v>
      </c>
      <c r="I14" s="63">
        <v>2.0</v>
      </c>
      <c r="J14" s="63">
        <v>1.0</v>
      </c>
      <c r="K14" s="64">
        <v>0.0</v>
      </c>
      <c r="L14" s="49"/>
      <c r="M14" s="49"/>
      <c r="N14" s="4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65" t="s">
        <v>41</v>
      </c>
      <c r="B15" s="66" t="str">
        <f>BIN2HEX(C15)</f>
        <v>87</v>
      </c>
      <c r="C15" s="67" t="str">
        <f>CONCATENATE(D15,E15,F15,G15,H15,I15,J15,K15)</f>
        <v>10000111</v>
      </c>
      <c r="D15" s="68" t="str">
        <f>MID(DEC2BIN(G7,2),1,1)</f>
        <v>1</v>
      </c>
      <c r="E15" s="69" t="str">
        <f>MID(DEC2BIN(G7,2),2,1)</f>
        <v>0</v>
      </c>
      <c r="F15" s="68" t="str">
        <f>MID(DEC2BIN(G3,8),3,1)</f>
        <v>0</v>
      </c>
      <c r="G15" s="70" t="str">
        <f>MID(DEC2BIN(G3,8),4,1)</f>
        <v>0</v>
      </c>
      <c r="H15" s="70" t="str">
        <f>MID(DEC2BIN(G3,8),5,1)</f>
        <v>0</v>
      </c>
      <c r="I15" s="70" t="str">
        <f>MID(DEC2BIN(G3,8),6,1)</f>
        <v>1</v>
      </c>
      <c r="J15" s="70" t="str">
        <f>MID(DEC2BIN(G3,8),7,1)</f>
        <v>1</v>
      </c>
      <c r="K15" s="71" t="str">
        <f>MID(DEC2BIN(G3,8),8,1)</f>
        <v>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72"/>
      <c r="B16" s="73"/>
      <c r="C16" s="74"/>
      <c r="D16" s="75" t="s">
        <v>22</v>
      </c>
      <c r="E16" s="76"/>
      <c r="F16" s="75" t="s">
        <v>42</v>
      </c>
      <c r="G16" s="77"/>
      <c r="H16" s="77"/>
      <c r="I16" s="77"/>
      <c r="J16" s="77"/>
      <c r="K16" s="7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79" t="s">
        <v>43</v>
      </c>
      <c r="B17" s="80" t="str">
        <f>BIN2HEX(C17)</f>
        <v>FF</v>
      </c>
      <c r="C17" s="67" t="str">
        <f>CONCATENATE(D17,E17,F17,G17,H17,I17,J17,K17)</f>
        <v>11111111</v>
      </c>
      <c r="D17" s="81" t="str">
        <f>MID(DEC2BIN(K3,1),1,1)</f>
        <v>1</v>
      </c>
      <c r="E17" s="81" t="str">
        <f>MID(DEC2BIN(K4,1),1,1)</f>
        <v>1</v>
      </c>
      <c r="F17" s="82" t="str">
        <f>MID(DEC2BIN(G5,3),1,1)</f>
        <v>1</v>
      </c>
      <c r="G17" s="83" t="str">
        <f>MID(DEC2BIN(G5,3),2,1)</f>
        <v>1</v>
      </c>
      <c r="H17" s="84" t="str">
        <f>MID(DEC2BIN(G5,3),3,1)</f>
        <v>1</v>
      </c>
      <c r="I17" s="85" t="str">
        <f>MID(DEC2BIN(G4,3),1,1)</f>
        <v>1</v>
      </c>
      <c r="J17" s="83" t="str">
        <f>MID(DEC2BIN(G4,3),2,1)</f>
        <v>1</v>
      </c>
      <c r="K17" s="86" t="str">
        <f>MID(DEC2BIN(G4,3),3,1)</f>
        <v>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72"/>
      <c r="B18" s="73"/>
      <c r="C18" s="74"/>
      <c r="D18" s="87" t="s">
        <v>44</v>
      </c>
      <c r="E18" s="87" t="s">
        <v>45</v>
      </c>
      <c r="F18" s="75" t="s">
        <v>33</v>
      </c>
      <c r="G18" s="77"/>
      <c r="H18" s="76"/>
      <c r="I18" s="88" t="s">
        <v>46</v>
      </c>
      <c r="J18" s="77"/>
      <c r="K18" s="7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79" t="s">
        <v>47</v>
      </c>
      <c r="B19" s="80" t="str">
        <f>BIN2HEX(C19)</f>
        <v>82</v>
      </c>
      <c r="C19" s="67" t="str">
        <f>CONCATENATE(D19,E19,F19,G19,H19,I19,J19,K19)</f>
        <v>10000010</v>
      </c>
      <c r="D19" s="89" t="str">
        <f>MID(DEC2BIN(K5,1),1,1)</f>
        <v>1</v>
      </c>
      <c r="E19" s="89" t="str">
        <f>MID(DEC2BIN(K6,1),1,1)</f>
        <v>0</v>
      </c>
      <c r="F19" s="82">
        <v>0.0</v>
      </c>
      <c r="G19" s="83">
        <v>0.0</v>
      </c>
      <c r="H19" s="84">
        <v>0.0</v>
      </c>
      <c r="I19" s="82" t="str">
        <f>MID(DEC2BIN(G6,8),6,1)</f>
        <v>0</v>
      </c>
      <c r="J19" s="83" t="str">
        <f>MID(DEC2BIN(G6,8),7,1)</f>
        <v>1</v>
      </c>
      <c r="K19" s="86" t="str">
        <f>MID(DEC2BIN(G6,8),8,1)</f>
        <v>0</v>
      </c>
      <c r="L19" s="4"/>
      <c r="M19" s="49"/>
      <c r="N19" s="4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90"/>
      <c r="B20" s="91"/>
      <c r="C20" s="92"/>
      <c r="D20" s="93" t="s">
        <v>48</v>
      </c>
      <c r="E20" s="93" t="s">
        <v>49</v>
      </c>
      <c r="F20" s="94" t="s">
        <v>50</v>
      </c>
      <c r="G20" s="34"/>
      <c r="H20" s="95"/>
      <c r="I20" s="94" t="s">
        <v>36</v>
      </c>
      <c r="J20" s="34"/>
      <c r="K20" s="54"/>
      <c r="L20" s="4"/>
      <c r="M20" s="49"/>
      <c r="N20" s="4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5">
    <mergeCell ref="H4:J4"/>
    <mergeCell ref="H5:J5"/>
    <mergeCell ref="A1:K1"/>
    <mergeCell ref="D2:G2"/>
    <mergeCell ref="H2:K2"/>
    <mergeCell ref="D3:F3"/>
    <mergeCell ref="H3:J3"/>
    <mergeCell ref="D4:F4"/>
    <mergeCell ref="D5:F5"/>
    <mergeCell ref="D12:K12"/>
    <mergeCell ref="E13:J13"/>
    <mergeCell ref="F16:K16"/>
    <mergeCell ref="D6:F6"/>
    <mergeCell ref="H6:J6"/>
    <mergeCell ref="D7:F7"/>
    <mergeCell ref="D8:K8"/>
    <mergeCell ref="D9:F9"/>
    <mergeCell ref="G9:K9"/>
    <mergeCell ref="G10:K10"/>
    <mergeCell ref="B17:B18"/>
    <mergeCell ref="C17:C18"/>
    <mergeCell ref="F18:H18"/>
    <mergeCell ref="I18:K18"/>
    <mergeCell ref="A19:A20"/>
    <mergeCell ref="B19:B20"/>
    <mergeCell ref="C19:C20"/>
    <mergeCell ref="F20:H20"/>
    <mergeCell ref="I20:K20"/>
    <mergeCell ref="D10:F10"/>
    <mergeCell ref="D11:F11"/>
    <mergeCell ref="A15:A16"/>
    <mergeCell ref="B15:B16"/>
    <mergeCell ref="C15:C16"/>
    <mergeCell ref="D16:E16"/>
    <mergeCell ref="A17:A18"/>
  </mergeCells>
  <conditionalFormatting sqref="B14">
    <cfRule type="cellIs" dxfId="0" priority="1" operator="notEqual">
      <formula>$B$7</formula>
    </cfRule>
  </conditionalFormatting>
  <printOptions/>
  <pageMargins bottom="0.394444444444444" footer="0.0" header="0.0" left="0.0" right="0.0" top="0.394444444444444"/>
  <pageSetup orientation="portrait"/>
  <headerFooter>
    <oddHeader>&amp;C&amp;A</oddHeader>
    <oddFooter>&amp;CPage &amp;P</oddFooter>
  </headerFooter>
  <drawing r:id="rId1"/>
</worksheet>
</file>