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AppData\Roaming\Microsoft\Windows\Network Shortcuts\"/>
    </mc:Choice>
  </mc:AlternateContent>
  <xr:revisionPtr revIDLastSave="0" documentId="8_{2BD12453-4605-4570-9A99-11D00172ECAA}" xr6:coauthVersionLast="47" xr6:coauthVersionMax="47" xr10:uidLastSave="{00000000-0000-0000-0000-000000000000}"/>
  <bookViews>
    <workbookView xWindow="-108" yWindow="-108" windowWidth="23256" windowHeight="12456" activeTab="7" xr2:uid="{2AEF46C9-B234-4134-BF6B-24C035D30AFA}"/>
  </bookViews>
  <sheets>
    <sheet name="1.(c)" sheetId="2" r:id="rId1"/>
    <sheet name="1.(d)" sheetId="4" r:id="rId2"/>
    <sheet name="1.(a)(b)(e)" sheetId="1" r:id="rId3"/>
    <sheet name="2.(a)" sheetId="5" r:id="rId4"/>
    <sheet name="2.(b)(c)" sheetId="7" r:id="rId5"/>
    <sheet name="2.(d)" sheetId="8" r:id="rId6"/>
    <sheet name="3.(a)(b)" sheetId="9" r:id="rId7"/>
    <sheet name="4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8" l="1"/>
  <c r="L17" i="8"/>
  <c r="L18" i="8"/>
  <c r="L19" i="8"/>
  <c r="L20" i="8"/>
  <c r="L15" i="8"/>
  <c r="K20" i="8"/>
  <c r="K19" i="8"/>
  <c r="K18" i="8"/>
  <c r="K17" i="8"/>
  <c r="K16" i="8"/>
  <c r="G17" i="8"/>
  <c r="K15" i="8"/>
  <c r="G26" i="8"/>
  <c r="G27" i="8"/>
  <c r="G28" i="8"/>
  <c r="G29" i="8"/>
  <c r="G30" i="8"/>
  <c r="G25" i="8"/>
  <c r="F26" i="8"/>
  <c r="F27" i="8"/>
  <c r="F28" i="8"/>
  <c r="F29" i="8"/>
  <c r="F30" i="8"/>
  <c r="F25" i="8"/>
  <c r="G18" i="8"/>
  <c r="G19" i="8"/>
  <c r="G20" i="8"/>
  <c r="G21" i="8"/>
  <c r="G16" i="8"/>
  <c r="F17" i="8"/>
  <c r="F18" i="8"/>
  <c r="F19" i="8"/>
  <c r="F20" i="8"/>
  <c r="F21" i="8"/>
  <c r="F16" i="8"/>
  <c r="E30" i="8"/>
  <c r="E29" i="8"/>
  <c r="E28" i="8"/>
  <c r="E27" i="8"/>
  <c r="E26" i="8"/>
  <c r="E25" i="8"/>
  <c r="E21" i="8"/>
  <c r="E20" i="8"/>
  <c r="E19" i="8"/>
  <c r="E18" i="8"/>
  <c r="E17" i="8"/>
  <c r="E16" i="8"/>
  <c r="I10" i="7"/>
  <c r="J10" i="7" s="1"/>
  <c r="K10" i="7" s="1"/>
  <c r="G20" i="7" s="1"/>
  <c r="J39" i="9"/>
  <c r="I41" i="9"/>
  <c r="I40" i="9"/>
  <c r="I39" i="9"/>
  <c r="L31" i="9"/>
  <c r="L32" i="9"/>
  <c r="L30" i="9"/>
  <c r="K31" i="9"/>
  <c r="K32" i="9"/>
  <c r="K30" i="9"/>
  <c r="I32" i="9"/>
  <c r="I31" i="9"/>
  <c r="I30" i="9"/>
  <c r="K15" i="7"/>
  <c r="K14" i="7"/>
  <c r="K13" i="7"/>
  <c r="K12" i="7"/>
  <c r="K11" i="7"/>
  <c r="J11" i="7"/>
  <c r="J12" i="7"/>
  <c r="J13" i="7"/>
  <c r="J14" i="7"/>
  <c r="J15" i="7"/>
  <c r="I11" i="7"/>
  <c r="I12" i="7"/>
  <c r="I13" i="7"/>
  <c r="I14" i="7"/>
  <c r="I15" i="7"/>
  <c r="N7" i="1"/>
  <c r="J6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<sst xmlns="http://schemas.openxmlformats.org/spreadsheetml/2006/main" count="468" uniqueCount="84">
  <si>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</si>
  <si>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</si>
  <si>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</si>
  <si>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</si>
  <si>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</si>
  <si>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</si>
  <si>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</si>
  <si>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</si>
  <si>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</si>
  <si>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</si>
  <si>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</si>
  <si>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</si>
  <si>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</si>
  <si>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</si>
  <si>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</si>
  <si>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</si>
  <si>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</si>
  <si>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</si>
  <si>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</si>
  <si>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</si>
  <si>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</si>
  <si>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</si>
  <si>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</si>
  <si>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</si>
  <si>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</si>
  <si>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</si>
  <si>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</si>
  <si>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The total sales of 3 months</t>
  </si>
  <si>
    <t>Total Smartphones by "Ariff Hossain"</t>
  </si>
  <si>
    <t>1.(e)</t>
  </si>
  <si>
    <t>1.(b)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</si>
  <si>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</si>
  <si>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</si>
  <si>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</si>
  <si>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</si>
  <si>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</si>
  <si>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</si>
  <si>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</si>
  <si>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</si>
  <si>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2.(c) Highest Total Salary</t>
  </si>
  <si>
    <t>Item</t>
  </si>
  <si>
    <t>Category</t>
  </si>
  <si>
    <t>Unit Price</t>
  </si>
  <si>
    <t>Tablate</t>
  </si>
  <si>
    <t>Office Rent</t>
  </si>
  <si>
    <t>Advertisement</t>
  </si>
  <si>
    <t>Warehouse Rent</t>
  </si>
  <si>
    <t>Internet</t>
  </si>
  <si>
    <t>Staff Saraly</t>
  </si>
  <si>
    <t>Administration</t>
  </si>
  <si>
    <t>Computer Bill</t>
  </si>
  <si>
    <t>Voucher</t>
  </si>
  <si>
    <t>Printing Materials</t>
  </si>
  <si>
    <t>Additional Cost</t>
  </si>
  <si>
    <t>Rent Expenses</t>
  </si>
  <si>
    <t xml:space="preserve"> Marketing Expenes</t>
  </si>
  <si>
    <t>Office Expenses</t>
  </si>
  <si>
    <t>Operation Expenses</t>
  </si>
  <si>
    <t>Januray</t>
  </si>
  <si>
    <t>Expenses Report of XYZ Company</t>
  </si>
  <si>
    <t>February</t>
  </si>
  <si>
    <t>March</t>
  </si>
  <si>
    <t>Month</t>
  </si>
  <si>
    <t>Expenses</t>
  </si>
  <si>
    <t>Retail Profit</t>
  </si>
  <si>
    <t>Profit/ Loss</t>
  </si>
  <si>
    <t>3.(a)</t>
  </si>
  <si>
    <t>Profit</t>
  </si>
  <si>
    <t>April</t>
  </si>
  <si>
    <t>May</t>
  </si>
  <si>
    <t>June</t>
  </si>
  <si>
    <t>July</t>
  </si>
  <si>
    <t>Augest</t>
  </si>
  <si>
    <t>September</t>
  </si>
  <si>
    <t>October</t>
  </si>
  <si>
    <t>November</t>
  </si>
  <si>
    <t>December</t>
  </si>
  <si>
    <t>Yearly Report</t>
  </si>
  <si>
    <t>3.(b)</t>
  </si>
  <si>
    <t>Product Quantity</t>
  </si>
  <si>
    <t xml:space="preserve">Lowest </t>
  </si>
  <si>
    <t>Sales Representative</t>
  </si>
  <si>
    <t>Average Salary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</si>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</sst>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[aishawrja final project.xlsx]1.(c)!PivotTable1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'1.(c)'!$B$3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8-4AD9-8F71-1E452E6F9F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58-4AD9-8F71-1E452E6F9F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58-4AD9-8F71-1E452E6F9F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58-4AD9-8F71-1E452E6F9F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58-4AD9-8F71-1E452E6F9F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58-4AD9-8F71-1E452E6F9FE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'1.(c)'!$B$4:$B$10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C-490D-8891-41ECE8BA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[aishawrja final project.xlsx]1.(d)!PivotTable2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'1.(d)'!$B$4:$B$8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A-4B60-BEE4-5CDA7386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837007"/>
        <c:axId val="1983830287"/>
      </c:barChart>
      <c:catAx>
        <c:axId val="198383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30287"/>
        <c:crosses val="autoZero"/>
        <c:auto val="1"/>
        <c:lblAlgn val="ctr"/>
        <c:lblOffset val="100"/>
        <c:noMultiLvlLbl val="0"/>
      </c:catAx>
      <c:valAx>
        <c:axId val="19838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775301837270341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'2.(b)(c)'!$K$9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'2.(b)(c)'!$K$10:$K$15</c:f>
              <c:numCache>
                <c:formatCode>General</c:formatCode>
                <c:ptCount val="6"/>
                <c:pt idx="0">
                  <c:v>122000</c:v>
                </c:pt>
                <c:pt idx="1">
                  <c:v>142800</c:v>
                </c:pt>
                <c:pt idx="2">
                  <c:v>364000</c:v>
                </c:pt>
                <c:pt idx="3">
                  <c:v>87600</c:v>
                </c:pt>
                <c:pt idx="4">
                  <c:v>50400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6-44C2-886F-862FBBF7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1550191"/>
        <c:axId val="863461903"/>
      </c:barChart>
      <c:catAx>
        <c:axId val="861550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61903"/>
        <c:crosses val="autoZero"/>
        <c:auto val="1"/>
        <c:lblAlgn val="ctr"/>
        <c:lblOffset val="100"/>
        <c:noMultiLvlLbl val="0"/>
      </c:catAx>
      <c:valAx>
        <c:axId val="8634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4580052493439"/>
          <c:y val="0.21800925925925929"/>
          <c:w val="0.82686351706036743"/>
          <c:h val="0.57275736366287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Augest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'4'!$C$4:$C$15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4CD-800A-63B53DFE59A3}"/>
            </c:ext>
          </c:extLst>
        </c:ser>
        <c:ser>
          <c:idx val="1"/>
          <c:order val="1"/>
          <c:tx>
            <c:strRef>
              <c:f>'4'!$D$3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Augest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'4'!$D$4:$D$15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E-44CD-800A-63B53DFE59A3}"/>
            </c:ext>
          </c:extLst>
        </c:ser>
        <c:ser>
          <c:idx val="2"/>
          <c:order val="2"/>
          <c:tx>
            <c:strRef>
              <c:f>'4'!$E$3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Augest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'4'!$E$4:$E$15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E-44CD-800A-63B53DFE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014191"/>
        <c:axId val="794006511"/>
      </c:barChart>
      <c:catAx>
        <c:axId val="79401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06511"/>
        <c:crosses val="autoZero"/>
        <c:auto val="1"/>
        <c:lblAlgn val="ctr"/>
        <c:lblOffset val="100"/>
        <c:noMultiLvlLbl val="0"/>
      </c:catAx>
      <c:valAx>
        <c:axId val="7940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Augest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'4'!$C$4:$C$15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2-4C27-ACEC-800447B1227D}"/>
            </c:ext>
          </c:extLst>
        </c:ser>
        <c:ser>
          <c:idx val="1"/>
          <c:order val="1"/>
          <c:tx>
            <c:strRef>
              <c:f>'4'!$D$3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Augest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'4'!$D$4:$D$15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2-4C27-ACEC-800447B1227D}"/>
            </c:ext>
          </c:extLst>
        </c:ser>
        <c:ser>
          <c:idx val="2"/>
          <c:order val="2"/>
          <c:tx>
            <c:strRef>
              <c:f>'4'!$E$3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Augest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'4'!$E$4:$E$15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2-4C27-ACEC-800447B1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30639"/>
        <c:axId val="804741679"/>
      </c:lineChart>
      <c:catAx>
        <c:axId val="8047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41679"/>
        <c:crosses val="autoZero"/>
        <c:auto val="1"/>
        <c:lblAlgn val="ctr"/>
        <c:lblOffset val="100"/>
        <c:noMultiLvlLbl val="0"/>
      </c:catAx>
      <c:valAx>
        <c:axId val="8047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5</xdr:row>
      <xdr:rowOff>0</xdr:rowOff>
    </xdr:from>
    <xdr:to>
      <xdr:col>10</xdr:col>
      <xdr:colOff>354330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70E54-F09C-BB2B-5E26-3F237BCC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5</xdr:row>
      <xdr:rowOff>0</xdr:rowOff>
    </xdr:from>
    <xdr:to>
      <xdr:col>10</xdr:col>
      <xdr:colOff>163830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ADCAF-EA21-FE3F-205C-0F5A93706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17</xdr:row>
      <xdr:rowOff>104775</xdr:rowOff>
    </xdr:from>
    <xdr:to>
      <xdr:col>13</xdr:col>
      <xdr:colOff>504825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39C65-FCC6-CA47-7DAC-4E505037C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483790</xdr:colOff>
      <xdr:row>2</xdr:row>
      <xdr:rowOff>55562</xdr:rowOff>
    </xdr:from>
    <xdr:to>
      <xdr:col>13</xdr:col>
      <xdr:colOff>178990</xdr:colOff>
      <xdr:row>16</xdr:row>
      <xdr:rowOff>131762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AC346-21C3-6AD4-CFFD-7740E111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9525</xdr:rowOff>
    </xdr:from>
    <xdr:to>
      <xdr:col>13</xdr:col>
      <xdr:colOff>304800</xdr:colOff>
      <xdr:row>33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417FFD-5E0C-C96B-23E1-CEEA0FB2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657E-2E40-4BAE-AB15-B4FEDEF59AA2}">
  <sheetPr codeName="Sheet1"/>
  <dimension ref="A3:B10"/>
  <sheetViews>
    <sheetView workbookViewId="0">
      <selection activeCell="C16" sqref="C16"/>
    </sheetView>
  </sheetViews>
  <sheetFormatPr defaultRowHeight="14.4" x14ac:dyDescent="0.3"/>
  <cols>
    <col min="1" max="1" width="12.5546875" bestFit="1" customWidth="1"/>
    <col min="2" max="2" width="21.6640625" bestFit="1" customWidth="1"/>
  </cols>
  <sheetData>
    <row r="3" spans="1:2" x14ac:dyDescent="0.3">
      <c r="A3" s="13" t="s">
        <v>24</v>
      </c>
      <c r="B3" s="13" t="s">
        <v>26</v>
      </c>
    </row>
    <row r="4" spans="1:2" x14ac:dyDescent="0.3">
      <c r="A4" s="4" t="s">
        <v>8</v>
      </c>
      <c r="B4" s="4">
        <v>5010000</v>
      </c>
    </row>
    <row r="5" spans="1:2" x14ac:dyDescent="0.3">
      <c r="A5" s="4" t="s">
        <v>11</v>
      </c>
      <c r="B5" s="4">
        <v>4340000</v>
      </c>
    </row>
    <row r="6" spans="1:2" x14ac:dyDescent="0.3">
      <c r="A6" s="4" t="s">
        <v>22</v>
      </c>
      <c r="B6" s="4">
        <v>5850000</v>
      </c>
    </row>
    <row r="7" spans="1:2" x14ac:dyDescent="0.3">
      <c r="A7" s="4" t="s">
        <v>14</v>
      </c>
      <c r="B7" s="4">
        <v>4110000</v>
      </c>
    </row>
    <row r="8" spans="1:2" x14ac:dyDescent="0.3">
      <c r="A8" s="4" t="s">
        <v>17</v>
      </c>
      <c r="B8" s="4">
        <v>4760000</v>
      </c>
    </row>
    <row r="9" spans="1:2" x14ac:dyDescent="0.3">
      <c r="A9" s="4" t="s">
        <v>20</v>
      </c>
      <c r="B9" s="4">
        <v>4600000</v>
      </c>
    </row>
    <row r="10" spans="1:2" x14ac:dyDescent="0.3">
      <c r="A10" s="4" t="s">
        <v>25</v>
      </c>
      <c r="B10" s="4">
        <v>28670000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1822-7BE0-473B-8B5D-8C4A42264668}">
  <sheetPr codeName="Sheet2"/>
  <dimension ref="A3:B8"/>
  <sheetViews>
    <sheetView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21.6640625" bestFit="1" customWidth="1"/>
  </cols>
  <sheetData>
    <row r="3" spans="1:2" x14ac:dyDescent="0.3">
      <c r="A3" s="13" t="s">
        <v>24</v>
      </c>
      <c r="B3" s="13" t="s">
        <v>26</v>
      </c>
    </row>
    <row r="4" spans="1:2" x14ac:dyDescent="0.3">
      <c r="A4" s="39" t="s">
        <v>13</v>
      </c>
      <c r="B4" s="39">
        <v>6950000</v>
      </c>
    </row>
    <row r="5" spans="1:2" x14ac:dyDescent="0.3">
      <c r="A5" s="39" t="s">
        <v>10</v>
      </c>
      <c r="B5" s="39">
        <v>12250000</v>
      </c>
    </row>
    <row r="6" spans="1:2" x14ac:dyDescent="0.3">
      <c r="A6" s="39" t="s">
        <v>19</v>
      </c>
      <c r="B6" s="39">
        <v>6150000</v>
      </c>
    </row>
    <row r="7" spans="1:2" x14ac:dyDescent="0.3">
      <c r="A7" s="39" t="s">
        <v>16</v>
      </c>
      <c r="B7" s="39">
        <v>3320000</v>
      </c>
    </row>
    <row r="8" spans="1:2" x14ac:dyDescent="0.3">
      <c r="A8" s="39" t="s">
        <v>25</v>
      </c>
      <c r="B8" s="39">
        <v>28670000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sheetPr codeName="Sheet3"/>
  <dimension ref="A1:P79"/>
  <sheetViews>
    <sheetView topLeftCell="A5" workbookViewId="0">
      <selection activeCell="J6" sqref="J6:M6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14.6640625" customWidth="1"/>
    <col min="9" max="9" width="12" bestFit="1" customWidth="1"/>
  </cols>
  <sheetData>
    <row r="1" spans="1:16" x14ac:dyDescent="0.3">
      <c r="A1" s="16" t="s">
        <v>0</v>
      </c>
      <c r="B1" s="16"/>
      <c r="C1" s="16"/>
      <c r="D1" s="16"/>
      <c r="E1" s="16"/>
      <c r="F1" s="16"/>
      <c r="G1" s="16"/>
    </row>
    <row r="2" spans="1:16" x14ac:dyDescent="0.3">
      <c r="A2" s="16"/>
      <c r="B2" s="16"/>
      <c r="C2" s="16"/>
      <c r="D2" s="16"/>
      <c r="E2" s="16"/>
      <c r="F2" s="16"/>
      <c r="G2" s="16"/>
    </row>
    <row r="3" spans="1:16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6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  <c r="K4" t="s">
        <v>29</v>
      </c>
    </row>
    <row r="5" spans="1:16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J5" s="19" t="s">
        <v>28</v>
      </c>
      <c r="K5" s="19"/>
      <c r="L5" s="19"/>
      <c r="M5" s="19"/>
      <c r="O5" t="s">
        <v>30</v>
      </c>
    </row>
    <row r="6" spans="1:16" ht="28.95" customHeight="1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J6" s="20">
        <f>SUMIFS(E4:E79,C4:C79,C4,D4:D79,D32)</f>
        <v>42</v>
      </c>
      <c r="K6" s="21"/>
      <c r="L6" s="21"/>
      <c r="M6" s="22"/>
      <c r="N6" s="17" t="s">
        <v>27</v>
      </c>
      <c r="O6" s="18"/>
      <c r="P6" s="18"/>
    </row>
    <row r="7" spans="1:16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N7" s="20">
        <f>SUMIFS(G4:G79,A4:A79,"&gt;=1/1/2024",A4:A79,"&lt;=3/31/2024")</f>
        <v>28670000</v>
      </c>
      <c r="O7" s="21"/>
      <c r="P7" s="22"/>
    </row>
    <row r="8" spans="1:16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16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16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16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16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6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6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6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6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5">
    <mergeCell ref="A1:G2"/>
    <mergeCell ref="N6:P6"/>
    <mergeCell ref="J5:M5"/>
    <mergeCell ref="J6:M6"/>
    <mergeCell ref="N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9FD2-D96D-4927-BDF1-524EC1895009}">
  <sheetPr codeName="Sheet4"/>
  <dimension ref="E5:J13"/>
  <sheetViews>
    <sheetView workbookViewId="0">
      <selection activeCell="G18" sqref="G18"/>
    </sheetView>
  </sheetViews>
  <sheetFormatPr defaultRowHeight="14.4" x14ac:dyDescent="0.3"/>
  <cols>
    <col min="6" max="6" width="14.33203125" customWidth="1"/>
  </cols>
  <sheetData>
    <row r="5" spans="5:10" x14ac:dyDescent="0.3">
      <c r="E5" s="23" t="s">
        <v>31</v>
      </c>
      <c r="F5" s="23"/>
      <c r="G5" s="23"/>
      <c r="H5" s="23"/>
      <c r="I5" s="23"/>
      <c r="J5" s="23"/>
    </row>
    <row r="6" spans="5:10" x14ac:dyDescent="0.3">
      <c r="E6" s="24" t="s">
        <v>32</v>
      </c>
      <c r="F6" s="24"/>
      <c r="G6" s="24"/>
      <c r="H6" s="24"/>
      <c r="I6" s="24"/>
      <c r="J6" s="24"/>
    </row>
    <row r="7" spans="5:10" x14ac:dyDescent="0.3">
      <c r="E7" s="4" t="s">
        <v>33</v>
      </c>
      <c r="F7" s="4" t="s">
        <v>34</v>
      </c>
      <c r="G7" s="4" t="s">
        <v>35</v>
      </c>
      <c r="H7" s="4" t="s">
        <v>36</v>
      </c>
      <c r="I7" s="4" t="s">
        <v>37</v>
      </c>
      <c r="J7" s="4" t="s">
        <v>38</v>
      </c>
    </row>
    <row r="8" spans="5:10" x14ac:dyDescent="0.3">
      <c r="E8" s="4">
        <v>1</v>
      </c>
      <c r="F8" s="4" t="s">
        <v>15</v>
      </c>
      <c r="G8" s="4">
        <v>30000</v>
      </c>
      <c r="H8" s="5"/>
      <c r="I8" s="4"/>
      <c r="J8" s="4"/>
    </row>
    <row r="9" spans="5:10" x14ac:dyDescent="0.3">
      <c r="E9" s="4">
        <v>2</v>
      </c>
      <c r="F9" s="4" t="s">
        <v>9</v>
      </c>
      <c r="G9" s="4">
        <v>30000</v>
      </c>
      <c r="H9" s="5"/>
      <c r="I9" s="4"/>
      <c r="J9" s="4"/>
    </row>
    <row r="10" spans="5:10" x14ac:dyDescent="0.3">
      <c r="E10" s="4">
        <v>3</v>
      </c>
      <c r="F10" s="4" t="s">
        <v>18</v>
      </c>
      <c r="G10" s="4">
        <v>30000</v>
      </c>
      <c r="H10" s="5"/>
      <c r="I10" s="4"/>
      <c r="J10" s="4"/>
    </row>
    <row r="11" spans="5:10" x14ac:dyDescent="0.3">
      <c r="E11" s="4">
        <v>4</v>
      </c>
      <c r="F11" s="4" t="s">
        <v>21</v>
      </c>
      <c r="G11" s="4">
        <v>30000</v>
      </c>
      <c r="H11" s="5"/>
      <c r="I11" s="4"/>
      <c r="J11" s="4"/>
    </row>
    <row r="12" spans="5:10" x14ac:dyDescent="0.3">
      <c r="E12" s="4">
        <v>5</v>
      </c>
      <c r="F12" s="4" t="s">
        <v>12</v>
      </c>
      <c r="G12" s="4">
        <v>30000</v>
      </c>
      <c r="H12" s="5"/>
      <c r="I12" s="4"/>
      <c r="J12" s="4"/>
    </row>
    <row r="13" spans="5:10" x14ac:dyDescent="0.3">
      <c r="E13" s="4">
        <v>6</v>
      </c>
      <c r="F13" s="4" t="s">
        <v>23</v>
      </c>
      <c r="G13" s="4">
        <v>30000</v>
      </c>
      <c r="H13" s="5"/>
      <c r="I13" s="4"/>
      <c r="J13" s="4"/>
    </row>
  </sheetData>
  <sortState xmlns:xlrd2="http://schemas.microsoft.com/office/spreadsheetml/2017/richdata2" ref="E8:F13">
    <sortCondition ref="E7:E13"/>
  </sortState>
  <mergeCells count="2">
    <mergeCell ref="E5:J5"/>
    <mergeCell ref="E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95CF-13C6-4D38-ADB1-43D4562C6B1C}">
  <sheetPr codeName="Sheet5"/>
  <dimension ref="F7:K20"/>
  <sheetViews>
    <sheetView topLeftCell="A10" workbookViewId="0">
      <selection activeCell="I10" sqref="I10"/>
    </sheetView>
  </sheetViews>
  <sheetFormatPr defaultRowHeight="14.4" x14ac:dyDescent="0.3"/>
  <cols>
    <col min="7" max="7" width="14.88671875" customWidth="1"/>
    <col min="9" max="9" width="12.44140625" customWidth="1"/>
    <col min="10" max="10" width="12.33203125" customWidth="1"/>
    <col min="11" max="11" width="11.6640625" customWidth="1"/>
  </cols>
  <sheetData>
    <row r="7" spans="6:11" x14ac:dyDescent="0.3">
      <c r="F7" s="23" t="s">
        <v>31</v>
      </c>
      <c r="G7" s="23"/>
      <c r="H7" s="23"/>
      <c r="I7" s="23"/>
      <c r="J7" s="23"/>
      <c r="K7" s="23"/>
    </row>
    <row r="8" spans="6:11" x14ac:dyDescent="0.3">
      <c r="F8" s="24" t="s">
        <v>32</v>
      </c>
      <c r="G8" s="24"/>
      <c r="H8" s="24"/>
      <c r="I8" s="24"/>
      <c r="J8" s="24"/>
      <c r="K8" s="24"/>
    </row>
    <row r="9" spans="6:11" x14ac:dyDescent="0.3">
      <c r="F9" s="4" t="s">
        <v>33</v>
      </c>
      <c r="G9" s="4" t="s">
        <v>34</v>
      </c>
      <c r="H9" s="4" t="s">
        <v>35</v>
      </c>
      <c r="I9" s="4" t="s">
        <v>36</v>
      </c>
      <c r="J9" s="4" t="s">
        <v>37</v>
      </c>
      <c r="K9" s="4" t="s">
        <v>38</v>
      </c>
    </row>
    <row r="10" spans="6:11" x14ac:dyDescent="0.3">
      <c r="F10" s="4">
        <v>1</v>
      </c>
      <c r="G10" s="4" t="s">
        <v>15</v>
      </c>
      <c r="H10" s="4">
        <v>30000</v>
      </c>
      <c r="I10" s="5">
        <f>SUMIFS('1.(a)(b)(e)'!G4:G79,'1.(a)(b)(e)'!A4:A79,"&gt;=1/1/2024",'1.(a)(b)(e)'!A4:A79,"&lt;=1/31/2024",'1.(a)(b)(e)'!C4:C79,G10)</f>
        <v>1150000</v>
      </c>
      <c r="J10" s="4">
        <f>IF(I10&gt;=2000000,I10*10%,IF(I10&gt;=1000000,I10*8%,I10*6%))</f>
        <v>92000</v>
      </c>
      <c r="K10" s="4">
        <f t="shared" ref="K10:K15" si="0">SUM(H10,J10)</f>
        <v>122000</v>
      </c>
    </row>
    <row r="11" spans="6:11" x14ac:dyDescent="0.3">
      <c r="F11" s="4">
        <v>2</v>
      </c>
      <c r="G11" s="4" t="s">
        <v>9</v>
      </c>
      <c r="H11" s="4">
        <v>30000</v>
      </c>
      <c r="I11" s="5">
        <f>SUMIFS('1.(a)(b)(e)'!G5:G80,'1.(a)(b)(e)'!A5:A80,"&gt;=1/1/2024",'1.(a)(b)(e)'!A5:A80,"&lt;=1/31/2024",'1.(a)(b)(e)'!C5:C80,G11)</f>
        <v>1410000</v>
      </c>
      <c r="J11" s="4">
        <f t="shared" ref="J11:J15" si="1">IF(I11&gt;=2000000,I11*10%,IF(I11&gt;=1000000,I11*8%,I11*6%))</f>
        <v>112800</v>
      </c>
      <c r="K11" s="4">
        <f t="shared" si="0"/>
        <v>142800</v>
      </c>
    </row>
    <row r="12" spans="6:11" x14ac:dyDescent="0.3">
      <c r="F12" s="4">
        <v>3</v>
      </c>
      <c r="G12" s="4" t="s">
        <v>18</v>
      </c>
      <c r="H12" s="4">
        <v>30000</v>
      </c>
      <c r="I12" s="5">
        <f>SUMIFS('1.(a)(b)(e)'!G6:G81,'1.(a)(b)(e)'!A6:A81,"&gt;=1/1/2024",'1.(a)(b)(e)'!A6:A81,"&lt;=1/31/2024",'1.(a)(b)(e)'!C6:C81,G12)</f>
        <v>3340000</v>
      </c>
      <c r="J12" s="4">
        <f t="shared" si="1"/>
        <v>334000</v>
      </c>
      <c r="K12" s="4">
        <f t="shared" si="0"/>
        <v>364000</v>
      </c>
    </row>
    <row r="13" spans="6:11" x14ac:dyDescent="0.3">
      <c r="F13" s="4">
        <v>4</v>
      </c>
      <c r="G13" s="4" t="s">
        <v>21</v>
      </c>
      <c r="H13" s="4">
        <v>30000</v>
      </c>
      <c r="I13" s="5">
        <f>SUMIFS('1.(a)(b)(e)'!G7:G82,'1.(a)(b)(e)'!A7:A82,"&gt;=1/1/2024",'1.(a)(b)(e)'!A7:A82,"&lt;=1/31/2024",'1.(a)(b)(e)'!C7:C82,G13)</f>
        <v>960000</v>
      </c>
      <c r="J13" s="4">
        <f t="shared" si="1"/>
        <v>57600</v>
      </c>
      <c r="K13" s="4">
        <f t="shared" si="0"/>
        <v>87600</v>
      </c>
    </row>
    <row r="14" spans="6:11" x14ac:dyDescent="0.3">
      <c r="F14" s="4">
        <v>5</v>
      </c>
      <c r="G14" s="4" t="s">
        <v>12</v>
      </c>
      <c r="H14" s="4">
        <v>30000</v>
      </c>
      <c r="I14" s="5">
        <f>SUMIFS('1.(a)(b)(e)'!G8:G83,'1.(a)(b)(e)'!A8:A83,"&gt;=1/1/2024",'1.(a)(b)(e)'!A8:A83,"&lt;=1/31/2024",'1.(a)(b)(e)'!C8:C83,G14)</f>
        <v>340000</v>
      </c>
      <c r="J14" s="4">
        <f t="shared" si="1"/>
        <v>20400</v>
      </c>
      <c r="K14" s="4">
        <f t="shared" si="0"/>
        <v>50400</v>
      </c>
    </row>
    <row r="15" spans="6:11" x14ac:dyDescent="0.3">
      <c r="F15" s="4">
        <v>6</v>
      </c>
      <c r="G15" s="4" t="s">
        <v>23</v>
      </c>
      <c r="H15" s="4">
        <v>30000</v>
      </c>
      <c r="I15" s="5">
        <f>SUMIFS('1.(a)(b)(e)'!G9:G84,'1.(a)(b)(e)'!A9:A84,"&gt;=1/1/2024",'1.(a)(b)(e)'!A9:A84,"&lt;=1/31/2024",'1.(a)(b)(e)'!C9:C84,G15)</f>
        <v>700000</v>
      </c>
      <c r="J15" s="4">
        <f t="shared" si="1"/>
        <v>42000</v>
      </c>
      <c r="K15" s="4">
        <f t="shared" si="0"/>
        <v>72000</v>
      </c>
    </row>
    <row r="19" spans="7:8" x14ac:dyDescent="0.3">
      <c r="G19" s="19" t="s">
        <v>39</v>
      </c>
      <c r="H19" s="19"/>
    </row>
    <row r="20" spans="7:8" x14ac:dyDescent="0.3">
      <c r="G20" s="25">
        <f>MAX(K9:K15)</f>
        <v>364000</v>
      </c>
      <c r="H20" s="25"/>
    </row>
  </sheetData>
  <mergeCells count="4">
    <mergeCell ref="F7:K7"/>
    <mergeCell ref="F8:K8"/>
    <mergeCell ref="G19:H19"/>
    <mergeCell ref="G20:H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6B76-E23C-4164-88B5-6BE42957F173}">
  <sheetPr codeName="Sheet6"/>
  <dimension ref="A4:L30"/>
  <sheetViews>
    <sheetView topLeftCell="A10" workbookViewId="0">
      <selection activeCell="E8" sqref="E8"/>
    </sheetView>
  </sheetViews>
  <sheetFormatPr defaultRowHeight="14.4" x14ac:dyDescent="0.3"/>
  <cols>
    <col min="2" max="2" width="11.109375" customWidth="1"/>
    <col min="3" max="3" width="15" customWidth="1"/>
    <col min="4" max="4" width="12.5546875" customWidth="1"/>
    <col min="5" max="5" width="13.109375" customWidth="1"/>
    <col min="6" max="6" width="12.5546875" customWidth="1"/>
    <col min="7" max="7" width="12.6640625" customWidth="1"/>
    <col min="9" max="9" width="8.33203125" customWidth="1"/>
    <col min="10" max="10" width="21.109375" customWidth="1"/>
    <col min="11" max="11" width="17.5546875" customWidth="1"/>
    <col min="12" max="12" width="15" customWidth="1"/>
  </cols>
  <sheetData>
    <row r="4" spans="1:12" x14ac:dyDescent="0.3">
      <c r="B4" s="26" t="s">
        <v>31</v>
      </c>
      <c r="C4" s="27"/>
      <c r="D4" s="27"/>
      <c r="E4" s="27"/>
      <c r="F4" s="27"/>
      <c r="G4" s="28"/>
    </row>
    <row r="5" spans="1:12" x14ac:dyDescent="0.3">
      <c r="B5" s="29" t="s">
        <v>32</v>
      </c>
      <c r="C5" s="30"/>
      <c r="D5" s="30"/>
      <c r="E5" s="30"/>
      <c r="F5" s="30"/>
      <c r="G5" s="31"/>
      <c r="I5" s="15"/>
      <c r="J5" s="15"/>
      <c r="K5" s="15"/>
    </row>
    <row r="6" spans="1:12" x14ac:dyDescent="0.3">
      <c r="B6" s="5" t="s">
        <v>33</v>
      </c>
      <c r="C6" s="5" t="s">
        <v>34</v>
      </c>
      <c r="D6" s="5" t="s">
        <v>35</v>
      </c>
      <c r="E6" s="5" t="s">
        <v>36</v>
      </c>
      <c r="F6" s="5" t="s">
        <v>37</v>
      </c>
      <c r="G6" s="5" t="s">
        <v>38</v>
      </c>
      <c r="I6" s="15"/>
      <c r="J6" s="15"/>
      <c r="K6" s="15"/>
    </row>
    <row r="7" spans="1:12" x14ac:dyDescent="0.3">
      <c r="B7" s="5">
        <v>1</v>
      </c>
      <c r="C7" s="5" t="s">
        <v>15</v>
      </c>
      <c r="D7" s="5">
        <v>30000</v>
      </c>
      <c r="E7" s="5">
        <v>1150000</v>
      </c>
      <c r="F7" s="5">
        <v>92000</v>
      </c>
      <c r="G7" s="5">
        <v>122000</v>
      </c>
      <c r="I7" s="15"/>
      <c r="J7" s="15"/>
      <c r="K7" s="15"/>
    </row>
    <row r="8" spans="1:12" x14ac:dyDescent="0.3">
      <c r="B8" s="5">
        <v>2</v>
      </c>
      <c r="C8" s="5" t="s">
        <v>9</v>
      </c>
      <c r="D8" s="5">
        <v>30000</v>
      </c>
      <c r="E8" s="5">
        <v>1410000</v>
      </c>
      <c r="F8" s="5">
        <v>112800</v>
      </c>
      <c r="G8" s="5">
        <v>142800</v>
      </c>
      <c r="I8" s="15"/>
      <c r="J8" s="15"/>
      <c r="K8" s="15"/>
    </row>
    <row r="9" spans="1:12" x14ac:dyDescent="0.3">
      <c r="B9" s="5">
        <v>3</v>
      </c>
      <c r="C9" s="5" t="s">
        <v>18</v>
      </c>
      <c r="D9" s="5">
        <v>30000</v>
      </c>
      <c r="E9" s="5">
        <v>3340000</v>
      </c>
      <c r="F9" s="5">
        <v>334000</v>
      </c>
      <c r="G9" s="5">
        <v>364000</v>
      </c>
      <c r="I9" s="15"/>
      <c r="J9" s="15"/>
      <c r="K9" s="15"/>
    </row>
    <row r="10" spans="1:12" x14ac:dyDescent="0.3">
      <c r="B10" s="5">
        <v>4</v>
      </c>
      <c r="C10" s="5" t="s">
        <v>21</v>
      </c>
      <c r="D10" s="5">
        <v>30000</v>
      </c>
      <c r="E10" s="5">
        <v>960000</v>
      </c>
      <c r="F10" s="5">
        <v>57600</v>
      </c>
      <c r="G10" s="5">
        <v>87600</v>
      </c>
      <c r="I10" s="15"/>
      <c r="J10" s="15"/>
      <c r="K10" s="15"/>
    </row>
    <row r="11" spans="1:12" x14ac:dyDescent="0.3">
      <c r="B11" s="5">
        <v>5</v>
      </c>
      <c r="C11" s="5" t="s">
        <v>12</v>
      </c>
      <c r="D11" s="5">
        <v>30000</v>
      </c>
      <c r="E11" s="5">
        <v>340000</v>
      </c>
      <c r="F11" s="5">
        <v>20400</v>
      </c>
      <c r="G11" s="5">
        <v>50400</v>
      </c>
      <c r="I11" s="15"/>
      <c r="J11" s="15"/>
      <c r="K11" s="15"/>
    </row>
    <row r="12" spans="1:12" x14ac:dyDescent="0.3">
      <c r="B12" s="5">
        <v>6</v>
      </c>
      <c r="C12" s="5" t="s">
        <v>23</v>
      </c>
      <c r="D12" s="5">
        <v>30000</v>
      </c>
      <c r="E12" s="5">
        <v>700000</v>
      </c>
      <c r="F12" s="5">
        <v>42000</v>
      </c>
      <c r="G12" s="5">
        <v>72000</v>
      </c>
    </row>
    <row r="14" spans="1:12" x14ac:dyDescent="0.3">
      <c r="A14" s="12"/>
      <c r="B14" s="29" t="s">
        <v>60</v>
      </c>
      <c r="C14" s="30"/>
      <c r="D14" s="30"/>
      <c r="E14" s="30"/>
      <c r="F14" s="30"/>
      <c r="G14" s="31"/>
      <c r="I14" s="14" t="s">
        <v>33</v>
      </c>
      <c r="J14" s="13" t="s">
        <v>81</v>
      </c>
      <c r="K14" s="13" t="s">
        <v>82</v>
      </c>
      <c r="L14" s="13" t="s">
        <v>83</v>
      </c>
    </row>
    <row r="15" spans="1:12" x14ac:dyDescent="0.3">
      <c r="A15" s="12"/>
      <c r="B15" s="5" t="s">
        <v>33</v>
      </c>
      <c r="C15" s="5" t="s">
        <v>34</v>
      </c>
      <c r="D15" s="5" t="s">
        <v>35</v>
      </c>
      <c r="E15" s="5" t="s">
        <v>36</v>
      </c>
      <c r="F15" s="5" t="s">
        <v>37</v>
      </c>
      <c r="G15" s="5" t="s">
        <v>38</v>
      </c>
      <c r="I15" s="4">
        <v>1</v>
      </c>
      <c r="J15" s="4" t="s">
        <v>15</v>
      </c>
      <c r="K15" s="4">
        <f t="shared" ref="K15:K20" si="0">AVERAGE(G7,G16,G25)</f>
        <v>1322266.6666666667</v>
      </c>
      <c r="L15" s="4">
        <f>ROUND(K15,0)</f>
        <v>1322267</v>
      </c>
    </row>
    <row r="16" spans="1:12" x14ac:dyDescent="0.3">
      <c r="A16" s="12"/>
      <c r="B16" s="5">
        <v>1</v>
      </c>
      <c r="C16" s="5" t="s">
        <v>15</v>
      </c>
      <c r="D16" s="5">
        <v>30000</v>
      </c>
      <c r="E16" s="5">
        <f>SUMIFS('1.(a)(b)(e)'!G4:G79,'1.(a)(b)(e)'!A4:A79,"&gt;=2/1/2024",'1.(a)(b)(e)'!A4:A79,"&lt;=2/29/2024",'1.(a)(b)(e)'!C4:C79,'1.(a)(b)(e)'!C6)</f>
        <v>1890000</v>
      </c>
      <c r="F16" s="5">
        <f>IF(E16&gt;=2000000,E16*10%,IF(E16&gt;=1000000,E16*8%,E16*6%))</f>
        <v>151200</v>
      </c>
      <c r="G16" s="5">
        <f>SUM(E16,F16)</f>
        <v>2041200</v>
      </c>
      <c r="I16" s="4">
        <v>2</v>
      </c>
      <c r="J16" s="4" t="s">
        <v>9</v>
      </c>
      <c r="K16" s="4">
        <f t="shared" si="0"/>
        <v>1260800</v>
      </c>
      <c r="L16" s="4">
        <f t="shared" ref="L16:L20" si="1">ROUND(K16,0)</f>
        <v>1260800</v>
      </c>
    </row>
    <row r="17" spans="1:12" x14ac:dyDescent="0.3">
      <c r="A17" s="12"/>
      <c r="B17" s="5">
        <v>2</v>
      </c>
      <c r="C17" s="5" t="s">
        <v>9</v>
      </c>
      <c r="D17" s="5">
        <v>30000</v>
      </c>
      <c r="E17" s="5">
        <f>SUMIFS('1.(a)(b)(e)'!G4:G79,'1.(a)(b)(e)'!A4:A79,"&gt;=2/1/2024",'1.(a)(b)(e)'!A4:A79,"&lt;=2/29/2024",'1.(a)(b)(e)'!C4:C79,'1.(a)(b)(e)'!C4)</f>
        <v>1500000</v>
      </c>
      <c r="F17" s="5">
        <f>IF(E17&gt;=2000000,E17*10%,IF(E17&gt;=1000000,E17*8%,E17*6%))</f>
        <v>120000</v>
      </c>
      <c r="G17" s="5">
        <f t="shared" ref="G17:G21" si="2">SUM(E17,F17)</f>
        <v>1620000</v>
      </c>
      <c r="I17" s="4">
        <v>3</v>
      </c>
      <c r="J17" s="4" t="s">
        <v>18</v>
      </c>
      <c r="K17" s="4">
        <f t="shared" si="0"/>
        <v>1429600</v>
      </c>
      <c r="L17" s="4">
        <f t="shared" si="1"/>
        <v>1429600</v>
      </c>
    </row>
    <row r="18" spans="1:12" x14ac:dyDescent="0.3">
      <c r="A18" s="12"/>
      <c r="B18" s="5">
        <v>3</v>
      </c>
      <c r="C18" s="5" t="s">
        <v>18</v>
      </c>
      <c r="D18" s="5">
        <v>30000</v>
      </c>
      <c r="E18" s="5">
        <f>SUMIFS('1.(a)(b)(e)'!G4:G79,'1.(a)(b)(e)'!A4:A79,"&gt;=2/1/2024",'1.(a)(b)(e)'!A4:A79,"&lt;=2/29/2024",'1.(a)(b)(e)'!C4:C79,'1.(a)(b)(e)'!C7)</f>
        <v>1210000</v>
      </c>
      <c r="F18" s="5">
        <f t="shared" ref="F18:F21" si="3">IF(E18&gt;=2000000,E18*10%,IF(E18&gt;=1000000,E18*8%,E18*6%))</f>
        <v>96800</v>
      </c>
      <c r="G18" s="5">
        <f t="shared" si="2"/>
        <v>1306800</v>
      </c>
      <c r="I18" s="4">
        <v>4</v>
      </c>
      <c r="J18" s="4" t="s">
        <v>21</v>
      </c>
      <c r="K18" s="4">
        <f t="shared" si="0"/>
        <v>1192000</v>
      </c>
      <c r="L18" s="4">
        <f t="shared" si="1"/>
        <v>1192000</v>
      </c>
    </row>
    <row r="19" spans="1:12" x14ac:dyDescent="0.3">
      <c r="A19" s="12"/>
      <c r="B19" s="5">
        <v>4</v>
      </c>
      <c r="C19" s="5" t="s">
        <v>21</v>
      </c>
      <c r="D19" s="5">
        <v>30000</v>
      </c>
      <c r="E19" s="5">
        <f>SUMIFS('1.(a)(b)(e)'!G4:G79,'1.(a)(b)(e)'!A4:A79,"&gt;=2/1/2024",'1.(a)(b)(e)'!A4:A79,"&lt;=2/29/2024",'1.(a)(b)(e)'!C4:C79,'1.(a)(b)(e)'!C29)</f>
        <v>1600000</v>
      </c>
      <c r="F19" s="5">
        <f t="shared" si="3"/>
        <v>128000</v>
      </c>
      <c r="G19" s="5">
        <f t="shared" si="2"/>
        <v>1728000</v>
      </c>
      <c r="I19" s="4">
        <v>5</v>
      </c>
      <c r="J19" s="4" t="s">
        <v>12</v>
      </c>
      <c r="K19" s="4">
        <f t="shared" si="0"/>
        <v>564466.66666666663</v>
      </c>
      <c r="L19" s="4">
        <f t="shared" si="1"/>
        <v>564467</v>
      </c>
    </row>
    <row r="20" spans="1:12" x14ac:dyDescent="0.3">
      <c r="A20" s="12"/>
      <c r="B20" s="5">
        <v>5</v>
      </c>
      <c r="C20" s="5" t="s">
        <v>12</v>
      </c>
      <c r="D20" s="5">
        <v>30000</v>
      </c>
      <c r="E20" s="5">
        <f>SUMIFS('1.(a)(b)(e)'!G4:G79,'1.(a)(b)(e)'!A4:A79,"&gt;=2/1/2024",'1.(a)(b)(e)'!A4:A79,"&lt;=2/29/2024",'1.(a)(b)(e)'!C4:C79,'1.(a)(b)(e)'!C71)</f>
        <v>980000</v>
      </c>
      <c r="F20" s="5">
        <f t="shared" si="3"/>
        <v>58800</v>
      </c>
      <c r="G20" s="5">
        <f t="shared" si="2"/>
        <v>1038800</v>
      </c>
      <c r="I20" s="4">
        <v>6</v>
      </c>
      <c r="J20" s="4" t="s">
        <v>23</v>
      </c>
      <c r="K20" s="4">
        <f t="shared" si="0"/>
        <v>1705466.6666666667</v>
      </c>
      <c r="L20" s="4">
        <f t="shared" si="1"/>
        <v>1705467</v>
      </c>
    </row>
    <row r="21" spans="1:12" x14ac:dyDescent="0.3">
      <c r="A21" s="12"/>
      <c r="B21" s="5">
        <v>6</v>
      </c>
      <c r="C21" s="5" t="s">
        <v>23</v>
      </c>
      <c r="D21" s="5">
        <v>30000</v>
      </c>
      <c r="E21" s="5">
        <f>SUMIFS('1.(a)(b)(e)'!G4:G79,'1.(a)(b)(e)'!A4:A79,"&gt;=2/1/2024",'1.(a)(b)(e)'!A4:A79,"&lt;=2/29/2024",'1.(a)(b)(e)'!C4:C79,'1.(a)(b)(e)'!C78)</f>
        <v>2740000</v>
      </c>
      <c r="F21" s="5">
        <f t="shared" si="3"/>
        <v>274000</v>
      </c>
      <c r="G21" s="5">
        <f t="shared" si="2"/>
        <v>3014000</v>
      </c>
    </row>
    <row r="23" spans="1:12" x14ac:dyDescent="0.3">
      <c r="B23" s="29" t="s">
        <v>61</v>
      </c>
      <c r="C23" s="30"/>
      <c r="D23" s="30"/>
      <c r="E23" s="30"/>
      <c r="F23" s="30"/>
      <c r="G23" s="31"/>
    </row>
    <row r="24" spans="1:12" x14ac:dyDescent="0.3">
      <c r="B24" s="5" t="s">
        <v>33</v>
      </c>
      <c r="C24" s="5" t="s">
        <v>34</v>
      </c>
      <c r="D24" s="5" t="s">
        <v>35</v>
      </c>
      <c r="E24" s="5" t="s">
        <v>36</v>
      </c>
      <c r="F24" s="5" t="s">
        <v>37</v>
      </c>
      <c r="G24" s="5" t="s">
        <v>38</v>
      </c>
    </row>
    <row r="25" spans="1:12" x14ac:dyDescent="0.3">
      <c r="B25" s="5">
        <v>1</v>
      </c>
      <c r="C25" s="5" t="s">
        <v>15</v>
      </c>
      <c r="D25" s="5">
        <v>30000</v>
      </c>
      <c r="E25" s="5">
        <f>SUMIFS('1.(a)(b)(e)'!G4:G79,'1.(a)(b)(e)'!A4:A79,"&gt;=3/1/2024",'1.(a)(b)(e)'!A4:A79,"&lt;=3/30/2024",'1.(a)(b)(e)'!C4:C79,'1.(a)(b)(e)'!C76)</f>
        <v>1670000</v>
      </c>
      <c r="F25" s="5">
        <f>IF(E25&gt;=2000000,E25*10%,IF(E25&gt;=1000000,E25*8%,E25*6%))</f>
        <v>133600</v>
      </c>
      <c r="G25" s="5">
        <f>SUM(E25,F25)</f>
        <v>1803600</v>
      </c>
    </row>
    <row r="26" spans="1:12" x14ac:dyDescent="0.3">
      <c r="B26" s="5">
        <v>2</v>
      </c>
      <c r="C26" s="5" t="s">
        <v>9</v>
      </c>
      <c r="D26" s="5">
        <v>30000</v>
      </c>
      <c r="E26" s="5">
        <f>SUMIFS('1.(a)(b)(e)'!G5:G80,'1.(a)(b)(e)'!A5:A80,"&gt;=3/1/2024",'1.(a)(b)(e)'!A5:A80,"&lt;=3/30/2024",'1.(a)(b)(e)'!C5:C80,'1.(a)(b)(e)'!C4)</f>
        <v>1870000</v>
      </c>
      <c r="F26" s="5">
        <f t="shared" ref="F26:F30" si="4">IF(E26&gt;=2000000,E26*10%,IF(E26&gt;=1000000,E26*8%,E26*6%))</f>
        <v>149600</v>
      </c>
      <c r="G26" s="5">
        <f t="shared" ref="G26:G30" si="5">SUM(E26,F26)</f>
        <v>2019600</v>
      </c>
    </row>
    <row r="27" spans="1:12" x14ac:dyDescent="0.3">
      <c r="B27" s="5">
        <v>3</v>
      </c>
      <c r="C27" s="5" t="s">
        <v>18</v>
      </c>
      <c r="D27" s="5">
        <v>30000</v>
      </c>
      <c r="E27" s="5">
        <f>SUMIFS('1.(a)(b)(e)'!G6:G81,'1.(a)(b)(e)'!A6:A81,"&gt;=3/1/2024",'1.(a)(b)(e)'!A6:A81,"&lt;=3/30/2024",'1.(a)(b)(e)'!C6:C81,'1.(a)(b)(e)'!C11)</f>
        <v>2380000</v>
      </c>
      <c r="F27" s="5">
        <f t="shared" si="4"/>
        <v>238000</v>
      </c>
      <c r="G27" s="5">
        <f t="shared" si="5"/>
        <v>2618000</v>
      </c>
    </row>
    <row r="28" spans="1:12" x14ac:dyDescent="0.3">
      <c r="B28" s="5">
        <v>4</v>
      </c>
      <c r="C28" s="5" t="s">
        <v>21</v>
      </c>
      <c r="D28" s="5">
        <v>30000</v>
      </c>
      <c r="E28" s="5">
        <f>SUMIFS('1.(a)(b)(e)'!G7:G82,'1.(a)(b)(e)'!A7:A82,"&gt;=3/1/2024",'1.(a)(b)(e)'!A7:A82,"&lt;=3/30/2024",'1.(a)(b)(e)'!C7:C82,'1.(a)(b)(e)'!C8)</f>
        <v>1630000</v>
      </c>
      <c r="F28" s="5">
        <f t="shared" si="4"/>
        <v>130400</v>
      </c>
      <c r="G28" s="5">
        <f t="shared" si="5"/>
        <v>1760400</v>
      </c>
    </row>
    <row r="29" spans="1:12" x14ac:dyDescent="0.3">
      <c r="B29" s="5">
        <v>5</v>
      </c>
      <c r="C29" s="5" t="s">
        <v>12</v>
      </c>
      <c r="D29" s="5">
        <v>30000</v>
      </c>
      <c r="E29" s="5">
        <f>SUMIFS('1.(a)(b)(e)'!G8:G83,'1.(a)(b)(e)'!A8:A83,"&gt;=3/1/2024",'1.(a)(b)(e)'!A8:A83,"&lt;=3/30/2024",'1.(a)(b)(e)'!C8:C83,'1.(a)(b)(e)'!C14)</f>
        <v>570000</v>
      </c>
      <c r="F29" s="5">
        <f t="shared" si="4"/>
        <v>34200</v>
      </c>
      <c r="G29" s="5">
        <f t="shared" si="5"/>
        <v>604200</v>
      </c>
    </row>
    <row r="30" spans="1:12" x14ac:dyDescent="0.3">
      <c r="B30" s="5">
        <v>6</v>
      </c>
      <c r="C30" s="5" t="s">
        <v>23</v>
      </c>
      <c r="D30" s="5">
        <v>30000</v>
      </c>
      <c r="E30" s="5">
        <f>SUMIFS('1.(a)(b)(e)'!G9:G84,'1.(a)(b)(e)'!A9:A84,"&gt;=3/1/2024",'1.(a)(b)(e)'!A9:A84,"&lt;=3/30/2024",'1.(a)(b)(e)'!C9:C84,'1.(a)(b)(e)'!C9)</f>
        <v>1880000</v>
      </c>
      <c r="F30" s="5">
        <f t="shared" si="4"/>
        <v>150400</v>
      </c>
      <c r="G30" s="5">
        <f t="shared" si="5"/>
        <v>2030400</v>
      </c>
    </row>
  </sheetData>
  <mergeCells count="4">
    <mergeCell ref="B4:G4"/>
    <mergeCell ref="B5:G5"/>
    <mergeCell ref="B14:G14"/>
    <mergeCell ref="B23:G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7250-DCC9-46B8-974D-EB889A869168}">
  <sheetPr codeName="Sheet7"/>
  <dimension ref="B1:L41"/>
  <sheetViews>
    <sheetView topLeftCell="D29" zoomScale="155" zoomScaleNormal="155" workbookViewId="0">
      <selection activeCell="J35" sqref="J35"/>
    </sheetView>
  </sheetViews>
  <sheetFormatPr defaultRowHeight="14.4" x14ac:dyDescent="0.3"/>
  <cols>
    <col min="2" max="2" width="20" customWidth="1"/>
    <col min="3" max="3" width="24" customWidth="1"/>
    <col min="4" max="4" width="10.88671875" customWidth="1"/>
    <col min="5" max="5" width="15.109375" customWidth="1"/>
    <col min="6" max="6" width="14" customWidth="1"/>
    <col min="8" max="8" width="19.33203125" customWidth="1"/>
    <col min="9" max="9" width="20.33203125" customWidth="1"/>
    <col min="10" max="10" width="11.88671875" customWidth="1"/>
    <col min="11" max="11" width="11.6640625" customWidth="1"/>
    <col min="12" max="12" width="13" customWidth="1"/>
  </cols>
  <sheetData>
    <row r="1" spans="2:12" x14ac:dyDescent="0.3">
      <c r="B1" s="33" t="s">
        <v>59</v>
      </c>
      <c r="C1" s="33"/>
      <c r="D1" s="33"/>
      <c r="E1" s="33"/>
      <c r="F1" s="33"/>
    </row>
    <row r="2" spans="2:12" x14ac:dyDescent="0.3">
      <c r="B2" s="32" t="s">
        <v>58</v>
      </c>
      <c r="C2" s="32"/>
      <c r="D2" s="32"/>
      <c r="E2" s="32"/>
      <c r="F2" s="32"/>
    </row>
    <row r="3" spans="2:12" x14ac:dyDescent="0.3">
      <c r="B3" s="6" t="s">
        <v>40</v>
      </c>
      <c r="C3" s="6" t="s">
        <v>41</v>
      </c>
      <c r="D3" s="6" t="s">
        <v>5</v>
      </c>
      <c r="E3" s="6" t="s">
        <v>42</v>
      </c>
      <c r="F3" s="6" t="s">
        <v>38</v>
      </c>
      <c r="H3" s="34" t="s">
        <v>60</v>
      </c>
      <c r="I3" s="34"/>
      <c r="J3" s="34"/>
      <c r="K3" s="34"/>
      <c r="L3" s="34"/>
    </row>
    <row r="4" spans="2:12" x14ac:dyDescent="0.3">
      <c r="B4" s="5" t="s">
        <v>10</v>
      </c>
      <c r="C4" s="5" t="s">
        <v>4</v>
      </c>
      <c r="D4" s="5">
        <v>53</v>
      </c>
      <c r="E4" s="5">
        <v>60000</v>
      </c>
      <c r="F4" s="5">
        <v>3180000</v>
      </c>
      <c r="H4" s="7" t="s">
        <v>40</v>
      </c>
      <c r="I4" s="7" t="s">
        <v>41</v>
      </c>
      <c r="J4" s="7" t="s">
        <v>5</v>
      </c>
      <c r="K4" s="7" t="s">
        <v>42</v>
      </c>
      <c r="L4" s="7" t="s">
        <v>38</v>
      </c>
    </row>
    <row r="5" spans="2:12" x14ac:dyDescent="0.3">
      <c r="B5" s="5" t="s">
        <v>13</v>
      </c>
      <c r="C5" s="5" t="s">
        <v>4</v>
      </c>
      <c r="D5" s="5">
        <v>48</v>
      </c>
      <c r="E5" s="5">
        <v>45000</v>
      </c>
      <c r="F5" s="5">
        <v>2160000</v>
      </c>
      <c r="H5" s="4" t="s">
        <v>10</v>
      </c>
      <c r="I5" s="4" t="s">
        <v>4</v>
      </c>
      <c r="J5" s="4">
        <v>55</v>
      </c>
      <c r="K5" s="4">
        <v>60000</v>
      </c>
      <c r="L5" s="4">
        <v>3300000</v>
      </c>
    </row>
    <row r="6" spans="2:12" x14ac:dyDescent="0.3">
      <c r="B6" s="5" t="s">
        <v>19</v>
      </c>
      <c r="C6" s="5" t="s">
        <v>4</v>
      </c>
      <c r="D6" s="5">
        <v>56</v>
      </c>
      <c r="E6" s="5">
        <v>26000</v>
      </c>
      <c r="F6" s="5">
        <v>1456000</v>
      </c>
      <c r="H6" s="4" t="s">
        <v>13</v>
      </c>
      <c r="I6" s="4" t="s">
        <v>4</v>
      </c>
      <c r="J6" s="4">
        <v>50</v>
      </c>
      <c r="K6" s="4">
        <v>45000</v>
      </c>
      <c r="L6" s="4">
        <v>2250000</v>
      </c>
    </row>
    <row r="7" spans="2:12" x14ac:dyDescent="0.3">
      <c r="B7" s="5" t="s">
        <v>43</v>
      </c>
      <c r="C7" s="5" t="s">
        <v>4</v>
      </c>
      <c r="D7" s="5">
        <v>48</v>
      </c>
      <c r="E7" s="5">
        <v>17000</v>
      </c>
      <c r="F7" s="5">
        <v>816000</v>
      </c>
      <c r="H7" s="4" t="s">
        <v>19</v>
      </c>
      <c r="I7" s="4" t="s">
        <v>4</v>
      </c>
      <c r="J7" s="4">
        <v>79</v>
      </c>
      <c r="K7" s="4">
        <v>26000</v>
      </c>
      <c r="L7" s="4">
        <v>2054000</v>
      </c>
    </row>
    <row r="8" spans="2:12" x14ac:dyDescent="0.3">
      <c r="B8" s="5" t="s">
        <v>44</v>
      </c>
      <c r="C8" s="5" t="s">
        <v>54</v>
      </c>
      <c r="D8" s="5"/>
      <c r="E8" s="5"/>
      <c r="F8" s="5">
        <v>12000</v>
      </c>
      <c r="H8" s="4" t="s">
        <v>43</v>
      </c>
      <c r="I8" s="4" t="s">
        <v>4</v>
      </c>
      <c r="J8" s="4">
        <v>60</v>
      </c>
      <c r="K8" s="4">
        <v>17000</v>
      </c>
      <c r="L8" s="4">
        <v>1020000</v>
      </c>
    </row>
    <row r="9" spans="2:12" x14ac:dyDescent="0.3">
      <c r="B9" s="5" t="s">
        <v>45</v>
      </c>
      <c r="C9" s="5" t="s">
        <v>55</v>
      </c>
      <c r="D9" s="5"/>
      <c r="E9" s="5"/>
      <c r="F9" s="5">
        <v>5000</v>
      </c>
      <c r="H9" s="4" t="s">
        <v>44</v>
      </c>
      <c r="I9" s="4" t="s">
        <v>54</v>
      </c>
      <c r="J9" s="4"/>
      <c r="K9" s="4"/>
      <c r="L9" s="4">
        <v>12000</v>
      </c>
    </row>
    <row r="10" spans="2:12" x14ac:dyDescent="0.3">
      <c r="B10" s="5" t="s">
        <v>46</v>
      </c>
      <c r="C10" s="5" t="s">
        <v>54</v>
      </c>
      <c r="D10" s="5"/>
      <c r="E10" s="5"/>
      <c r="F10" s="5">
        <v>8000</v>
      </c>
      <c r="H10" s="4" t="s">
        <v>45</v>
      </c>
      <c r="I10" s="4" t="s">
        <v>55</v>
      </c>
      <c r="J10" s="4"/>
      <c r="K10" s="4"/>
      <c r="L10" s="4">
        <v>8000</v>
      </c>
    </row>
    <row r="11" spans="2:12" x14ac:dyDescent="0.3">
      <c r="B11" s="5" t="s">
        <v>47</v>
      </c>
      <c r="C11" s="5" t="s">
        <v>56</v>
      </c>
      <c r="D11" s="5"/>
      <c r="E11" s="5"/>
      <c r="F11" s="5">
        <v>1500</v>
      </c>
      <c r="H11" s="4" t="s">
        <v>46</v>
      </c>
      <c r="I11" s="4" t="s">
        <v>54</v>
      </c>
      <c r="J11" s="4"/>
      <c r="K11" s="4"/>
      <c r="L11" s="4">
        <v>8000</v>
      </c>
    </row>
    <row r="12" spans="2:12" x14ac:dyDescent="0.3">
      <c r="B12" s="5" t="s">
        <v>48</v>
      </c>
      <c r="C12" s="5" t="s">
        <v>57</v>
      </c>
      <c r="D12" s="5">
        <v>5</v>
      </c>
      <c r="E12" s="5">
        <v>30000</v>
      </c>
      <c r="F12" s="5">
        <v>150000</v>
      </c>
      <c r="H12" s="4" t="s">
        <v>47</v>
      </c>
      <c r="I12" s="4" t="s">
        <v>56</v>
      </c>
      <c r="J12" s="4"/>
      <c r="K12" s="4"/>
      <c r="L12" s="4">
        <v>1500</v>
      </c>
    </row>
    <row r="13" spans="2:12" x14ac:dyDescent="0.3">
      <c r="B13" s="5" t="s">
        <v>49</v>
      </c>
      <c r="C13" s="5" t="s">
        <v>57</v>
      </c>
      <c r="D13" s="5"/>
      <c r="E13" s="5"/>
      <c r="F13" s="5">
        <v>20000</v>
      </c>
      <c r="H13" s="4" t="s">
        <v>48</v>
      </c>
      <c r="I13" s="4" t="s">
        <v>57</v>
      </c>
      <c r="J13" s="4">
        <v>5</v>
      </c>
      <c r="K13" s="4">
        <v>30000</v>
      </c>
      <c r="L13" s="4">
        <v>150000</v>
      </c>
    </row>
    <row r="14" spans="2:12" x14ac:dyDescent="0.3">
      <c r="B14" s="5" t="s">
        <v>50</v>
      </c>
      <c r="C14" s="5" t="s">
        <v>56</v>
      </c>
      <c r="D14" s="5"/>
      <c r="E14" s="5"/>
      <c r="F14" s="5">
        <v>2000</v>
      </c>
      <c r="H14" s="4" t="s">
        <v>49</v>
      </c>
      <c r="I14" s="4" t="s">
        <v>57</v>
      </c>
      <c r="J14" s="4"/>
      <c r="K14" s="4"/>
      <c r="L14" s="4">
        <v>20000</v>
      </c>
    </row>
    <row r="15" spans="2:12" x14ac:dyDescent="0.3">
      <c r="B15" s="5" t="s">
        <v>51</v>
      </c>
      <c r="C15" s="5" t="s">
        <v>55</v>
      </c>
      <c r="D15" s="5"/>
      <c r="E15" s="5"/>
      <c r="F15" s="5">
        <v>3000</v>
      </c>
      <c r="H15" s="4" t="s">
        <v>50</v>
      </c>
      <c r="I15" s="4" t="s">
        <v>56</v>
      </c>
      <c r="J15" s="4"/>
      <c r="K15" s="4"/>
      <c r="L15" s="4">
        <v>3000</v>
      </c>
    </row>
    <row r="16" spans="2:12" x14ac:dyDescent="0.3">
      <c r="B16" s="5" t="s">
        <v>52</v>
      </c>
      <c r="C16" s="5" t="s">
        <v>56</v>
      </c>
      <c r="D16" s="5"/>
      <c r="E16" s="5"/>
      <c r="F16" s="5">
        <v>1000</v>
      </c>
      <c r="H16" s="4" t="s">
        <v>51</v>
      </c>
      <c r="I16" s="4" t="s">
        <v>55</v>
      </c>
      <c r="J16" s="4"/>
      <c r="K16" s="4"/>
      <c r="L16" s="4">
        <v>1000</v>
      </c>
    </row>
    <row r="17" spans="2:12" x14ac:dyDescent="0.3">
      <c r="B17" s="5" t="s">
        <v>53</v>
      </c>
      <c r="C17" s="5"/>
      <c r="D17" s="5"/>
      <c r="E17" s="5"/>
      <c r="F17" s="5">
        <v>40000</v>
      </c>
      <c r="H17" s="4" t="s">
        <v>52</v>
      </c>
      <c r="I17" s="4" t="s">
        <v>56</v>
      </c>
      <c r="J17" s="4"/>
      <c r="K17" s="4"/>
      <c r="L17" s="4">
        <v>800</v>
      </c>
    </row>
    <row r="18" spans="2:12" x14ac:dyDescent="0.3">
      <c r="H18" s="4" t="s">
        <v>53</v>
      </c>
      <c r="I18" s="4"/>
      <c r="J18" s="4"/>
      <c r="K18" s="4"/>
      <c r="L18" s="4">
        <v>1170000</v>
      </c>
    </row>
    <row r="21" spans="2:12" x14ac:dyDescent="0.3">
      <c r="B21" s="34" t="s">
        <v>61</v>
      </c>
      <c r="C21" s="34"/>
      <c r="D21" s="34"/>
      <c r="E21" s="34"/>
      <c r="F21" s="34"/>
    </row>
    <row r="22" spans="2:12" x14ac:dyDescent="0.3">
      <c r="B22" s="7" t="s">
        <v>40</v>
      </c>
      <c r="C22" s="7" t="s">
        <v>41</v>
      </c>
      <c r="D22" s="7" t="s">
        <v>5</v>
      </c>
      <c r="E22" s="7" t="s">
        <v>42</v>
      </c>
      <c r="F22" s="7" t="s">
        <v>38</v>
      </c>
    </row>
    <row r="23" spans="2:12" x14ac:dyDescent="0.3">
      <c r="B23" s="4" t="s">
        <v>10</v>
      </c>
      <c r="C23" s="4" t="s">
        <v>4</v>
      </c>
      <c r="D23" s="4">
        <v>67</v>
      </c>
      <c r="E23" s="4">
        <v>60000</v>
      </c>
      <c r="F23" s="4">
        <v>4020000</v>
      </c>
      <c r="H23" s="9" t="s">
        <v>66</v>
      </c>
    </row>
    <row r="24" spans="2:12" x14ac:dyDescent="0.3">
      <c r="B24" s="4" t="s">
        <v>13</v>
      </c>
      <c r="C24" s="4" t="s">
        <v>4</v>
      </c>
      <c r="D24" s="4">
        <v>41</v>
      </c>
      <c r="E24" s="4">
        <v>45000</v>
      </c>
      <c r="F24" s="4">
        <v>1845000</v>
      </c>
    </row>
    <row r="25" spans="2:12" x14ac:dyDescent="0.3">
      <c r="B25" s="4" t="s">
        <v>19</v>
      </c>
      <c r="C25" s="4" t="s">
        <v>4</v>
      </c>
      <c r="D25" s="4">
        <v>70</v>
      </c>
      <c r="E25" s="4">
        <v>26000</v>
      </c>
      <c r="F25" s="4">
        <v>1820000</v>
      </c>
    </row>
    <row r="26" spans="2:12" x14ac:dyDescent="0.3">
      <c r="B26" s="4" t="s">
        <v>43</v>
      </c>
      <c r="C26" s="4" t="s">
        <v>4</v>
      </c>
      <c r="D26" s="4">
        <v>58</v>
      </c>
      <c r="E26" s="4">
        <v>17000</v>
      </c>
      <c r="F26" s="4">
        <v>986000</v>
      </c>
    </row>
    <row r="27" spans="2:12" x14ac:dyDescent="0.3">
      <c r="B27" s="4" t="s">
        <v>44</v>
      </c>
      <c r="C27" s="4" t="s">
        <v>54</v>
      </c>
      <c r="D27" s="4"/>
      <c r="E27" s="4"/>
      <c r="F27" s="4">
        <v>13000</v>
      </c>
    </row>
    <row r="28" spans="2:12" x14ac:dyDescent="0.3">
      <c r="B28" s="4" t="s">
        <v>45</v>
      </c>
      <c r="C28" s="4" t="s">
        <v>55</v>
      </c>
      <c r="D28" s="4"/>
      <c r="E28" s="4"/>
      <c r="F28" s="4">
        <v>2000</v>
      </c>
    </row>
    <row r="29" spans="2:12" x14ac:dyDescent="0.3">
      <c r="B29" s="4" t="s">
        <v>46</v>
      </c>
      <c r="C29" s="4" t="s">
        <v>54</v>
      </c>
      <c r="D29" s="4"/>
      <c r="E29" s="4"/>
      <c r="F29" s="4">
        <v>8000</v>
      </c>
      <c r="H29" s="8" t="s">
        <v>62</v>
      </c>
      <c r="I29" s="8" t="s">
        <v>63</v>
      </c>
      <c r="J29" s="8" t="s">
        <v>36</v>
      </c>
      <c r="K29" s="8" t="s">
        <v>64</v>
      </c>
      <c r="L29" s="8" t="s">
        <v>65</v>
      </c>
    </row>
    <row r="30" spans="2:12" x14ac:dyDescent="0.3">
      <c r="B30" s="4" t="s">
        <v>47</v>
      </c>
      <c r="C30" s="4" t="s">
        <v>56</v>
      </c>
      <c r="D30" s="4"/>
      <c r="E30" s="4"/>
      <c r="F30" s="4">
        <v>1500</v>
      </c>
      <c r="H30" s="4" t="s">
        <v>32</v>
      </c>
      <c r="I30" s="5">
        <f>SUM(F4:F17)</f>
        <v>7854500</v>
      </c>
      <c r="J30" s="4">
        <v>8750000</v>
      </c>
      <c r="K30" s="4">
        <f>J30-I30</f>
        <v>895500</v>
      </c>
      <c r="L30" s="40" t="str">
        <f>IF(K30&gt;0,"Profit","Loss")</f>
        <v>Profit</v>
      </c>
    </row>
    <row r="31" spans="2:12" x14ac:dyDescent="0.3">
      <c r="B31" s="4" t="s">
        <v>48</v>
      </c>
      <c r="C31" s="4" t="s">
        <v>57</v>
      </c>
      <c r="D31" s="4">
        <v>5</v>
      </c>
      <c r="E31" s="4">
        <v>30000</v>
      </c>
      <c r="F31" s="4">
        <v>150000</v>
      </c>
      <c r="H31" s="4" t="s">
        <v>60</v>
      </c>
      <c r="I31" s="5">
        <f>SUM(L5:L18)</f>
        <v>9998300</v>
      </c>
      <c r="J31" s="4">
        <v>9920000</v>
      </c>
      <c r="K31" s="4">
        <f t="shared" ref="K31:K32" si="0">J31-I31</f>
        <v>-78300</v>
      </c>
      <c r="L31" s="41" t="str">
        <f t="shared" ref="L31:L32" si="1">IF(K31&gt;0,"Profit","Loss")</f>
        <v>Loss</v>
      </c>
    </row>
    <row r="32" spans="2:12" x14ac:dyDescent="0.3">
      <c r="B32" s="4" t="s">
        <v>49</v>
      </c>
      <c r="C32" s="4" t="s">
        <v>57</v>
      </c>
      <c r="D32" s="4"/>
      <c r="E32" s="4"/>
      <c r="F32" s="4">
        <v>20000</v>
      </c>
      <c r="H32" s="4" t="s">
        <v>61</v>
      </c>
      <c r="I32" s="5">
        <f>SUM(F23:F36)</f>
        <v>8985700</v>
      </c>
      <c r="J32" s="4">
        <v>10000000</v>
      </c>
      <c r="K32" s="4">
        <f t="shared" si="0"/>
        <v>1014300</v>
      </c>
      <c r="L32" s="40" t="str">
        <f t="shared" si="1"/>
        <v>Profit</v>
      </c>
    </row>
    <row r="33" spans="2:10" x14ac:dyDescent="0.3">
      <c r="B33" s="4" t="s">
        <v>50</v>
      </c>
      <c r="C33" s="4" t="s">
        <v>56</v>
      </c>
      <c r="D33" s="4"/>
      <c r="E33" s="4"/>
      <c r="F33" s="4">
        <v>2000</v>
      </c>
    </row>
    <row r="34" spans="2:10" x14ac:dyDescent="0.3">
      <c r="B34" s="4" t="s">
        <v>51</v>
      </c>
      <c r="C34" s="4" t="s">
        <v>55</v>
      </c>
      <c r="D34" s="4"/>
      <c r="E34" s="4"/>
      <c r="F34" s="4">
        <v>7000</v>
      </c>
    </row>
    <row r="35" spans="2:10" x14ac:dyDescent="0.3">
      <c r="B35" s="4" t="s">
        <v>52</v>
      </c>
      <c r="C35" s="4" t="s">
        <v>56</v>
      </c>
      <c r="D35" s="4"/>
      <c r="E35" s="4"/>
      <c r="F35" s="4">
        <v>1200</v>
      </c>
    </row>
    <row r="36" spans="2:10" x14ac:dyDescent="0.3">
      <c r="B36" s="4" t="s">
        <v>53</v>
      </c>
      <c r="C36" s="4"/>
      <c r="D36" s="4"/>
      <c r="E36" s="4"/>
      <c r="F36" s="4">
        <v>110000</v>
      </c>
      <c r="H36" s="10" t="s">
        <v>78</v>
      </c>
    </row>
    <row r="38" spans="2:10" x14ac:dyDescent="0.3">
      <c r="H38" s="11" t="s">
        <v>62</v>
      </c>
      <c r="I38" s="11" t="s">
        <v>79</v>
      </c>
      <c r="J38" s="11" t="s">
        <v>80</v>
      </c>
    </row>
    <row r="39" spans="2:10" x14ac:dyDescent="0.3">
      <c r="H39" s="4" t="s">
        <v>32</v>
      </c>
      <c r="I39" s="4">
        <f>SUM(D4:D7)</f>
        <v>205</v>
      </c>
      <c r="J39" s="35">
        <f>MIN(I39:I41)</f>
        <v>205</v>
      </c>
    </row>
    <row r="40" spans="2:10" x14ac:dyDescent="0.3">
      <c r="H40" s="4" t="s">
        <v>60</v>
      </c>
      <c r="I40" s="4">
        <f>SUM(J5:J8)</f>
        <v>244</v>
      </c>
      <c r="J40" s="36"/>
    </row>
    <row r="41" spans="2:10" x14ac:dyDescent="0.3">
      <c r="H41" s="4" t="s">
        <v>61</v>
      </c>
      <c r="I41" s="4">
        <f>SUM(D23:D26)</f>
        <v>236</v>
      </c>
      <c r="J41" s="37"/>
    </row>
  </sheetData>
  <mergeCells count="5">
    <mergeCell ref="B2:F2"/>
    <mergeCell ref="B1:F1"/>
    <mergeCell ref="H3:L3"/>
    <mergeCell ref="B21:F21"/>
    <mergeCell ref="J39:J41"/>
  </mergeCells>
  <conditionalFormatting sqref="L29:L32">
    <cfRule type="cellIs" dxfId="0" priority="5" operator="equal">
      <formula>"""Profit"""</formula>
    </cfRule>
  </conditionalFormatting>
  <conditionalFormatting sqref="L30:L32">
    <cfRule type="cellIs" priority="6" operator="equal">
      <formula>"""Profit"""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0044-6272-4FB2-9C61-AB00B53707B5}">
  <dimension ref="B2:E15"/>
  <sheetViews>
    <sheetView tabSelected="1" zoomScale="96" zoomScaleNormal="96" workbookViewId="0">
      <selection activeCell="O8" sqref="O8"/>
    </sheetView>
  </sheetViews>
  <sheetFormatPr defaultRowHeight="14.4" x14ac:dyDescent="0.3"/>
  <cols>
    <col min="2" max="2" width="14.44140625" customWidth="1"/>
    <col min="3" max="3" width="15.33203125" customWidth="1"/>
    <col min="4" max="4" width="14.88671875" customWidth="1"/>
    <col min="5" max="5" width="16.33203125" customWidth="1"/>
  </cols>
  <sheetData>
    <row r="2" spans="2:5" x14ac:dyDescent="0.3">
      <c r="B2" s="38" t="s">
        <v>77</v>
      </c>
      <c r="C2" s="38"/>
      <c r="D2" s="38"/>
      <c r="E2" s="38"/>
    </row>
    <row r="3" spans="2:5" x14ac:dyDescent="0.3">
      <c r="B3" s="7" t="s">
        <v>62</v>
      </c>
      <c r="C3" s="7" t="s">
        <v>63</v>
      </c>
      <c r="D3" s="7" t="s">
        <v>36</v>
      </c>
      <c r="E3" s="7" t="s">
        <v>67</v>
      </c>
    </row>
    <row r="4" spans="2:5" x14ac:dyDescent="0.3">
      <c r="B4" s="4" t="s">
        <v>32</v>
      </c>
      <c r="C4" s="4">
        <v>9288500</v>
      </c>
      <c r="D4" s="4">
        <v>8750000</v>
      </c>
      <c r="E4" s="4">
        <v>-538500</v>
      </c>
    </row>
    <row r="5" spans="2:5" x14ac:dyDescent="0.3">
      <c r="B5" s="4" t="s">
        <v>60</v>
      </c>
      <c r="C5" s="4">
        <v>9744300</v>
      </c>
      <c r="D5" s="4">
        <v>9920000</v>
      </c>
      <c r="E5" s="4">
        <v>175700</v>
      </c>
    </row>
    <row r="6" spans="2:5" x14ac:dyDescent="0.3">
      <c r="B6" s="4" t="s">
        <v>61</v>
      </c>
      <c r="C6" s="4">
        <v>8904700</v>
      </c>
      <c r="D6" s="4">
        <v>10000000</v>
      </c>
      <c r="E6" s="4">
        <v>1095300</v>
      </c>
    </row>
    <row r="7" spans="2:5" x14ac:dyDescent="0.3">
      <c r="B7" s="4" t="s">
        <v>68</v>
      </c>
      <c r="C7" s="4">
        <v>7345200</v>
      </c>
      <c r="D7" s="4">
        <v>7957400</v>
      </c>
      <c r="E7" s="4">
        <v>612200</v>
      </c>
    </row>
    <row r="8" spans="2:5" x14ac:dyDescent="0.3">
      <c r="B8" s="4" t="s">
        <v>69</v>
      </c>
      <c r="C8" s="4">
        <v>8987000</v>
      </c>
      <c r="D8" s="4">
        <v>9876500</v>
      </c>
      <c r="E8" s="4">
        <v>889500</v>
      </c>
    </row>
    <row r="9" spans="2:5" x14ac:dyDescent="0.3">
      <c r="B9" s="4" t="s">
        <v>70</v>
      </c>
      <c r="C9" s="4">
        <v>5215400</v>
      </c>
      <c r="D9" s="4">
        <v>5164500</v>
      </c>
      <c r="E9" s="4">
        <v>-50900</v>
      </c>
    </row>
    <row r="10" spans="2:5" x14ac:dyDescent="0.3">
      <c r="B10" s="4" t="s">
        <v>71</v>
      </c>
      <c r="C10" s="4">
        <v>9976500</v>
      </c>
      <c r="D10" s="4">
        <v>11543600</v>
      </c>
      <c r="E10" s="4">
        <v>1567100</v>
      </c>
    </row>
    <row r="11" spans="2:5" x14ac:dyDescent="0.3">
      <c r="B11" s="4" t="s">
        <v>72</v>
      </c>
      <c r="C11" s="4">
        <v>7976700</v>
      </c>
      <c r="D11" s="4">
        <v>8087900</v>
      </c>
      <c r="E11" s="4">
        <v>111200</v>
      </c>
    </row>
    <row r="12" spans="2:5" x14ac:dyDescent="0.3">
      <c r="B12" s="4" t="s">
        <v>73</v>
      </c>
      <c r="C12" s="4">
        <v>9879000</v>
      </c>
      <c r="D12" s="4">
        <v>9969800</v>
      </c>
      <c r="E12" s="4">
        <v>90800</v>
      </c>
    </row>
    <row r="13" spans="2:5" x14ac:dyDescent="0.3">
      <c r="B13" s="4" t="s">
        <v>74</v>
      </c>
      <c r="C13" s="4">
        <v>6234800</v>
      </c>
      <c r="D13" s="4">
        <v>7024000</v>
      </c>
      <c r="E13" s="4">
        <v>789200</v>
      </c>
    </row>
    <row r="14" spans="2:5" x14ac:dyDescent="0.3">
      <c r="B14" s="4" t="s">
        <v>75</v>
      </c>
      <c r="C14" s="4">
        <v>4534800</v>
      </c>
      <c r="D14" s="4">
        <v>4809300</v>
      </c>
      <c r="E14" s="4">
        <v>274500</v>
      </c>
    </row>
    <row r="15" spans="2:5" x14ac:dyDescent="0.3">
      <c r="B15" s="4" t="s">
        <v>76</v>
      </c>
      <c r="C15" s="4">
        <v>8348700</v>
      </c>
      <c r="D15" s="4">
        <v>8834800</v>
      </c>
      <c r="E15" s="4">
        <v>486100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1.(c)</vt:lpstr>
      <vt:lpstr>1.(d)</vt:lpstr>
      <vt:lpstr>1.(a)(b)(e)</vt:lpstr>
      <vt:lpstr>2.(a)</vt:lpstr>
      <vt:lpstr>2.(b)(c)</vt:lpstr>
      <vt:lpstr>2.(d)</vt:lpstr>
      <vt:lpstr>3.(a)(b)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Asus</cp:lastModifiedBy>
  <dcterms:created xsi:type="dcterms:W3CDTF">2024-05-29T21:50:26Z</dcterms:created>
  <dcterms:modified xsi:type="dcterms:W3CDTF">2025-02-04T15:28:19Z</dcterms:modified>
</cp:coreProperties>
</file>