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ownloads\ACEDEMICS\SPRING 2025\GCSM 330\MOD 12\"/>
    </mc:Choice>
  </mc:AlternateContent>
  <xr:revisionPtr revIDLastSave="0" documentId="8_{F787ABDE-2110-47D4-B3B4-C32C966F2BFE}" xr6:coauthVersionLast="47" xr6:coauthVersionMax="47" xr10:uidLastSave="{00000000-0000-0000-0000-000000000000}"/>
  <bookViews>
    <workbookView xWindow="-110" yWindow="-110" windowWidth="19420" windowHeight="11500" xr2:uid="{1DBF2A14-6E7D-43FE-A022-618CA64AB08F}"/>
  </bookViews>
  <sheets>
    <sheet name="{Enter Shop Name Here}_Module12" sheetId="1" r:id="rId1"/>
  </sheets>
  <definedNames>
    <definedName name="solver_adj" localSheetId="0" hidden="1">'{Enter Shop Name Here}_Module12'!$I$17:$J$17</definedName>
    <definedName name="solver_cvg" localSheetId="0" hidden="1">0.0000001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'{Enter Shop Name Here}_Module12'!$M$24:$M$31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'{Enter Shop Name Here}_Module12'!$E$17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2200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0"/>
</workbook>
</file>

<file path=xl/calcChain.xml><?xml version="1.0" encoding="utf-8"?>
<calcChain xmlns="http://schemas.openxmlformats.org/spreadsheetml/2006/main">
  <c r="E17" i="1" l="1"/>
  <c r="L24" i="1"/>
  <c r="L25" i="1"/>
  <c r="L26" i="1"/>
  <c r="L27" i="1"/>
  <c r="L28" i="1"/>
  <c r="L29" i="1"/>
  <c r="L30" i="1"/>
  <c r="L31" i="1"/>
  <c r="F24" i="1"/>
  <c r="B24" i="1"/>
  <c r="H25" i="1"/>
  <c r="G24" i="1"/>
  <c r="C33" i="1"/>
  <c r="H28" i="1"/>
  <c r="H29" i="1"/>
  <c r="H30" i="1"/>
  <c r="H31" i="1"/>
  <c r="H24" i="1"/>
  <c r="F25" i="1"/>
  <c r="F26" i="1"/>
  <c r="F27" i="1"/>
  <c r="F28" i="1"/>
  <c r="F29" i="1"/>
  <c r="F30" i="1"/>
  <c r="F31" i="1"/>
  <c r="I24" i="1" l="1"/>
  <c r="J24" i="1" s="1"/>
  <c r="K24" i="1" s="1"/>
  <c r="M24" i="1" s="1"/>
  <c r="B33" i="1"/>
  <c r="H27" i="1"/>
  <c r="H26" i="1"/>
  <c r="G26" i="1"/>
  <c r="G28" i="1"/>
  <c r="I28" i="1" s="1"/>
  <c r="G25" i="1"/>
  <c r="I25" i="1" s="1"/>
  <c r="J25" i="1" s="1"/>
  <c r="G31" i="1"/>
  <c r="I31" i="1" s="1"/>
  <c r="G30" i="1"/>
  <c r="I30" i="1" s="1"/>
  <c r="G27" i="1"/>
  <c r="G29" i="1"/>
  <c r="I29" i="1" s="1"/>
  <c r="C25" i="1"/>
  <c r="C26" i="1"/>
  <c r="C27" i="1"/>
  <c r="C28" i="1"/>
  <c r="C29" i="1"/>
  <c r="C30" i="1"/>
  <c r="C31" i="1"/>
  <c r="C24" i="1"/>
  <c r="B25" i="1"/>
  <c r="B26" i="1"/>
  <c r="B27" i="1"/>
  <c r="B28" i="1"/>
  <c r="B29" i="1"/>
  <c r="B30" i="1"/>
  <c r="B31" i="1"/>
  <c r="I27" i="1" l="1"/>
  <c r="J27" i="1" s="1"/>
  <c r="K27" i="1" s="1"/>
  <c r="M27" i="1" s="1"/>
  <c r="I26" i="1"/>
  <c r="K25" i="1"/>
  <c r="M25" i="1" s="1"/>
  <c r="J30" i="1"/>
  <c r="K30" i="1" s="1"/>
  <c r="M30" i="1" s="1"/>
  <c r="J29" i="1"/>
  <c r="K29" i="1" s="1"/>
  <c r="M29" i="1" s="1"/>
  <c r="J31" i="1"/>
  <c r="K31" i="1" s="1"/>
  <c r="M31" i="1" s="1"/>
  <c r="J28" i="1"/>
  <c r="K28" i="1" s="1"/>
  <c r="M28" i="1" s="1"/>
  <c r="J26" i="1" l="1"/>
  <c r="K26" i="1" s="1"/>
  <c r="M26" i="1" l="1"/>
</calcChain>
</file>

<file path=xl/sharedStrings.xml><?xml version="1.0" encoding="utf-8"?>
<sst xmlns="http://schemas.openxmlformats.org/spreadsheetml/2006/main" count="46" uniqueCount="29">
  <si>
    <t>store_name</t>
  </si>
  <si>
    <t>lat</t>
  </si>
  <si>
    <t>long</t>
  </si>
  <si>
    <t>last_year_demand</t>
  </si>
  <si>
    <t>expected_yoy_change</t>
  </si>
  <si>
    <t>Cherry Jubilee Junction</t>
  </si>
  <si>
    <t>Choco Volcano</t>
  </si>
  <si>
    <t>Coconut Cluster Caves</t>
  </si>
  <si>
    <t>Fruit Chew Fjords</t>
  </si>
  <si>
    <t>Peppermint Peninsula</t>
  </si>
  <si>
    <t>Popping Candy Plains</t>
  </si>
  <si>
    <t>Praline Park</t>
  </si>
  <si>
    <t>Smores Summit</t>
  </si>
  <si>
    <t>Strawberry Swirl Stream</t>
  </si>
  <si>
    <t>dc_name</t>
  </si>
  <si>
    <t xml:space="preserve">Store name </t>
  </si>
  <si>
    <t>Lat</t>
  </si>
  <si>
    <t xml:space="preserve">Long </t>
  </si>
  <si>
    <t xml:space="preserve">Store Location </t>
  </si>
  <si>
    <t>Current DC</t>
  </si>
  <si>
    <t>New DC</t>
  </si>
  <si>
    <t>New DC Dist</t>
  </si>
  <si>
    <t>Dist</t>
  </si>
  <si>
    <t>Model decision</t>
  </si>
  <si>
    <t>Use New?</t>
  </si>
  <si>
    <t xml:space="preserve">Objective </t>
  </si>
  <si>
    <t>New Distance</t>
  </si>
  <si>
    <t>DEMAND</t>
  </si>
  <si>
    <t>DEMAND STIP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</si>
</sst>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center"/>
    </xf>
    <xf numFmtId="0" fontId="0" fillId="0" borderId="10" xfId="0" applyBorder="1"/>
    <xf numFmtId="0" fontId="0" fillId="33" borderId="11" xfId="0" applyFill="1" applyBorder="1" applyAlignment="1">
      <alignment horizontal="center"/>
    </xf>
    <xf numFmtId="0" fontId="0" fillId="0" borderId="12" xfId="0" applyFill="1" applyBorder="1"/>
    <xf numFmtId="0" fontId="0" fillId="0" borderId="10" xfId="0" applyFill="1" applyBorder="1"/>
    <xf numFmtId="0" fontId="0" fillId="0" borderId="10" xfId="0" applyBorder="1" applyAlignment="1">
      <alignment horizontal="center"/>
    </xf>
    <xf numFmtId="0" fontId="0" fillId="34" borderId="0" xfId="0" applyFont="1" applyFill="1"/>
    <xf numFmtId="0" fontId="0" fillId="35" borderId="0" xfId="0" applyFill="1" applyAlignment="1">
      <alignment horizontal="center"/>
    </xf>
    <xf numFmtId="0" fontId="0" fillId="35" borderId="0" xfId="0" applyFill="1"/>
    <xf numFmtId="170" fontId="0" fillId="0" borderId="0" xfId="0" applyNumberFormat="1"/>
    <xf numFmtId="11" fontId="0" fillId="34" borderId="0" xfId="0" applyNumberFormat="1" applyFont="1" applyFill="1"/>
    <xf numFmtId="0" fontId="0" fillId="36" borderId="0" xfId="0" applyFill="1"/>
    <xf numFmtId="170" fontId="0" fillId="36" borderId="0" xfId="0" applyNumberFormat="1" applyFill="1"/>
    <xf numFmtId="0" fontId="0" fillId="36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863AC-0DDC-4A71-B322-5ECC5E1A7DA6}">
  <dimension ref="A1:M33"/>
  <sheetViews>
    <sheetView tabSelected="1" topLeftCell="A8" zoomScale="93" workbookViewId="0">
      <selection activeCell="H19" sqref="H19"/>
    </sheetView>
  </sheetViews>
  <sheetFormatPr defaultRowHeight="14.5" x14ac:dyDescent="0.35"/>
  <cols>
    <col min="1" max="1" width="20" bestFit="1" customWidth="1"/>
    <col min="3" max="3" width="10.54296875" customWidth="1"/>
    <col min="4" max="4" width="13.7265625" customWidth="1"/>
    <col min="5" max="5" width="10.90625" customWidth="1"/>
    <col min="6" max="6" width="13.6328125" bestFit="1" customWidth="1"/>
    <col min="9" max="9" width="12.7265625" customWidth="1"/>
    <col min="10" max="10" width="12.453125" customWidth="1"/>
    <col min="11" max="11" width="10.54296875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x14ac:dyDescent="0.35">
      <c r="A2" t="s">
        <v>5</v>
      </c>
      <c r="B2">
        <v>43.56</v>
      </c>
      <c r="C2">
        <v>-91.61</v>
      </c>
      <c r="D2">
        <v>1578.57</v>
      </c>
      <c r="E2">
        <v>0.12</v>
      </c>
    </row>
    <row r="3" spans="1:10" x14ac:dyDescent="0.35">
      <c r="A3" t="s">
        <v>6</v>
      </c>
      <c r="B3">
        <v>34.950000000000003</v>
      </c>
      <c r="C3">
        <v>-110.05</v>
      </c>
      <c r="D3">
        <v>1618.92</v>
      </c>
      <c r="E3">
        <v>0.11</v>
      </c>
    </row>
    <row r="4" spans="1:10" x14ac:dyDescent="0.35">
      <c r="A4" t="s">
        <v>7</v>
      </c>
      <c r="B4">
        <v>41.52</v>
      </c>
      <c r="C4">
        <v>-117.4</v>
      </c>
      <c r="D4">
        <v>1237.8399999999999</v>
      </c>
      <c r="E4">
        <v>0.11</v>
      </c>
    </row>
    <row r="5" spans="1:10" x14ac:dyDescent="0.35">
      <c r="A5" t="s">
        <v>8</v>
      </c>
      <c r="B5">
        <v>43.71</v>
      </c>
      <c r="C5">
        <v>-100.08</v>
      </c>
      <c r="D5">
        <v>1692.52</v>
      </c>
      <c r="E5">
        <v>7.0000000000000007E-2</v>
      </c>
    </row>
    <row r="6" spans="1:10" x14ac:dyDescent="0.35">
      <c r="A6" t="s">
        <v>9</v>
      </c>
      <c r="B6">
        <v>40.28</v>
      </c>
      <c r="C6">
        <v>-103.16</v>
      </c>
      <c r="D6">
        <v>1425.23</v>
      </c>
      <c r="E6">
        <v>7.0000000000000007E-2</v>
      </c>
    </row>
    <row r="7" spans="1:10" x14ac:dyDescent="0.35">
      <c r="A7" t="s">
        <v>10</v>
      </c>
      <c r="B7">
        <v>32.86</v>
      </c>
      <c r="C7">
        <v>-108.24</v>
      </c>
      <c r="D7">
        <v>1405.41</v>
      </c>
      <c r="E7">
        <v>0.11</v>
      </c>
    </row>
    <row r="8" spans="1:10" x14ac:dyDescent="0.35">
      <c r="A8" t="s">
        <v>11</v>
      </c>
      <c r="B8">
        <v>38.57</v>
      </c>
      <c r="C8">
        <v>-86.51</v>
      </c>
      <c r="D8">
        <v>1198.1099999999999</v>
      </c>
      <c r="E8">
        <v>0.06</v>
      </c>
    </row>
    <row r="9" spans="1:10" x14ac:dyDescent="0.35">
      <c r="A9" t="s">
        <v>12</v>
      </c>
      <c r="B9">
        <v>44.93</v>
      </c>
      <c r="C9">
        <v>-92.8</v>
      </c>
      <c r="D9">
        <v>2055.06</v>
      </c>
      <c r="E9">
        <v>-0.11</v>
      </c>
    </row>
    <row r="12" spans="1:10" x14ac:dyDescent="0.35">
      <c r="A12" s="1" t="s">
        <v>14</v>
      </c>
      <c r="B12" s="1" t="s">
        <v>1</v>
      </c>
      <c r="C12" s="1" t="s">
        <v>2</v>
      </c>
    </row>
    <row r="13" spans="1:10" x14ac:dyDescent="0.35">
      <c r="A13" t="s">
        <v>13</v>
      </c>
      <c r="B13">
        <v>44.67</v>
      </c>
      <c r="C13">
        <v>-117.89</v>
      </c>
    </row>
    <row r="16" spans="1:10" x14ac:dyDescent="0.35">
      <c r="I16" s="1" t="s">
        <v>16</v>
      </c>
      <c r="J16" s="10" t="s">
        <v>17</v>
      </c>
    </row>
    <row r="17" spans="1:13" x14ac:dyDescent="0.35">
      <c r="D17" s="10" t="s">
        <v>25</v>
      </c>
      <c r="E17">
        <f>SUM(M24:M31)</f>
        <v>87386.667400890641</v>
      </c>
      <c r="G17" s="9" t="s">
        <v>26</v>
      </c>
      <c r="H17" s="9"/>
      <c r="I17">
        <v>44.124879569861641</v>
      </c>
      <c r="J17">
        <v>-93.062289989161627</v>
      </c>
    </row>
    <row r="22" spans="1:13" x14ac:dyDescent="0.35">
      <c r="B22" s="2" t="s">
        <v>18</v>
      </c>
      <c r="C22" s="2"/>
      <c r="D22" s="2" t="s">
        <v>19</v>
      </c>
      <c r="E22" s="2"/>
      <c r="G22" s="4" t="s">
        <v>20</v>
      </c>
      <c r="H22" s="4"/>
      <c r="J22" s="2" t="s">
        <v>23</v>
      </c>
      <c r="K22" s="2"/>
    </row>
    <row r="23" spans="1:13" x14ac:dyDescent="0.35">
      <c r="A23" s="1" t="s">
        <v>15</v>
      </c>
      <c r="B23" s="3" t="s">
        <v>16</v>
      </c>
      <c r="C23" s="3" t="s">
        <v>17</v>
      </c>
      <c r="D23" s="3" t="s">
        <v>16</v>
      </c>
      <c r="E23" s="3" t="s">
        <v>17</v>
      </c>
      <c r="F23" s="7" t="s">
        <v>19</v>
      </c>
      <c r="G23" s="3" t="s">
        <v>16</v>
      </c>
      <c r="H23" s="3" t="s">
        <v>17</v>
      </c>
      <c r="I23" s="6" t="s">
        <v>21</v>
      </c>
      <c r="J23" s="6" t="s">
        <v>24</v>
      </c>
      <c r="K23" s="6" t="s">
        <v>22</v>
      </c>
      <c r="L23" s="5" t="s">
        <v>27</v>
      </c>
      <c r="M23" s="5" t="s">
        <v>28</v>
      </c>
    </row>
    <row r="24" spans="1:13" s="13" customFormat="1" x14ac:dyDescent="0.35">
      <c r="A24" s="13" t="s">
        <v>5</v>
      </c>
      <c r="B24" s="13">
        <f>_xlfn.XLOOKUP(A24,A2:A9,B2:B9)</f>
        <v>43.56</v>
      </c>
      <c r="C24" s="13">
        <f>_xlfn.XLOOKUP(A24,$A$2:$A$9,$C$2:$C$9)</f>
        <v>-91.61</v>
      </c>
      <c r="D24" s="13">
        <v>44.67</v>
      </c>
      <c r="E24" s="13">
        <v>-117.89</v>
      </c>
      <c r="F24" s="14">
        <f>SQRT((B24-D24)^2+(C24-E24)^2)</f>
        <v>26.303431335093908</v>
      </c>
      <c r="G24" s="15">
        <f>$I$17</f>
        <v>44.124879569861641</v>
      </c>
      <c r="H24" s="15">
        <f>$J$17</f>
        <v>-93.062289989161627</v>
      </c>
      <c r="I24" s="15">
        <f>SQRT((G24-B24)^2+(H24-C24)^2)</f>
        <v>1.558279545224845</v>
      </c>
      <c r="J24" s="15" t="b">
        <f>IF(I24&lt;F24,TRUE,FALSE)</f>
        <v>1</v>
      </c>
      <c r="K24" s="15">
        <f>IF(J24,I24,F24)</f>
        <v>1.558279545224845</v>
      </c>
      <c r="L24" s="13">
        <f>_xlfn.XLOOKUP(A24,$A$2:$A$9,$D$2:$D$9)</f>
        <v>1578.57</v>
      </c>
      <c r="M24" s="13">
        <f>L24*K24</f>
        <v>2459.8533417055837</v>
      </c>
    </row>
    <row r="25" spans="1:13" x14ac:dyDescent="0.35">
      <c r="A25" t="s">
        <v>6</v>
      </c>
      <c r="B25">
        <f>_xlfn.XLOOKUP(A25,A3:A10,B3:B10)</f>
        <v>34.950000000000003</v>
      </c>
      <c r="C25">
        <f t="shared" ref="C25:C31" si="0">_xlfn.XLOOKUP(A25,$A$2:$A$9,$C$2:$C$9)</f>
        <v>-110.05</v>
      </c>
      <c r="D25">
        <v>44.67</v>
      </c>
      <c r="E25">
        <v>-117.89</v>
      </c>
      <c r="F25" s="11">
        <f t="shared" ref="F25:F31" si="1">SQRT((B25-D25)^2+(C25-E25)^2)</f>
        <v>12.487754001420752</v>
      </c>
      <c r="G25" s="8">
        <f t="shared" ref="G25:G31" si="2">$I$17</f>
        <v>44.124879569861641</v>
      </c>
      <c r="H25" s="8">
        <f t="shared" ref="H25:H31" si="3">$J$17</f>
        <v>-93.062289989161627</v>
      </c>
      <c r="I25" s="8">
        <f t="shared" ref="I25:I31" si="4">SQRT((G25-B25)^2+(H25-C25)^2)</f>
        <v>19.307011848906154</v>
      </c>
      <c r="J25" s="8" t="b">
        <f>IF(I25&lt;F25,TRUE,FALSE)</f>
        <v>0</v>
      </c>
      <c r="K25" s="8">
        <f t="shared" ref="K25:K31" si="5">IF(J25,I25,F25)</f>
        <v>12.487754001420752</v>
      </c>
      <c r="L25" s="13">
        <f t="shared" ref="L25:L31" si="6">_xlfn.XLOOKUP(A25,$A$2:$A$9,$D$2:$D$9)</f>
        <v>1618.92</v>
      </c>
      <c r="M25" s="13">
        <f t="shared" ref="M25:M31" si="7">L25*K25</f>
        <v>20216.674707980084</v>
      </c>
    </row>
    <row r="26" spans="1:13" x14ac:dyDescent="0.35">
      <c r="A26" t="s">
        <v>7</v>
      </c>
      <c r="B26">
        <f>_xlfn.XLOOKUP(A26,A4:A11,B4:B11)</f>
        <v>41.52</v>
      </c>
      <c r="C26">
        <f t="shared" si="0"/>
        <v>-117.4</v>
      </c>
      <c r="D26">
        <v>44.67</v>
      </c>
      <c r="E26">
        <v>-117.89</v>
      </c>
      <c r="F26" s="11">
        <f t="shared" si="1"/>
        <v>3.1878833102859936</v>
      </c>
      <c r="G26" s="8">
        <f t="shared" si="2"/>
        <v>44.124879569861641</v>
      </c>
      <c r="H26" s="8">
        <f t="shared" si="3"/>
        <v>-93.062289989161627</v>
      </c>
      <c r="I26" s="8">
        <f t="shared" si="4"/>
        <v>24.476713957252212</v>
      </c>
      <c r="J26" s="8" t="b">
        <f>IF(I26&lt;F26,TRUE,FALSE)</f>
        <v>0</v>
      </c>
      <c r="K26" s="12">
        <f t="shared" si="5"/>
        <v>3.1878833102859936</v>
      </c>
      <c r="L26" s="13">
        <f t="shared" si="6"/>
        <v>1237.8399999999999</v>
      </c>
      <c r="M26" s="13">
        <f t="shared" si="7"/>
        <v>3946.0894768044141</v>
      </c>
    </row>
    <row r="27" spans="1:13" s="13" customFormat="1" x14ac:dyDescent="0.35">
      <c r="A27" s="13" t="s">
        <v>8</v>
      </c>
      <c r="B27" s="13">
        <f>_xlfn.XLOOKUP(A27,A5:A12,B5:B12)</f>
        <v>43.71</v>
      </c>
      <c r="C27" s="13">
        <f t="shared" si="0"/>
        <v>-100.08</v>
      </c>
      <c r="D27" s="13">
        <v>44.67</v>
      </c>
      <c r="E27" s="13">
        <v>-117.89</v>
      </c>
      <c r="F27" s="14">
        <f t="shared" si="1"/>
        <v>17.835854338943232</v>
      </c>
      <c r="G27" s="15">
        <f t="shared" si="2"/>
        <v>44.124879569861641</v>
      </c>
      <c r="H27" s="15">
        <f t="shared" si="3"/>
        <v>-93.062289989161627</v>
      </c>
      <c r="I27" s="15">
        <f t="shared" si="4"/>
        <v>7.0299629340210377</v>
      </c>
      <c r="J27" s="15" t="b">
        <f t="shared" ref="J25:J31" si="8">IF(I27&lt;F27,TRUE,FALSE)</f>
        <v>1</v>
      </c>
      <c r="K27" s="15">
        <f t="shared" si="5"/>
        <v>7.0299629340210377</v>
      </c>
      <c r="L27" s="13">
        <f t="shared" si="6"/>
        <v>1692.52</v>
      </c>
      <c r="M27" s="13">
        <f t="shared" si="7"/>
        <v>11898.352865089286</v>
      </c>
    </row>
    <row r="28" spans="1:13" x14ac:dyDescent="0.35">
      <c r="A28" t="s">
        <v>9</v>
      </c>
      <c r="B28">
        <f>_xlfn.XLOOKUP(A28,A6:A13,B6:B13)</f>
        <v>40.28</v>
      </c>
      <c r="C28">
        <f t="shared" si="0"/>
        <v>-103.16</v>
      </c>
      <c r="D28">
        <v>44.67</v>
      </c>
      <c r="E28">
        <v>-117.89</v>
      </c>
      <c r="F28" s="11">
        <f t="shared" si="1"/>
        <v>15.370263498066652</v>
      </c>
      <c r="G28" s="8">
        <f t="shared" si="2"/>
        <v>44.124879569861641</v>
      </c>
      <c r="H28" s="8">
        <f t="shared" si="3"/>
        <v>-93.062289989161627</v>
      </c>
      <c r="I28" s="8">
        <f t="shared" si="4"/>
        <v>10.80494545889635</v>
      </c>
      <c r="J28" s="8" t="b">
        <f t="shared" si="8"/>
        <v>1</v>
      </c>
      <c r="K28" s="8">
        <f t="shared" si="5"/>
        <v>10.80494545889635</v>
      </c>
      <c r="L28" s="13">
        <f t="shared" si="6"/>
        <v>1425.23</v>
      </c>
      <c r="M28" s="13">
        <f t="shared" si="7"/>
        <v>15399.532416382846</v>
      </c>
    </row>
    <row r="29" spans="1:13" s="13" customFormat="1" x14ac:dyDescent="0.35">
      <c r="A29" s="13" t="s">
        <v>10</v>
      </c>
      <c r="B29" s="13">
        <f>_xlfn.XLOOKUP(A29,A7:A14,B7:B14)</f>
        <v>32.86</v>
      </c>
      <c r="C29" s="13">
        <f t="shared" si="0"/>
        <v>-108.24</v>
      </c>
      <c r="D29" s="13">
        <v>44.67</v>
      </c>
      <c r="E29" s="13">
        <v>-117.89</v>
      </c>
      <c r="F29" s="14">
        <f t="shared" si="1"/>
        <v>15.251183560628997</v>
      </c>
      <c r="G29" s="15">
        <f t="shared" si="2"/>
        <v>44.124879569861641</v>
      </c>
      <c r="H29" s="15">
        <f t="shared" si="3"/>
        <v>-93.062289989161627</v>
      </c>
      <c r="I29" s="15">
        <f t="shared" si="4"/>
        <v>18.901333098397831</v>
      </c>
      <c r="J29" s="15" t="b">
        <f t="shared" si="8"/>
        <v>0</v>
      </c>
      <c r="K29" s="15">
        <f t="shared" si="5"/>
        <v>15.251183560628997</v>
      </c>
      <c r="L29" s="13">
        <f t="shared" si="6"/>
        <v>1405.41</v>
      </c>
      <c r="M29" s="13">
        <f t="shared" si="7"/>
        <v>21434.1658879436</v>
      </c>
    </row>
    <row r="30" spans="1:13" x14ac:dyDescent="0.35">
      <c r="A30" t="s">
        <v>11</v>
      </c>
      <c r="B30">
        <f>_xlfn.XLOOKUP(A30,A8:A21,B8:B21)</f>
        <v>38.57</v>
      </c>
      <c r="C30">
        <f t="shared" si="0"/>
        <v>-86.51</v>
      </c>
      <c r="D30">
        <v>44.67</v>
      </c>
      <c r="E30">
        <v>-117.89</v>
      </c>
      <c r="F30" s="11">
        <f t="shared" si="1"/>
        <v>31.967395890187863</v>
      </c>
      <c r="G30" s="8">
        <f t="shared" si="2"/>
        <v>44.124879569861641</v>
      </c>
      <c r="H30" s="8">
        <f t="shared" si="3"/>
        <v>-93.062289989161627</v>
      </c>
      <c r="I30" s="8">
        <f t="shared" si="4"/>
        <v>8.5900635118568154</v>
      </c>
      <c r="J30" s="8" t="b">
        <f t="shared" si="8"/>
        <v>1</v>
      </c>
      <c r="K30" s="8">
        <f t="shared" si="5"/>
        <v>8.5900635118568154</v>
      </c>
      <c r="L30" s="13">
        <f t="shared" si="6"/>
        <v>1198.1099999999999</v>
      </c>
      <c r="M30" s="13">
        <f t="shared" si="7"/>
        <v>10291.840994190768</v>
      </c>
    </row>
    <row r="31" spans="1:13" s="13" customFormat="1" x14ac:dyDescent="0.35">
      <c r="A31" s="13" t="s">
        <v>12</v>
      </c>
      <c r="B31" s="13">
        <f>_xlfn.XLOOKUP(A31,A9:A22,B9:B22)</f>
        <v>44.93</v>
      </c>
      <c r="C31" s="13">
        <f t="shared" si="0"/>
        <v>-92.8</v>
      </c>
      <c r="D31" s="13">
        <v>44.67</v>
      </c>
      <c r="E31" s="13">
        <v>-117.89</v>
      </c>
      <c r="F31" s="14">
        <f t="shared" si="1"/>
        <v>25.091347114094933</v>
      </c>
      <c r="G31" s="15">
        <f t="shared" si="2"/>
        <v>44.124879569861641</v>
      </c>
      <c r="H31" s="15">
        <f t="shared" si="3"/>
        <v>-93.062289989161627</v>
      </c>
      <c r="I31" s="15">
        <f t="shared" si="4"/>
        <v>0.846767350244791</v>
      </c>
      <c r="J31" s="15" t="b">
        <f t="shared" si="8"/>
        <v>1</v>
      </c>
      <c r="K31" s="15">
        <f t="shared" si="5"/>
        <v>0.846767350244791</v>
      </c>
      <c r="L31" s="13">
        <f t="shared" si="6"/>
        <v>2055.06</v>
      </c>
      <c r="M31" s="13">
        <f t="shared" si="7"/>
        <v>1740.1577107940602</v>
      </c>
    </row>
    <row r="33" spans="2:3" x14ac:dyDescent="0.35">
      <c r="B33">
        <f>AVERAGE(B24:B31)</f>
        <v>40.047499999999999</v>
      </c>
      <c r="C33">
        <f>AVERAGE(C24:C31)</f>
        <v>-101.23124999999999</v>
      </c>
    </row>
  </sheetData>
  <mergeCells count="5">
    <mergeCell ref="B22:C22"/>
    <mergeCell ref="D22:E22"/>
    <mergeCell ref="G22:H22"/>
    <mergeCell ref="J22:K22"/>
    <mergeCell ref="G17:H17"/>
  </mergeCells>
  <conditionalFormatting sqref="A24:A31">
    <cfRule type="cellIs" priority="2" operator="equal">
      <formula>TRUE</formula>
    </cfRule>
  </conditionalFormatting>
  <conditionalFormatting sqref="J24:J31">
    <cfRule type="expression" priority="1">
      <formula>TRUE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{Enter Shop Name Here}_Module12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Aislinn Jordan</cp:lastModifiedBy>
  <dcterms:created xsi:type="dcterms:W3CDTF">2025-04-30T23:33:12Z</dcterms:created>
  <dcterms:modified xsi:type="dcterms:W3CDTF">2025-05-01T00:28:23Z</dcterms:modified>
</cp:coreProperties>
</file>