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PI\Desktop\Doctorat\cerques\distrib_espacial(article2)\probabilitat\"/>
    </mc:Choice>
  </mc:AlternateContent>
  <xr:revisionPtr revIDLastSave="0" documentId="13_ncr:1_{A984B841-5FBC-4F54-BD82-5683EE211A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scripción" sheetId="1" r:id="rId1"/>
    <sheet name="CALCULADORA DE ESTADO FÍSICO" sheetId="2" r:id="rId2"/>
    <sheet name="Hoja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12" i="3"/>
  <c r="B16" i="3"/>
  <c r="B15" i="3"/>
  <c r="C15" i="2" s="1"/>
  <c r="B17" i="3" s="1"/>
  <c r="A9" i="3"/>
  <c r="B11" i="3" s="1"/>
  <c r="G3" i="3" l="1"/>
  <c r="C17" i="2" s="1"/>
  <c r="K4" i="3" s="1"/>
  <c r="D15" i="2"/>
  <c r="I4" i="3" s="1"/>
  <c r="E3" i="3"/>
  <c r="C16" i="2" s="1"/>
  <c r="J4" i="3" s="1"/>
  <c r="L4" i="3" l="1"/>
  <c r="D20" i="2" s="1"/>
</calcChain>
</file>

<file path=xl/sharedStrings.xml><?xml version="1.0" encoding="utf-8"?>
<sst xmlns="http://schemas.openxmlformats.org/spreadsheetml/2006/main" count="203" uniqueCount="126">
  <si>
    <t>Sexo</t>
  </si>
  <si>
    <t>Edad</t>
  </si>
  <si>
    <t>Hombre</t>
  </si>
  <si>
    <t>Mujer</t>
  </si>
  <si>
    <t>Resultado sexo</t>
  </si>
  <si>
    <t>Lista sexo</t>
  </si>
  <si>
    <t>Estatura en m2</t>
  </si>
  <si>
    <t>Actividad física en minutos</t>
  </si>
  <si>
    <t>Actividad física moderada a la semana (en horas)</t>
  </si>
  <si>
    <t>edad</t>
  </si>
  <si>
    <t>peso en kg</t>
  </si>
  <si>
    <t>pulsaciones por min</t>
  </si>
  <si>
    <t>IMC</t>
  </si>
  <si>
    <t>FRC</t>
  </si>
  <si>
    <t>Leyenda</t>
  </si>
  <si>
    <t>Inadecuado</t>
  </si>
  <si>
    <t>normal</t>
  </si>
  <si>
    <t>bueno</t>
  </si>
  <si>
    <t>excelente</t>
  </si>
  <si>
    <t>60 o menos</t>
  </si>
  <si>
    <t>62 o menos</t>
  </si>
  <si>
    <t>64 o menos</t>
  </si>
  <si>
    <t>66 o menos</t>
  </si>
  <si>
    <t>20-29</t>
  </si>
  <si>
    <t>30-39</t>
  </si>
  <si>
    <t>40-49</t>
  </si>
  <si>
    <t>50 o mas</t>
  </si>
  <si>
    <t>70 o menos</t>
  </si>
  <si>
    <t>72 o menos</t>
  </si>
  <si>
    <t>74 o menos</t>
  </si>
  <si>
    <t>61-68</t>
  </si>
  <si>
    <t>69-84</t>
  </si>
  <si>
    <t>85 o mas</t>
  </si>
  <si>
    <t>63-70</t>
  </si>
  <si>
    <t>71-84</t>
  </si>
  <si>
    <t>65-72</t>
  </si>
  <si>
    <t>73-88</t>
  </si>
  <si>
    <t>89 o mas</t>
  </si>
  <si>
    <t>67-74</t>
  </si>
  <si>
    <t>75-88</t>
  </si>
  <si>
    <t>71-76</t>
  </si>
  <si>
    <t>77-94</t>
  </si>
  <si>
    <t>95 o mas</t>
  </si>
  <si>
    <t>71-78</t>
  </si>
  <si>
    <t>79-96</t>
  </si>
  <si>
    <t>97 o mas</t>
  </si>
  <si>
    <t>73-78</t>
  </si>
  <si>
    <t>79-98</t>
  </si>
  <si>
    <t>99 o mas</t>
  </si>
  <si>
    <t>75-82</t>
  </si>
  <si>
    <t>83-102</t>
  </si>
  <si>
    <t>103 o mas</t>
  </si>
  <si>
    <t>INADECUADO</t>
  </si>
  <si>
    <t>INADECUADA</t>
  </si>
  <si>
    <t>NORMAL</t>
  </si>
  <si>
    <t>BUENA</t>
  </si>
  <si>
    <t>EXCELENTE</t>
  </si>
  <si>
    <t>(BAJO PESO)</t>
  </si>
  <si>
    <t>(PESO NORMAL)</t>
  </si>
  <si>
    <t>(SOBREPESO)</t>
  </si>
  <si>
    <t>(OBESIDAD)</t>
  </si>
  <si>
    <t>BUENO</t>
  </si>
  <si>
    <t>ES</t>
  </si>
  <si>
    <t>Formula final</t>
  </si>
  <si>
    <t>imc</t>
  </si>
  <si>
    <t>fcr</t>
  </si>
  <si>
    <t>es</t>
  </si>
  <si>
    <t>PROMEDIO</t>
  </si>
  <si>
    <t>MALO</t>
  </si>
  <si>
    <t>REGULAR</t>
  </si>
  <si>
    <t>MUY BUENO</t>
  </si>
  <si>
    <t>Estatura (en cm)</t>
  </si>
  <si>
    <t>Peso (en kg)</t>
  </si>
  <si>
    <t>Pulsaciones en reposo (por minuto)</t>
  </si>
  <si>
    <t>En base a sus caracteristicas...</t>
  </si>
  <si>
    <r>
      <t xml:space="preserve">Nuestros cálculos estiman su </t>
    </r>
    <r>
      <rPr>
        <b/>
        <sz val="11"/>
        <color theme="1"/>
        <rFont val="Calibri"/>
        <family val="2"/>
        <scheme val="minor"/>
      </rPr>
      <t>ESTADO DE FORMA</t>
    </r>
    <r>
      <rPr>
        <sz val="11"/>
        <color theme="1"/>
        <rFont val="Calibri"/>
        <family val="2"/>
        <scheme val="minor"/>
      </rPr>
      <t xml:space="preserve"> o capacidad física en:</t>
    </r>
  </si>
  <si>
    <r>
      <t>Su Índice de Masa Corporal (</t>
    </r>
    <r>
      <rPr>
        <b/>
        <sz val="11"/>
        <color theme="1"/>
        <rFont val="Calibri"/>
        <family val="2"/>
        <scheme val="minor"/>
      </rPr>
      <t>IMC</t>
    </r>
    <r>
      <rPr>
        <sz val="11"/>
        <color theme="1"/>
        <rFont val="Calibri"/>
        <family val="2"/>
        <scheme val="minor"/>
      </rPr>
      <t>) es de:</t>
    </r>
  </si>
  <si>
    <r>
      <t>Su Frecuencia Cardíaca en Reposo (</t>
    </r>
    <r>
      <rPr>
        <b/>
        <sz val="11"/>
        <color theme="1"/>
        <rFont val="Calibri"/>
        <family val="2"/>
        <scheme val="minor"/>
      </rPr>
      <t>FCR</t>
    </r>
    <r>
      <rPr>
        <sz val="11"/>
        <color theme="1"/>
        <rFont val="Calibri"/>
        <family val="2"/>
        <scheme val="minor"/>
      </rPr>
      <t xml:space="preserve">) es: </t>
    </r>
  </si>
  <si>
    <r>
      <t>Su nivel de entrenamiento semanal (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) es: </t>
    </r>
  </si>
  <si>
    <r>
      <t xml:space="preserve">Introduzca a continuación sus características para que podamos calcular su </t>
    </r>
    <r>
      <rPr>
        <b/>
        <sz val="12"/>
        <color theme="1"/>
        <rFont val="Calibri"/>
        <family val="2"/>
        <scheme val="minor"/>
      </rPr>
      <t>IMC</t>
    </r>
    <r>
      <rPr>
        <sz val="12"/>
        <color theme="1"/>
        <rFont val="Calibri"/>
        <family val="2"/>
        <scheme val="minor"/>
      </rPr>
      <t xml:space="preserve">, su </t>
    </r>
    <r>
      <rPr>
        <b/>
        <sz val="12"/>
        <color theme="1"/>
        <rFont val="Calibri"/>
        <family val="2"/>
        <scheme val="minor"/>
      </rPr>
      <t>FCR</t>
    </r>
    <r>
      <rPr>
        <sz val="12"/>
        <color theme="1"/>
        <rFont val="Calibri"/>
        <family val="2"/>
        <scheme val="minor"/>
      </rPr>
      <t xml:space="preserve">, su </t>
    </r>
    <r>
      <rPr>
        <b/>
        <sz val="12"/>
        <color theme="1"/>
        <rFont val="Calibri"/>
        <family val="2"/>
        <scheme val="minor"/>
      </rPr>
      <t>ES</t>
    </r>
    <r>
      <rPr>
        <sz val="12"/>
        <color theme="1"/>
        <rFont val="Calibri"/>
        <family val="2"/>
        <scheme val="minor"/>
      </rPr>
      <t xml:space="preserve"> y, en definitiva, su </t>
    </r>
    <r>
      <rPr>
        <b/>
        <sz val="12"/>
        <color theme="1"/>
        <rFont val="Calibri"/>
        <family val="2"/>
        <scheme val="minor"/>
      </rPr>
      <t>ESTADO DE FORMA FÍSICA</t>
    </r>
    <r>
      <rPr>
        <sz val="12"/>
        <color theme="1"/>
        <rFont val="Calibri"/>
        <family val="2"/>
        <scheme val="minor"/>
      </rPr>
      <t>:</t>
    </r>
  </si>
  <si>
    <t>Nivel</t>
  </si>
  <si>
    <t>Bajo peso</t>
  </si>
  <si>
    <t>18,5-24,9</t>
  </si>
  <si>
    <t>Normal</t>
  </si>
  <si>
    <t>25-29,9</t>
  </si>
  <si>
    <t>Sobrepeso</t>
  </si>
  <si>
    <t>Obesidad</t>
  </si>
  <si>
    <t xml:space="preserve">1. Índice masa corporal (IMC): </t>
  </si>
  <si>
    <t>2. Frecuencia Cardíaca en Reposo (FCR):</t>
  </si>
  <si>
    <t>10-29</t>
  </si>
  <si>
    <t>95 o más</t>
  </si>
  <si>
    <t>97 o más</t>
  </si>
  <si>
    <t>99 o más</t>
  </si>
  <si>
    <t>103 o más</t>
  </si>
  <si>
    <t>&lt;18,5</t>
  </si>
  <si>
    <t>&gt;=30</t>
  </si>
  <si>
    <t>Bueno</t>
  </si>
  <si>
    <t>Excelente</t>
  </si>
  <si>
    <t>Hombre:</t>
  </si>
  <si>
    <t>Mujer:</t>
  </si>
  <si>
    <t>3. Entrenamiento semanal (ES):</t>
  </si>
  <si>
    <t>Pulsaciones en reposo por minuto:</t>
  </si>
  <si>
    <t>Minutos de actividad física moderada a la semana:</t>
  </si>
  <si>
    <t>&lt;=17 años</t>
  </si>
  <si>
    <t>&lt;105</t>
  </si>
  <si>
    <t>105-315</t>
  </si>
  <si>
    <t>316-420</t>
  </si>
  <si>
    <t>&gt;420</t>
  </si>
  <si>
    <t>&gt;18 años</t>
  </si>
  <si>
    <t>&lt;50</t>
  </si>
  <si>
    <t>50-150</t>
  </si>
  <si>
    <t>150-300</t>
  </si>
  <si>
    <t>&gt;300</t>
  </si>
  <si>
    <t>FCR</t>
  </si>
  <si>
    <t>Indicadores e intervalos utilizados:</t>
  </si>
  <si>
    <r>
      <t xml:space="preserve">Para calcular el </t>
    </r>
    <r>
      <rPr>
        <b/>
        <sz val="12"/>
        <color theme="1"/>
        <rFont val="Calibri"/>
        <family val="2"/>
        <scheme val="minor"/>
      </rPr>
      <t>ESTADO DE FORMA</t>
    </r>
    <r>
      <rPr>
        <sz val="12"/>
        <color theme="1"/>
        <rFont val="Calibri"/>
        <family val="2"/>
        <scheme val="minor"/>
      </rPr>
      <t xml:space="preserve"> se integran los 3 indicadores a partir de un promedio ponderado en base a los siguientes pesos:</t>
    </r>
  </si>
  <si>
    <r>
      <t xml:space="preserve">*Vaya a la hoja </t>
    </r>
    <r>
      <rPr>
        <sz val="14"/>
        <color rgb="FFFF0000"/>
        <rFont val="Calibri"/>
        <family val="2"/>
        <scheme val="minor"/>
      </rPr>
      <t>"</t>
    </r>
    <r>
      <rPr>
        <b/>
        <sz val="14"/>
        <color rgb="FFFF0000"/>
        <rFont val="Calibri"/>
        <family val="2"/>
        <scheme val="minor"/>
      </rPr>
      <t>CALCULADORA DE ESTADO FÍSICO"</t>
    </r>
    <r>
      <rPr>
        <sz val="14"/>
        <color theme="1"/>
        <rFont val="Calibri"/>
        <family val="2"/>
        <scheme val="minor"/>
      </rPr>
      <t xml:space="preserve"> para conocer su </t>
    </r>
    <r>
      <rPr>
        <b/>
        <sz val="14"/>
        <color theme="1"/>
        <rFont val="Calibri"/>
        <family val="2"/>
        <scheme val="minor"/>
      </rPr>
      <t>IMC</t>
    </r>
    <r>
      <rPr>
        <sz val="14"/>
        <color theme="1"/>
        <rFont val="Calibri"/>
        <family val="2"/>
        <scheme val="minor"/>
      </rPr>
      <t>, su nivel de</t>
    </r>
    <r>
      <rPr>
        <b/>
        <sz val="14"/>
        <color theme="1"/>
        <rFont val="Calibri"/>
        <family val="2"/>
        <scheme val="minor"/>
      </rPr>
      <t xml:space="preserve"> FCR</t>
    </r>
    <r>
      <rPr>
        <sz val="14"/>
        <color theme="1"/>
        <rFont val="Calibri"/>
        <family val="2"/>
        <scheme val="minor"/>
      </rPr>
      <t>, su nivel de</t>
    </r>
    <r>
      <rPr>
        <b/>
        <sz val="14"/>
        <color theme="1"/>
        <rFont val="Calibri"/>
        <family val="2"/>
        <scheme val="minor"/>
      </rPr>
      <t xml:space="preserve"> ES</t>
    </r>
    <r>
      <rPr>
        <sz val="14"/>
        <color theme="1"/>
        <rFont val="Calibri"/>
        <family val="2"/>
        <scheme val="minor"/>
      </rPr>
      <t xml:space="preserve"> y su </t>
    </r>
    <r>
      <rPr>
        <b/>
        <sz val="14"/>
        <color theme="1"/>
        <rFont val="Calibri"/>
        <family val="2"/>
        <scheme val="minor"/>
      </rPr>
      <t>ESTADO DE FORMA</t>
    </r>
  </si>
  <si>
    <t>Además, también podrá saber si…</t>
  </si>
  <si>
    <r>
      <t xml:space="preserve">1. Su </t>
    </r>
    <r>
      <rPr>
        <b/>
        <sz val="14"/>
        <color theme="1"/>
        <rFont val="Calibri"/>
        <family val="2"/>
        <scheme val="minor"/>
      </rPr>
      <t>Índice de Masa Corporal (IMC)</t>
    </r>
    <r>
      <rPr>
        <sz val="14"/>
        <color theme="1"/>
        <rFont val="Calibri"/>
        <family val="2"/>
        <scheme val="minor"/>
      </rPr>
      <t xml:space="preserve"> es adecuado o no a su estatura y peso.</t>
    </r>
  </si>
  <si>
    <r>
      <t xml:space="preserve">3. Su nivel de </t>
    </r>
    <r>
      <rPr>
        <b/>
        <sz val="14"/>
        <color theme="1"/>
        <rFont val="Calibri"/>
        <family val="2"/>
        <scheme val="minor"/>
      </rPr>
      <t>entrenamiento semanal (ES)</t>
    </r>
    <r>
      <rPr>
        <sz val="14"/>
        <color theme="1"/>
        <rFont val="Calibri"/>
        <family val="2"/>
        <scheme val="minor"/>
      </rPr>
      <t xml:space="preserve">, es adecuado o no a su edad. </t>
    </r>
  </si>
  <si>
    <r>
      <t xml:space="preserve">podrá </t>
    </r>
    <r>
      <rPr>
        <b/>
        <sz val="14"/>
        <color theme="1"/>
        <rFont val="Calibri"/>
        <family val="2"/>
        <scheme val="minor"/>
      </rPr>
      <t>conocer su estado de forma</t>
    </r>
    <r>
      <rPr>
        <sz val="14"/>
        <color theme="1"/>
        <rFont val="Calibri"/>
        <family val="2"/>
        <scheme val="minor"/>
      </rPr>
      <t xml:space="preserve"> o capacidad física según las cuatro categorías planteadas:</t>
    </r>
  </si>
  <si>
    <t>Fuente: Directrices de la Organización Mundial de la Salud (OMS) sobre actividad física y hábitos sedentarios</t>
  </si>
  <si>
    <t>Fuente: MEDIQUO (https://www.mediquo.com/blog/medicina-general/tabla-pulsaciones/)</t>
  </si>
  <si>
    <t>Fuente: National Heart, Lung, and Blood Institute of US (https://www.nhlbi.nih.gov/health/educational/lose_wt/BMI/bmicalc.htm)</t>
  </si>
  <si>
    <t>En esta plantilla, a partir de los datos que introduzca sobre su perfi (edad, sexo, estatura, actividad física semanal, etc),</t>
  </si>
  <si>
    <r>
      <t xml:space="preserve">2. Su </t>
    </r>
    <r>
      <rPr>
        <b/>
        <sz val="14"/>
        <color theme="1"/>
        <rFont val="Calibri"/>
        <family val="2"/>
        <scheme val="minor"/>
      </rPr>
      <t>Frecuencia Cardíaca en Reposo (FCR)</t>
    </r>
    <r>
      <rPr>
        <sz val="14"/>
        <color theme="1"/>
        <rFont val="Calibri"/>
        <family val="2"/>
        <scheme val="minor"/>
      </rPr>
      <t>, es adecuada o no a su sexo y edad.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</si>
</sst>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0" borderId="0" xfId="0" applyFont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1" xfId="0" applyFill="1" applyBorder="1" applyProtection="1">
      <protection locked="0"/>
    </xf>
    <xf numFmtId="0" fontId="0" fillId="5" borderId="0" xfId="0" applyFill="1"/>
    <xf numFmtId="0" fontId="2" fillId="5" borderId="0" xfId="0" applyFont="1" applyFill="1"/>
    <xf numFmtId="0" fontId="1" fillId="5" borderId="1" xfId="0" applyFont="1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5" borderId="0" xfId="0" applyFill="1" applyAlignment="1">
      <alignment horizontal="right"/>
    </xf>
    <xf numFmtId="0" fontId="3" fillId="5" borderId="0" xfId="0" applyFont="1" applyFill="1"/>
    <xf numFmtId="0" fontId="0" fillId="5" borderId="1" xfId="0" applyFill="1" applyBorder="1"/>
    <xf numFmtId="2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4" fillId="5" borderId="0" xfId="0" applyFont="1" applyFill="1"/>
    <xf numFmtId="0" fontId="1" fillId="5" borderId="0" xfId="0" applyFont="1" applyFill="1"/>
    <xf numFmtId="0" fontId="1" fillId="5" borderId="1" xfId="0" applyFont="1" applyFill="1" applyBorder="1"/>
    <xf numFmtId="49" fontId="0" fillId="5" borderId="1" xfId="0" applyNumberFormat="1" applyFill="1" applyBorder="1"/>
    <xf numFmtId="9" fontId="0" fillId="5" borderId="1" xfId="0" applyNumberFormat="1" applyFill="1" applyBorder="1"/>
    <xf numFmtId="0" fontId="4" fillId="5" borderId="0" xfId="0" applyFont="1" applyFill="1" applyAlignment="1"/>
    <xf numFmtId="0" fontId="1" fillId="4" borderId="1" xfId="0" applyFont="1" applyFill="1" applyBorder="1" applyAlignment="1">
      <alignment horizontal="center"/>
    </xf>
    <xf numFmtId="0" fontId="8" fillId="5" borderId="0" xfId="0" applyFont="1" applyFill="1" applyAlignment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2"/>
  <sheetViews>
    <sheetView tabSelected="1" workbookViewId="0"/>
  </sheetViews>
  <sheetFormatPr baseColWidth="10" defaultColWidth="8.88671875" defaultRowHeight="14.4" x14ac:dyDescent="0.3"/>
  <cols>
    <col min="2" max="2" width="10.44140625" customWidth="1"/>
    <col min="3" max="3" width="12" customWidth="1"/>
    <col min="4" max="4" width="11.21875" customWidth="1"/>
    <col min="5" max="5" width="11" customWidth="1"/>
  </cols>
  <sheetData>
    <row r="1" spans="1:65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</row>
    <row r="2" spans="1:65" ht="18" x14ac:dyDescent="0.35">
      <c r="A2" s="23" t="s">
        <v>124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ht="18" x14ac:dyDescent="0.35">
      <c r="A3" s="18" t="s">
        <v>120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5" ht="18" x14ac:dyDescent="0.35">
      <c r="A4" s="1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3">
      <c r="A5" s="24" t="s">
        <v>68</v>
      </c>
      <c r="B5" s="24" t="s">
        <v>69</v>
      </c>
      <c r="C5" s="24" t="s">
        <v>61</v>
      </c>
      <c r="D5" s="24" t="s">
        <v>70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ht="18" x14ac:dyDescent="0.35">
      <c r="A6" s="1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ht="18" x14ac:dyDescent="0.35">
      <c r="A7" s="18" t="s">
        <v>117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ht="9.6" customHeight="1" x14ac:dyDescent="0.35">
      <c r="A8" s="1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18" x14ac:dyDescent="0.35">
      <c r="A9" s="18" t="s">
        <v>118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 spans="1:65" ht="18" x14ac:dyDescent="0.35">
      <c r="A10" s="18" t="s">
        <v>125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 spans="1:65" ht="18" x14ac:dyDescent="0.35">
      <c r="A11" s="18" t="s">
        <v>119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spans="1:65" ht="18" x14ac:dyDescent="0.35">
      <c r="A12" s="1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spans="1:6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 spans="1:65" ht="18" x14ac:dyDescent="0.35">
      <c r="A14" s="18" t="s">
        <v>116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spans="1:65" ht="18" x14ac:dyDescent="0.35">
      <c r="A15" s="1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5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spans="1:65" ht="15.6" x14ac:dyDescent="0.3">
      <c r="A17" s="13" t="s">
        <v>114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spans="1:6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</row>
    <row r="19" spans="1:65" x14ac:dyDescent="0.3">
      <c r="A19" s="19" t="s">
        <v>87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</row>
    <row r="20" spans="1:6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 spans="1:65" x14ac:dyDescent="0.3">
      <c r="A21" s="20" t="s">
        <v>12</v>
      </c>
      <c r="B21" s="20" t="s">
        <v>80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1:65" x14ac:dyDescent="0.3">
      <c r="A22" s="14" t="s">
        <v>94</v>
      </c>
      <c r="B22" s="14" t="s">
        <v>81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</row>
    <row r="23" spans="1:65" x14ac:dyDescent="0.3">
      <c r="A23" s="14" t="s">
        <v>82</v>
      </c>
      <c r="B23" s="14" t="s">
        <v>83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</row>
    <row r="24" spans="1:65" x14ac:dyDescent="0.3">
      <c r="A24" s="14" t="s">
        <v>84</v>
      </c>
      <c r="B24" s="14" t="s">
        <v>85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</row>
    <row r="25" spans="1:65" x14ac:dyDescent="0.3">
      <c r="A25" s="14" t="s">
        <v>95</v>
      </c>
      <c r="B25" s="14" t="s">
        <v>86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 spans="1:6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</row>
    <row r="27" spans="1:65" x14ac:dyDescent="0.3">
      <c r="A27" s="26" t="s">
        <v>123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 spans="1:65" x14ac:dyDescent="0.3">
      <c r="A29" s="19" t="s">
        <v>88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 spans="1:6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 spans="1:65" x14ac:dyDescent="0.3">
      <c r="A31" s="8" t="s">
        <v>101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</row>
    <row r="32" spans="1:6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 spans="1:65" x14ac:dyDescent="0.3">
      <c r="A33" s="20" t="s">
        <v>98</v>
      </c>
      <c r="B33" s="16" t="s">
        <v>15</v>
      </c>
      <c r="C33" s="16" t="s">
        <v>83</v>
      </c>
      <c r="D33" s="16" t="s">
        <v>96</v>
      </c>
      <c r="E33" s="16" t="s">
        <v>97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x14ac:dyDescent="0.3">
      <c r="A34" s="21" t="s">
        <v>89</v>
      </c>
      <c r="B34" s="14" t="s">
        <v>32</v>
      </c>
      <c r="C34" s="14" t="s">
        <v>31</v>
      </c>
      <c r="D34" s="14" t="s">
        <v>30</v>
      </c>
      <c r="E34" s="14" t="s">
        <v>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</row>
    <row r="35" spans="1:65" x14ac:dyDescent="0.3">
      <c r="A35" s="14" t="s">
        <v>24</v>
      </c>
      <c r="B35" s="14" t="s">
        <v>32</v>
      </c>
      <c r="C35" s="14" t="s">
        <v>34</v>
      </c>
      <c r="D35" s="14" t="s">
        <v>33</v>
      </c>
      <c r="E35" s="14" t="s">
        <v>20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  <row r="36" spans="1:65" x14ac:dyDescent="0.3">
      <c r="A36" s="14" t="s">
        <v>25</v>
      </c>
      <c r="B36" s="14" t="s">
        <v>37</v>
      </c>
      <c r="C36" s="14" t="s">
        <v>36</v>
      </c>
      <c r="D36" s="14" t="s">
        <v>35</v>
      </c>
      <c r="E36" s="14" t="s">
        <v>21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65" x14ac:dyDescent="0.3">
      <c r="A37" s="14" t="s">
        <v>26</v>
      </c>
      <c r="B37" s="14" t="s">
        <v>37</v>
      </c>
      <c r="C37" s="14" t="s">
        <v>39</v>
      </c>
      <c r="D37" s="14" t="s">
        <v>38</v>
      </c>
      <c r="E37" s="14" t="s">
        <v>22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  <row r="38" spans="1:65" x14ac:dyDescent="0.3">
      <c r="A38" s="14"/>
      <c r="B38" s="14"/>
      <c r="C38" s="14"/>
      <c r="D38" s="14"/>
      <c r="E38" s="14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</row>
    <row r="39" spans="1:65" x14ac:dyDescent="0.3">
      <c r="A39" s="20" t="s">
        <v>99</v>
      </c>
      <c r="B39" s="16" t="s">
        <v>15</v>
      </c>
      <c r="C39" s="16" t="s">
        <v>83</v>
      </c>
      <c r="D39" s="16" t="s">
        <v>96</v>
      </c>
      <c r="E39" s="16" t="s">
        <v>97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x14ac:dyDescent="0.3">
      <c r="A40" s="21" t="s">
        <v>89</v>
      </c>
      <c r="B40" s="14" t="s">
        <v>90</v>
      </c>
      <c r="C40" s="14" t="s">
        <v>41</v>
      </c>
      <c r="D40" s="14" t="s">
        <v>40</v>
      </c>
      <c r="E40" s="14" t="s">
        <v>27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</row>
    <row r="41" spans="1:65" x14ac:dyDescent="0.3">
      <c r="A41" s="14" t="s">
        <v>24</v>
      </c>
      <c r="B41" s="14" t="s">
        <v>91</v>
      </c>
      <c r="C41" s="14" t="s">
        <v>44</v>
      </c>
      <c r="D41" s="14" t="s">
        <v>43</v>
      </c>
      <c r="E41" s="14" t="s">
        <v>27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</row>
    <row r="42" spans="1:65" x14ac:dyDescent="0.3">
      <c r="A42" s="14" t="s">
        <v>25</v>
      </c>
      <c r="B42" s="14" t="s">
        <v>92</v>
      </c>
      <c r="C42" s="14" t="s">
        <v>47</v>
      </c>
      <c r="D42" s="14" t="s">
        <v>46</v>
      </c>
      <c r="E42" s="14" t="s">
        <v>28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</row>
    <row r="43" spans="1:65" x14ac:dyDescent="0.3">
      <c r="A43" s="14" t="s">
        <v>26</v>
      </c>
      <c r="B43" s="14" t="s">
        <v>93</v>
      </c>
      <c r="C43" s="14" t="s">
        <v>50</v>
      </c>
      <c r="D43" s="14" t="s">
        <v>49</v>
      </c>
      <c r="E43" s="14" t="s">
        <v>29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</row>
    <row r="44" spans="1:6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</row>
    <row r="45" spans="1:65" x14ac:dyDescent="0.3">
      <c r="A45" s="26" t="s">
        <v>122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 spans="1:6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</row>
    <row r="47" spans="1:65" x14ac:dyDescent="0.3">
      <c r="A47" s="19" t="s">
        <v>100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</row>
    <row r="48" spans="1:6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</row>
    <row r="49" spans="1:65" x14ac:dyDescent="0.3">
      <c r="A49" s="8" t="s">
        <v>102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</row>
    <row r="50" spans="1:6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</row>
    <row r="51" spans="1:65" x14ac:dyDescent="0.3">
      <c r="A51" s="16" t="s">
        <v>1</v>
      </c>
      <c r="B51" s="16" t="s">
        <v>15</v>
      </c>
      <c r="C51" s="16" t="s">
        <v>83</v>
      </c>
      <c r="D51" s="16" t="s">
        <v>96</v>
      </c>
      <c r="E51" s="16" t="s">
        <v>97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</row>
    <row r="52" spans="1:65" x14ac:dyDescent="0.3">
      <c r="A52" s="14" t="s">
        <v>103</v>
      </c>
      <c r="B52" s="14" t="s">
        <v>104</v>
      </c>
      <c r="C52" s="14" t="s">
        <v>105</v>
      </c>
      <c r="D52" s="14" t="s">
        <v>106</v>
      </c>
      <c r="E52" s="14" t="s">
        <v>107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</row>
    <row r="53" spans="1:65" x14ac:dyDescent="0.3">
      <c r="A53" s="14" t="s">
        <v>108</v>
      </c>
      <c r="B53" s="14" t="s">
        <v>109</v>
      </c>
      <c r="C53" s="14" t="s">
        <v>110</v>
      </c>
      <c r="D53" s="14" t="s">
        <v>111</v>
      </c>
      <c r="E53" s="14" t="s">
        <v>112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</row>
    <row r="54" spans="1:6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</row>
    <row r="55" spans="1:65" x14ac:dyDescent="0.3">
      <c r="A55" s="25" t="s">
        <v>121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</row>
    <row r="56" spans="1:6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</row>
    <row r="57" spans="1:6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</row>
    <row r="58" spans="1:65" ht="15.6" x14ac:dyDescent="0.3">
      <c r="A58" s="9" t="s">
        <v>115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</row>
    <row r="59" spans="1:6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</row>
    <row r="60" spans="1:65" x14ac:dyDescent="0.3">
      <c r="A60" s="16" t="s">
        <v>12</v>
      </c>
      <c r="B60" s="16" t="s">
        <v>113</v>
      </c>
      <c r="C60" s="16" t="s">
        <v>62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</row>
    <row r="61" spans="1:65" x14ac:dyDescent="0.3">
      <c r="A61" s="22">
        <v>0.3</v>
      </c>
      <c r="B61" s="22">
        <v>0.2</v>
      </c>
      <c r="C61" s="22">
        <v>0.5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</row>
    <row r="62" spans="1:6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</row>
    <row r="63" spans="1:6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</row>
    <row r="64" spans="1:6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</row>
    <row r="65" spans="1:6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</row>
    <row r="66" spans="1:6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  <row r="67" spans="1:6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</row>
    <row r="68" spans="1:6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</row>
    <row r="69" spans="1:6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</row>
    <row r="70" spans="1:6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</row>
    <row r="71" spans="1:6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</row>
    <row r="72" spans="1:6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</row>
    <row r="73" spans="1:6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</row>
    <row r="74" spans="1:6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</row>
    <row r="75" spans="1:6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</row>
    <row r="76" spans="1:6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</row>
    <row r="77" spans="1:6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</row>
    <row r="78" spans="1:6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</row>
    <row r="79" spans="1:6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</row>
    <row r="80" spans="1:6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</row>
    <row r="81" spans="1:6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</row>
    <row r="82" spans="1:6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</row>
    <row r="83" spans="1:6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</row>
    <row r="84" spans="1:6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</row>
    <row r="85" spans="1:6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</row>
    <row r="86" spans="1:6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</row>
    <row r="87" spans="1:6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</row>
    <row r="88" spans="1:6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</row>
    <row r="89" spans="1:6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</row>
    <row r="90" spans="1:6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</row>
    <row r="91" spans="1:6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</row>
    <row r="92" spans="1:6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</row>
    <row r="93" spans="1:6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</row>
    <row r="94" spans="1:6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</row>
    <row r="95" spans="1:6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</row>
    <row r="96" spans="1:6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</row>
    <row r="97" spans="1:6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</row>
    <row r="98" spans="1:6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</row>
    <row r="99" spans="1:6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</row>
    <row r="100" spans="1:6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</row>
    <row r="101" spans="1:6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</row>
    <row r="102" spans="1:6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</row>
    <row r="103" spans="1:6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</row>
    <row r="104" spans="1:6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</row>
    <row r="105" spans="1:6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</row>
    <row r="106" spans="1:6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</row>
    <row r="107" spans="1:6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</row>
    <row r="108" spans="1:6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</row>
    <row r="109" spans="1:6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</row>
    <row r="110" spans="1:6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</row>
    <row r="111" spans="1:6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</row>
    <row r="112" spans="1:6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</row>
    <row r="113" spans="1:6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</row>
    <row r="114" spans="1:6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</row>
    <row r="115" spans="1:6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</row>
    <row r="116" spans="1:6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</row>
    <row r="117" spans="1:6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</row>
    <row r="118" spans="1:6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</row>
    <row r="119" spans="1:6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</row>
    <row r="120" spans="1:6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</row>
    <row r="121" spans="1:6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</row>
    <row r="122" spans="1:6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</row>
    <row r="123" spans="1:6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</row>
    <row r="124" spans="1:6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</row>
    <row r="125" spans="1:6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</row>
    <row r="126" spans="1:6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</row>
    <row r="127" spans="1:6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</row>
    <row r="128" spans="1:6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</row>
    <row r="129" spans="1:6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</row>
    <row r="130" spans="1:6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</row>
    <row r="131" spans="1:6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</row>
    <row r="132" spans="1:6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</row>
    <row r="133" spans="1:6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</row>
    <row r="134" spans="1:6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</row>
    <row r="135" spans="1:6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</row>
    <row r="136" spans="1:6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</row>
    <row r="137" spans="1:6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</row>
    <row r="138" spans="1:6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</row>
    <row r="139" spans="1:6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</row>
    <row r="140" spans="1:6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</row>
    <row r="141" spans="1:6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</row>
    <row r="142" spans="1:6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</row>
  </sheetData>
  <sheetProtection algorithmName="SHA-512" hashValue="J0teOnLXfxG1raFxvFYx3uu4reCMm0Ykl/4CFZji7TV7DtoxaJDfK8npTHuidioYjpzH1OYvTSVNoihomyIWaw==" saltValue="Sp5BVA6QupHPUr0w+5EOJ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5A1E-B4B2-4F2C-833E-27EBB7FF2ED6}">
  <dimension ref="A1:N72"/>
  <sheetViews>
    <sheetView workbookViewId="0">
      <selection activeCell="B4" sqref="B4"/>
    </sheetView>
  </sheetViews>
  <sheetFormatPr baseColWidth="10" defaultRowHeight="14.4" x14ac:dyDescent="0.3"/>
  <cols>
    <col min="2" max="2" width="45.21875" customWidth="1"/>
    <col min="3" max="3" width="13.33203125" customWidth="1"/>
    <col min="4" max="4" width="14.2187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6" x14ac:dyDescent="0.3">
      <c r="A2" s="8"/>
      <c r="B2" s="9" t="s">
        <v>79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">
      <c r="A4" s="8"/>
      <c r="B4" s="10" t="s">
        <v>0</v>
      </c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">
      <c r="A5" s="8"/>
      <c r="B5" s="10" t="s">
        <v>1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">
      <c r="A6" s="8"/>
      <c r="B6" s="10" t="s">
        <v>71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3">
      <c r="A7" s="8"/>
      <c r="B7" s="10" t="s">
        <v>72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3">
      <c r="A8" s="8"/>
      <c r="B8" s="10" t="s">
        <v>73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3">
      <c r="A9" s="8"/>
      <c r="B9" s="10" t="s">
        <v>8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">
      <c r="A12" s="8"/>
      <c r="B12" s="8"/>
      <c r="C12" s="8"/>
      <c r="D12" s="8"/>
      <c r="E12" s="8"/>
      <c r="F12" s="8"/>
      <c r="G12" s="8"/>
      <c r="H12" s="12"/>
      <c r="I12" s="8"/>
      <c r="J12" s="8"/>
      <c r="K12" s="8"/>
      <c r="L12" s="8"/>
      <c r="M12" s="8"/>
      <c r="N12" s="8"/>
    </row>
    <row r="13" spans="1:14" ht="15.6" x14ac:dyDescent="0.3">
      <c r="A13" s="8"/>
      <c r="B13" s="13" t="s">
        <v>74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8"/>
      <c r="B15" s="14" t="s">
        <v>76</v>
      </c>
      <c r="C15" s="15" t="e">
        <f>C7/Hoja3!B15</f>
        <v>#DIV/0!</v>
      </c>
      <c r="D15" s="16" t="e">
        <f>IF(AND(C15&lt;=18.5),Hoja3!A25,IF(AND(C15&gt;18.5,C15&lt;=24.9),Hoja3!A26,IF(AND(C15&gt;24.9,C15&lt;=29.9),Hoja3!A27,IF(AND(C15&gt;30),Hoja3!A28))))</f>
        <v>#DIV/0!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8"/>
      <c r="B16" s="14" t="s">
        <v>77</v>
      </c>
      <c r="C16" s="16" t="b">
        <f>IF(AND(Hoja3!E3&gt;=1,Hoja3!E3&lt;=2),Hoja3!A20,IF(AND(Hoja3!E3&gt;=15,Hoja3!E3&lt;=18),Hoja3!A20,IF(AND(Hoja3!E3&gt;=3,Hoja3!E3&lt;=6),Hoja3!A21,IF(AND(Hoja3!E3&gt;=19,Hoja3!E3&lt;=22),Hoja3!A21,IF(AND(Hoja3!E3&gt;=7,Hoja3!E3&lt;=10),Hoja3!A22,IF(AND(Hoja3!E3&gt;=23,Hoja3!E3&lt;=26),Hoja3!A22,IF(AND(Hoja3!E3&gt;=11,Hoja3!E3&lt;=14),Hoja3!A23,IF(AND(Hoja3!E3&gt;=27,Hoja3!E3&lt;=30),Hoja3!A23))))))))</f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">
      <c r="A17" s="8"/>
      <c r="B17" s="14" t="s">
        <v>78</v>
      </c>
      <c r="C17" s="16" t="str">
        <f>IF(AND(Hoja3!G3=1),Hoja3!A30,IF(AND(Hoja3!G3=5),Hoja3!A30,IF(AND(Hoja3!G3=2),Hoja3!A31,IF(AND(Hoja3!G3=6),Hoja3!A31,IF(AND(Hoja3!G3=3),Hoja3!A32,IF(AND(Hoja3!G3=7),Hoja3!A32,IF(AND(Hoja3!G3=4),Hoja3!A33,IF(AND(Hoja3!G3=8),Hoja3!A33))))))))</f>
        <v>INADECUADO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3">
      <c r="A20" s="8"/>
      <c r="B20" s="8" t="s">
        <v>75</v>
      </c>
      <c r="C20" s="8"/>
      <c r="D20" s="17" t="e">
        <f>IF(AND(Hoja3!L4&lt;0.75),Hoja3!A35,IF(AND(Hoja3!L4&gt;=0.75,Hoja3!L4&lt;1.5),Hoja3!A36,IF(AND(Hoja3!L4&gt;=1.5,Hoja3!L4&lt;2.25),Hoja3!A37,IF(AND(Hoja3!L4&gt;=2.25),Hoja3!A38))))</f>
        <v>#DIV/0!</v>
      </c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</sheetData>
  <sheetProtection algorithmName="SHA-512" hashValue="OPebkfVeq0/qPlAX8SPe4Gg4ZHbuoZxvRvwYu2UUrZNI6Rq86fdpdfwSqehCbFFaPk8OCyodhqoU9ebfpMx5RQ==" saltValue="PyxgnNW64fpPBj0V3hsRXg==" spinCount="100000" sheet="1" objects="1" scenarios="1" formatCells="0" selectLockedCells="1"/>
  <dataValidations xWindow="525" yWindow="452" count="5">
    <dataValidation type="whole" allowBlank="1" showInputMessage="1" showErrorMessage="1" errorTitle="Error!" error="Su edad debe aparecer en formato numérico del 0 al 100" promptTitle="Edad" prompt="Escriba su edad en este recuadro " sqref="C5" xr:uid="{5BC3B43E-8700-40BF-928A-C6ED14F7A6D4}">
      <formula1>0</formula1>
      <formula2>100</formula2>
    </dataValidation>
    <dataValidation type="whole" allowBlank="1" showInputMessage="1" showErrorMessage="1" errorTitle="Error!" error="Su estatura debe aparecer en formato numérico del 0 al 300" promptTitle="Estatura" prompt="Escriba su estatura en cm" sqref="C6" xr:uid="{7F3AD3D2-FCDF-4066-852C-B0CA439C7723}">
      <formula1>0</formula1>
      <formula2>300</formula2>
    </dataValidation>
    <dataValidation type="whole" allowBlank="1" showInputMessage="1" showErrorMessage="1" errorTitle="Error!" error="Su peso debe aparecer en formato numérico del 0 al 500" promptTitle="Peso" prompt="Escriba su peso en kg" sqref="C7" xr:uid="{E42AABB6-E430-4D02-8A49-7DBBB67905C2}">
      <formula1>0</formula1>
      <formula2>500</formula2>
    </dataValidation>
    <dataValidation type="whole" allowBlank="1" showInputMessage="1" showErrorMessage="1" errorTitle="Error!" error="Su número de pulsaciones por minuto debe aparecer en formato numérico de 10 al 500" promptTitle="Pulsaciones" prompt="Escriba su número de pulsaciones por minuto cuando está en reposo. Puede calcularlo facilmente de forma manual con la ayuda de un cronómetro, o de forma automática si dispone de una pulsera de actividad / smartwatch" sqref="C8" xr:uid="{C0E07346-901A-4B40-8743-7202A3909066}">
      <formula1>10</formula1>
      <formula2>500</formula2>
    </dataValidation>
    <dataValidation type="whole" allowBlank="1" showInputMessage="1" showErrorMessage="1" errorTitle="Error!" error="Su número de horas de actividad física semanales debe aparecer en formato numérico de 0 al 168." promptTitle="Pulsaciones" prompt="Escriba el número aproximado de horas a la semana que dedica a realizar actividad física a un ritmo de marcha moderado. " sqref="C9" xr:uid="{ED2E96FB-6723-4D05-B96D-687D37EEF641}">
      <formula1>0</formula1>
      <formula2>168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525" yWindow="452" count="1">
        <x14:dataValidation type="list" allowBlank="1" showInputMessage="1" showErrorMessage="1" promptTitle="Sexo" prompt="Seleccione su sexo a partir de esta lista desplegable" xr:uid="{42E3843C-61B9-493F-8A16-B9BD2B476E7E}">
          <x14:formula1>
            <xm:f>Hoja3!$A$5:$A$6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2E6E-85C0-43DB-9D61-01D8D1F3156C}">
  <dimension ref="A2:O38"/>
  <sheetViews>
    <sheetView zoomScale="120" zoomScaleNormal="120" workbookViewId="0">
      <selection activeCell="B16" sqref="B16"/>
    </sheetView>
  </sheetViews>
  <sheetFormatPr baseColWidth="10" defaultRowHeight="14.4" x14ac:dyDescent="0.3"/>
  <cols>
    <col min="1" max="1" width="18.109375" customWidth="1"/>
  </cols>
  <sheetData>
    <row r="2" spans="1:15" x14ac:dyDescent="0.3">
      <c r="E2" s="3" t="s">
        <v>13</v>
      </c>
      <c r="G2" s="3" t="s">
        <v>62</v>
      </c>
      <c r="I2" s="3" t="s">
        <v>63</v>
      </c>
      <c r="J2" s="3"/>
      <c r="K2" s="3"/>
    </row>
    <row r="3" spans="1:15" x14ac:dyDescent="0.3">
      <c r="E3" s="4" t="b">
        <f>IF(AND(B11=1,B12&gt;=10,B12&lt;=39,B14&gt;=85),1,IF(AND(B11=1,B12&gt;=40,B14&gt;=89),2,IF(AND(B11=1,B12&gt;=10,B12&lt;=29,B14&gt;=69,B14&lt;=84),3,IF(AND(B11=1,B12&gt;=30,B12&lt;=39,B14&gt;=71,B14&lt;=84),4,IF(AND(B11=1,B12&gt;=40,B12&lt;=49,B14&gt;=73,B14&lt;=88),5,IF(AND(B11=1,B12&gt;=50,B14&gt;=75,B14&lt;=88),6,IF(AND(B11=1,B12&gt;=10,B12&lt;=29,B14&gt;=61,B14&lt;=68),7,IF(AND(B11=1,B12&gt;=30,B12&lt;=39,B14&gt;=63,B14&lt;=70),8,IF(AND(B11=1,B12&gt;=40,B12&lt;=49,B14&gt;=65,B14&lt;=72),9,IF(AND(B11=1,B12&gt;=50,B14&gt;=67,B14&lt;=74),10,IF(AND(B11=1,B12&gt;=10,B12&lt;=29,B14&lt;=60),11,IF(AND(B11=1,B12&gt;=30,B12&lt;=39,B14&lt;=62),12,IF(AND(B11=1,B12&gt;=40,B12&lt;=49,B14&lt;=64),13,IF(AND(B11=1,B12&gt;=50,B14&lt;=66),14,IF(AND(B11=2,B12&gt;=10,B12&lt;=29,B14&gt;=95),15,IF(AND(B11=2,B12&gt;=30,B12&lt;=39,B14&gt;=97),16,IF(AND(B11=2,B12&gt;=40,B12&lt;=49,B14&gt;=99),17,IF(AND(B11=2,B12&gt;=50,B14&gt;=103),18,IF(AND(B11=2,B12&gt;=10,B12&lt;=29,B14&gt;=77,B14&lt;=94),19,IF(AND(B11=2,B12&gt;=30,B12&lt;=39,B14&gt;=79,B14&lt;=96),20,IF(AND(B11=2,B12&gt;=40,B12&lt;=49,B14&gt;=79,B14&lt;=98),21,IF(AND(B11=2,B12&gt;=50,B14&gt;=83,B14&lt;=102),22,IF(AND(B11=2,B12&gt;=10,B12&lt;=29,B14&gt;=71,B14&lt;=76),23,IF(AND(B11=2,B12&gt;=30,B12&lt;=39,B14&gt;=71,B14&lt;=78),24,IF(AND(B11=2,B12&gt;=40,B12&lt;=49,B14&gt;=73,B14&lt;=78),25,IF(AND(B11=2,B12&gt;=50,B14&gt;=75,B14&lt;=82),26,IF(AND(B11=2,B12&gt;=10,B12&lt;=29,B14&lt;=70),27,IF(AND(B11=2,B12&gt;=30,B12&lt;=39,B14&lt;=70),28,IF(AND(B11=2,B12&gt;=40,B12&lt;=49,B14&lt;=72),29,IF(AND(B11=2,B12&gt;=50,B14&lt;=74),30))))))))))))))))))))))))))))))</f>
        <v>0</v>
      </c>
      <c r="G3">
        <f>IF(AND(B12&lt;=17,B16&lt;105),1,IF(AND(B12&lt;=17,B16&gt;=105,B16&lt;=315),2,IF(AND(B12&lt;=17,B16&gt;315,B16&lt;=420),3,IF(AND(B12&lt;=17,B16&gt;420),4,IF(AND(B12&gt;17,B16&lt;50),5,IF(AND(B12&gt;17,B16&gt;=50,B16&lt;=150),6,IF(AND(B12&gt;17,B16&gt;150,B16&lt;=300),7,IF(AND(B12&gt;17,B16&gt;300),8))))))))</f>
        <v>1</v>
      </c>
      <c r="I3" s="3" t="s">
        <v>64</v>
      </c>
      <c r="J3" s="3" t="s">
        <v>65</v>
      </c>
      <c r="K3" s="3" t="s">
        <v>66</v>
      </c>
      <c r="L3" s="3" t="s">
        <v>67</v>
      </c>
    </row>
    <row r="4" spans="1:15" x14ac:dyDescent="0.3">
      <c r="A4" t="s">
        <v>5</v>
      </c>
      <c r="I4" s="4" t="e">
        <f>IF(AND('CALCULADORA DE ESTADO FÍSICO'!D15="(SOBREPESO)"),1,IF(AND('CALCULADORA DE ESTADO FÍSICO'!D15="(PESO NORMAL)"),3,IF(AND('CALCULADORA DE ESTADO FÍSICO'!D15="(BAJO PESO)"),2,IF(AND('CALCULADORA DE ESTADO FÍSICO'!D15="(OBESIDAD)"),0))))</f>
        <v>#DIV/0!</v>
      </c>
      <c r="J4" s="4" t="b">
        <f>IF(AND('CALCULADORA DE ESTADO FÍSICO'!C16="NORMAL"),1,IF(AND('CALCULADORA DE ESTADO FÍSICO'!C16="INADECUADA"),0,IF(AND('CALCULADORA DE ESTADO FÍSICO'!C16="BUENA"),2,IF(AND('CALCULADORA DE ESTADO FÍSICO'!C16="EXCELENTE"),3))))</f>
        <v>0</v>
      </c>
      <c r="K4" s="4">
        <f>IF(AND('CALCULADORA DE ESTADO FÍSICO'!C17="EXCELENTE"),3,IF(AND('CALCULADORA DE ESTADO FÍSICO'!C17="INADECUADO"),0,IF(AND('CALCULADORA DE ESTADO FÍSICO'!C17="NORMAL"),1,IF(AND('CALCULADORA DE ESTADO FÍSICO'!C17="BUENO"),2))))</f>
        <v>0</v>
      </c>
      <c r="L4" s="6" t="e">
        <f>I4*0.3+J4*0.2+K4*0.5</f>
        <v>#DIV/0!</v>
      </c>
    </row>
    <row r="5" spans="1:15" x14ac:dyDescent="0.3">
      <c r="A5" s="1" t="s">
        <v>2</v>
      </c>
      <c r="I5" s="5">
        <v>0.3</v>
      </c>
      <c r="J5" s="5">
        <v>0.2</v>
      </c>
      <c r="K5" s="5">
        <v>0.5</v>
      </c>
    </row>
    <row r="6" spans="1:15" x14ac:dyDescent="0.3">
      <c r="A6" s="1" t="s">
        <v>3</v>
      </c>
    </row>
    <row r="7" spans="1:15" x14ac:dyDescent="0.3">
      <c r="A7" s="1"/>
      <c r="F7" t="s">
        <v>14</v>
      </c>
      <c r="G7" t="s">
        <v>13</v>
      </c>
      <c r="L7" t="s">
        <v>14</v>
      </c>
      <c r="M7" t="s">
        <v>62</v>
      </c>
    </row>
    <row r="8" spans="1:15" x14ac:dyDescent="0.3">
      <c r="A8" s="1" t="s">
        <v>4</v>
      </c>
    </row>
    <row r="9" spans="1:15" x14ac:dyDescent="0.3">
      <c r="A9" s="1">
        <f>IF('CALCULADORA DE ESTADO FÍSICO'!C4="Hombre",1,2)</f>
        <v>2</v>
      </c>
      <c r="F9" t="s">
        <v>15</v>
      </c>
      <c r="G9" t="s">
        <v>16</v>
      </c>
      <c r="H9" t="s">
        <v>17</v>
      </c>
      <c r="I9" t="s">
        <v>18</v>
      </c>
      <c r="L9" t="s">
        <v>15</v>
      </c>
      <c r="M9" t="s">
        <v>16</v>
      </c>
      <c r="N9" t="s">
        <v>17</v>
      </c>
      <c r="O9" t="s">
        <v>18</v>
      </c>
    </row>
    <row r="10" spans="1:15" x14ac:dyDescent="0.3">
      <c r="F10">
        <v>1</v>
      </c>
      <c r="G10">
        <v>3</v>
      </c>
      <c r="H10">
        <v>7</v>
      </c>
      <c r="I10">
        <v>11</v>
      </c>
      <c r="L10">
        <v>1</v>
      </c>
      <c r="M10">
        <v>2</v>
      </c>
      <c r="N10">
        <v>3</v>
      </c>
      <c r="O10">
        <v>4</v>
      </c>
    </row>
    <row r="11" spans="1:15" x14ac:dyDescent="0.3">
      <c r="A11" t="s">
        <v>0</v>
      </c>
      <c r="B11">
        <f>A9</f>
        <v>2</v>
      </c>
      <c r="F11">
        <v>2</v>
      </c>
      <c r="G11">
        <v>4</v>
      </c>
      <c r="H11">
        <v>8</v>
      </c>
      <c r="I11">
        <v>12</v>
      </c>
      <c r="L11">
        <v>5</v>
      </c>
      <c r="M11">
        <v>6</v>
      </c>
      <c r="N11">
        <v>7</v>
      </c>
      <c r="O11">
        <v>8</v>
      </c>
    </row>
    <row r="12" spans="1:15" x14ac:dyDescent="0.3">
      <c r="A12" t="s">
        <v>9</v>
      </c>
      <c r="B12">
        <f>'CALCULADORA DE ESTADO FÍSICO'!C5</f>
        <v>0</v>
      </c>
      <c r="F12">
        <v>15</v>
      </c>
      <c r="G12">
        <v>5</v>
      </c>
      <c r="H12">
        <v>9</v>
      </c>
      <c r="I12">
        <v>13</v>
      </c>
    </row>
    <row r="13" spans="1:15" x14ac:dyDescent="0.3">
      <c r="A13" t="s">
        <v>10</v>
      </c>
      <c r="B13">
        <f>'CALCULADORA DE ESTADO FÍSICO'!C7</f>
        <v>0</v>
      </c>
      <c r="F13">
        <v>16</v>
      </c>
      <c r="G13">
        <v>6</v>
      </c>
      <c r="H13">
        <v>10</v>
      </c>
      <c r="I13">
        <v>14</v>
      </c>
    </row>
    <row r="14" spans="1:15" x14ac:dyDescent="0.3">
      <c r="A14" t="s">
        <v>11</v>
      </c>
      <c r="B14">
        <f>'CALCULADORA DE ESTADO FÍSICO'!C8</f>
        <v>0</v>
      </c>
      <c r="F14">
        <v>17</v>
      </c>
      <c r="G14">
        <v>19</v>
      </c>
      <c r="H14">
        <v>23</v>
      </c>
      <c r="I14">
        <v>27</v>
      </c>
    </row>
    <row r="15" spans="1:15" x14ac:dyDescent="0.3">
      <c r="A15" t="s">
        <v>6</v>
      </c>
      <c r="B15" s="2">
        <f>('CALCULADORA DE ESTADO FÍSICO'!C6/100)^2</f>
        <v>0</v>
      </c>
      <c r="F15">
        <v>18</v>
      </c>
      <c r="G15">
        <v>20</v>
      </c>
      <c r="H15">
        <v>24</v>
      </c>
      <c r="I15">
        <v>28</v>
      </c>
    </row>
    <row r="16" spans="1:15" x14ac:dyDescent="0.3">
      <c r="A16" t="s">
        <v>7</v>
      </c>
      <c r="B16">
        <f>'CALCULADORA DE ESTADO FÍSICO'!C9*60</f>
        <v>0</v>
      </c>
      <c r="G16">
        <v>21</v>
      </c>
      <c r="H16">
        <v>25</v>
      </c>
      <c r="I16">
        <v>29</v>
      </c>
    </row>
    <row r="17" spans="1:9" x14ac:dyDescent="0.3">
      <c r="A17" t="s">
        <v>12</v>
      </c>
      <c r="B17" s="2" t="e">
        <f>'CALCULADORA DE ESTADO FÍSICO'!C15</f>
        <v>#DIV/0!</v>
      </c>
      <c r="G17">
        <v>22</v>
      </c>
      <c r="H17">
        <v>26</v>
      </c>
      <c r="I17">
        <v>30</v>
      </c>
    </row>
    <row r="20" spans="1:9" x14ac:dyDescent="0.3">
      <c r="A20" s="3" t="s">
        <v>53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54</v>
      </c>
      <c r="D21" t="s">
        <v>2</v>
      </c>
      <c r="E21" t="s">
        <v>23</v>
      </c>
      <c r="F21" t="s">
        <v>32</v>
      </c>
      <c r="G21" t="s">
        <v>31</v>
      </c>
      <c r="H21" t="s">
        <v>30</v>
      </c>
      <c r="I21" t="s">
        <v>19</v>
      </c>
    </row>
    <row r="22" spans="1:9" x14ac:dyDescent="0.3">
      <c r="A22" s="3" t="s">
        <v>55</v>
      </c>
      <c r="E22" t="s">
        <v>24</v>
      </c>
      <c r="F22" t="s">
        <v>32</v>
      </c>
      <c r="G22" t="s">
        <v>34</v>
      </c>
      <c r="H22" t="s">
        <v>33</v>
      </c>
      <c r="I22" t="s">
        <v>20</v>
      </c>
    </row>
    <row r="23" spans="1:9" x14ac:dyDescent="0.3">
      <c r="A23" s="3" t="s">
        <v>56</v>
      </c>
      <c r="E23" t="s">
        <v>25</v>
      </c>
      <c r="F23" t="s">
        <v>37</v>
      </c>
      <c r="G23" t="s">
        <v>36</v>
      </c>
      <c r="H23" t="s">
        <v>35</v>
      </c>
      <c r="I23" t="s">
        <v>21</v>
      </c>
    </row>
    <row r="24" spans="1:9" x14ac:dyDescent="0.3">
      <c r="E24" t="s">
        <v>26</v>
      </c>
      <c r="F24" t="s">
        <v>37</v>
      </c>
      <c r="G24" t="s">
        <v>39</v>
      </c>
      <c r="H24" t="s">
        <v>38</v>
      </c>
      <c r="I24" t="s">
        <v>22</v>
      </c>
    </row>
    <row r="25" spans="1:9" x14ac:dyDescent="0.3">
      <c r="A25" s="3" t="s">
        <v>57</v>
      </c>
    </row>
    <row r="26" spans="1:9" x14ac:dyDescent="0.3">
      <c r="A26" s="3" t="s">
        <v>58</v>
      </c>
    </row>
    <row r="27" spans="1:9" x14ac:dyDescent="0.3">
      <c r="A27" s="3" t="s">
        <v>59</v>
      </c>
      <c r="D27" t="s">
        <v>3</v>
      </c>
      <c r="E27" t="s">
        <v>23</v>
      </c>
      <c r="F27" t="s">
        <v>42</v>
      </c>
      <c r="G27" t="s">
        <v>41</v>
      </c>
      <c r="H27" t="s">
        <v>40</v>
      </c>
      <c r="I27" t="s">
        <v>27</v>
      </c>
    </row>
    <row r="28" spans="1:9" x14ac:dyDescent="0.3">
      <c r="A28" s="3" t="s">
        <v>60</v>
      </c>
      <c r="E28" t="s">
        <v>24</v>
      </c>
      <c r="F28" t="s">
        <v>45</v>
      </c>
      <c r="G28" t="s">
        <v>44</v>
      </c>
      <c r="H28" t="s">
        <v>43</v>
      </c>
      <c r="I28" t="s">
        <v>27</v>
      </c>
    </row>
    <row r="29" spans="1:9" x14ac:dyDescent="0.3">
      <c r="E29" t="s">
        <v>25</v>
      </c>
      <c r="F29" t="s">
        <v>48</v>
      </c>
      <c r="G29" t="s">
        <v>47</v>
      </c>
      <c r="H29" t="s">
        <v>46</v>
      </c>
      <c r="I29" t="s">
        <v>28</v>
      </c>
    </row>
    <row r="30" spans="1:9" x14ac:dyDescent="0.3">
      <c r="A30" s="3" t="s">
        <v>52</v>
      </c>
      <c r="E30" t="s">
        <v>26</v>
      </c>
      <c r="F30" t="s">
        <v>51</v>
      </c>
      <c r="G30" t="s">
        <v>50</v>
      </c>
      <c r="H30" t="s">
        <v>49</v>
      </c>
      <c r="I30" t="s">
        <v>29</v>
      </c>
    </row>
    <row r="31" spans="1:9" x14ac:dyDescent="0.3">
      <c r="A31" s="3" t="s">
        <v>54</v>
      </c>
    </row>
    <row r="32" spans="1:9" x14ac:dyDescent="0.3">
      <c r="A32" s="3" t="s">
        <v>61</v>
      </c>
    </row>
    <row r="33" spans="1:1" x14ac:dyDescent="0.3">
      <c r="A33" s="3" t="s">
        <v>56</v>
      </c>
    </row>
    <row r="35" spans="1:1" x14ac:dyDescent="0.3">
      <c r="A35" s="3" t="s">
        <v>68</v>
      </c>
    </row>
    <row r="36" spans="1:1" x14ac:dyDescent="0.3">
      <c r="A36" s="3" t="s">
        <v>69</v>
      </c>
    </row>
    <row r="37" spans="1:1" x14ac:dyDescent="0.3">
      <c r="A37" s="3" t="s">
        <v>61</v>
      </c>
    </row>
    <row r="38" spans="1:1" x14ac:dyDescent="0.3">
      <c r="A38" s="3" t="s">
        <v>70</v>
      </c>
    </row>
  </sheetData>
  <sheetProtection algorithmName="SHA-512" hashValue="+wzDaxDnhX4mOZnBEHWzxeSXySijIwZDv2IqGiINuR3d3jxAbqiI0VPIdB3+l1bNNNoK+DxsqS/szLG4+diZ1Q==" saltValue="ZYwiMBhyxB0Rh7qF7tiqz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Descripción</vt:lpstr>
      <vt:lpstr>CALCULADORA DE ESTADO FÍSICO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</dc:creator>
  <cp:lastModifiedBy>PROPI</cp:lastModifiedBy>
  <dcterms:created xsi:type="dcterms:W3CDTF">2015-06-05T18:19:34Z</dcterms:created>
  <dcterms:modified xsi:type="dcterms:W3CDTF">2022-03-22T12:45:40Z</dcterms:modified>
</cp:coreProperties>
</file>