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chel.sanchez\Desktop\"/>
    </mc:Choice>
  </mc:AlternateContent>
  <bookViews>
    <workbookView xWindow="0" yWindow="0" windowWidth="28800" windowHeight="12300" tabRatio="960"/>
  </bookViews>
  <sheets>
    <sheet name="Despliegue GSM" sheetId="6" r:id="rId1"/>
    <sheet name="Erlang" sheetId="9" r:id="rId2"/>
  </sheets>
  <definedNames>
    <definedName name="_xlnm.Print_Area" localSheetId="0">'Despliegue GSM'!$A$1:$H$75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0" i="6" l="1"/>
  <c r="D69" i="6"/>
  <c r="B43" i="6"/>
  <c r="B44" i="6"/>
  <c r="B66" i="6" s="1"/>
  <c r="B62" i="6"/>
  <c r="D54" i="6"/>
  <c r="D55" i="6" s="1"/>
  <c r="E58" i="6" s="1"/>
  <c r="E59" i="6" s="1"/>
  <c r="E60" i="6" s="1"/>
  <c r="E62" i="6" s="1"/>
  <c r="F54" i="6"/>
  <c r="F55" i="6" s="1"/>
  <c r="G58" i="6" s="1"/>
  <c r="G59" i="6" s="1"/>
  <c r="G60" i="6" s="1"/>
  <c r="G62" i="6" s="1"/>
  <c r="B54" i="6"/>
  <c r="F51" i="6"/>
  <c r="D51" i="6"/>
  <c r="F59" i="6"/>
  <c r="F60" i="6" s="1"/>
  <c r="F62" i="6" s="1"/>
  <c r="D59" i="6"/>
  <c r="D60" i="6" s="1"/>
  <c r="D62" i="6" s="1"/>
  <c r="B51" i="6"/>
  <c r="B60" i="6"/>
  <c r="B55" i="6"/>
  <c r="C58" i="6" s="1"/>
  <c r="C59" i="6" s="1"/>
  <c r="C60" i="6" s="1"/>
  <c r="C62" i="6" s="1"/>
  <c r="D40" i="6"/>
  <c r="D43" i="6" s="1"/>
  <c r="D44" i="6" s="1"/>
  <c r="C37" i="6"/>
  <c r="C40" i="6" s="1"/>
  <c r="C43" i="6" s="1"/>
  <c r="C44" i="6" s="1"/>
  <c r="D37" i="6"/>
  <c r="E37" i="6"/>
  <c r="E40" i="6" s="1"/>
  <c r="E43" i="6" s="1"/>
  <c r="E44" i="6" s="1"/>
  <c r="F37" i="6"/>
  <c r="F40" i="6" s="1"/>
  <c r="F43" i="6" s="1"/>
  <c r="F44" i="6" s="1"/>
  <c r="G37" i="6"/>
  <c r="G40" i="6" s="1"/>
  <c r="G43" i="6" s="1"/>
  <c r="G44" i="6" s="1"/>
  <c r="B37" i="6"/>
  <c r="B40" i="6" s="1"/>
  <c r="C35" i="6"/>
  <c r="D35" i="6"/>
  <c r="E35" i="6"/>
  <c r="F35" i="6"/>
  <c r="G35" i="6"/>
  <c r="B35" i="6"/>
  <c r="C23" i="6"/>
  <c r="D26" i="6"/>
  <c r="D23" i="6"/>
  <c r="B22" i="6"/>
  <c r="D22" i="6"/>
  <c r="C22" i="6"/>
  <c r="C16" i="6"/>
  <c r="C26" i="6" s="1"/>
  <c r="B16" i="6"/>
  <c r="B26" i="6" s="1"/>
  <c r="C13" i="6"/>
  <c r="D5" i="6"/>
  <c r="D13" i="6" s="1"/>
  <c r="E5" i="6"/>
  <c r="E13" i="6" s="1"/>
  <c r="C24" i="6" s="1"/>
  <c r="C25" i="6" s="1"/>
  <c r="F5" i="6"/>
  <c r="F13" i="6" s="1"/>
  <c r="G5" i="6"/>
  <c r="G13" i="6" s="1"/>
  <c r="H5" i="6"/>
  <c r="H13" i="6" s="1"/>
  <c r="C5" i="6"/>
  <c r="C66" i="6" l="1"/>
  <c r="B69" i="6" s="1"/>
  <c r="D24" i="6"/>
  <c r="D25" i="6" s="1"/>
  <c r="D28" i="6" s="1"/>
  <c r="B24" i="6"/>
  <c r="B25" i="6" s="1"/>
  <c r="B28" i="6" s="1"/>
  <c r="F66" i="6"/>
  <c r="D66" i="6"/>
  <c r="C28" i="6"/>
  <c r="G66" i="6"/>
  <c r="E66" i="6"/>
  <c r="B70" i="6" l="1"/>
  <c r="B71" i="6" s="1"/>
  <c r="B74" i="6" s="1"/>
  <c r="E67" i="6"/>
  <c r="G67" i="6"/>
  <c r="C67" i="6"/>
  <c r="C69" i="6"/>
  <c r="C70" i="6" s="1"/>
  <c r="D71" i="6" l="1"/>
  <c r="D74" i="6" s="1"/>
  <c r="C71" i="6"/>
  <c r="C74" i="6" s="1"/>
  <c r="B75" i="6" l="1"/>
</calcChain>
</file>

<file path=xl/sharedStrings.xml><?xml version="1.0" encoding="utf-8"?>
<sst xmlns="http://schemas.openxmlformats.org/spreadsheetml/2006/main" count="111" uniqueCount="77">
  <si>
    <t>U</t>
    <phoneticPr fontId="3" type="noConversion"/>
  </si>
  <si>
    <t>Radio por Propagación</t>
    <phoneticPr fontId="3" type="noConversion"/>
  </si>
  <si>
    <t>Voz</t>
    <phoneticPr fontId="3" type="noConversion"/>
  </si>
  <si>
    <t>Datos</t>
    <phoneticPr fontId="3" type="noConversion"/>
  </si>
  <si>
    <t>S</t>
    <phoneticPr fontId="3" type="noConversion"/>
  </si>
  <si>
    <t>R</t>
    <phoneticPr fontId="3" type="noConversion"/>
  </si>
  <si>
    <t>Radios Definitivos</t>
    <phoneticPr fontId="3" type="noConversion"/>
  </si>
  <si>
    <t>Model</t>
    <phoneticPr fontId="3" type="noConversion"/>
  </si>
  <si>
    <t>One Slope</t>
    <phoneticPr fontId="3" type="noConversion"/>
  </si>
  <si>
    <t>Terreno Total</t>
    <phoneticPr fontId="3" type="noConversion"/>
  </si>
  <si>
    <t>Porcentages Población</t>
    <phoneticPr fontId="3" type="noConversion"/>
  </si>
  <si>
    <t>Penetración Servicio</t>
    <phoneticPr fontId="3" type="noConversion"/>
  </si>
  <si>
    <t>Mv</t>
    <phoneticPr fontId="3" type="noConversion"/>
  </si>
  <si>
    <t>Camino</t>
    <phoneticPr fontId="3" type="noConversion"/>
  </si>
  <si>
    <t>BTS</t>
    <phoneticPr fontId="3" type="noConversion"/>
  </si>
  <si>
    <t>2g</t>
    <phoneticPr fontId="3" type="noConversion"/>
  </si>
  <si>
    <t>HBTS</t>
    <phoneticPr fontId="3" type="noConversion"/>
  </si>
  <si>
    <t>Propagacion</t>
    <phoneticPr fontId="3" type="noConversion"/>
  </si>
  <si>
    <t>U</t>
    <phoneticPr fontId="3" type="noConversion"/>
  </si>
  <si>
    <t>R</t>
    <phoneticPr fontId="3" type="noConversion"/>
  </si>
  <si>
    <t>2g</t>
    <phoneticPr fontId="3" type="noConversion"/>
  </si>
  <si>
    <t xml:space="preserve">Voz </t>
    <phoneticPr fontId="3" type="noConversion"/>
  </si>
  <si>
    <t>PathLoss</t>
    <phoneticPr fontId="3" type="noConversion"/>
  </si>
  <si>
    <t>h terminal</t>
    <phoneticPr fontId="3" type="noConversion"/>
  </si>
  <si>
    <t>Freq</t>
    <phoneticPr fontId="3" type="noConversion"/>
  </si>
  <si>
    <t>Two Slope</t>
    <phoneticPr fontId="3" type="noConversion"/>
  </si>
  <si>
    <t>Porcentages Terreno</t>
    <phoneticPr fontId="3" type="noConversion"/>
  </si>
  <si>
    <t>Penetración de Mercado</t>
    <phoneticPr fontId="3" type="noConversion"/>
  </si>
  <si>
    <t>Market Share</t>
    <phoneticPr fontId="3" type="noConversion"/>
  </si>
  <si>
    <t>Densidad</t>
    <phoneticPr fontId="3" type="noConversion"/>
  </si>
  <si>
    <t xml:space="preserve">Por capacidad </t>
    <phoneticPr fontId="3" type="noConversion"/>
  </si>
  <si>
    <t>Radio por Capacidad</t>
    <phoneticPr fontId="3" type="noConversion"/>
  </si>
  <si>
    <t>Area BTS</t>
    <phoneticPr fontId="3" type="noConversion"/>
  </si>
  <si>
    <t>Coste Total por Area</t>
  </si>
  <si>
    <t>Datos Pais</t>
  </si>
  <si>
    <t>Urbano</t>
  </si>
  <si>
    <t>Suburbano</t>
  </si>
  <si>
    <t>Poblacion total</t>
  </si>
  <si>
    <t>Rural</t>
  </si>
  <si>
    <t>Rural Habitado</t>
  </si>
  <si>
    <t>Número BTS en la ciudad</t>
  </si>
  <si>
    <t>Coste BTS</t>
  </si>
  <si>
    <t>Coste Total Despliegue</t>
  </si>
  <si>
    <t>Elemento</t>
  </si>
  <si>
    <t>Parámetro</t>
  </si>
  <si>
    <t>TRX Totales por sector</t>
  </si>
  <si>
    <t>N CANALES</t>
  </si>
  <si>
    <t>A (2 %)</t>
  </si>
  <si>
    <t>Calculo BW</t>
  </si>
  <si>
    <t xml:space="preserve">Potencia </t>
  </si>
  <si>
    <t>Perdidas</t>
  </si>
  <si>
    <t>Ganancia Antena</t>
  </si>
  <si>
    <t xml:space="preserve">Perdidas cable </t>
  </si>
  <si>
    <t xml:space="preserve">Sensibilidad </t>
  </si>
  <si>
    <t>Margen Desv</t>
  </si>
  <si>
    <t>Perdidas Add.</t>
  </si>
  <si>
    <t>A</t>
  </si>
  <si>
    <t>B</t>
  </si>
  <si>
    <t>a(hms)</t>
  </si>
  <si>
    <t>Lclutter</t>
  </si>
  <si>
    <t>Pathloss</t>
  </si>
  <si>
    <t>aux</t>
  </si>
  <si>
    <t>s</t>
  </si>
  <si>
    <t xml:space="preserve">cliente </t>
  </si>
  <si>
    <t xml:space="preserve">Cliente servicio </t>
  </si>
  <si>
    <t xml:space="preserve">slots  por sector </t>
  </si>
  <si>
    <t>nº slots</t>
  </si>
  <si>
    <t>nºcanales</t>
  </si>
  <si>
    <t>trafico ofrecido</t>
  </si>
  <si>
    <t>trafico individual</t>
  </si>
  <si>
    <t xml:space="preserve">sectores </t>
  </si>
  <si>
    <t>Ancho de Banda disp</t>
  </si>
  <si>
    <t xml:space="preserve">Factor Reuso </t>
  </si>
  <si>
    <t>Usuarios</t>
  </si>
  <si>
    <t>perdida</t>
  </si>
  <si>
    <t>sectores</t>
  </si>
  <si>
    <t>este valor lo ajusto para que la diferencia de radios por capacidad sea pequeña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</si>
</sst>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0.000"/>
  </numFmts>
  <fonts count="10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69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1" fillId="3" borderId="6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3" borderId="11" xfId="0" applyFont="1" applyFill="1" applyBorder="1"/>
    <xf numFmtId="0" fontId="1" fillId="4" borderId="0" xfId="0" applyFont="1" applyFill="1" applyBorder="1"/>
    <xf numFmtId="0" fontId="1" fillId="4" borderId="0" xfId="0" applyFont="1" applyFill="1"/>
    <xf numFmtId="164" fontId="7" fillId="0" borderId="5" xfId="742" applyNumberFormat="1" applyFont="1" applyFill="1" applyBorder="1" applyAlignment="1">
      <alignment horizontal="center"/>
    </xf>
    <xf numFmtId="166" fontId="7" fillId="0" borderId="5" xfId="742" applyNumberFormat="1" applyFont="1" applyFill="1" applyBorder="1" applyAlignment="1">
      <alignment horizontal="center"/>
    </xf>
    <xf numFmtId="0" fontId="8" fillId="0" borderId="5" xfId="742" applyFont="1" applyFill="1" applyBorder="1" applyAlignment="1">
      <alignment horizontal="center"/>
    </xf>
    <xf numFmtId="166" fontId="8" fillId="0" borderId="0" xfId="742" applyNumberFormat="1" applyFont="1" applyFill="1" applyAlignment="1">
      <alignment horizontal="center"/>
    </xf>
    <xf numFmtId="0" fontId="8" fillId="0" borderId="10" xfId="742" applyFont="1" applyFill="1" applyBorder="1" applyAlignment="1">
      <alignment horizontal="center"/>
    </xf>
    <xf numFmtId="166" fontId="8" fillId="0" borderId="7" xfId="742" applyNumberFormat="1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/>
    <xf numFmtId="0" fontId="2" fillId="0" borderId="11" xfId="0" applyFont="1" applyBorder="1"/>
    <xf numFmtId="0" fontId="0" fillId="2" borderId="11" xfId="0" applyFill="1" applyBorder="1"/>
    <xf numFmtId="2" fontId="0" fillId="2" borderId="11" xfId="0" applyNumberFormat="1" applyFill="1" applyBorder="1"/>
    <xf numFmtId="0" fontId="0" fillId="3" borderId="11" xfId="0" applyFill="1" applyBorder="1"/>
    <xf numFmtId="2" fontId="1" fillId="3" borderId="11" xfId="0" applyNumberFormat="1" applyFont="1" applyFill="1" applyBorder="1"/>
    <xf numFmtId="0" fontId="1" fillId="0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0" borderId="11" xfId="0" applyFill="1" applyBorder="1"/>
    <xf numFmtId="0" fontId="1" fillId="2" borderId="11" xfId="0" applyFont="1" applyFill="1" applyBorder="1"/>
    <xf numFmtId="164" fontId="0" fillId="2" borderId="11" xfId="1" applyNumberFormat="1" applyFont="1" applyFill="1" applyBorder="1"/>
    <xf numFmtId="0" fontId="1" fillId="5" borderId="11" xfId="0" applyFont="1" applyFill="1" applyBorder="1"/>
    <xf numFmtId="0" fontId="1" fillId="4" borderId="11" xfId="0" applyFont="1" applyFill="1" applyBorder="1"/>
    <xf numFmtId="165" fontId="1" fillId="0" borderId="11" xfId="0" applyNumberFormat="1" applyFont="1" applyFill="1" applyBorder="1"/>
    <xf numFmtId="2" fontId="0" fillId="0" borderId="11" xfId="0" applyNumberFormat="1" applyFill="1" applyBorder="1"/>
    <xf numFmtId="166" fontId="0" fillId="0" borderId="11" xfId="0" applyNumberFormat="1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9" fontId="0" fillId="2" borderId="11" xfId="1" applyFont="1" applyFill="1" applyBorder="1"/>
    <xf numFmtId="9" fontId="0" fillId="2" borderId="11" xfId="1" applyNumberFormat="1" applyFont="1" applyFill="1" applyBorder="1"/>
    <xf numFmtId="10" fontId="0" fillId="0" borderId="0" xfId="1" applyNumberFormat="1" applyFont="1" applyFill="1"/>
    <xf numFmtId="0" fontId="2" fillId="0" borderId="6" xfId="0" applyFont="1" applyBorder="1"/>
    <xf numFmtId="0" fontId="0" fillId="0" borderId="0" xfId="0" applyNumberFormat="1"/>
    <xf numFmtId="165" fontId="0" fillId="0" borderId="11" xfId="0" applyNumberFormat="1" applyFill="1" applyBorder="1"/>
  </cellXfs>
  <cellStyles count="769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" xfId="484" builtinId="8" hidden="1"/>
    <cellStyle name="Hipervínculo" xfId="486" builtinId="8" hidden="1"/>
    <cellStyle name="Hipervínculo" xfId="488" builtinId="8" hidden="1"/>
    <cellStyle name="Hipervínculo" xfId="490" builtinId="8" hidden="1"/>
    <cellStyle name="Hipervínculo" xfId="492" builtinId="8" hidden="1"/>
    <cellStyle name="Hipervínculo" xfId="494" builtinId="8" hidden="1"/>
    <cellStyle name="Hipervínculo" xfId="496" builtinId="8" hidden="1"/>
    <cellStyle name="Hipervínculo" xfId="498" builtinId="8" hidden="1"/>
    <cellStyle name="Hipervínculo" xfId="500" builtinId="8" hidden="1"/>
    <cellStyle name="Hipervínculo" xfId="502" builtinId="8" hidden="1"/>
    <cellStyle name="Hipervínculo" xfId="504" builtinId="8" hidden="1"/>
    <cellStyle name="Hipervínculo" xfId="506" builtinId="8" hidden="1"/>
    <cellStyle name="Hipervínculo" xfId="508" builtinId="8" hidden="1"/>
    <cellStyle name="Hipervínculo" xfId="510" builtinId="8" hidden="1"/>
    <cellStyle name="Hipervínculo" xfId="512" builtinId="8" hidden="1"/>
    <cellStyle name="Hipervínculo" xfId="514" builtinId="8" hidden="1"/>
    <cellStyle name="Hipervínculo" xfId="516" builtinId="8" hidden="1"/>
    <cellStyle name="Hipervínculo" xfId="518" builtinId="8" hidden="1"/>
    <cellStyle name="Hipervínculo" xfId="520" builtinId="8" hidden="1"/>
    <cellStyle name="Hipervínculo" xfId="522" builtinId="8" hidden="1"/>
    <cellStyle name="Hipervínculo" xfId="524" builtinId="8" hidden="1"/>
    <cellStyle name="Hipervínculo" xfId="526" builtinId="8" hidden="1"/>
    <cellStyle name="Hipervínculo" xfId="528" builtinId="8" hidden="1"/>
    <cellStyle name="Hipervínculo" xfId="530" builtinId="8" hidden="1"/>
    <cellStyle name="Hipervínculo" xfId="532" builtinId="8" hidden="1"/>
    <cellStyle name="Hipervínculo" xfId="534" builtinId="8" hidden="1"/>
    <cellStyle name="Hipervínculo" xfId="536" builtinId="8" hidden="1"/>
    <cellStyle name="Hipervínculo" xfId="538" builtinId="8" hidden="1"/>
    <cellStyle name="Hipervínculo" xfId="540" builtinId="8" hidden="1"/>
    <cellStyle name="Hipervínculo" xfId="542" builtinId="8" hidden="1"/>
    <cellStyle name="Hipervínculo" xfId="544" builtinId="8" hidden="1"/>
    <cellStyle name="Hipervínculo" xfId="546" builtinId="8" hidden="1"/>
    <cellStyle name="Hipervínculo" xfId="548" builtinId="8" hidden="1"/>
    <cellStyle name="Hipervínculo" xfId="550" builtinId="8" hidden="1"/>
    <cellStyle name="Hipervínculo" xfId="552" builtinId="8" hidden="1"/>
    <cellStyle name="Hipervínculo" xfId="554" builtinId="8" hidden="1"/>
    <cellStyle name="Hipervínculo" xfId="556" builtinId="8" hidden="1"/>
    <cellStyle name="Hipervínculo" xfId="558" builtinId="8" hidden="1"/>
    <cellStyle name="Hipervínculo" xfId="560" builtinId="8" hidden="1"/>
    <cellStyle name="Hipervínculo" xfId="562" builtinId="8" hidden="1"/>
    <cellStyle name="Hipervínculo" xfId="564" builtinId="8" hidden="1"/>
    <cellStyle name="Hipervínculo" xfId="566" builtinId="8" hidden="1"/>
    <cellStyle name="Hipervínculo" xfId="568" builtinId="8" hidden="1"/>
    <cellStyle name="Hipervínculo" xfId="570" builtinId="8" hidden="1"/>
    <cellStyle name="Hipervínculo" xfId="572" builtinId="8" hidden="1"/>
    <cellStyle name="Hipervínculo" xfId="574" builtinId="8" hidden="1"/>
    <cellStyle name="Hipervínculo" xfId="576" builtinId="8" hidden="1"/>
    <cellStyle name="Hipervínculo" xfId="578" builtinId="8" hidden="1"/>
    <cellStyle name="Hipervínculo" xfId="580" builtinId="8" hidden="1"/>
    <cellStyle name="Hipervínculo" xfId="582" builtinId="8" hidden="1"/>
    <cellStyle name="Hipervínculo" xfId="584" builtinId="8" hidden="1"/>
    <cellStyle name="Hipervínculo" xfId="586" builtinId="8" hidden="1"/>
    <cellStyle name="Hipervínculo" xfId="588" builtinId="8" hidden="1"/>
    <cellStyle name="Hipervínculo" xfId="590" builtinId="8" hidden="1"/>
    <cellStyle name="Hipervínculo" xfId="592" builtinId="8" hidden="1"/>
    <cellStyle name="Hipervínculo" xfId="594" builtinId="8" hidden="1"/>
    <cellStyle name="Hipervínculo" xfId="596" builtinId="8" hidden="1"/>
    <cellStyle name="Hipervínculo" xfId="598" builtinId="8" hidden="1"/>
    <cellStyle name="Hipervínculo" xfId="600" builtinId="8" hidden="1"/>
    <cellStyle name="Hipervínculo" xfId="602" builtinId="8" hidden="1"/>
    <cellStyle name="Hipervínculo" xfId="604" builtinId="8" hidden="1"/>
    <cellStyle name="Hipervínculo" xfId="606" builtinId="8" hidden="1"/>
    <cellStyle name="Hipervínculo" xfId="608" builtinId="8" hidden="1"/>
    <cellStyle name="Hipervínculo" xfId="610" builtinId="8" hidden="1"/>
    <cellStyle name="Hipervínculo" xfId="612" builtinId="8" hidden="1"/>
    <cellStyle name="Hipervínculo" xfId="614" builtinId="8" hidden="1"/>
    <cellStyle name="Hipervínculo" xfId="616" builtinId="8" hidden="1"/>
    <cellStyle name="Hipervínculo" xfId="618" builtinId="8" hidden="1"/>
    <cellStyle name="Hipervínculo" xfId="620" builtinId="8" hidden="1"/>
    <cellStyle name="Hipervínculo" xfId="622" builtinId="8" hidden="1"/>
    <cellStyle name="Hipervínculo" xfId="624" builtinId="8" hidden="1"/>
    <cellStyle name="Hipervínculo" xfId="626" builtinId="8" hidden="1"/>
    <cellStyle name="Hipervínculo" xfId="628" builtinId="8" hidden="1"/>
    <cellStyle name="Hipervínculo" xfId="630" builtinId="8" hidden="1"/>
    <cellStyle name="Hipervínculo" xfId="632" builtinId="8" hidden="1"/>
    <cellStyle name="Hipervínculo" xfId="634" builtinId="8" hidden="1"/>
    <cellStyle name="Hipervínculo" xfId="636" builtinId="8" hidden="1"/>
    <cellStyle name="Hipervínculo" xfId="638" builtinId="8" hidden="1"/>
    <cellStyle name="Hipervínculo" xfId="640" builtinId="8" hidden="1"/>
    <cellStyle name="Hipervínculo" xfId="642" builtinId="8" hidden="1"/>
    <cellStyle name="Hipervínculo" xfId="644" builtinId="8" hidden="1"/>
    <cellStyle name="Hipervínculo" xfId="646" builtinId="8" hidden="1"/>
    <cellStyle name="Hipervínculo" xfId="648" builtinId="8" hidden="1"/>
    <cellStyle name="Hipervínculo" xfId="650" builtinId="8" hidden="1"/>
    <cellStyle name="Hipervínculo" xfId="652" builtinId="8" hidden="1"/>
    <cellStyle name="Hipervínculo" xfId="654" builtinId="8" hidden="1"/>
    <cellStyle name="Hipervínculo" xfId="656" builtinId="8" hidden="1"/>
    <cellStyle name="Hipervínculo" xfId="658" builtinId="8" hidden="1"/>
    <cellStyle name="Hipervínculo" xfId="660" builtinId="8" hidden="1"/>
    <cellStyle name="Hipervínculo" xfId="662" builtinId="8" hidden="1"/>
    <cellStyle name="Hipervínculo" xfId="664" builtinId="8" hidden="1"/>
    <cellStyle name="Hipervínculo" xfId="666" builtinId="8" hidden="1"/>
    <cellStyle name="Hipervínculo" xfId="668" builtinId="8" hidden="1"/>
    <cellStyle name="Hipervínculo" xfId="670" builtinId="8" hidden="1"/>
    <cellStyle name="Hipervínculo" xfId="672" builtinId="8" hidden="1"/>
    <cellStyle name="Hipervínculo" xfId="674" builtinId="8" hidden="1"/>
    <cellStyle name="Hipervínculo" xfId="676" builtinId="8" hidden="1"/>
    <cellStyle name="Hipervínculo" xfId="678" builtinId="8" hidden="1"/>
    <cellStyle name="Hipervínculo" xfId="680" builtinId="8" hidden="1"/>
    <cellStyle name="Hipervínculo" xfId="682" builtinId="8" hidden="1"/>
    <cellStyle name="Hipervínculo" xfId="684" builtinId="8" hidden="1"/>
    <cellStyle name="Hipervínculo" xfId="686" builtinId="8" hidden="1"/>
    <cellStyle name="Hipervínculo" xfId="688" builtinId="8" hidden="1"/>
    <cellStyle name="Hipervínculo" xfId="690" builtinId="8" hidden="1"/>
    <cellStyle name="Hipervínculo" xfId="692" builtinId="8" hidden="1"/>
    <cellStyle name="Hipervínculo" xfId="694" builtinId="8" hidden="1"/>
    <cellStyle name="Hipervínculo" xfId="696" builtinId="8" hidden="1"/>
    <cellStyle name="Hipervínculo" xfId="698" builtinId="8" hidden="1"/>
    <cellStyle name="Hipervínculo" xfId="700" builtinId="8" hidden="1"/>
    <cellStyle name="Hipervínculo" xfId="702" builtinId="8" hidden="1"/>
    <cellStyle name="Hipervínculo" xfId="704" builtinId="8" hidden="1"/>
    <cellStyle name="Hipervínculo" xfId="706" builtinId="8" hidden="1"/>
    <cellStyle name="Hipervínculo" xfId="708" builtinId="8" hidden="1"/>
    <cellStyle name="Hipervínculo" xfId="710" builtinId="8" hidden="1"/>
    <cellStyle name="Hipervínculo" xfId="712" builtinId="8" hidden="1"/>
    <cellStyle name="Hipervínculo" xfId="714" builtinId="8" hidden="1"/>
    <cellStyle name="Hipervínculo" xfId="716" builtinId="8" hidden="1"/>
    <cellStyle name="Hipervínculo" xfId="718" builtinId="8" hidden="1"/>
    <cellStyle name="Hipervínculo" xfId="720" builtinId="8" hidden="1"/>
    <cellStyle name="Hipervínculo" xfId="722" builtinId="8" hidden="1"/>
    <cellStyle name="Hipervínculo" xfId="724" builtinId="8" hidden="1"/>
    <cellStyle name="Hipervínculo" xfId="726" builtinId="8" hidden="1"/>
    <cellStyle name="Hipervínculo" xfId="728" builtinId="8" hidden="1"/>
    <cellStyle name="Hipervínculo" xfId="730" builtinId="8" hidden="1"/>
    <cellStyle name="Hipervínculo" xfId="732" builtinId="8" hidden="1"/>
    <cellStyle name="Hipervínculo" xfId="734" builtinId="8" hidden="1"/>
    <cellStyle name="Hipervínculo" xfId="736" builtinId="8" hidden="1"/>
    <cellStyle name="Hipervínculo" xfId="738" builtinId="8" hidden="1"/>
    <cellStyle name="Hipervínculo" xfId="740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Hipervínculo visitado" xfId="485" builtinId="9" hidden="1"/>
    <cellStyle name="Hipervínculo visitado" xfId="487" builtinId="9" hidden="1"/>
    <cellStyle name="Hipervínculo visitado" xfId="489" builtinId="9" hidden="1"/>
    <cellStyle name="Hipervínculo visitado" xfId="491" builtinId="9" hidden="1"/>
    <cellStyle name="Hipervínculo visitado" xfId="493" builtinId="9" hidden="1"/>
    <cellStyle name="Hipervínculo visitado" xfId="495" builtinId="9" hidden="1"/>
    <cellStyle name="Hipervínculo visitado" xfId="497" builtinId="9" hidden="1"/>
    <cellStyle name="Hipervínculo visitado" xfId="499" builtinId="9" hidden="1"/>
    <cellStyle name="Hipervínculo visitado" xfId="501" builtinId="9" hidden="1"/>
    <cellStyle name="Hipervínculo visitado" xfId="503" builtinId="9" hidden="1"/>
    <cellStyle name="Hipervínculo visitado" xfId="505" builtinId="9" hidden="1"/>
    <cellStyle name="Hipervínculo visitado" xfId="507" builtinId="9" hidden="1"/>
    <cellStyle name="Hipervínculo visitado" xfId="509" builtinId="9" hidden="1"/>
    <cellStyle name="Hipervínculo visitado" xfId="511" builtinId="9" hidden="1"/>
    <cellStyle name="Hipervínculo visitado" xfId="513" builtinId="9" hidden="1"/>
    <cellStyle name="Hipervínculo visitado" xfId="515" builtinId="9" hidden="1"/>
    <cellStyle name="Hipervínculo visitado" xfId="517" builtinId="9" hidden="1"/>
    <cellStyle name="Hipervínculo visitado" xfId="519" builtinId="9" hidden="1"/>
    <cellStyle name="Hipervínculo visitado" xfId="521" builtinId="9" hidden="1"/>
    <cellStyle name="Hipervínculo visitado" xfId="523" builtinId="9" hidden="1"/>
    <cellStyle name="Hipervínculo visitado" xfId="525" builtinId="9" hidden="1"/>
    <cellStyle name="Hipervínculo visitado" xfId="527" builtinId="9" hidden="1"/>
    <cellStyle name="Hipervínculo visitado" xfId="529" builtinId="9" hidden="1"/>
    <cellStyle name="Hipervínculo visitado" xfId="531" builtinId="9" hidden="1"/>
    <cellStyle name="Hipervínculo visitado" xfId="533" builtinId="9" hidden="1"/>
    <cellStyle name="Hipervínculo visitado" xfId="535" builtinId="9" hidden="1"/>
    <cellStyle name="Hipervínculo visitado" xfId="537" builtinId="9" hidden="1"/>
    <cellStyle name="Hipervínculo visitado" xfId="539" builtinId="9" hidden="1"/>
    <cellStyle name="Hipervínculo visitado" xfId="541" builtinId="9" hidden="1"/>
    <cellStyle name="Hipervínculo visitado" xfId="543" builtinId="9" hidden="1"/>
    <cellStyle name="Hipervínculo visitado" xfId="545" builtinId="9" hidden="1"/>
    <cellStyle name="Hipervínculo visitado" xfId="547" builtinId="9" hidden="1"/>
    <cellStyle name="Hipervínculo visitado" xfId="549" builtinId="9" hidden="1"/>
    <cellStyle name="Hipervínculo visitado" xfId="551" builtinId="9" hidden="1"/>
    <cellStyle name="Hipervínculo visitado" xfId="553" builtinId="9" hidden="1"/>
    <cellStyle name="Hipervínculo visitado" xfId="555" builtinId="9" hidden="1"/>
    <cellStyle name="Hipervínculo visitado" xfId="557" builtinId="9" hidden="1"/>
    <cellStyle name="Hipervínculo visitado" xfId="559" builtinId="9" hidden="1"/>
    <cellStyle name="Hipervínculo visitado" xfId="561" builtinId="9" hidden="1"/>
    <cellStyle name="Hipervínculo visitado" xfId="563" builtinId="9" hidden="1"/>
    <cellStyle name="Hipervínculo visitado" xfId="565" builtinId="9" hidden="1"/>
    <cellStyle name="Hipervínculo visitado" xfId="567" builtinId="9" hidden="1"/>
    <cellStyle name="Hipervínculo visitado" xfId="569" builtinId="9" hidden="1"/>
    <cellStyle name="Hipervínculo visitado" xfId="571" builtinId="9" hidden="1"/>
    <cellStyle name="Hipervínculo visitado" xfId="573" builtinId="9" hidden="1"/>
    <cellStyle name="Hipervínculo visitado" xfId="575" builtinId="9" hidden="1"/>
    <cellStyle name="Hipervínculo visitado" xfId="577" builtinId="9" hidden="1"/>
    <cellStyle name="Hipervínculo visitado" xfId="579" builtinId="9" hidden="1"/>
    <cellStyle name="Hipervínculo visitado" xfId="581" builtinId="9" hidden="1"/>
    <cellStyle name="Hipervínculo visitado" xfId="583" builtinId="9" hidden="1"/>
    <cellStyle name="Hipervínculo visitado" xfId="585" builtinId="9" hidden="1"/>
    <cellStyle name="Hipervínculo visitado" xfId="587" builtinId="9" hidden="1"/>
    <cellStyle name="Hipervínculo visitado" xfId="589" builtinId="9" hidden="1"/>
    <cellStyle name="Hipervínculo visitado" xfId="591" builtinId="9" hidden="1"/>
    <cellStyle name="Hipervínculo visitado" xfId="593" builtinId="9" hidden="1"/>
    <cellStyle name="Hipervínculo visitado" xfId="595" builtinId="9" hidden="1"/>
    <cellStyle name="Hipervínculo visitado" xfId="597" builtinId="9" hidden="1"/>
    <cellStyle name="Hipervínculo visitado" xfId="599" builtinId="9" hidden="1"/>
    <cellStyle name="Hipervínculo visitado" xfId="601" builtinId="9" hidden="1"/>
    <cellStyle name="Hipervínculo visitado" xfId="603" builtinId="9" hidden="1"/>
    <cellStyle name="Hipervínculo visitado" xfId="605" builtinId="9" hidden="1"/>
    <cellStyle name="Hipervínculo visitado" xfId="607" builtinId="9" hidden="1"/>
    <cellStyle name="Hipervínculo visitado" xfId="609" builtinId="9" hidden="1"/>
    <cellStyle name="Hipervínculo visitado" xfId="611" builtinId="9" hidden="1"/>
    <cellStyle name="Hipervínculo visitado" xfId="613" builtinId="9" hidden="1"/>
    <cellStyle name="Hipervínculo visitado" xfId="615" builtinId="9" hidden="1"/>
    <cellStyle name="Hipervínculo visitado" xfId="617" builtinId="9" hidden="1"/>
    <cellStyle name="Hipervínculo visitado" xfId="619" builtinId="9" hidden="1"/>
    <cellStyle name="Hipervínculo visitado" xfId="621" builtinId="9" hidden="1"/>
    <cellStyle name="Hipervínculo visitado" xfId="623" builtinId="9" hidden="1"/>
    <cellStyle name="Hipervínculo visitado" xfId="625" builtinId="9" hidden="1"/>
    <cellStyle name="Hipervínculo visitado" xfId="627" builtinId="9" hidden="1"/>
    <cellStyle name="Hipervínculo visitado" xfId="629" builtinId="9" hidden="1"/>
    <cellStyle name="Hipervínculo visitado" xfId="631" builtinId="9" hidden="1"/>
    <cellStyle name="Hipervínculo visitado" xfId="633" builtinId="9" hidden="1"/>
    <cellStyle name="Hipervínculo visitado" xfId="635" builtinId="9" hidden="1"/>
    <cellStyle name="Hipervínculo visitado" xfId="637" builtinId="9" hidden="1"/>
    <cellStyle name="Hipervínculo visitado" xfId="639" builtinId="9" hidden="1"/>
    <cellStyle name="Hipervínculo visitado" xfId="641" builtinId="9" hidden="1"/>
    <cellStyle name="Hipervínculo visitado" xfId="643" builtinId="9" hidden="1"/>
    <cellStyle name="Hipervínculo visitado" xfId="645" builtinId="9" hidden="1"/>
    <cellStyle name="Hipervínculo visitado" xfId="647" builtinId="9" hidden="1"/>
    <cellStyle name="Hipervínculo visitado" xfId="649" builtinId="9" hidden="1"/>
    <cellStyle name="Hipervínculo visitado" xfId="651" builtinId="9" hidden="1"/>
    <cellStyle name="Hipervínculo visitado" xfId="653" builtinId="9" hidden="1"/>
    <cellStyle name="Hipervínculo visitado" xfId="655" builtinId="9" hidden="1"/>
    <cellStyle name="Hipervínculo visitado" xfId="657" builtinId="9" hidden="1"/>
    <cellStyle name="Hipervínculo visitado" xfId="659" builtinId="9" hidden="1"/>
    <cellStyle name="Hipervínculo visitado" xfId="661" builtinId="9" hidden="1"/>
    <cellStyle name="Hipervínculo visitado" xfId="663" builtinId="9" hidden="1"/>
    <cellStyle name="Hipervínculo visitado" xfId="665" builtinId="9" hidden="1"/>
    <cellStyle name="Hipervínculo visitado" xfId="667" builtinId="9" hidden="1"/>
    <cellStyle name="Hipervínculo visitado" xfId="669" builtinId="9" hidden="1"/>
    <cellStyle name="Hipervínculo visitado" xfId="671" builtinId="9" hidden="1"/>
    <cellStyle name="Hipervínculo visitado" xfId="673" builtinId="9" hidden="1"/>
    <cellStyle name="Hipervínculo visitado" xfId="675" builtinId="9" hidden="1"/>
    <cellStyle name="Hipervínculo visitado" xfId="677" builtinId="9" hidden="1"/>
    <cellStyle name="Hipervínculo visitado" xfId="679" builtinId="9" hidden="1"/>
    <cellStyle name="Hipervínculo visitado" xfId="681" builtinId="9" hidden="1"/>
    <cellStyle name="Hipervínculo visitado" xfId="683" builtinId="9" hidden="1"/>
    <cellStyle name="Hipervínculo visitado" xfId="685" builtinId="9" hidden="1"/>
    <cellStyle name="Hipervínculo visitado" xfId="687" builtinId="9" hidden="1"/>
    <cellStyle name="Hipervínculo visitado" xfId="689" builtinId="9" hidden="1"/>
    <cellStyle name="Hipervínculo visitado" xfId="691" builtinId="9" hidden="1"/>
    <cellStyle name="Hipervínculo visitado" xfId="693" builtinId="9" hidden="1"/>
    <cellStyle name="Hipervínculo visitado" xfId="695" builtinId="9" hidden="1"/>
    <cellStyle name="Hipervínculo visitado" xfId="697" builtinId="9" hidden="1"/>
    <cellStyle name="Hipervínculo visitado" xfId="699" builtinId="9" hidden="1"/>
    <cellStyle name="Hipervínculo visitado" xfId="701" builtinId="9" hidden="1"/>
    <cellStyle name="Hipervínculo visitado" xfId="703" builtinId="9" hidden="1"/>
    <cellStyle name="Hipervínculo visitado" xfId="705" builtinId="9" hidden="1"/>
    <cellStyle name="Hipervínculo visitado" xfId="707" builtinId="9" hidden="1"/>
    <cellStyle name="Hipervínculo visitado" xfId="709" builtinId="9" hidden="1"/>
    <cellStyle name="Hipervínculo visitado" xfId="711" builtinId="9" hidden="1"/>
    <cellStyle name="Hipervínculo visitado" xfId="713" builtinId="9" hidden="1"/>
    <cellStyle name="Hipervínculo visitado" xfId="715" builtinId="9" hidden="1"/>
    <cellStyle name="Hipervínculo visitado" xfId="717" builtinId="9" hidden="1"/>
    <cellStyle name="Hipervínculo visitado" xfId="719" builtinId="9" hidden="1"/>
    <cellStyle name="Hipervínculo visitado" xfId="721" builtinId="9" hidden="1"/>
    <cellStyle name="Hipervínculo visitado" xfId="723" builtinId="9" hidden="1"/>
    <cellStyle name="Hipervínculo visitado" xfId="725" builtinId="9" hidden="1"/>
    <cellStyle name="Hipervínculo visitado" xfId="727" builtinId="9" hidden="1"/>
    <cellStyle name="Hipervínculo visitado" xfId="729" builtinId="9" hidden="1"/>
    <cellStyle name="Hipervínculo visitado" xfId="731" builtinId="9" hidden="1"/>
    <cellStyle name="Hipervínculo visitado" xfId="733" builtinId="9" hidden="1"/>
    <cellStyle name="Hipervínculo visitado" xfId="735" builtinId="9" hidden="1"/>
    <cellStyle name="Hipervínculo visitado" xfId="737" builtinId="9" hidden="1"/>
    <cellStyle name="Hipervínculo visitado" xfId="739" builtinId="9" hidden="1"/>
    <cellStyle name="Hipervínculo visitado" xfId="741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Normal" xfId="0" builtinId="0"/>
    <cellStyle name="Normal 2" xfId="742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6"/>
  <sheetViews>
    <sheetView tabSelected="1" zoomScale="85" zoomScaleNormal="85" zoomScalePageLayoutView="85" workbookViewId="0">
      <selection activeCell="G22" sqref="G22"/>
    </sheetView>
  </sheetViews>
  <sheetFormatPr baseColWidth="10" defaultRowHeight="12.75" x14ac:dyDescent="0.2"/>
  <cols>
    <col min="1" max="1" width="27.125" style="2" bestFit="1" customWidth="1"/>
    <col min="2" max="2" width="14.875" style="2" customWidth="1"/>
    <col min="3" max="3" width="12" style="2" bestFit="1" customWidth="1"/>
    <col min="4" max="4" width="16.375" style="2" bestFit="1" customWidth="1"/>
    <col min="5" max="5" width="13.625" style="2" customWidth="1"/>
    <col min="6" max="7" width="13.125" style="2" bestFit="1" customWidth="1"/>
    <col min="8" max="8" width="12" bestFit="1" customWidth="1"/>
  </cols>
  <sheetData>
    <row r="1" spans="1:8" x14ac:dyDescent="0.2">
      <c r="A1" s="19" t="s">
        <v>17</v>
      </c>
    </row>
    <row r="2" spans="1:8" x14ac:dyDescent="0.2">
      <c r="A2" s="7"/>
      <c r="B2" s="8"/>
      <c r="C2" s="13" t="s">
        <v>35</v>
      </c>
      <c r="D2" s="14"/>
      <c r="E2" s="13" t="s">
        <v>36</v>
      </c>
      <c r="F2" s="14"/>
      <c r="G2" s="13" t="s">
        <v>38</v>
      </c>
      <c r="H2" s="14"/>
    </row>
    <row r="3" spans="1:8" x14ac:dyDescent="0.2">
      <c r="A3" s="9"/>
      <c r="B3" s="5"/>
      <c r="C3" s="11" t="s">
        <v>15</v>
      </c>
      <c r="D3" s="12" t="s">
        <v>15</v>
      </c>
      <c r="E3" s="11" t="s">
        <v>15</v>
      </c>
      <c r="F3" s="12" t="s">
        <v>15</v>
      </c>
      <c r="G3" s="11" t="s">
        <v>20</v>
      </c>
      <c r="H3" s="12" t="s">
        <v>15</v>
      </c>
    </row>
    <row r="4" spans="1:8" x14ac:dyDescent="0.2">
      <c r="A4" s="15" t="s">
        <v>43</v>
      </c>
      <c r="B4" s="15" t="s">
        <v>44</v>
      </c>
      <c r="C4" s="15" t="s">
        <v>2</v>
      </c>
      <c r="D4" s="16" t="s">
        <v>3</v>
      </c>
      <c r="E4" s="15" t="s">
        <v>21</v>
      </c>
      <c r="F4" s="16" t="s">
        <v>3</v>
      </c>
      <c r="G4" s="15" t="s">
        <v>2</v>
      </c>
      <c r="H4" s="16" t="s">
        <v>3</v>
      </c>
    </row>
    <row r="5" spans="1:8" x14ac:dyDescent="0.2">
      <c r="A5" s="29" t="s">
        <v>12</v>
      </c>
      <c r="B5" s="29" t="s">
        <v>49</v>
      </c>
      <c r="C5" s="30">
        <f>10*LOG10(0.125)+30</f>
        <v>20.969100130080562</v>
      </c>
      <c r="D5" s="30">
        <f t="shared" ref="D5:H5" si="0">10*LOG10(0.125)+30</f>
        <v>20.969100130080562</v>
      </c>
      <c r="E5" s="30">
        <f t="shared" si="0"/>
        <v>20.969100130080562</v>
      </c>
      <c r="F5" s="30">
        <f t="shared" si="0"/>
        <v>20.969100130080562</v>
      </c>
      <c r="G5" s="30">
        <f t="shared" si="0"/>
        <v>20.969100130080562</v>
      </c>
      <c r="H5" s="30">
        <f t="shared" si="0"/>
        <v>20.969100130080562</v>
      </c>
    </row>
    <row r="6" spans="1:8" x14ac:dyDescent="0.2">
      <c r="A6" s="29"/>
      <c r="B6" s="29" t="s">
        <v>50</v>
      </c>
      <c r="C6" s="29">
        <v>6</v>
      </c>
      <c r="D6" s="29">
        <v>6</v>
      </c>
      <c r="E6" s="29">
        <v>6</v>
      </c>
      <c r="F6" s="29">
        <v>6</v>
      </c>
      <c r="G6" s="29">
        <v>6</v>
      </c>
      <c r="H6" s="29">
        <v>6</v>
      </c>
    </row>
    <row r="7" spans="1:8" x14ac:dyDescent="0.2">
      <c r="A7" s="29"/>
      <c r="B7" s="29" t="s">
        <v>51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</row>
    <row r="8" spans="1:8" x14ac:dyDescent="0.2">
      <c r="A8" s="29" t="s">
        <v>13</v>
      </c>
      <c r="B8" s="29" t="s">
        <v>54</v>
      </c>
      <c r="C8" s="29">
        <v>14</v>
      </c>
      <c r="D8" s="29">
        <v>14</v>
      </c>
      <c r="E8" s="29">
        <v>12</v>
      </c>
      <c r="F8" s="29">
        <v>12</v>
      </c>
      <c r="G8" s="29">
        <v>11</v>
      </c>
      <c r="H8" s="29">
        <v>11</v>
      </c>
    </row>
    <row r="9" spans="1:8" x14ac:dyDescent="0.2">
      <c r="A9" s="29"/>
      <c r="B9" s="29" t="s">
        <v>55</v>
      </c>
      <c r="C9" s="29">
        <v>12</v>
      </c>
      <c r="D9" s="29">
        <v>12</v>
      </c>
      <c r="E9" s="29">
        <v>10</v>
      </c>
      <c r="F9" s="29">
        <v>10</v>
      </c>
      <c r="G9" s="29">
        <v>8</v>
      </c>
      <c r="H9" s="29">
        <v>8</v>
      </c>
    </row>
    <row r="10" spans="1:8" x14ac:dyDescent="0.2">
      <c r="A10" s="29" t="s">
        <v>14</v>
      </c>
      <c r="B10" s="29" t="s">
        <v>51</v>
      </c>
      <c r="C10" s="29">
        <v>21</v>
      </c>
      <c r="D10" s="29">
        <v>21</v>
      </c>
      <c r="E10" s="29">
        <v>21</v>
      </c>
      <c r="F10" s="29">
        <v>21</v>
      </c>
      <c r="G10" s="29">
        <v>21</v>
      </c>
      <c r="H10" s="29">
        <v>21</v>
      </c>
    </row>
    <row r="11" spans="1:8" x14ac:dyDescent="0.2">
      <c r="A11" s="29"/>
      <c r="B11" s="29" t="s">
        <v>52</v>
      </c>
      <c r="C11" s="29">
        <v>3</v>
      </c>
      <c r="D11" s="29">
        <v>3</v>
      </c>
      <c r="E11" s="29">
        <v>3</v>
      </c>
      <c r="F11" s="29">
        <v>3</v>
      </c>
      <c r="G11" s="29">
        <v>3</v>
      </c>
      <c r="H11" s="29">
        <v>3</v>
      </c>
    </row>
    <row r="12" spans="1:8" x14ac:dyDescent="0.2">
      <c r="A12" s="29"/>
      <c r="B12" s="29" t="s">
        <v>53</v>
      </c>
      <c r="C12" s="29">
        <v>121</v>
      </c>
      <c r="D12" s="29">
        <v>120</v>
      </c>
      <c r="E12" s="29">
        <v>121</v>
      </c>
      <c r="F12" s="29">
        <v>120</v>
      </c>
      <c r="G12" s="29">
        <v>121</v>
      </c>
      <c r="H12" s="29">
        <v>120</v>
      </c>
    </row>
    <row r="13" spans="1:8" x14ac:dyDescent="0.2">
      <c r="A13" s="17" t="s">
        <v>22</v>
      </c>
      <c r="B13" s="31"/>
      <c r="C13" s="32">
        <f>C5+C7+C10+C12-C6-C8-C9-C11</f>
        <v>127.96910013008056</v>
      </c>
      <c r="D13" s="32">
        <f t="shared" ref="D13:H13" si="1">D5+D7+D10+D12-D6-D8-D9-D11</f>
        <v>126.96910013008056</v>
      </c>
      <c r="E13" s="32">
        <f t="shared" si="1"/>
        <v>131.96910013008056</v>
      </c>
      <c r="F13" s="32">
        <f t="shared" si="1"/>
        <v>130.96910013008056</v>
      </c>
      <c r="G13" s="32">
        <f t="shared" si="1"/>
        <v>134.96910013008056</v>
      </c>
      <c r="H13" s="32">
        <f t="shared" si="1"/>
        <v>133.96910013008056</v>
      </c>
    </row>
    <row r="14" spans="1:8" x14ac:dyDescent="0.2">
      <c r="D14" s="6"/>
      <c r="F14" s="6"/>
    </row>
    <row r="15" spans="1:8" x14ac:dyDescent="0.2">
      <c r="A15" s="33"/>
      <c r="B15" s="34" t="s">
        <v>35</v>
      </c>
      <c r="C15" s="34" t="s">
        <v>36</v>
      </c>
      <c r="D15" s="34" t="s">
        <v>38</v>
      </c>
    </row>
    <row r="16" spans="1:8" x14ac:dyDescent="0.2">
      <c r="A16" s="29" t="s">
        <v>16</v>
      </c>
      <c r="B16" s="29">
        <f>24+8</f>
        <v>32</v>
      </c>
      <c r="C16" s="29">
        <f>6+15</f>
        <v>21</v>
      </c>
      <c r="D16" s="29">
        <v>40</v>
      </c>
    </row>
    <row r="17" spans="1:9" x14ac:dyDescent="0.2">
      <c r="A17" s="29" t="s">
        <v>23</v>
      </c>
      <c r="B17" s="29">
        <v>1.72</v>
      </c>
      <c r="C17" s="29">
        <v>1.72</v>
      </c>
      <c r="D17" s="29">
        <v>1.72</v>
      </c>
    </row>
    <row r="18" spans="1:9" x14ac:dyDescent="0.2">
      <c r="A18" s="29" t="s">
        <v>24</v>
      </c>
      <c r="B18" s="29">
        <v>900</v>
      </c>
      <c r="C18" s="29">
        <v>900</v>
      </c>
      <c r="D18" s="29">
        <v>900</v>
      </c>
      <c r="H18" s="2"/>
      <c r="I18" s="2"/>
    </row>
    <row r="19" spans="1:9" x14ac:dyDescent="0.2">
      <c r="A19" s="35" t="s">
        <v>7</v>
      </c>
      <c r="B19" s="33" t="s">
        <v>25</v>
      </c>
      <c r="C19" s="33" t="s">
        <v>8</v>
      </c>
      <c r="D19" s="33" t="s">
        <v>8</v>
      </c>
    </row>
    <row r="20" spans="1:9" x14ac:dyDescent="0.2">
      <c r="A20" s="35" t="s">
        <v>56</v>
      </c>
      <c r="B20" s="35">
        <v>69.55</v>
      </c>
      <c r="C20" s="35">
        <v>69.55</v>
      </c>
      <c r="D20" s="35">
        <v>69.55</v>
      </c>
    </row>
    <row r="21" spans="1:9" x14ac:dyDescent="0.2">
      <c r="A21" s="35" t="s">
        <v>57</v>
      </c>
      <c r="B21" s="35">
        <v>26.16</v>
      </c>
      <c r="C21" s="35">
        <v>26.16</v>
      </c>
      <c r="D21" s="35">
        <v>26.16</v>
      </c>
    </row>
    <row r="22" spans="1:9" x14ac:dyDescent="0.2">
      <c r="A22" s="35" t="s">
        <v>58</v>
      </c>
      <c r="B22" s="35">
        <f>3.2*(LOG10(11.75*B17)^2)-4.97</f>
        <v>0.48441087675501127</v>
      </c>
      <c r="C22" s="35">
        <f>C17*(1.1*LOG10(C18)-0.7)-(1.56*LOG10(C18)-0.8)</f>
        <v>0.57680851313385606</v>
      </c>
      <c r="D22" s="35">
        <f>D17*(1.1*LOG10(D18)-0.7)-(1.56*LOG10(D18)-0.8)</f>
        <v>0.57680851313385606</v>
      </c>
    </row>
    <row r="23" spans="1:9" x14ac:dyDescent="0.2">
      <c r="A23" s="35" t="s">
        <v>59</v>
      </c>
      <c r="B23" s="35">
        <v>0</v>
      </c>
      <c r="C23" s="35">
        <f>-2*(LOG10(C18/28)^2)-5.4</f>
        <v>-9.942607248242453</v>
      </c>
      <c r="D23" s="35">
        <f>-4.78*(LOG10(D18)^2)+18.33*LOG10(D18)-40.94</f>
        <v>-28.506418087861732</v>
      </c>
    </row>
    <row r="24" spans="1:9" x14ac:dyDescent="0.2">
      <c r="A24" s="35" t="s">
        <v>60</v>
      </c>
      <c r="B24" s="41">
        <f>MIN(C13:D13)</f>
        <v>126.96910013008056</v>
      </c>
      <c r="C24" s="41">
        <f>MIN(E13:F13)</f>
        <v>130.96910013008056</v>
      </c>
      <c r="D24" s="41">
        <f>MIN(G13:H13)</f>
        <v>133.96910013008056</v>
      </c>
    </row>
    <row r="25" spans="1:9" x14ac:dyDescent="0.2">
      <c r="A25" s="35" t="s">
        <v>61</v>
      </c>
      <c r="B25" s="35">
        <f>B24-B20-B21*LOG10(B18)+13.82*LOG10(B16)+B22-B23</f>
        <v>1.4216996602839389</v>
      </c>
      <c r="C25" s="35">
        <f t="shared" ref="C25:D25" si="2">C24-C20-C21*LOG10(C18)+13.82*LOG10(C16)+C22-C23</f>
        <v>12.928602497746898</v>
      </c>
      <c r="D25" s="35">
        <f t="shared" si="2"/>
        <v>38.359811764295856</v>
      </c>
    </row>
    <row r="26" spans="1:9" x14ac:dyDescent="0.2">
      <c r="A26" s="35" t="s">
        <v>62</v>
      </c>
      <c r="B26" s="33">
        <f>(71.13+6.16*LOG10(B18)-13.82*LOG10(B16))*(1/LOG10(500))</f>
        <v>25.390041774333703</v>
      </c>
      <c r="C26" s="33">
        <f t="shared" ref="C26:D26" si="3">(71.13+6.16*LOG10(C18)-13.82*LOG10(C16))*(1/LOG10(500))</f>
        <v>26.326733194800337</v>
      </c>
      <c r="D26" s="33">
        <f t="shared" si="3"/>
        <v>24.893816778272356</v>
      </c>
    </row>
    <row r="27" spans="1:9" x14ac:dyDescent="0.2">
      <c r="A27" s="35"/>
      <c r="B27" s="35"/>
      <c r="C27" s="35"/>
      <c r="D27" s="35"/>
    </row>
    <row r="28" spans="1:9" x14ac:dyDescent="0.2">
      <c r="A28" s="17" t="s">
        <v>1</v>
      </c>
      <c r="B28" s="17">
        <f>10^(B25/B26)</f>
        <v>1.1376125657573355</v>
      </c>
      <c r="C28" s="17">
        <f t="shared" ref="C28:D28" si="4">10^(C25/C26)</f>
        <v>3.0980089821320309</v>
      </c>
      <c r="D28" s="17">
        <f t="shared" si="4"/>
        <v>34.748602112014332</v>
      </c>
      <c r="F28" s="4"/>
      <c r="G28" s="4"/>
    </row>
    <row r="30" spans="1:9" x14ac:dyDescent="0.2">
      <c r="A30" s="18" t="s">
        <v>34</v>
      </c>
      <c r="B30" s="5"/>
      <c r="C30" s="5"/>
      <c r="D30" s="5"/>
      <c r="E30" s="5"/>
      <c r="F30" s="5"/>
      <c r="G30" s="5"/>
    </row>
    <row r="31" spans="1:9" x14ac:dyDescent="0.2">
      <c r="A31" s="29" t="s">
        <v>9</v>
      </c>
      <c r="B31" s="36">
        <v>783.87</v>
      </c>
      <c r="C31" s="5"/>
      <c r="D31" s="5"/>
      <c r="E31" s="5"/>
      <c r="F31" s="5"/>
      <c r="G31" s="5"/>
    </row>
    <row r="32" spans="1:9" x14ac:dyDescent="0.2">
      <c r="A32" s="29" t="s">
        <v>37</v>
      </c>
      <c r="B32" s="36">
        <v>921332</v>
      </c>
      <c r="C32" s="5"/>
      <c r="D32" s="5"/>
      <c r="E32" s="5"/>
      <c r="F32" s="5"/>
      <c r="G32" s="5"/>
    </row>
    <row r="33" spans="1:7" x14ac:dyDescent="0.2">
      <c r="A33" s="7"/>
      <c r="B33" s="48" t="s">
        <v>35</v>
      </c>
      <c r="C33" s="49"/>
      <c r="D33" s="48" t="s">
        <v>36</v>
      </c>
      <c r="E33" s="49"/>
      <c r="F33" s="48" t="s">
        <v>38</v>
      </c>
      <c r="G33" s="49"/>
    </row>
    <row r="34" spans="1:7" x14ac:dyDescent="0.2">
      <c r="A34" s="29" t="s">
        <v>26</v>
      </c>
      <c r="B34" s="37">
        <v>0.15</v>
      </c>
      <c r="C34" s="37">
        <v>0.15</v>
      </c>
      <c r="D34" s="37">
        <v>0.25</v>
      </c>
      <c r="E34" s="37">
        <v>0.25</v>
      </c>
      <c r="F34" s="37">
        <v>0.6</v>
      </c>
      <c r="G34" s="37">
        <v>0.6</v>
      </c>
    </row>
    <row r="35" spans="1:7" x14ac:dyDescent="0.2">
      <c r="A35" s="35"/>
      <c r="B35" s="57">
        <f>$B$31*B34</f>
        <v>117.5805</v>
      </c>
      <c r="C35" s="57">
        <f t="shared" ref="C35:G35" si="5">$B$31*C34</f>
        <v>117.5805</v>
      </c>
      <c r="D35" s="57">
        <f t="shared" si="5"/>
        <v>195.9675</v>
      </c>
      <c r="E35" s="57">
        <f t="shared" si="5"/>
        <v>195.9675</v>
      </c>
      <c r="F35" s="57">
        <f t="shared" si="5"/>
        <v>470.322</v>
      </c>
      <c r="G35" s="57">
        <f t="shared" si="5"/>
        <v>470.322</v>
      </c>
    </row>
    <row r="36" spans="1:7" x14ac:dyDescent="0.2">
      <c r="A36" s="29" t="s">
        <v>10</v>
      </c>
      <c r="B36" s="37">
        <v>0.6</v>
      </c>
      <c r="C36" s="37">
        <v>0.6</v>
      </c>
      <c r="D36" s="37">
        <v>0.35</v>
      </c>
      <c r="E36" s="37">
        <v>0.35</v>
      </c>
      <c r="F36" s="37">
        <v>0.05</v>
      </c>
      <c r="G36" s="37">
        <v>0.05</v>
      </c>
    </row>
    <row r="37" spans="1:7" x14ac:dyDescent="0.2">
      <c r="A37" s="35"/>
      <c r="B37" s="35">
        <f>$B$32*B36</f>
        <v>552799.19999999995</v>
      </c>
      <c r="C37" s="35">
        <f t="shared" ref="C37:G37" si="6">$B$32*C36</f>
        <v>552799.19999999995</v>
      </c>
      <c r="D37" s="35">
        <f t="shared" si="6"/>
        <v>322466.19999999995</v>
      </c>
      <c r="E37" s="35">
        <f t="shared" si="6"/>
        <v>322466.19999999995</v>
      </c>
      <c r="F37" s="35">
        <f t="shared" si="6"/>
        <v>46066.600000000006</v>
      </c>
      <c r="G37" s="35">
        <f t="shared" si="6"/>
        <v>46066.600000000006</v>
      </c>
    </row>
    <row r="38" spans="1:7" x14ac:dyDescent="0.2">
      <c r="A38" s="29" t="s">
        <v>27</v>
      </c>
      <c r="B38" s="52">
        <v>1.08</v>
      </c>
      <c r="C38" s="52">
        <v>1.08</v>
      </c>
      <c r="D38" s="52">
        <v>1.08</v>
      </c>
      <c r="E38" s="52">
        <v>1.08</v>
      </c>
      <c r="F38" s="52">
        <v>1.08</v>
      </c>
      <c r="G38" s="52">
        <v>1.08</v>
      </c>
    </row>
    <row r="39" spans="1:7" x14ac:dyDescent="0.2">
      <c r="A39" s="29" t="s">
        <v>28</v>
      </c>
      <c r="B39" s="37">
        <v>0.315</v>
      </c>
      <c r="C39" s="37">
        <v>0.315</v>
      </c>
      <c r="D39" s="37">
        <v>0.315</v>
      </c>
      <c r="E39" s="37">
        <v>0.315</v>
      </c>
      <c r="F39" s="37">
        <v>0.315</v>
      </c>
      <c r="G39" s="37">
        <v>0.315</v>
      </c>
    </row>
    <row r="40" spans="1:7" x14ac:dyDescent="0.2">
      <c r="A40" s="35" t="s">
        <v>63</v>
      </c>
      <c r="B40" s="35">
        <f>B37*B38*B39</f>
        <v>188062.28783999998</v>
      </c>
      <c r="C40" s="35">
        <f t="shared" ref="C40:G40" si="7">C37*C38*C39</f>
        <v>188062.28783999998</v>
      </c>
      <c r="D40" s="35">
        <f t="shared" si="7"/>
        <v>109703.00124</v>
      </c>
      <c r="E40" s="35">
        <f t="shared" si="7"/>
        <v>109703.00124</v>
      </c>
      <c r="F40" s="35">
        <f t="shared" si="7"/>
        <v>15671.857320000003</v>
      </c>
      <c r="G40" s="35">
        <f t="shared" si="7"/>
        <v>15671.857320000003</v>
      </c>
    </row>
    <row r="41" spans="1:7" x14ac:dyDescent="0.2">
      <c r="A41" s="35"/>
      <c r="B41" s="35"/>
      <c r="C41" s="35"/>
      <c r="D41" s="35"/>
      <c r="E41" s="35"/>
      <c r="F41" s="35"/>
      <c r="G41" s="35"/>
    </row>
    <row r="42" spans="1:7" x14ac:dyDescent="0.2">
      <c r="A42" s="29" t="s">
        <v>11</v>
      </c>
      <c r="B42" s="53">
        <v>1.1000000000000001</v>
      </c>
      <c r="C42" s="53">
        <v>1.05</v>
      </c>
      <c r="D42" s="53">
        <v>1</v>
      </c>
      <c r="E42" s="53">
        <v>1.05</v>
      </c>
      <c r="F42" s="53">
        <v>1</v>
      </c>
      <c r="G42" s="53">
        <v>1</v>
      </c>
    </row>
    <row r="43" spans="1:7" x14ac:dyDescent="0.2">
      <c r="A43" s="35" t="s">
        <v>64</v>
      </c>
      <c r="B43" s="35">
        <f>B40*B42</f>
        <v>206868.51662399998</v>
      </c>
      <c r="C43" s="35">
        <f t="shared" ref="C43:G43" si="8">C40*C42</f>
        <v>197465.40223199999</v>
      </c>
      <c r="D43" s="35">
        <f t="shared" si="8"/>
        <v>109703.00124</v>
      </c>
      <c r="E43" s="35">
        <f t="shared" si="8"/>
        <v>115188.151302</v>
      </c>
      <c r="F43" s="35">
        <f t="shared" si="8"/>
        <v>15671.857320000003</v>
      </c>
      <c r="G43" s="35">
        <f t="shared" si="8"/>
        <v>15671.857320000003</v>
      </c>
    </row>
    <row r="44" spans="1:7" x14ac:dyDescent="0.2">
      <c r="A44" s="17" t="s">
        <v>29</v>
      </c>
      <c r="B44" s="17">
        <f>B43/B35</f>
        <v>1759.3777592713075</v>
      </c>
      <c r="C44" s="17">
        <f t="shared" ref="C44:G44" si="9">C43/C35</f>
        <v>1679.4060429407937</v>
      </c>
      <c r="D44" s="17">
        <f t="shared" si="9"/>
        <v>559.80201431359785</v>
      </c>
      <c r="E44" s="17">
        <f t="shared" si="9"/>
        <v>587.79211502927785</v>
      </c>
      <c r="F44" s="17">
        <f t="shared" si="9"/>
        <v>33.3215484710475</v>
      </c>
      <c r="G44" s="17">
        <f t="shared" si="9"/>
        <v>33.3215484710475</v>
      </c>
    </row>
    <row r="46" spans="1:7" x14ac:dyDescent="0.2">
      <c r="A46" s="38" t="s">
        <v>48</v>
      </c>
      <c r="B46" s="1"/>
      <c r="C46" s="1"/>
      <c r="D46" s="1"/>
      <c r="E46" s="1"/>
      <c r="F46" s="1"/>
      <c r="G46" s="1"/>
    </row>
    <row r="47" spans="1:7" x14ac:dyDescent="0.2">
      <c r="A47" s="28" t="s">
        <v>71</v>
      </c>
      <c r="B47" s="45">
        <v>12</v>
      </c>
      <c r="C47" s="46"/>
      <c r="D47" s="45">
        <v>10</v>
      </c>
      <c r="E47" s="46"/>
      <c r="F47" s="45">
        <v>8</v>
      </c>
      <c r="G47" s="46"/>
    </row>
    <row r="48" spans="1:7" x14ac:dyDescent="0.2">
      <c r="A48" s="28" t="s">
        <v>72</v>
      </c>
      <c r="B48" s="45">
        <v>3</v>
      </c>
      <c r="C48" s="46"/>
      <c r="D48" s="45">
        <v>3</v>
      </c>
      <c r="E48" s="46"/>
      <c r="F48" s="45">
        <v>4</v>
      </c>
      <c r="G48" s="46"/>
    </row>
    <row r="49" spans="1:9" x14ac:dyDescent="0.2">
      <c r="A49" s="28" t="s">
        <v>74</v>
      </c>
      <c r="B49" s="45">
        <v>0.2</v>
      </c>
      <c r="C49" s="46"/>
      <c r="D49" s="45">
        <v>0.2</v>
      </c>
      <c r="E49" s="46"/>
      <c r="F49" s="45">
        <v>0.2</v>
      </c>
      <c r="G49" s="46"/>
    </row>
    <row r="50" spans="1:9" x14ac:dyDescent="0.2">
      <c r="A50" s="55" t="s">
        <v>75</v>
      </c>
      <c r="B50" s="45">
        <v>4</v>
      </c>
      <c r="C50" s="46"/>
      <c r="D50" s="45">
        <v>3</v>
      </c>
      <c r="E50" s="46"/>
      <c r="F50" s="45">
        <v>3</v>
      </c>
      <c r="G50" s="46"/>
      <c r="I50" s="56"/>
    </row>
    <row r="51" spans="1:9" x14ac:dyDescent="0.2">
      <c r="A51" s="10" t="s">
        <v>45</v>
      </c>
      <c r="B51" s="43">
        <f>B47/B48/B49/B50</f>
        <v>5</v>
      </c>
      <c r="C51" s="44"/>
      <c r="D51" s="43">
        <f>ROUNDUP(D47/D48/D49/D50,0)</f>
        <v>6</v>
      </c>
      <c r="E51" s="44"/>
      <c r="F51" s="43">
        <f>ROUNDUP(F47/F48/F49/F50,0)</f>
        <v>4</v>
      </c>
      <c r="G51" s="44"/>
    </row>
    <row r="53" spans="1:9" x14ac:dyDescent="0.2">
      <c r="A53" s="39" t="s">
        <v>30</v>
      </c>
      <c r="B53" s="35"/>
      <c r="C53" s="35"/>
      <c r="D53" s="35"/>
      <c r="E53" s="35"/>
      <c r="F53" s="35"/>
      <c r="G53" s="35"/>
    </row>
    <row r="54" spans="1:9" x14ac:dyDescent="0.2">
      <c r="A54" s="29" t="s">
        <v>45</v>
      </c>
      <c r="B54" s="51">
        <f>B51</f>
        <v>5</v>
      </c>
      <c r="C54" s="51"/>
      <c r="D54" s="51">
        <f t="shared" ref="D54:G54" si="10">D51</f>
        <v>6</v>
      </c>
      <c r="E54" s="51"/>
      <c r="F54" s="51">
        <f t="shared" ref="F54:G54" si="11">F51</f>
        <v>4</v>
      </c>
      <c r="G54" s="51"/>
    </row>
    <row r="55" spans="1:9" x14ac:dyDescent="0.2">
      <c r="A55" s="35" t="s">
        <v>65</v>
      </c>
      <c r="B55" s="50">
        <f>B54*7</f>
        <v>35</v>
      </c>
      <c r="C55" s="50"/>
      <c r="D55" s="50">
        <f t="shared" ref="D55" si="12">D54*7</f>
        <v>42</v>
      </c>
      <c r="E55" s="50"/>
      <c r="F55" s="50">
        <f t="shared" ref="F55" si="13">F54*7</f>
        <v>28</v>
      </c>
      <c r="G55" s="50"/>
    </row>
    <row r="56" spans="1:9" x14ac:dyDescent="0.2">
      <c r="A56" s="35"/>
      <c r="B56" s="47" t="s">
        <v>35</v>
      </c>
      <c r="C56" s="47"/>
      <c r="D56" s="47" t="s">
        <v>36</v>
      </c>
      <c r="E56" s="47"/>
      <c r="F56" s="47" t="s">
        <v>38</v>
      </c>
      <c r="G56" s="47"/>
    </row>
    <row r="57" spans="1:9" x14ac:dyDescent="0.2">
      <c r="A57" s="35"/>
      <c r="B57" s="39" t="s">
        <v>2</v>
      </c>
      <c r="C57" s="39" t="s">
        <v>3</v>
      </c>
      <c r="D57" s="39" t="s">
        <v>2</v>
      </c>
      <c r="E57" s="39" t="s">
        <v>3</v>
      </c>
      <c r="F57" s="39" t="s">
        <v>2</v>
      </c>
      <c r="G57" s="39" t="s">
        <v>3</v>
      </c>
    </row>
    <row r="58" spans="1:9" x14ac:dyDescent="0.2">
      <c r="A58" s="35" t="s">
        <v>66</v>
      </c>
      <c r="B58" s="35">
        <v>11</v>
      </c>
      <c r="C58" s="40">
        <f>B55-B58</f>
        <v>24</v>
      </c>
      <c r="D58" s="35">
        <v>14</v>
      </c>
      <c r="E58" s="40">
        <f>D55-D58</f>
        <v>28</v>
      </c>
      <c r="F58" s="35">
        <v>10</v>
      </c>
      <c r="G58" s="40">
        <f>F55-F58</f>
        <v>18</v>
      </c>
      <c r="H58" s="1" t="s">
        <v>76</v>
      </c>
    </row>
    <row r="59" spans="1:9" x14ac:dyDescent="0.2">
      <c r="A59" s="35" t="s">
        <v>67</v>
      </c>
      <c r="B59" s="35">
        <v>11</v>
      </c>
      <c r="C59" s="40">
        <f>C58/2</f>
        <v>12</v>
      </c>
      <c r="D59" s="35">
        <f>D58</f>
        <v>14</v>
      </c>
      <c r="E59" s="40">
        <f>E58/2</f>
        <v>14</v>
      </c>
      <c r="F59" s="35">
        <f>F58</f>
        <v>10</v>
      </c>
      <c r="G59" s="40">
        <f>G58/2</f>
        <v>9</v>
      </c>
      <c r="H59" s="1"/>
    </row>
    <row r="60" spans="1:9" x14ac:dyDescent="0.2">
      <c r="A60" s="35" t="s">
        <v>68</v>
      </c>
      <c r="B60" s="41">
        <f>VLOOKUP(B59,Erlang!$A$2:$B$76,2)</f>
        <v>5.8415311000000001</v>
      </c>
      <c r="C60" s="41">
        <f>VLOOKUP(C59,Erlang!$A$2:$B$76,2)</f>
        <v>6.6147182999999998</v>
      </c>
      <c r="D60" s="41">
        <f>VLOOKUP(D59,Erlang!$A$2:$B$76,2)</f>
        <v>8.2002682999999994</v>
      </c>
      <c r="E60" s="41">
        <f>VLOOKUP(E59,Erlang!$A$2:$B$76,2)</f>
        <v>8.2002682999999994</v>
      </c>
      <c r="F60" s="41">
        <f>VLOOKUP(F59,Erlang!$A$2:$B$76,2)</f>
        <v>5.0840046000000001</v>
      </c>
      <c r="G60" s="41">
        <f>VLOOKUP(G59,Erlang!$A$2:$B$76,2)</f>
        <v>4.3447291999999997</v>
      </c>
      <c r="H60" s="1"/>
    </row>
    <row r="61" spans="1:9" x14ac:dyDescent="0.2">
      <c r="A61" s="35" t="s">
        <v>69</v>
      </c>
      <c r="B61" s="42">
        <v>1.4999999999999999E-2</v>
      </c>
      <c r="C61" s="42">
        <v>0.02</v>
      </c>
      <c r="D61" s="42">
        <v>1.2E-2</v>
      </c>
      <c r="E61" s="42">
        <v>1.2999999999999999E-2</v>
      </c>
      <c r="F61" s="42">
        <v>1.0999999999999999E-2</v>
      </c>
      <c r="G61" s="42">
        <v>1.0999999999999999E-2</v>
      </c>
      <c r="H61" s="1"/>
    </row>
    <row r="62" spans="1:9" x14ac:dyDescent="0.2">
      <c r="A62" s="35" t="s">
        <v>73</v>
      </c>
      <c r="B62" s="42">
        <f>B60/B61</f>
        <v>389.43540666666667</v>
      </c>
      <c r="C62" s="42">
        <f t="shared" ref="C62:G62" si="14">C60/C61</f>
        <v>330.73591499999998</v>
      </c>
      <c r="D62" s="42">
        <f t="shared" si="14"/>
        <v>683.35569166666664</v>
      </c>
      <c r="E62" s="42">
        <f t="shared" si="14"/>
        <v>630.78986923076923</v>
      </c>
      <c r="F62" s="42">
        <f t="shared" si="14"/>
        <v>462.18223636363638</v>
      </c>
      <c r="G62" s="42">
        <f t="shared" si="14"/>
        <v>394.9753818181818</v>
      </c>
      <c r="H62" s="1"/>
    </row>
    <row r="63" spans="1:9" x14ac:dyDescent="0.2">
      <c r="A63" s="35" t="s">
        <v>70</v>
      </c>
      <c r="B63" s="35">
        <v>4</v>
      </c>
      <c r="C63" s="35">
        <v>4</v>
      </c>
      <c r="D63" s="35">
        <v>3</v>
      </c>
      <c r="E63" s="35">
        <v>3</v>
      </c>
      <c r="F63" s="35">
        <v>3</v>
      </c>
      <c r="G63" s="35">
        <v>3</v>
      </c>
      <c r="H63" s="1"/>
    </row>
    <row r="64" spans="1:9" x14ac:dyDescent="0.2">
      <c r="A64" s="33"/>
      <c r="B64" s="33" t="s">
        <v>2</v>
      </c>
      <c r="C64" s="33" t="s">
        <v>3</v>
      </c>
      <c r="D64" s="33" t="s">
        <v>2</v>
      </c>
      <c r="E64" s="33" t="s">
        <v>3</v>
      </c>
      <c r="F64" s="33" t="s">
        <v>2</v>
      </c>
      <c r="G64" s="33" t="s">
        <v>3</v>
      </c>
      <c r="H64" s="1"/>
    </row>
    <row r="65" spans="1:8" x14ac:dyDescent="0.2">
      <c r="A65" s="33"/>
      <c r="B65" s="33" t="s">
        <v>0</v>
      </c>
      <c r="C65" s="33" t="s">
        <v>18</v>
      </c>
      <c r="D65" s="33" t="s">
        <v>4</v>
      </c>
      <c r="E65" s="33" t="s">
        <v>4</v>
      </c>
      <c r="F65" s="33" t="s">
        <v>19</v>
      </c>
      <c r="G65" s="33" t="s">
        <v>5</v>
      </c>
      <c r="H65" s="1"/>
    </row>
    <row r="66" spans="1:8" x14ac:dyDescent="0.2">
      <c r="A66" s="17" t="s">
        <v>31</v>
      </c>
      <c r="B66" s="17">
        <f>SQRT((B62*B63)/(PI()*B44))</f>
        <v>0.53087616562551365</v>
      </c>
      <c r="C66" s="17">
        <f t="shared" ref="C66:G66" si="15">SQRT((C62*C63)/(PI()*C44))</f>
        <v>0.50074645399663253</v>
      </c>
      <c r="D66" s="17">
        <f t="shared" si="15"/>
        <v>1.0796720795184946</v>
      </c>
      <c r="E66" s="17">
        <f t="shared" si="15"/>
        <v>1.0123161558413452</v>
      </c>
      <c r="F66" s="17">
        <f t="shared" si="15"/>
        <v>3.63939947664577</v>
      </c>
      <c r="G66" s="17">
        <f t="shared" si="15"/>
        <v>3.3644038187896612</v>
      </c>
    </row>
    <row r="67" spans="1:8" x14ac:dyDescent="0.2">
      <c r="C67" s="54">
        <f>(B66-C66)/B66</f>
        <v>5.6754688908250917E-2</v>
      </c>
      <c r="E67" s="54">
        <f>(D66-E66)/D66</f>
        <v>6.2385538123009031E-2</v>
      </c>
      <c r="G67" s="54">
        <f>(F66-G66)/F66</f>
        <v>7.556072358112137E-2</v>
      </c>
    </row>
    <row r="68" spans="1:8" x14ac:dyDescent="0.2">
      <c r="A68" s="33"/>
      <c r="B68" s="33" t="s">
        <v>35</v>
      </c>
      <c r="C68" s="33" t="s">
        <v>36</v>
      </c>
      <c r="D68" s="33" t="s">
        <v>39</v>
      </c>
      <c r="E68" s="1"/>
      <c r="F68"/>
      <c r="G68"/>
    </row>
    <row r="69" spans="1:8" x14ac:dyDescent="0.2">
      <c r="A69" s="33" t="s">
        <v>6</v>
      </c>
      <c r="B69" s="33">
        <f>MIN(B66,C66,B28)</f>
        <v>0.50074645399663253</v>
      </c>
      <c r="C69" s="33">
        <f>MIN(E66,D66,C28)</f>
        <v>1.0123161558413452</v>
      </c>
      <c r="D69" s="33">
        <f>MIN(G66,F66,D28)</f>
        <v>3.3644038187896612</v>
      </c>
      <c r="E69" s="1"/>
      <c r="F69"/>
      <c r="G69"/>
    </row>
    <row r="70" spans="1:8" x14ac:dyDescent="0.2">
      <c r="A70" s="33" t="s">
        <v>32</v>
      </c>
      <c r="B70" s="33">
        <f>PI()*(B69^2)</f>
        <v>0.78774496826473495</v>
      </c>
      <c r="C70" s="33">
        <f>PI()*(C69^2)</f>
        <v>3.2194538839604028</v>
      </c>
      <c r="D70" s="33">
        <f>PI()*(D69^2)</f>
        <v>35.560356580790561</v>
      </c>
      <c r="E70" s="1"/>
      <c r="F70"/>
      <c r="G70"/>
    </row>
    <row r="71" spans="1:8" x14ac:dyDescent="0.2">
      <c r="A71" s="17" t="s">
        <v>40</v>
      </c>
      <c r="B71" s="17">
        <f>ROUNDUP(B35/B70,0)</f>
        <v>150</v>
      </c>
      <c r="C71" s="17">
        <f>ROUNDUP(D35/C70,0)</f>
        <v>61</v>
      </c>
      <c r="D71" s="17">
        <f>ROUNDUP(F35/D70,0)</f>
        <v>14</v>
      </c>
      <c r="E71" s="1"/>
      <c r="F71"/>
      <c r="G71"/>
    </row>
    <row r="72" spans="1:8" x14ac:dyDescent="0.2">
      <c r="A72" s="35"/>
      <c r="B72" s="35"/>
      <c r="C72" s="35"/>
      <c r="D72" s="35"/>
    </row>
    <row r="73" spans="1:8" x14ac:dyDescent="0.2">
      <c r="A73" s="29" t="s">
        <v>41</v>
      </c>
      <c r="B73" s="29">
        <v>45000</v>
      </c>
      <c r="C73" s="29">
        <v>65000</v>
      </c>
      <c r="D73" s="29">
        <v>115000</v>
      </c>
      <c r="E73" s="3"/>
      <c r="F73" s="5"/>
    </row>
    <row r="74" spans="1:8" x14ac:dyDescent="0.2">
      <c r="A74" s="17" t="s">
        <v>33</v>
      </c>
      <c r="B74" s="17">
        <f>B71*B73</f>
        <v>6750000</v>
      </c>
      <c r="C74" s="17">
        <f t="shared" ref="C74:D74" si="16">C71*C73</f>
        <v>3965000</v>
      </c>
      <c r="D74" s="17">
        <f t="shared" si="16"/>
        <v>1610000</v>
      </c>
      <c r="E74" s="4"/>
      <c r="F74" s="5"/>
      <c r="G74" s="5"/>
    </row>
    <row r="75" spans="1:8" x14ac:dyDescent="0.2">
      <c r="A75" s="17" t="s">
        <v>42</v>
      </c>
      <c r="B75" s="17">
        <f>SUM(B74:D74)</f>
        <v>12325000</v>
      </c>
      <c r="C75" s="17"/>
      <c r="D75" s="17"/>
      <c r="E75" s="3"/>
      <c r="F75" s="4"/>
      <c r="G75" s="4"/>
    </row>
    <row r="76" spans="1:8" s="27" customFormat="1" x14ac:dyDescent="0.2">
      <c r="A76" s="26"/>
      <c r="B76" s="26"/>
      <c r="C76" s="26"/>
      <c r="D76" s="26"/>
      <c r="E76" s="26"/>
      <c r="F76" s="26"/>
      <c r="G76" s="26"/>
    </row>
  </sheetData>
  <mergeCells count="27">
    <mergeCell ref="B56:C56"/>
    <mergeCell ref="D56:E56"/>
    <mergeCell ref="F56:G56"/>
    <mergeCell ref="B33:C33"/>
    <mergeCell ref="D33:E33"/>
    <mergeCell ref="F33:G33"/>
    <mergeCell ref="B55:C55"/>
    <mergeCell ref="D55:E55"/>
    <mergeCell ref="F55:G55"/>
    <mergeCell ref="B54:C54"/>
    <mergeCell ref="D54:E54"/>
    <mergeCell ref="F54:G54"/>
    <mergeCell ref="B47:C47"/>
    <mergeCell ref="D47:E47"/>
    <mergeCell ref="F47:G47"/>
    <mergeCell ref="B48:C48"/>
    <mergeCell ref="B51:C51"/>
    <mergeCell ref="D51:E51"/>
    <mergeCell ref="F51:G51"/>
    <mergeCell ref="D48:E48"/>
    <mergeCell ref="F48:G48"/>
    <mergeCell ref="B49:C49"/>
    <mergeCell ref="D49:E49"/>
    <mergeCell ref="F49:G49"/>
    <mergeCell ref="B50:C50"/>
    <mergeCell ref="D50:E50"/>
    <mergeCell ref="F50:G50"/>
  </mergeCells>
  <phoneticPr fontId="3" type="noConversion"/>
  <pageMargins left="0.75000000000000011" right="0.75000000000000011" top="1" bottom="1" header="0.5" footer="0.5"/>
  <pageSetup paperSize="9" scale="6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32" zoomScale="90" zoomScaleNormal="90" zoomScalePageLayoutView="90" workbookViewId="0">
      <selection activeCell="R73" sqref="R73"/>
    </sheetView>
  </sheetViews>
  <sheetFormatPr baseColWidth="10" defaultRowHeight="12.75" x14ac:dyDescent="0.2"/>
  <sheetData>
    <row r="1" spans="1:2" x14ac:dyDescent="0.2">
      <c r="A1" s="20" t="s">
        <v>46</v>
      </c>
      <c r="B1" s="21" t="s">
        <v>47</v>
      </c>
    </row>
    <row r="2" spans="1:2" x14ac:dyDescent="0.2">
      <c r="A2" s="22">
        <v>1</v>
      </c>
      <c r="B2" s="23">
        <v>2.0408163E-2</v>
      </c>
    </row>
    <row r="3" spans="1:2" x14ac:dyDescent="0.2">
      <c r="A3" s="22">
        <v>2</v>
      </c>
      <c r="B3" s="23">
        <v>0.22346682000000001</v>
      </c>
    </row>
    <row r="4" spans="1:2" x14ac:dyDescent="0.2">
      <c r="A4" s="22">
        <v>3</v>
      </c>
      <c r="B4" s="23">
        <v>0.60220647999999999</v>
      </c>
    </row>
    <row r="5" spans="1:2" x14ac:dyDescent="0.2">
      <c r="A5" s="22">
        <v>4</v>
      </c>
      <c r="B5" s="23">
        <v>1.0922605000000001</v>
      </c>
    </row>
    <row r="6" spans="1:2" x14ac:dyDescent="0.2">
      <c r="A6" s="22">
        <v>5</v>
      </c>
      <c r="B6" s="23">
        <v>1.6571431000000001</v>
      </c>
    </row>
    <row r="7" spans="1:2" x14ac:dyDescent="0.2">
      <c r="A7" s="22">
        <v>6</v>
      </c>
      <c r="B7" s="23">
        <v>2.2758761000000001</v>
      </c>
    </row>
    <row r="8" spans="1:2" x14ac:dyDescent="0.2">
      <c r="A8" s="22">
        <v>7</v>
      </c>
      <c r="B8" s="23">
        <v>2.9354057</v>
      </c>
    </row>
    <row r="9" spans="1:2" x14ac:dyDescent="0.2">
      <c r="A9" s="22">
        <v>8</v>
      </c>
      <c r="B9" s="23">
        <v>3.6270505000000002</v>
      </c>
    </row>
    <row r="10" spans="1:2" x14ac:dyDescent="0.2">
      <c r="A10" s="22">
        <v>9</v>
      </c>
      <c r="B10" s="23">
        <v>4.3447291999999997</v>
      </c>
    </row>
    <row r="11" spans="1:2" x14ac:dyDescent="0.2">
      <c r="A11" s="22">
        <v>10</v>
      </c>
      <c r="B11" s="23">
        <v>5.0840046000000001</v>
      </c>
    </row>
    <row r="12" spans="1:2" x14ac:dyDescent="0.2">
      <c r="A12" s="22">
        <v>11</v>
      </c>
      <c r="B12" s="23">
        <v>5.8415311000000001</v>
      </c>
    </row>
    <row r="13" spans="1:2" x14ac:dyDescent="0.2">
      <c r="A13" s="22">
        <v>12</v>
      </c>
      <c r="B13" s="23">
        <v>6.6147182999999998</v>
      </c>
    </row>
    <row r="14" spans="1:2" x14ac:dyDescent="0.2">
      <c r="A14" s="22">
        <v>13</v>
      </c>
      <c r="B14" s="23">
        <v>7.4015154000000001</v>
      </c>
    </row>
    <row r="15" spans="1:2" x14ac:dyDescent="0.2">
      <c r="A15" s="22">
        <v>14</v>
      </c>
      <c r="B15" s="23">
        <v>8.2002682999999994</v>
      </c>
    </row>
    <row r="16" spans="1:2" x14ac:dyDescent="0.2">
      <c r="A16" s="22">
        <v>15</v>
      </c>
      <c r="B16" s="23">
        <v>9.0096215999999991</v>
      </c>
    </row>
    <row r="17" spans="1:2" x14ac:dyDescent="0.2">
      <c r="A17" s="22">
        <v>16</v>
      </c>
      <c r="B17" s="23">
        <v>9.8284491999999997</v>
      </c>
    </row>
    <row r="18" spans="1:2" x14ac:dyDescent="0.2">
      <c r="A18" s="22">
        <v>17</v>
      </c>
      <c r="B18" s="23">
        <v>10.655804</v>
      </c>
    </row>
    <row r="19" spans="1:2" x14ac:dyDescent="0.2">
      <c r="A19" s="22">
        <v>18</v>
      </c>
      <c r="B19" s="23">
        <v>11.490881999999999</v>
      </c>
    </row>
    <row r="20" spans="1:2" x14ac:dyDescent="0.2">
      <c r="A20" s="22">
        <v>19</v>
      </c>
      <c r="B20" s="23">
        <v>12.332992000000001</v>
      </c>
    </row>
    <row r="21" spans="1:2" x14ac:dyDescent="0.2">
      <c r="A21" s="22">
        <v>20</v>
      </c>
      <c r="B21" s="23">
        <v>13.181538</v>
      </c>
    </row>
    <row r="22" spans="1:2" x14ac:dyDescent="0.2">
      <c r="A22" s="22">
        <v>21</v>
      </c>
      <c r="B22" s="23">
        <v>14.035999</v>
      </c>
    </row>
    <row r="23" spans="1:2" x14ac:dyDescent="0.2">
      <c r="A23" s="22">
        <v>22</v>
      </c>
      <c r="B23" s="23">
        <v>14.895921</v>
      </c>
    </row>
    <row r="24" spans="1:2" x14ac:dyDescent="0.2">
      <c r="A24" s="22">
        <v>23</v>
      </c>
      <c r="B24" s="23">
        <v>15.760899</v>
      </c>
    </row>
    <row r="25" spans="1:2" x14ac:dyDescent="0.2">
      <c r="A25" s="22">
        <v>24</v>
      </c>
      <c r="B25" s="23">
        <v>16.630576000000001</v>
      </c>
    </row>
    <row r="26" spans="1:2" x14ac:dyDescent="0.2">
      <c r="A26" s="22">
        <v>25</v>
      </c>
      <c r="B26" s="23">
        <v>17.504635</v>
      </c>
    </row>
    <row r="27" spans="1:2" x14ac:dyDescent="0.2">
      <c r="A27" s="22">
        <v>26</v>
      </c>
      <c r="B27" s="23">
        <v>18.382788999999999</v>
      </c>
    </row>
    <row r="28" spans="1:2" x14ac:dyDescent="0.2">
      <c r="A28" s="22">
        <v>27</v>
      </c>
      <c r="B28" s="23">
        <v>19.264779999999998</v>
      </c>
    </row>
    <row r="29" spans="1:2" x14ac:dyDescent="0.2">
      <c r="A29" s="22">
        <v>28</v>
      </c>
      <c r="B29" s="23">
        <v>20.150378</v>
      </c>
    </row>
    <row r="30" spans="1:2" x14ac:dyDescent="0.2">
      <c r="A30" s="22">
        <v>29</v>
      </c>
      <c r="B30" s="23">
        <v>21.039370000000002</v>
      </c>
    </row>
    <row r="31" spans="1:2" x14ac:dyDescent="0.2">
      <c r="A31" s="22">
        <v>30</v>
      </c>
      <c r="B31" s="23">
        <v>21.931564999999999</v>
      </c>
    </row>
    <row r="32" spans="1:2" x14ac:dyDescent="0.2">
      <c r="A32" s="22">
        <v>31</v>
      </c>
      <c r="B32" s="23">
        <v>22.826789000000002</v>
      </c>
    </row>
    <row r="33" spans="1:2" x14ac:dyDescent="0.2">
      <c r="A33" s="22">
        <v>32</v>
      </c>
      <c r="B33" s="23">
        <v>23.724879000000001</v>
      </c>
    </row>
    <row r="34" spans="1:2" x14ac:dyDescent="0.2">
      <c r="A34" s="22">
        <v>33</v>
      </c>
      <c r="B34" s="23">
        <v>24.625689999999999</v>
      </c>
    </row>
    <row r="35" spans="1:2" x14ac:dyDescent="0.2">
      <c r="A35" s="22">
        <v>34</v>
      </c>
      <c r="B35" s="23">
        <v>25.529086</v>
      </c>
    </row>
    <row r="36" spans="1:2" x14ac:dyDescent="0.2">
      <c r="A36" s="22">
        <v>35</v>
      </c>
      <c r="B36" s="23">
        <v>26.434940999999998</v>
      </c>
    </row>
    <row r="37" spans="1:2" x14ac:dyDescent="0.2">
      <c r="A37" s="22">
        <v>36</v>
      </c>
      <c r="B37" s="23">
        <v>27.343139999999998</v>
      </c>
    </row>
    <row r="38" spans="1:2" x14ac:dyDescent="0.2">
      <c r="A38" s="22">
        <v>37</v>
      </c>
      <c r="B38" s="23">
        <v>28.253575999999999</v>
      </c>
    </row>
    <row r="39" spans="1:2" x14ac:dyDescent="0.2">
      <c r="A39" s="22">
        <v>38</v>
      </c>
      <c r="B39" s="23">
        <v>29.166146999999999</v>
      </c>
    </row>
    <row r="40" spans="1:2" x14ac:dyDescent="0.2">
      <c r="A40" s="22">
        <v>39</v>
      </c>
      <c r="B40" s="23">
        <v>30.080763000000001</v>
      </c>
    </row>
    <row r="41" spans="1:2" x14ac:dyDescent="0.2">
      <c r="A41" s="24">
        <v>40</v>
      </c>
      <c r="B41" s="25">
        <v>30.997335</v>
      </c>
    </row>
    <row r="42" spans="1:2" x14ac:dyDescent="0.2">
      <c r="A42" s="22">
        <v>41</v>
      </c>
      <c r="B42" s="23">
        <v>31.915783999999999</v>
      </c>
    </row>
    <row r="43" spans="1:2" x14ac:dyDescent="0.2">
      <c r="A43" s="22">
        <v>42</v>
      </c>
      <c r="B43" s="23">
        <v>32.836033</v>
      </c>
    </row>
    <row r="44" spans="1:2" x14ac:dyDescent="0.2">
      <c r="A44" s="22">
        <v>43</v>
      </c>
      <c r="B44" s="23">
        <v>33.758011000000003</v>
      </c>
    </row>
    <row r="45" spans="1:2" x14ac:dyDescent="0.2">
      <c r="A45" s="22">
        <v>44</v>
      </c>
      <c r="B45" s="23">
        <v>34.681651000000002</v>
      </c>
    </row>
    <row r="46" spans="1:2" x14ac:dyDescent="0.2">
      <c r="A46" s="22">
        <v>45</v>
      </c>
      <c r="B46" s="23">
        <v>35.606892000000002</v>
      </c>
    </row>
    <row r="47" spans="1:2" x14ac:dyDescent="0.2">
      <c r="A47" s="22">
        <v>46</v>
      </c>
      <c r="B47" s="23">
        <v>36.533673999999998</v>
      </c>
    </row>
    <row r="48" spans="1:2" x14ac:dyDescent="0.2">
      <c r="A48" s="22">
        <v>47</v>
      </c>
      <c r="B48" s="23">
        <v>37.461941000000003</v>
      </c>
    </row>
    <row r="49" spans="1:2" x14ac:dyDescent="0.2">
      <c r="A49" s="22">
        <v>48</v>
      </c>
      <c r="B49" s="23">
        <v>38.391641</v>
      </c>
    </row>
    <row r="50" spans="1:2" x14ac:dyDescent="0.2">
      <c r="A50" s="22">
        <v>49</v>
      </c>
      <c r="B50" s="23">
        <v>39.322724000000001</v>
      </c>
    </row>
    <row r="51" spans="1:2" x14ac:dyDescent="0.2">
      <c r="A51" s="22">
        <v>50</v>
      </c>
      <c r="B51" s="23">
        <v>40.255144000000001</v>
      </c>
    </row>
    <row r="52" spans="1:2" x14ac:dyDescent="0.2">
      <c r="A52" s="22">
        <v>51</v>
      </c>
      <c r="B52" s="23">
        <v>41.188854999999997</v>
      </c>
    </row>
    <row r="53" spans="1:2" x14ac:dyDescent="0.2">
      <c r="A53" s="22">
        <v>52</v>
      </c>
      <c r="B53" s="23">
        <v>42.123815999999998</v>
      </c>
    </row>
    <row r="54" spans="1:2" x14ac:dyDescent="0.2">
      <c r="A54" s="22">
        <v>53</v>
      </c>
      <c r="B54" s="23">
        <v>43.059986000000002</v>
      </c>
    </row>
    <row r="55" spans="1:2" x14ac:dyDescent="0.2">
      <c r="A55" s="22">
        <v>54</v>
      </c>
      <c r="B55" s="23">
        <v>43.997328000000003</v>
      </c>
    </row>
    <row r="56" spans="1:2" x14ac:dyDescent="0.2">
      <c r="A56" s="22">
        <v>55</v>
      </c>
      <c r="B56" s="23">
        <v>44.935805999999999</v>
      </c>
    </row>
    <row r="57" spans="1:2" x14ac:dyDescent="0.2">
      <c r="A57" s="22">
        <v>56</v>
      </c>
      <c r="B57" s="23">
        <v>45.875383999999997</v>
      </c>
    </row>
    <row r="58" spans="1:2" x14ac:dyDescent="0.2">
      <c r="A58" s="22">
        <v>57</v>
      </c>
      <c r="B58" s="23">
        <v>46.816029999999998</v>
      </c>
    </row>
    <row r="59" spans="1:2" x14ac:dyDescent="0.2">
      <c r="A59" s="22">
        <v>58</v>
      </c>
      <c r="B59" s="23">
        <v>47.757713000000003</v>
      </c>
    </row>
    <row r="60" spans="1:2" x14ac:dyDescent="0.2">
      <c r="A60" s="22">
        <v>59</v>
      </c>
      <c r="B60" s="23">
        <v>48.700403999999999</v>
      </c>
    </row>
    <row r="61" spans="1:2" x14ac:dyDescent="0.2">
      <c r="A61" s="22">
        <v>60</v>
      </c>
      <c r="B61" s="23">
        <v>49.644072000000001</v>
      </c>
    </row>
    <row r="62" spans="1:2" x14ac:dyDescent="0.2">
      <c r="A62" s="22">
        <v>61</v>
      </c>
      <c r="B62" s="23">
        <v>50.588692000000002</v>
      </c>
    </row>
    <row r="63" spans="1:2" x14ac:dyDescent="0.2">
      <c r="A63" s="22">
        <v>62</v>
      </c>
      <c r="B63" s="23">
        <v>51.534236999999997</v>
      </c>
    </row>
    <row r="64" spans="1:2" x14ac:dyDescent="0.2">
      <c r="A64" s="22">
        <v>63</v>
      </c>
      <c r="B64" s="23">
        <v>52.480682000000002</v>
      </c>
    </row>
    <row r="65" spans="1:2" x14ac:dyDescent="0.2">
      <c r="A65" s="22">
        <v>64</v>
      </c>
      <c r="B65" s="23">
        <v>53.428002999999997</v>
      </c>
    </row>
    <row r="66" spans="1:2" x14ac:dyDescent="0.2">
      <c r="A66" s="22">
        <v>65</v>
      </c>
      <c r="B66" s="23">
        <v>54.376176999999998</v>
      </c>
    </row>
    <row r="67" spans="1:2" x14ac:dyDescent="0.2">
      <c r="A67" s="22">
        <v>66</v>
      </c>
      <c r="B67" s="23">
        <v>55.325183000000003</v>
      </c>
    </row>
    <row r="68" spans="1:2" x14ac:dyDescent="0.2">
      <c r="A68" s="22">
        <v>67</v>
      </c>
      <c r="B68" s="23">
        <v>56.274999000000001</v>
      </c>
    </row>
    <row r="69" spans="1:2" x14ac:dyDescent="0.2">
      <c r="A69" s="22">
        <v>68</v>
      </c>
      <c r="B69" s="23">
        <v>57.225605000000002</v>
      </c>
    </row>
    <row r="70" spans="1:2" x14ac:dyDescent="0.2">
      <c r="A70" s="22">
        <v>69</v>
      </c>
      <c r="B70" s="23">
        <v>58.176980999999998</v>
      </c>
    </row>
    <row r="71" spans="1:2" x14ac:dyDescent="0.2">
      <c r="A71" s="22">
        <v>70</v>
      </c>
      <c r="B71" s="23">
        <v>59.129109</v>
      </c>
    </row>
    <row r="72" spans="1:2" x14ac:dyDescent="0.2">
      <c r="A72" s="22">
        <v>71</v>
      </c>
      <c r="B72" s="23">
        <v>60.081971000000003</v>
      </c>
    </row>
    <row r="73" spans="1:2" x14ac:dyDescent="0.2">
      <c r="A73" s="22">
        <v>72</v>
      </c>
      <c r="B73" s="23">
        <v>61.035549000000003</v>
      </c>
    </row>
    <row r="74" spans="1:2" x14ac:dyDescent="0.2">
      <c r="A74" s="22">
        <v>73</v>
      </c>
      <c r="B74" s="23">
        <v>61.989826000000001</v>
      </c>
    </row>
    <row r="75" spans="1:2" x14ac:dyDescent="0.2">
      <c r="A75" s="22">
        <v>74</v>
      </c>
      <c r="B75" s="23">
        <v>62.944788000000003</v>
      </c>
    </row>
    <row r="76" spans="1:2" x14ac:dyDescent="0.2">
      <c r="A76" s="22">
        <v>75</v>
      </c>
      <c r="B76" s="23">
        <v>63.900416999999997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Despliegue GSM</vt:lpstr>
      <vt:lpstr>Erlang</vt:lpstr>
      <vt:lpstr>'Despliegue GSM'!Área_de_impresión</vt:lpstr>
    </vt:vector>
  </TitlesOfParts>
  <Company>Escuela Politecnica Superior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Sánchez Garachipe Rachel Guadalupe</cp:lastModifiedBy>
  <cp:lastPrinted>2019-02-27T08:56:44Z</cp:lastPrinted>
  <dcterms:created xsi:type="dcterms:W3CDTF">2011-01-31T17:50:12Z</dcterms:created>
  <dcterms:modified xsi:type="dcterms:W3CDTF">2021-11-08T15:40:13Z</dcterms:modified>
</cp:coreProperties>
</file>