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E67D154C-8710-D941-9E3F-82CD1B0E3619}" xr6:coauthVersionLast="47" xr6:coauthVersionMax="47" xr10:uidLastSave="{00000000-0000-0000-0000-000000000000}"/>
  <bookViews>
    <workbookView xWindow="0" yWindow="500" windowWidth="28800" windowHeight="1230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6" l="1"/>
  <c r="L73" i="6"/>
  <c r="L69" i="6"/>
  <c r="L64" i="6"/>
  <c r="L50" i="6"/>
  <c r="L44" i="6"/>
  <c r="L28" i="6"/>
  <c r="L13" i="6"/>
  <c r="L74" i="6" s="1"/>
  <c r="B37" i="6"/>
  <c r="B40" i="6"/>
  <c r="B43" i="6" s="1"/>
  <c r="B44" i="6" s="1"/>
  <c r="B61" i="6"/>
  <c r="B64" i="6" s="1"/>
  <c r="C61" i="6"/>
  <c r="D61" i="6"/>
  <c r="E61" i="6"/>
  <c r="F61" i="6"/>
  <c r="G61" i="6"/>
  <c r="D50" i="6"/>
  <c r="F50" i="6"/>
  <c r="B50" i="6"/>
  <c r="C40" i="6"/>
  <c r="C43" i="6" s="1"/>
  <c r="C44" i="6" s="1"/>
  <c r="C64" i="6" s="1"/>
  <c r="G40" i="6"/>
  <c r="G43" i="6" s="1"/>
  <c r="G44" i="6" s="1"/>
  <c r="G64" i="6" s="1"/>
  <c r="C37" i="6"/>
  <c r="D37" i="6"/>
  <c r="D40" i="6" s="1"/>
  <c r="D43" i="6" s="1"/>
  <c r="D44" i="6" s="1"/>
  <c r="D64" i="6" s="1"/>
  <c r="E37" i="6"/>
  <c r="E40" i="6" s="1"/>
  <c r="E43" i="6" s="1"/>
  <c r="E44" i="6" s="1"/>
  <c r="E64" i="6" s="1"/>
  <c r="F37" i="6"/>
  <c r="F40" i="6" s="1"/>
  <c r="F43" i="6" s="1"/>
  <c r="F44" i="6" s="1"/>
  <c r="F64" i="6" s="1"/>
  <c r="G37" i="6"/>
  <c r="C35" i="6"/>
  <c r="C72" i="6" s="1"/>
  <c r="C73" i="6" s="1"/>
  <c r="D35" i="6"/>
  <c r="D72" i="6" s="1"/>
  <c r="D73" i="6" s="1"/>
  <c r="E35" i="6"/>
  <c r="F35" i="6"/>
  <c r="G35" i="6"/>
  <c r="B35" i="6"/>
  <c r="B72" i="6" s="1"/>
  <c r="B73" i="6" s="1"/>
  <c r="D23" i="6"/>
  <c r="D22" i="6"/>
  <c r="C22" i="6"/>
  <c r="C23" i="6"/>
  <c r="B22" i="6"/>
  <c r="B24" i="6"/>
  <c r="D24" i="6"/>
  <c r="C24" i="6"/>
  <c r="F13" i="6"/>
  <c r="G13" i="6"/>
  <c r="D25" i="6" s="1"/>
  <c r="D26" i="6" s="1"/>
  <c r="D28" i="6" s="1"/>
  <c r="H13" i="6"/>
  <c r="E13" i="6"/>
  <c r="C25" i="6" s="1"/>
  <c r="D13" i="6"/>
  <c r="C5" i="6"/>
  <c r="C13" i="6" s="1"/>
  <c r="B25" i="6" s="1"/>
  <c r="B26" i="6" s="1"/>
  <c r="B28" i="6" s="1"/>
  <c r="D68" i="6" l="1"/>
  <c r="D69" i="6" s="1"/>
  <c r="C68" i="6"/>
  <c r="C69" i="6" s="1"/>
  <c r="B68" i="6"/>
  <c r="B69" i="6" s="1"/>
  <c r="D67" i="6"/>
  <c r="C67" i="6"/>
  <c r="B67" i="6"/>
  <c r="C26" i="6"/>
  <c r="C28" i="6" s="1"/>
</calcChain>
</file>

<file path=xl/sharedStrings.xml><?xml version="1.0" encoding="utf-8"?>
<sst xmlns="http://schemas.openxmlformats.org/spreadsheetml/2006/main" count="116" uniqueCount="83">
  <si>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</si>
  <si>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</si>
  <si>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</si>
  <si>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</si>
  <si>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</si>
  <si>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</si>
  <si>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</si>
  <si>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</si>
  <si>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</si>
  <si>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</si>
  <si>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</si>
  <si>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</si>
  <si>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</si>
  <si>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</si>
  <si>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</si>
  <si>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</si>
  <si>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</si>
  <si>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</si>
  <si>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</si>
  <si>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</si>
  <si>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</si>
  <si>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</si>
  <si>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</si>
  <si>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</si>
  <si>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</si>
  <si>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</si>
  <si>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</si>
  <si>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</si>
  <si>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</si>
  <si>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</si>
  <si>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</si>
  <si>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</si>
  <si>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</si>
  <si>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</si>
  <si>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</si>
  <si>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</si>
  <si>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</si>
  <si>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</si>
  <si>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</si>
  <si>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</si>
  <si>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</si>
  <si>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</si>
  <si>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</si>
  <si>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</si>
  <si>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</si>
  <si>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</si>
  <si>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</si>
  <si>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</si>
  <si>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</si>
  <si>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Pw</t>
  </si>
  <si>
    <t>L</t>
  </si>
  <si>
    <t>Gantena</t>
  </si>
  <si>
    <t>MD</t>
  </si>
  <si>
    <t>Ld</t>
  </si>
  <si>
    <t>Lcab</t>
  </si>
  <si>
    <t>S</t>
  </si>
  <si>
    <t>GBts</t>
  </si>
  <si>
    <t>A</t>
  </si>
  <si>
    <t>B</t>
  </si>
  <si>
    <t>a(hms)</t>
  </si>
  <si>
    <t>Lclutter</t>
  </si>
  <si>
    <t>s</t>
  </si>
  <si>
    <t>pathLoss</t>
  </si>
  <si>
    <t>s*log(d)</t>
  </si>
  <si>
    <t>este valor debería salir mas grande</t>
  </si>
  <si>
    <t>valor erroneo</t>
  </si>
  <si>
    <t>tipo de terreno</t>
  </si>
  <si>
    <t>tipo de poblacion</t>
  </si>
  <si>
    <t>clientes de mercado</t>
  </si>
  <si>
    <t>sectores</t>
  </si>
  <si>
    <t>Trafico individual</t>
  </si>
  <si>
    <t>trx por sector</t>
  </si>
  <si>
    <t>slots</t>
  </si>
  <si>
    <t>trafico total</t>
  </si>
  <si>
    <t xml:space="preserve">canales </t>
  </si>
  <si>
    <t>trafico individual</t>
  </si>
  <si>
    <t>nos quedamos el valor entero redondeando hacia arriba</t>
  </si>
  <si>
    <t>me sale un error al usar la función buscar</t>
  </si>
  <si>
    <t>clientes del servicio</t>
  </si>
  <si>
    <t>BUSCAR(A59;'Despliegue GSM:Erlang'!;[A2,B75]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</si>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</sst>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9" fontId="0" fillId="2" borderId="11" xfId="0" applyNumberFormat="1" applyFill="1" applyBorder="1"/>
    <xf numFmtId="10" fontId="0" fillId="2" borderId="11" xfId="0" applyNumberFormat="1" applyFill="1" applyBorder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  <xf numFmtId="0" fontId="0" fillId="6" borderId="11" xfId="0" applyFill="1" applyBorder="1"/>
    <xf numFmtId="0" fontId="1" fillId="6" borderId="11" xfId="0" applyFont="1" applyFill="1" applyBorder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topLeftCell="A37" zoomScale="85" zoomScaleNormal="85" zoomScalePageLayoutView="85" workbookViewId="0">
      <selection activeCell="O47" sqref="O47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2" x14ac:dyDescent="0.15">
      <c r="A1" s="19" t="s">
        <v>17</v>
      </c>
    </row>
    <row r="2" spans="1:12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  <c r="J2" s="54" t="s">
        <v>80</v>
      </c>
      <c r="K2" s="19" t="s">
        <v>81</v>
      </c>
      <c r="L2" s="19" t="s">
        <v>82</v>
      </c>
    </row>
    <row r="3" spans="1:12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2" x14ac:dyDescent="0.15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2" x14ac:dyDescent="0.15">
      <c r="A5" s="29" t="s">
        <v>12</v>
      </c>
      <c r="B5" s="29" t="s">
        <v>49</v>
      </c>
      <c r="C5" s="30">
        <f>0.125</f>
        <v>0.125</v>
      </c>
      <c r="D5" s="30">
        <v>0.125</v>
      </c>
      <c r="E5" s="30">
        <v>0.125</v>
      </c>
      <c r="F5" s="30">
        <v>0.125</v>
      </c>
      <c r="G5" s="30">
        <v>0.125</v>
      </c>
      <c r="H5" s="30">
        <v>0.125</v>
      </c>
    </row>
    <row r="6" spans="1:12" x14ac:dyDescent="0.15">
      <c r="A6" s="29"/>
      <c r="B6" s="29" t="s">
        <v>50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12" x14ac:dyDescent="0.15">
      <c r="A7" s="29"/>
      <c r="B7" s="29" t="s">
        <v>51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2" x14ac:dyDescent="0.15">
      <c r="A8" s="29" t="s">
        <v>13</v>
      </c>
      <c r="B8" s="29" t="s">
        <v>52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12" x14ac:dyDescent="0.15">
      <c r="A9" s="29"/>
      <c r="B9" s="29" t="s">
        <v>53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12" x14ac:dyDescent="0.15">
      <c r="A10" s="29" t="s">
        <v>14</v>
      </c>
      <c r="B10" s="29" t="s">
        <v>54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12" x14ac:dyDescent="0.15">
      <c r="A11" s="29"/>
      <c r="B11" s="29" t="s">
        <v>56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2" x14ac:dyDescent="0.15">
      <c r="A12" s="29"/>
      <c r="B12" s="29" t="s">
        <v>55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12" x14ac:dyDescent="0.15">
      <c r="A13" s="17" t="s">
        <v>22</v>
      </c>
      <c r="B13" s="31"/>
      <c r="C13" s="32">
        <f t="shared" ref="C13:H13" si="0">10*LOG(C5)+30+C7+C11-C12-C10-C9-C8-C6</f>
        <v>127.96910013008056</v>
      </c>
      <c r="D13" s="32">
        <f t="shared" si="0"/>
        <v>126.96910013008056</v>
      </c>
      <c r="E13" s="32">
        <f t="shared" si="0"/>
        <v>131.96910013008056</v>
      </c>
      <c r="F13" s="32">
        <f t="shared" si="0"/>
        <v>130.96910013008056</v>
      </c>
      <c r="G13" s="32">
        <f t="shared" si="0"/>
        <v>134.96910013008056</v>
      </c>
      <c r="H13" s="32">
        <f t="shared" si="0"/>
        <v>133.96910013008056</v>
      </c>
      <c r="J13" s="54">
        <v>1</v>
      </c>
      <c r="K13" s="54">
        <v>1</v>
      </c>
      <c r="L13" s="54">
        <f>J13*K13</f>
        <v>1</v>
      </c>
    </row>
    <row r="14" spans="1:12" x14ac:dyDescent="0.15">
      <c r="D14" s="6"/>
      <c r="F14" s="6"/>
    </row>
    <row r="15" spans="1:12" x14ac:dyDescent="0.15">
      <c r="A15" s="33"/>
      <c r="B15" s="34" t="s">
        <v>35</v>
      </c>
      <c r="C15" s="34" t="s">
        <v>36</v>
      </c>
      <c r="D15" s="34" t="s">
        <v>38</v>
      </c>
    </row>
    <row r="16" spans="1:12" x14ac:dyDescent="0.15">
      <c r="A16" s="29" t="s">
        <v>16</v>
      </c>
      <c r="B16" s="56">
        <v>32</v>
      </c>
      <c r="C16" s="29">
        <v>21</v>
      </c>
      <c r="D16" s="56">
        <v>46</v>
      </c>
    </row>
    <row r="17" spans="1:12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12" x14ac:dyDescent="0.15">
      <c r="A18" s="29" t="s">
        <v>24</v>
      </c>
      <c r="B18" s="29">
        <v>900</v>
      </c>
      <c r="C18" s="29">
        <v>900</v>
      </c>
      <c r="D18" s="29">
        <v>900</v>
      </c>
    </row>
    <row r="19" spans="1:12" x14ac:dyDescent="0.15">
      <c r="A19" s="35" t="s">
        <v>7</v>
      </c>
      <c r="B19" s="33" t="s">
        <v>25</v>
      </c>
      <c r="C19" s="33" t="s">
        <v>8</v>
      </c>
      <c r="D19" s="33" t="s">
        <v>8</v>
      </c>
    </row>
    <row r="20" spans="1:12" x14ac:dyDescent="0.15">
      <c r="A20" s="35" t="s">
        <v>57</v>
      </c>
      <c r="B20" s="35">
        <v>69.55</v>
      </c>
      <c r="C20" s="35">
        <v>69.55</v>
      </c>
      <c r="D20" s="35">
        <v>69.55</v>
      </c>
    </row>
    <row r="21" spans="1:12" x14ac:dyDescent="0.15">
      <c r="A21" s="35" t="s">
        <v>58</v>
      </c>
      <c r="B21" s="35">
        <v>26.16</v>
      </c>
      <c r="C21" s="35">
        <v>26.16</v>
      </c>
      <c r="D21" s="35">
        <v>26.16</v>
      </c>
    </row>
    <row r="22" spans="1:12" x14ac:dyDescent="0.15">
      <c r="A22" s="35" t="s">
        <v>59</v>
      </c>
      <c r="B22" s="35">
        <f>3.2*LOG10(11.75*B17)^2-4.97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12" x14ac:dyDescent="0.15">
      <c r="A23" s="35" t="s">
        <v>60</v>
      </c>
      <c r="B23" s="35">
        <v>0</v>
      </c>
      <c r="C23" s="35">
        <f>-4.78*LOG10(D18)^2+18.33*LOG10(D18)-40.94</f>
        <v>-28.506418087861732</v>
      </c>
      <c r="D23" s="35">
        <f>-4.78*LOG10(D18)+18.33*LOG10(D18)-40.94</f>
        <v>-0.91001399709715258</v>
      </c>
    </row>
    <row r="24" spans="1:12" x14ac:dyDescent="0.15">
      <c r="A24" s="35" t="s">
        <v>61</v>
      </c>
      <c r="B24" s="35">
        <f>(71.13+6.16*LOG10(B18)-13.82*LOG10(B17))*(1/LOG10(50))</f>
        <v>50.661948417107276</v>
      </c>
      <c r="C24" s="35">
        <f>44.9-6.55*LOG10(C17)</f>
        <v>43.357288672755551</v>
      </c>
      <c r="D24" s="35">
        <f>44.9-6.55*LOG10(D17)</f>
        <v>43.357288672755551</v>
      </c>
    </row>
    <row r="25" spans="1:12" x14ac:dyDescent="0.15">
      <c r="A25" s="35" t="s">
        <v>62</v>
      </c>
      <c r="B25" s="41">
        <f>MIN(C13,D13)</f>
        <v>126.96910013008056</v>
      </c>
      <c r="C25" s="41">
        <f>MIN(E13,F13)</f>
        <v>130.96910013008056</v>
      </c>
      <c r="D25" s="41">
        <f>MIN(G13,H13)</f>
        <v>133.96910013008056</v>
      </c>
    </row>
    <row r="26" spans="1:12" x14ac:dyDescent="0.15">
      <c r="A26" s="35" t="s">
        <v>63</v>
      </c>
      <c r="B26" s="33">
        <f>B25-B20-B21*LOG10(B18)-B22-B23</f>
        <v>-20.348294793607185</v>
      </c>
      <c r="C26" s="33">
        <f t="shared" ref="C26:D26" si="1">C25-C20-C21*LOG10(C18)-C22-C23</f>
        <v>12.065725657875703</v>
      </c>
      <c r="D26" s="33">
        <f t="shared" si="1"/>
        <v>-12.530678432888877</v>
      </c>
      <c r="E26" s="2" t="s">
        <v>65</v>
      </c>
    </row>
    <row r="27" spans="1:12" x14ac:dyDescent="0.15">
      <c r="A27" s="35"/>
      <c r="B27" s="35"/>
      <c r="C27" s="35"/>
      <c r="D27" s="35"/>
    </row>
    <row r="28" spans="1:12" x14ac:dyDescent="0.15">
      <c r="A28" s="17" t="s">
        <v>1</v>
      </c>
      <c r="B28" s="57">
        <f>10^(B26/B24)</f>
        <v>0.39659890947639476</v>
      </c>
      <c r="C28" s="57">
        <f t="shared" ref="C28:D28" si="2">10^(C26/C24)</f>
        <v>1.8979553096471324</v>
      </c>
      <c r="D28" s="57">
        <f t="shared" si="2"/>
        <v>0.51403213117581215</v>
      </c>
      <c r="E28" s="2" t="s">
        <v>64</v>
      </c>
      <c r="F28" s="4"/>
      <c r="G28" s="4"/>
      <c r="J28" s="54">
        <v>2.5</v>
      </c>
      <c r="K28" s="54">
        <v>0.25</v>
      </c>
      <c r="L28" s="54">
        <f t="shared" ref="L28:L73" si="3">J28*K28</f>
        <v>0.625</v>
      </c>
    </row>
    <row r="30" spans="1:12" x14ac:dyDescent="0.15">
      <c r="A30" s="18" t="s">
        <v>34</v>
      </c>
      <c r="B30" s="5"/>
      <c r="C30" s="5"/>
      <c r="D30" s="5"/>
      <c r="E30" s="5"/>
      <c r="F30" s="5"/>
      <c r="G30" s="5"/>
    </row>
    <row r="31" spans="1:12" x14ac:dyDescent="0.15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12" x14ac:dyDescent="0.15">
      <c r="A32" s="29" t="s">
        <v>37</v>
      </c>
      <c r="B32" s="36">
        <v>921332</v>
      </c>
      <c r="C32" s="5"/>
      <c r="D32" s="5"/>
      <c r="E32" s="5"/>
      <c r="F32" s="5"/>
      <c r="G32" s="5"/>
    </row>
    <row r="33" spans="1:12" x14ac:dyDescent="0.15">
      <c r="A33" s="7"/>
      <c r="B33" s="46" t="s">
        <v>35</v>
      </c>
      <c r="C33" s="47"/>
      <c r="D33" s="46" t="s">
        <v>36</v>
      </c>
      <c r="E33" s="47"/>
      <c r="F33" s="46" t="s">
        <v>38</v>
      </c>
      <c r="G33" s="47"/>
    </row>
    <row r="34" spans="1:12" x14ac:dyDescent="0.15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2" x14ac:dyDescent="0.15">
      <c r="A35" s="35" t="s">
        <v>66</v>
      </c>
      <c r="B35" s="35">
        <f>$B31*B34</f>
        <v>117.5805</v>
      </c>
      <c r="C35" s="35">
        <f t="shared" ref="C35:G35" si="4">$B31*C34</f>
        <v>117.5805</v>
      </c>
      <c r="D35" s="35">
        <f t="shared" si="4"/>
        <v>195.9675</v>
      </c>
      <c r="E35" s="35">
        <f t="shared" si="4"/>
        <v>195.9675</v>
      </c>
      <c r="F35" s="35">
        <f t="shared" si="4"/>
        <v>470.322</v>
      </c>
      <c r="G35" s="35">
        <f t="shared" si="4"/>
        <v>470.322</v>
      </c>
    </row>
    <row r="36" spans="1:12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2" x14ac:dyDescent="0.15">
      <c r="A37" s="35" t="s">
        <v>67</v>
      </c>
      <c r="B37" s="35">
        <f>$B32*B36</f>
        <v>552799.19999999995</v>
      </c>
      <c r="C37" s="35">
        <f t="shared" ref="C37:G37" si="5">$B32*C36</f>
        <v>552799.19999999995</v>
      </c>
      <c r="D37" s="35">
        <f t="shared" si="5"/>
        <v>322466.19999999995</v>
      </c>
      <c r="E37" s="35">
        <f t="shared" si="5"/>
        <v>322466.19999999995</v>
      </c>
      <c r="F37" s="35">
        <f t="shared" si="5"/>
        <v>46066.600000000006</v>
      </c>
      <c r="G37" s="35">
        <f t="shared" si="5"/>
        <v>46066.600000000006</v>
      </c>
    </row>
    <row r="38" spans="1:12" x14ac:dyDescent="0.15">
      <c r="A38" s="29" t="s">
        <v>27</v>
      </c>
      <c r="B38" s="43">
        <v>1.08</v>
      </c>
      <c r="C38" s="43">
        <v>1.08</v>
      </c>
      <c r="D38" s="43">
        <v>1.08</v>
      </c>
      <c r="E38" s="43">
        <v>1.08</v>
      </c>
      <c r="F38" s="43">
        <v>1.08</v>
      </c>
      <c r="G38" s="43">
        <v>1.08</v>
      </c>
    </row>
    <row r="39" spans="1:12" x14ac:dyDescent="0.15">
      <c r="A39" s="29" t="s">
        <v>28</v>
      </c>
      <c r="B39" s="44">
        <v>0.315</v>
      </c>
      <c r="C39" s="44">
        <v>0.315</v>
      </c>
      <c r="D39" s="44">
        <v>0.315</v>
      </c>
      <c r="E39" s="44">
        <v>0.315</v>
      </c>
      <c r="F39" s="44">
        <v>0.315</v>
      </c>
      <c r="G39" s="44">
        <v>0.315</v>
      </c>
    </row>
    <row r="40" spans="1:12" x14ac:dyDescent="0.15">
      <c r="A40" s="35" t="s">
        <v>68</v>
      </c>
      <c r="B40" s="35">
        <f>B37*B38*B39</f>
        <v>188062.28783999998</v>
      </c>
      <c r="C40" s="35">
        <f t="shared" ref="C40:G40" si="6">C37*C38*C39</f>
        <v>188062.28783999998</v>
      </c>
      <c r="D40" s="35">
        <f t="shared" si="6"/>
        <v>109703.00124</v>
      </c>
      <c r="E40" s="35">
        <f t="shared" si="6"/>
        <v>109703.00124</v>
      </c>
      <c r="F40" s="35">
        <f t="shared" si="6"/>
        <v>15671.857320000003</v>
      </c>
      <c r="G40" s="35">
        <f t="shared" si="6"/>
        <v>15671.857320000003</v>
      </c>
    </row>
    <row r="41" spans="1:12" x14ac:dyDescent="0.15">
      <c r="A41" s="35"/>
      <c r="B41" s="35"/>
      <c r="C41" s="35"/>
      <c r="D41" s="35"/>
      <c r="E41" s="35"/>
      <c r="F41" s="35"/>
      <c r="G41" s="35"/>
    </row>
    <row r="42" spans="1:12" x14ac:dyDescent="0.15">
      <c r="A42" s="29" t="s">
        <v>11</v>
      </c>
      <c r="B42" s="43">
        <v>1.1000000000000001</v>
      </c>
      <c r="C42" s="43">
        <v>1.05</v>
      </c>
      <c r="D42" s="43">
        <v>1</v>
      </c>
      <c r="E42" s="43">
        <v>1.05</v>
      </c>
      <c r="F42" s="43">
        <v>1</v>
      </c>
      <c r="G42" s="43">
        <v>1</v>
      </c>
    </row>
    <row r="43" spans="1:12" x14ac:dyDescent="0.15">
      <c r="A43" s="35" t="s">
        <v>78</v>
      </c>
      <c r="B43" s="35">
        <f>B42*B40</f>
        <v>206868.51662399998</v>
      </c>
      <c r="C43" s="35">
        <f t="shared" ref="C43:G43" si="7">C42*C40</f>
        <v>197465.40223199999</v>
      </c>
      <c r="D43" s="35">
        <f t="shared" si="7"/>
        <v>109703.00124</v>
      </c>
      <c r="E43" s="35">
        <f t="shared" si="7"/>
        <v>115188.151302</v>
      </c>
      <c r="F43" s="35">
        <f t="shared" si="7"/>
        <v>15671.857320000003</v>
      </c>
      <c r="G43" s="35">
        <f t="shared" si="7"/>
        <v>15671.857320000003</v>
      </c>
    </row>
    <row r="44" spans="1:12" x14ac:dyDescent="0.15">
      <c r="A44" s="17" t="s">
        <v>29</v>
      </c>
      <c r="B44" s="57">
        <f>B43/B36</f>
        <v>344780.86103999999</v>
      </c>
      <c r="C44" s="57">
        <f t="shared" ref="C44:G44" si="8">C43/C36</f>
        <v>329109.00371999998</v>
      </c>
      <c r="D44" s="57">
        <f t="shared" si="8"/>
        <v>313437.14640000003</v>
      </c>
      <c r="E44" s="57">
        <f t="shared" si="8"/>
        <v>329109.00372000004</v>
      </c>
      <c r="F44" s="57">
        <f t="shared" si="8"/>
        <v>313437.14640000003</v>
      </c>
      <c r="G44" s="57">
        <f t="shared" si="8"/>
        <v>313437.14640000003</v>
      </c>
      <c r="J44" s="54">
        <v>1</v>
      </c>
      <c r="K44" s="54">
        <v>0</v>
      </c>
      <c r="L44" s="54">
        <f t="shared" si="3"/>
        <v>0</v>
      </c>
    </row>
    <row r="46" spans="1:12" x14ac:dyDescent="0.15">
      <c r="A46" s="38" t="s">
        <v>48</v>
      </c>
      <c r="B46" s="1"/>
      <c r="C46" s="1"/>
      <c r="D46" s="1"/>
      <c r="E46" s="1"/>
      <c r="F46" s="1"/>
      <c r="G46" s="1"/>
    </row>
    <row r="47" spans="1:12" x14ac:dyDescent="0.15">
      <c r="A47" s="28" t="s">
        <v>69</v>
      </c>
      <c r="B47" s="50">
        <v>4</v>
      </c>
      <c r="C47" s="51"/>
      <c r="D47" s="50">
        <v>3</v>
      </c>
      <c r="E47" s="51"/>
      <c r="F47" s="50">
        <v>3</v>
      </c>
      <c r="G47" s="51"/>
    </row>
    <row r="48" spans="1:12" x14ac:dyDescent="0.15">
      <c r="A48" s="28" t="s">
        <v>71</v>
      </c>
      <c r="B48" s="50"/>
      <c r="C48" s="51"/>
      <c r="D48" s="50"/>
      <c r="E48" s="51"/>
      <c r="F48" s="50"/>
      <c r="G48" s="51"/>
    </row>
    <row r="49" spans="1:12" x14ac:dyDescent="0.15">
      <c r="A49" s="28"/>
      <c r="B49" s="50"/>
      <c r="C49" s="51"/>
      <c r="D49" s="50"/>
      <c r="E49" s="51"/>
      <c r="F49" s="50"/>
      <c r="G49" s="51"/>
    </row>
    <row r="50" spans="1:12" x14ac:dyDescent="0.15">
      <c r="A50" s="10" t="s">
        <v>45</v>
      </c>
      <c r="B50" s="52">
        <f>7*B47</f>
        <v>28</v>
      </c>
      <c r="C50" s="53"/>
      <c r="D50" s="52">
        <f t="shared" ref="D50" si="9">7*D47</f>
        <v>21</v>
      </c>
      <c r="E50" s="53"/>
      <c r="F50" s="52">
        <f t="shared" ref="F50" si="10">7*F47</f>
        <v>21</v>
      </c>
      <c r="G50" s="53"/>
      <c r="J50" s="54">
        <v>1</v>
      </c>
      <c r="K50" s="54">
        <v>0</v>
      </c>
      <c r="L50" s="54">
        <f t="shared" si="3"/>
        <v>0</v>
      </c>
    </row>
    <row r="52" spans="1:12" x14ac:dyDescent="0.15">
      <c r="A52" s="39" t="s">
        <v>30</v>
      </c>
      <c r="B52" s="35"/>
      <c r="C52" s="35"/>
      <c r="D52" s="35"/>
      <c r="E52" s="35"/>
      <c r="F52" s="35"/>
      <c r="G52" s="35"/>
    </row>
    <row r="53" spans="1:12" x14ac:dyDescent="0.15">
      <c r="A53" s="29" t="s">
        <v>45</v>
      </c>
      <c r="B53" s="49"/>
      <c r="C53" s="49"/>
      <c r="D53" s="49"/>
      <c r="E53" s="49"/>
      <c r="F53" s="49"/>
      <c r="G53" s="49"/>
    </row>
    <row r="54" spans="1:12" x14ac:dyDescent="0.15">
      <c r="A54" s="35"/>
      <c r="B54" s="48"/>
      <c r="C54" s="48"/>
      <c r="D54" s="48"/>
      <c r="E54" s="48"/>
      <c r="F54" s="48"/>
      <c r="G54" s="48"/>
    </row>
    <row r="55" spans="1:12" x14ac:dyDescent="0.15">
      <c r="A55" s="35"/>
      <c r="B55" s="45" t="s">
        <v>35</v>
      </c>
      <c r="C55" s="45"/>
      <c r="D55" s="45" t="s">
        <v>36</v>
      </c>
      <c r="E55" s="45"/>
      <c r="F55" s="45" t="s">
        <v>38</v>
      </c>
      <c r="G55" s="45"/>
    </row>
    <row r="56" spans="1:12" x14ac:dyDescent="0.15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12" x14ac:dyDescent="0.15">
      <c r="A57" s="35" t="s">
        <v>70</v>
      </c>
      <c r="B57" s="35">
        <v>1.4999999999999999E-2</v>
      </c>
      <c r="C57" s="40">
        <v>0.02</v>
      </c>
      <c r="D57" s="35">
        <v>1.2E-2</v>
      </c>
      <c r="E57" s="40">
        <v>1.2999999999999999E-2</v>
      </c>
      <c r="F57" s="35">
        <v>1.0999999999999999E-2</v>
      </c>
      <c r="G57" s="40">
        <v>1.0999999999999999E-2</v>
      </c>
      <c r="H57" s="1"/>
    </row>
    <row r="58" spans="1:12" x14ac:dyDescent="0.15">
      <c r="A58" s="35" t="s">
        <v>72</v>
      </c>
      <c r="B58" s="35">
        <v>1</v>
      </c>
      <c r="C58" s="40">
        <v>2</v>
      </c>
      <c r="D58" s="35">
        <v>1</v>
      </c>
      <c r="E58" s="40">
        <v>2</v>
      </c>
      <c r="F58" s="35">
        <v>1</v>
      </c>
      <c r="G58" s="40">
        <v>2</v>
      </c>
      <c r="H58" s="1"/>
    </row>
    <row r="59" spans="1:12" x14ac:dyDescent="0.15">
      <c r="A59" s="35" t="s">
        <v>74</v>
      </c>
      <c r="B59" s="41">
        <v>4</v>
      </c>
      <c r="C59" s="41">
        <v>8</v>
      </c>
      <c r="D59" s="41">
        <v>9</v>
      </c>
      <c r="E59" s="41">
        <v>6</v>
      </c>
      <c r="F59" s="41">
        <v>9</v>
      </c>
      <c r="G59" s="41">
        <v>6</v>
      </c>
      <c r="H59" s="1"/>
    </row>
    <row r="60" spans="1:12" x14ac:dyDescent="0.15">
      <c r="A60" s="35" t="s">
        <v>73</v>
      </c>
      <c r="B60" s="42" t="s">
        <v>79</v>
      </c>
      <c r="C60" s="42"/>
      <c r="D60" s="42"/>
      <c r="E60" s="42"/>
      <c r="F60" s="42"/>
      <c r="G60" s="42"/>
      <c r="H60" s="1" t="s">
        <v>77</v>
      </c>
    </row>
    <row r="61" spans="1:12" x14ac:dyDescent="0.15">
      <c r="A61" s="35" t="s">
        <v>75</v>
      </c>
      <c r="B61" s="35" t="e">
        <f>B60/B57</f>
        <v>#VALUE!</v>
      </c>
      <c r="C61" s="35">
        <f t="shared" ref="C61:G61" si="11">C60/C57</f>
        <v>0</v>
      </c>
      <c r="D61" s="35">
        <f t="shared" si="11"/>
        <v>0</v>
      </c>
      <c r="E61" s="35">
        <f t="shared" si="11"/>
        <v>0</v>
      </c>
      <c r="F61" s="35">
        <f t="shared" si="11"/>
        <v>0</v>
      </c>
      <c r="G61" s="35">
        <f t="shared" si="11"/>
        <v>0</v>
      </c>
      <c r="H61" s="1"/>
    </row>
    <row r="62" spans="1:12" x14ac:dyDescent="0.15">
      <c r="A62" s="33"/>
      <c r="B62" s="33" t="s">
        <v>2</v>
      </c>
      <c r="C62" s="33" t="s">
        <v>3</v>
      </c>
      <c r="D62" s="33" t="s">
        <v>2</v>
      </c>
      <c r="E62" s="33" t="s">
        <v>3</v>
      </c>
      <c r="F62" s="33" t="s">
        <v>2</v>
      </c>
      <c r="G62" s="33" t="s">
        <v>3</v>
      </c>
      <c r="H62" s="1"/>
    </row>
    <row r="63" spans="1:12" x14ac:dyDescent="0.15">
      <c r="A63" s="33"/>
      <c r="B63" s="33" t="s">
        <v>0</v>
      </c>
      <c r="C63" s="33" t="s">
        <v>18</v>
      </c>
      <c r="D63" s="33" t="s">
        <v>4</v>
      </c>
      <c r="E63" s="33" t="s">
        <v>4</v>
      </c>
      <c r="F63" s="33" t="s">
        <v>19</v>
      </c>
      <c r="G63" s="33" t="s">
        <v>5</v>
      </c>
      <c r="H63" s="1"/>
    </row>
    <row r="64" spans="1:12" x14ac:dyDescent="0.15">
      <c r="A64" s="17" t="s">
        <v>31</v>
      </c>
      <c r="B64" s="17" t="e">
        <f ca="1">_xludf.SQRT(B61*B47/B44)</f>
        <v>#NAME?</v>
      </c>
      <c r="C64" s="17" t="e">
        <f t="shared" ref="C64:G64" ca="1" si="12">_xludf.SQRT(C61*C47/C44)</f>
        <v>#NAME?</v>
      </c>
      <c r="D64" s="17" t="e">
        <f t="shared" ca="1" si="12"/>
        <v>#NAME?</v>
      </c>
      <c r="E64" s="17" t="e">
        <f t="shared" ca="1" si="12"/>
        <v>#NAME?</v>
      </c>
      <c r="F64" s="17" t="e">
        <f t="shared" ca="1" si="12"/>
        <v>#NAME?</v>
      </c>
      <c r="G64" s="17" t="e">
        <f t="shared" ca="1" si="12"/>
        <v>#NAME?</v>
      </c>
      <c r="J64" s="54">
        <v>3</v>
      </c>
      <c r="K64" s="54">
        <v>0</v>
      </c>
      <c r="L64" s="54">
        <f t="shared" si="3"/>
        <v>0</v>
      </c>
    </row>
    <row r="66" spans="1:12" x14ac:dyDescent="0.15">
      <c r="A66" s="33"/>
      <c r="B66" s="33" t="s">
        <v>35</v>
      </c>
      <c r="C66" s="33" t="s">
        <v>36</v>
      </c>
      <c r="D66" s="33" t="s">
        <v>39</v>
      </c>
      <c r="E66" s="1"/>
      <c r="F66"/>
      <c r="G66"/>
    </row>
    <row r="67" spans="1:12" x14ac:dyDescent="0.15">
      <c r="A67" s="33" t="s">
        <v>6</v>
      </c>
      <c r="B67" s="33" t="e">
        <f ca="1">MIN(B64,C65,B28)</f>
        <v>#NAME?</v>
      </c>
      <c r="C67" s="33" t="e">
        <f t="shared" ref="C67:D67" ca="1" si="13">MIN(C64,D65,C28)</f>
        <v>#NAME?</v>
      </c>
      <c r="D67" s="33" t="e">
        <f t="shared" ca="1" si="13"/>
        <v>#NAME?</v>
      </c>
      <c r="E67" s="1"/>
      <c r="F67"/>
      <c r="G67"/>
    </row>
    <row r="68" spans="1:12" x14ac:dyDescent="0.15">
      <c r="A68" s="33" t="s">
        <v>32</v>
      </c>
      <c r="B68" s="33" t="e">
        <f ca="1">B64</f>
        <v>#NAME?</v>
      </c>
      <c r="C68" s="33" t="e">
        <f t="shared" ref="C68:D68" ca="1" si="14">C64</f>
        <v>#NAME?</v>
      </c>
      <c r="D68" s="33" t="e">
        <f t="shared" ca="1" si="14"/>
        <v>#NAME?</v>
      </c>
      <c r="E68" s="1"/>
      <c r="F68"/>
      <c r="G68"/>
    </row>
    <row r="69" spans="1:12" x14ac:dyDescent="0.15">
      <c r="A69" s="17" t="s">
        <v>40</v>
      </c>
      <c r="B69" s="17" t="e">
        <f ca="1">PI*B68^2</f>
        <v>#NAME?</v>
      </c>
      <c r="C69" s="17" t="e">
        <f t="shared" ref="C69:D69" ca="1" si="15">PI*C68^2</f>
        <v>#NAME?</v>
      </c>
      <c r="D69" s="17" t="e">
        <f t="shared" ca="1" si="15"/>
        <v>#NAME?</v>
      </c>
      <c r="E69" s="1"/>
      <c r="F69"/>
      <c r="G69"/>
      <c r="J69" s="54">
        <v>0.75</v>
      </c>
      <c r="K69" s="54">
        <v>0</v>
      </c>
      <c r="L69" s="54">
        <f t="shared" si="3"/>
        <v>0</v>
      </c>
    </row>
    <row r="70" spans="1:12" x14ac:dyDescent="0.15">
      <c r="A70" s="35"/>
      <c r="B70" s="35" t="s">
        <v>76</v>
      </c>
      <c r="C70" s="35"/>
      <c r="D70" s="35"/>
    </row>
    <row r="71" spans="1:12" x14ac:dyDescent="0.15">
      <c r="A71" s="29" t="s">
        <v>41</v>
      </c>
      <c r="B71" s="29"/>
      <c r="C71" s="29"/>
      <c r="D71" s="29"/>
      <c r="E71" s="3"/>
      <c r="F71" s="5"/>
    </row>
    <row r="72" spans="1:12" x14ac:dyDescent="0.15">
      <c r="A72" s="17" t="s">
        <v>33</v>
      </c>
      <c r="B72" s="17" t="e">
        <f>B35/B70</f>
        <v>#VALUE!</v>
      </c>
      <c r="C72" s="17" t="e">
        <f t="shared" ref="C72:D72" si="16">C35/C70</f>
        <v>#DIV/0!</v>
      </c>
      <c r="D72" s="17" t="e">
        <f t="shared" si="16"/>
        <v>#DIV/0!</v>
      </c>
      <c r="E72" s="4"/>
      <c r="F72" s="5"/>
      <c r="G72" s="5"/>
    </row>
    <row r="73" spans="1:12" x14ac:dyDescent="0.15">
      <c r="A73" s="17" t="s">
        <v>42</v>
      </c>
      <c r="B73" s="17" t="e">
        <f>B72*45000</f>
        <v>#VALUE!</v>
      </c>
      <c r="C73" s="17" t="e">
        <f>C72*65000</f>
        <v>#DIV/0!</v>
      </c>
      <c r="D73" s="17" t="e">
        <f>D72*115000</f>
        <v>#DIV/0!</v>
      </c>
      <c r="E73" s="3"/>
      <c r="F73" s="4"/>
      <c r="G73" s="4"/>
      <c r="J73" s="54">
        <v>0.75</v>
      </c>
      <c r="K73" s="54">
        <v>0</v>
      </c>
      <c r="L73" s="54">
        <f t="shared" si="3"/>
        <v>0</v>
      </c>
    </row>
    <row r="74" spans="1:12" s="27" customFormat="1" x14ac:dyDescent="0.15">
      <c r="A74" s="26"/>
      <c r="B74" s="26"/>
      <c r="C74" s="26"/>
      <c r="D74" s="26"/>
      <c r="E74" s="26"/>
      <c r="F74" s="26"/>
      <c r="G74" s="26"/>
      <c r="J74" s="54">
        <f>SUM(J1:J73)</f>
        <v>10</v>
      </c>
      <c r="L74" s="55">
        <f>SUM(L13:L73)</f>
        <v>1.625</v>
      </c>
    </row>
  </sheetData>
  <mergeCells count="24">
    <mergeCell ref="B50:C50"/>
    <mergeCell ref="D50:E50"/>
    <mergeCell ref="F50:G50"/>
    <mergeCell ref="D48:E48"/>
    <mergeCell ref="F48:G48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12"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46</v>
      </c>
      <c r="B1" s="21" t="s">
        <v>47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2021-12-04T18:57:20Z</dcterms:modified>
</cp:coreProperties>
</file>