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itor\OneDrive\Desktop\Cuarto_de_carrera\Comunicaciones móviles\Parcial 2\examenes\"/>
    </mc:Choice>
  </mc:AlternateContent>
  <xr:revisionPtr revIDLastSave="0" documentId="13_ncr:1_{91079B9B-1705-4360-9244-6DDE19CC8CCB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2100'!$A$1:$I$74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5" l="1"/>
  <c r="C13" i="5"/>
  <c r="B55" i="5"/>
  <c r="B52" i="5"/>
  <c r="B51" i="5"/>
  <c r="B50" i="5"/>
  <c r="B49" i="5"/>
  <c r="B58" i="5"/>
  <c r="G23" i="5"/>
  <c r="I24" i="5"/>
  <c r="H24" i="5"/>
  <c r="I22" i="5"/>
  <c r="G22" i="5"/>
  <c r="H22" i="5"/>
  <c r="I23" i="5"/>
  <c r="H23" i="5"/>
  <c r="L71" i="5"/>
  <c r="J77" i="5"/>
  <c r="L73" i="5"/>
  <c r="L68" i="5"/>
  <c r="L58" i="5"/>
  <c r="L52" i="5"/>
  <c r="L44" i="5"/>
  <c r="L28" i="5"/>
  <c r="L13" i="5"/>
  <c r="L77" i="5"/>
  <c r="L78" i="5"/>
  <c r="C65" i="5"/>
  <c r="D65" i="5"/>
  <c r="E65" i="5"/>
  <c r="F65" i="5"/>
  <c r="G65" i="5"/>
  <c r="B65" i="5"/>
  <c r="C49" i="5"/>
  <c r="C50" i="5"/>
  <c r="C51" i="5"/>
  <c r="D49" i="5"/>
  <c r="D50" i="5"/>
  <c r="D51" i="5"/>
  <c r="E49" i="5"/>
  <c r="E50" i="5"/>
  <c r="E51" i="5"/>
  <c r="F49" i="5"/>
  <c r="F50" i="5"/>
  <c r="F51" i="5"/>
  <c r="G49" i="5"/>
  <c r="G50" i="5"/>
  <c r="G51" i="5"/>
  <c r="B35" i="5"/>
  <c r="C35" i="5"/>
  <c r="D24" i="5"/>
  <c r="C24" i="5"/>
  <c r="D23" i="5"/>
  <c r="C23" i="5"/>
  <c r="B23" i="5"/>
  <c r="D22" i="5"/>
  <c r="C22" i="5"/>
  <c r="B22" i="5"/>
  <c r="C60" i="5"/>
  <c r="C37" i="5"/>
  <c r="C40" i="5"/>
  <c r="D37" i="5"/>
  <c r="E37" i="5"/>
  <c r="E40" i="5"/>
  <c r="F37" i="5"/>
  <c r="F40" i="5"/>
  <c r="G37" i="5"/>
  <c r="G40" i="5"/>
  <c r="B37" i="5"/>
  <c r="C57" i="5"/>
  <c r="G57" i="5"/>
  <c r="G58" i="5"/>
  <c r="E57" i="5"/>
  <c r="E58" i="5"/>
  <c r="F57" i="5"/>
  <c r="F58" i="5"/>
  <c r="F61" i="5"/>
  <c r="F62" i="5"/>
  <c r="F63" i="5"/>
  <c r="F64" i="5"/>
  <c r="D57" i="5"/>
  <c r="D58" i="5"/>
  <c r="D61" i="5"/>
  <c r="D62" i="5"/>
  <c r="D63" i="5"/>
  <c r="D64" i="5"/>
  <c r="B57" i="5"/>
  <c r="F35" i="5"/>
  <c r="G35" i="5"/>
  <c r="F55" i="5"/>
  <c r="G60" i="5" s="1"/>
  <c r="G61" i="5" s="1"/>
  <c r="G62" i="5" s="1"/>
  <c r="G63" i="5" s="1"/>
  <c r="G64" i="5" s="1"/>
  <c r="G66" i="5" s="1"/>
  <c r="G68" i="5" s="1"/>
  <c r="D13" i="5"/>
  <c r="G26" i="5" s="1"/>
  <c r="G28" i="5" s="1"/>
  <c r="B26" i="5"/>
  <c r="B28" i="5" s="1"/>
  <c r="G13" i="5"/>
  <c r="H13" i="5"/>
  <c r="D26" i="5" s="1"/>
  <c r="D28" i="5" s="1"/>
  <c r="D35" i="5"/>
  <c r="D55" i="5"/>
  <c r="E60" i="5"/>
  <c r="E35" i="5"/>
  <c r="E13" i="5"/>
  <c r="F13" i="5"/>
  <c r="C26" i="5" s="1"/>
  <c r="C28" i="5" s="1"/>
  <c r="H26" i="5"/>
  <c r="H28" i="5" s="1"/>
  <c r="B61" i="5"/>
  <c r="B62" i="5"/>
  <c r="B63" i="5"/>
  <c r="B64" i="5"/>
  <c r="B66" i="5"/>
  <c r="C58" i="5"/>
  <c r="C61" i="5"/>
  <c r="C62" i="5"/>
  <c r="C63" i="5" s="1"/>
  <c r="C64" i="5" s="1"/>
  <c r="C66" i="5" s="1"/>
  <c r="C68" i="5" s="1"/>
  <c r="D40" i="5"/>
  <c r="B40" i="5"/>
  <c r="B43" i="5"/>
  <c r="E43" i="5"/>
  <c r="E52" i="5"/>
  <c r="F43" i="5"/>
  <c r="D43" i="5"/>
  <c r="G43" i="5"/>
  <c r="G52" i="5"/>
  <c r="C43" i="5"/>
  <c r="E61" i="5"/>
  <c r="E62" i="5"/>
  <c r="E63" i="5" s="1"/>
  <c r="E64" i="5" s="1"/>
  <c r="E66" i="5" s="1"/>
  <c r="E68" i="5" s="1"/>
  <c r="F66" i="5"/>
  <c r="D66" i="5"/>
  <c r="G44" i="5"/>
  <c r="E44" i="5"/>
  <c r="F44" i="5"/>
  <c r="F68" i="5"/>
  <c r="F52" i="5"/>
  <c r="C44" i="5"/>
  <c r="C52" i="5"/>
  <c r="B44" i="5"/>
  <c r="D44" i="5"/>
  <c r="D68" i="5"/>
  <c r="D52" i="5"/>
  <c r="I26" i="5" l="1"/>
  <c r="I28" i="5" s="1"/>
  <c r="D71" i="5"/>
  <c r="D72" i="5" s="1"/>
  <c r="D73" i="5" s="1"/>
  <c r="C71" i="5"/>
  <c r="C72" i="5" s="1"/>
  <c r="C73" i="5" s="1"/>
  <c r="B71" i="5"/>
  <c r="B72" i="5" s="1"/>
  <c r="B73" i="5" s="1"/>
</calcChain>
</file>

<file path=xl/sharedStrings.xml><?xml version="1.0" encoding="utf-8"?>
<sst xmlns="http://schemas.openxmlformats.org/spreadsheetml/2006/main" count="117" uniqueCount="89">
  <si>
    <t>Margen Inter.</t>
    <phoneticPr fontId="5" type="noConversion"/>
  </si>
  <si>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</si>
  <si>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</si>
  <si>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</si>
  <si>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</si>
  <si>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</si>
  <si>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</si>
  <si>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</si>
  <si>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</si>
  <si>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</si>
  <si>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</si>
  <si>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</si>
  <si>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</si>
  <si>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</si>
  <si>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</si>
  <si>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</si>
  <si>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</si>
  <si>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</si>
  <si>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</si>
  <si>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</si>
  <si>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</si>
  <si>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Ptx(dBm)</t>
  </si>
  <si>
    <t>L</t>
  </si>
  <si>
    <t>Gantena</t>
  </si>
  <si>
    <t>MD</t>
  </si>
  <si>
    <t>Ladic</t>
  </si>
  <si>
    <t>Lcab</t>
  </si>
  <si>
    <t>Sens(dBm)</t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</si>
  <si>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</si>
  <si>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</si>
  <si>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</si>
  <si>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</si>
  <si>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</si>
  <si>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</si>
  <si>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</si>
  <si>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</si>
  <si>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</si>
  <si>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</si>
  <si>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</si>
  <si>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</si>
  <si>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</si>
  <si>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</si>
  <si>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Terreno por tipo</t>
    <phoneticPr fontId="2" type="noConversion"/>
  </si>
  <si>
    <t>Porcentages Población</t>
    <phoneticPr fontId="2" type="noConversion"/>
  </si>
  <si>
    <t>Población por tipo</t>
    <phoneticPr fontId="2" type="noConversion"/>
  </si>
  <si>
    <t>Penetración de Mercado</t>
    <phoneticPr fontId="2" type="noConversion"/>
  </si>
  <si>
    <t>Market Share</t>
    <phoneticPr fontId="2" type="noConversion"/>
  </si>
  <si>
    <t>Clientes</t>
    <phoneticPr fontId="2" type="noConversion"/>
  </si>
  <si>
    <t>Penetración Servicio</t>
    <phoneticPr fontId="2" type="noConversion"/>
  </si>
  <si>
    <t>Clientes del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</si>
  <si>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</si>
  <si>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</si>
  <si>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</si>
  <si>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</si>
  <si>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</si>
  <si>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</si>
  <si>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</si>
  <si>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</si>
  <si>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A</t>
    <phoneticPr fontId="2" type="noConversion"/>
  </si>
  <si>
    <t>B</t>
    <phoneticPr fontId="2" type="noConversion"/>
  </si>
  <si>
    <t>a(hmobile)</t>
    <phoneticPr fontId="2" type="noConversion"/>
  </si>
  <si>
    <t>s</t>
    <phoneticPr fontId="2" type="noConversion"/>
  </si>
  <si>
    <t>L Clutter</t>
    <phoneticPr fontId="2" type="noConversion"/>
  </si>
  <si>
    <t>Aux 1</t>
    <phoneticPr fontId="2" type="noConversion"/>
  </si>
  <si>
    <t>Radio por Propagación</t>
    <phoneticPr fontId="2" type="noConversion"/>
  </si>
  <si>
    <t>Datos Ciudad</t>
  </si>
  <si>
    <t>Trafíco Individual</t>
  </si>
  <si>
    <t>Trafico HC</t>
  </si>
  <si>
    <t>Trafico Diario</t>
  </si>
  <si>
    <t>Trafico Individual Anual</t>
  </si>
  <si>
    <t>Trafico Total Anual</t>
  </si>
  <si>
    <t>Banda De Frecuencia</t>
  </si>
  <si>
    <t>Max. Marks</t>
  </si>
  <si>
    <t>Factor</t>
  </si>
  <si>
    <t>Valor</t>
  </si>
  <si>
    <t>Rural-Habitado</t>
  </si>
  <si>
    <t>HBTS</t>
    <phoneticPr fontId="7" type="noConversion"/>
  </si>
  <si>
    <t>h terminal</t>
    <phoneticPr fontId="7" type="noConversion"/>
  </si>
  <si>
    <t>Freq</t>
    <phoneticPr fontId="7" type="noConversion"/>
  </si>
  <si>
    <t>Model</t>
    <phoneticPr fontId="7" type="noConversion"/>
  </si>
  <si>
    <t>Two Slope</t>
    <phoneticPr fontId="7" type="noConversion"/>
  </si>
  <si>
    <t>One Slope</t>
    <phoneticPr fontId="7" type="noConversion"/>
  </si>
  <si>
    <t>A</t>
    <phoneticPr fontId="7" type="noConversion"/>
  </si>
  <si>
    <t>B</t>
    <phoneticPr fontId="7" type="noConversion"/>
  </si>
  <si>
    <t>a(hmobile)</t>
    <phoneticPr fontId="7" type="noConversion"/>
  </si>
  <si>
    <t>s</t>
    <phoneticPr fontId="7" type="noConversion"/>
  </si>
  <si>
    <t>L Clutter</t>
    <phoneticPr fontId="7" type="noConversion"/>
  </si>
  <si>
    <t>Aux 1</t>
    <phoneticPr fontId="7" type="noConversion"/>
  </si>
  <si>
    <t>Radio por Propagación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</si>
</sst>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3" fillId="0" borderId="0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0" xfId="0" applyFont="1" applyBorder="1"/>
    <xf numFmtId="164" fontId="9" fillId="0" borderId="4" xfId="266" applyNumberFormat="1" applyFont="1" applyFill="1" applyBorder="1" applyAlignment="1">
      <alignment horizontal="center"/>
    </xf>
    <xf numFmtId="0" fontId="10" fillId="0" borderId="4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6" xfId="266" applyFont="1" applyFill="1" applyBorder="1" applyAlignment="1">
      <alignment horizontal="center"/>
    </xf>
    <xf numFmtId="166" fontId="10" fillId="0" borderId="5" xfId="266" applyNumberFormat="1" applyFont="1" applyFill="1" applyBorder="1" applyAlignment="1">
      <alignment horizontal="center"/>
    </xf>
    <xf numFmtId="0" fontId="0" fillId="0" borderId="0" xfId="0" applyFill="1"/>
    <xf numFmtId="0" fontId="0" fillId="4" borderId="3" xfId="0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/>
    <xf numFmtId="0" fontId="0" fillId="0" borderId="3" xfId="0" applyFont="1" applyBorder="1"/>
    <xf numFmtId="0" fontId="0" fillId="0" borderId="0" xfId="0" applyFont="1" applyBorder="1"/>
    <xf numFmtId="0" fontId="1" fillId="2" borderId="0" xfId="0" applyFont="1" applyFill="1" applyBorder="1"/>
    <xf numFmtId="0" fontId="0" fillId="0" borderId="0" xfId="0" applyFill="1" applyBorder="1"/>
    <xf numFmtId="0" fontId="0" fillId="6" borderId="1" xfId="0" applyFill="1" applyBorder="1"/>
    <xf numFmtId="0" fontId="1" fillId="6" borderId="2" xfId="0" applyFont="1" applyFill="1" applyBorder="1"/>
    <xf numFmtId="0" fontId="0" fillId="6" borderId="7" xfId="0" applyFill="1" applyBorder="1"/>
    <xf numFmtId="0" fontId="1" fillId="6" borderId="6" xfId="0" applyFont="1" applyFill="1" applyBorder="1"/>
    <xf numFmtId="0" fontId="0" fillId="0" borderId="1" xfId="0" applyFill="1" applyBorder="1"/>
    <xf numFmtId="0" fontId="0" fillId="6" borderId="3" xfId="0" applyFill="1" applyBorder="1"/>
    <xf numFmtId="164" fontId="0" fillId="6" borderId="3" xfId="1" applyNumberFormat="1" applyFont="1" applyFill="1" applyBorder="1"/>
    <xf numFmtId="164" fontId="0" fillId="6" borderId="4" xfId="1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7" borderId="7" xfId="0" applyFont="1" applyFill="1" applyBorder="1"/>
    <xf numFmtId="2" fontId="0" fillId="0" borderId="0" xfId="0" applyNumberFormat="1"/>
    <xf numFmtId="0" fontId="2" fillId="6" borderId="1" xfId="0" applyFont="1" applyFill="1" applyBorder="1"/>
    <xf numFmtId="0" fontId="1" fillId="7" borderId="8" xfId="0" applyFont="1" applyFill="1" applyBorder="1"/>
    <xf numFmtId="2" fontId="1" fillId="7" borderId="7" xfId="0" applyNumberFormat="1" applyFont="1" applyFill="1" applyBorder="1"/>
    <xf numFmtId="2" fontId="1" fillId="7" borderId="6" xfId="0" applyNumberFormat="1" applyFont="1" applyFill="1" applyBorder="1"/>
    <xf numFmtId="0" fontId="3" fillId="2" borderId="8" xfId="0" applyFont="1" applyFill="1" applyBorder="1"/>
    <xf numFmtId="0" fontId="0" fillId="2" borderId="8" xfId="0" applyFill="1" applyBorder="1"/>
    <xf numFmtId="0" fontId="1" fillId="2" borderId="8" xfId="0" applyFont="1" applyFill="1" applyBorder="1"/>
    <xf numFmtId="0" fontId="0" fillId="4" borderId="8" xfId="0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1" fillId="0" borderId="8" xfId="0" applyFont="1" applyBorder="1"/>
    <xf numFmtId="0" fontId="1" fillId="2" borderId="8" xfId="0" applyFont="1" applyFill="1" applyBorder="1" applyAlignment="1">
      <alignment horizontal="center"/>
    </xf>
    <xf numFmtId="0" fontId="0" fillId="6" borderId="8" xfId="0" applyFill="1" applyBorder="1"/>
    <xf numFmtId="0" fontId="0" fillId="0" borderId="8" xfId="0" applyBorder="1"/>
    <xf numFmtId="0" fontId="2" fillId="0" borderId="0" xfId="0" applyFont="1"/>
    <xf numFmtId="166" fontId="0" fillId="0" borderId="0" xfId="0" applyNumberFormat="1"/>
    <xf numFmtId="0" fontId="0" fillId="7" borderId="8" xfId="0" applyFill="1" applyBorder="1"/>
    <xf numFmtId="165" fontId="1" fillId="3" borderId="3" xfId="0" applyNumberFormat="1" applyFont="1" applyFill="1" applyBorder="1"/>
    <xf numFmtId="165" fontId="1" fillId="7" borderId="8" xfId="0" applyNumberFormat="1" applyFont="1" applyFill="1" applyBorder="1"/>
    <xf numFmtId="0" fontId="1" fillId="8" borderId="0" xfId="0" applyFont="1" applyFill="1"/>
    <xf numFmtId="0" fontId="1" fillId="2" borderId="0" xfId="0" applyFont="1" applyFill="1"/>
    <xf numFmtId="0" fontId="0" fillId="9" borderId="0" xfId="0" applyFill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8"/>
  <sheetViews>
    <sheetView tabSelected="1" topLeftCell="A40" zoomScale="90" zoomScaleNormal="90" workbookViewId="0">
      <selection activeCell="I7" sqref="I7"/>
    </sheetView>
  </sheetViews>
  <sheetFormatPr baseColWidth="10" defaultRowHeight="12.75" x14ac:dyDescent="0.2"/>
  <cols>
    <col min="1" max="1" width="30.875" bestFit="1" customWidth="1"/>
    <col min="2" max="2" width="19.625" customWidth="1"/>
    <col min="3" max="3" width="12.375" customWidth="1"/>
    <col min="4" max="4" width="13.375" customWidth="1"/>
    <col min="5" max="5" width="13.375" bestFit="1" customWidth="1"/>
    <col min="6" max="6" width="19.125" customWidth="1"/>
    <col min="7" max="7" width="14.125" bestFit="1" customWidth="1"/>
    <col min="9" max="9" width="19.5" customWidth="1"/>
  </cols>
  <sheetData>
    <row r="1" spans="1:12" x14ac:dyDescent="0.2">
      <c r="A1" s="41" t="s">
        <v>20</v>
      </c>
      <c r="B1" s="42"/>
      <c r="C1" s="42"/>
      <c r="D1" s="42"/>
      <c r="E1" s="42"/>
      <c r="F1" s="42"/>
      <c r="G1" s="42"/>
      <c r="H1" s="42"/>
      <c r="J1" s="56" t="s">
        <v>72</v>
      </c>
      <c r="K1" s="57" t="s">
        <v>73</v>
      </c>
      <c r="L1" s="57" t="s">
        <v>74</v>
      </c>
    </row>
    <row r="2" spans="1:12" x14ac:dyDescent="0.2">
      <c r="A2" s="42"/>
      <c r="B2" s="42"/>
      <c r="C2" s="62" t="s">
        <v>32</v>
      </c>
      <c r="D2" s="62"/>
      <c r="E2" s="62" t="s">
        <v>33</v>
      </c>
      <c r="F2" s="62"/>
      <c r="G2" s="63" t="s">
        <v>34</v>
      </c>
      <c r="H2" s="63"/>
    </row>
    <row r="3" spans="1:12" x14ac:dyDescent="0.2">
      <c r="A3" s="42"/>
      <c r="B3" s="42"/>
      <c r="C3" s="43" t="s">
        <v>16</v>
      </c>
      <c r="D3" s="43" t="s">
        <v>17</v>
      </c>
      <c r="E3" s="43" t="s">
        <v>18</v>
      </c>
      <c r="F3" s="43" t="s">
        <v>19</v>
      </c>
      <c r="G3" s="43" t="s">
        <v>16</v>
      </c>
      <c r="H3" s="43" t="s">
        <v>17</v>
      </c>
    </row>
    <row r="4" spans="1:12" x14ac:dyDescent="0.2">
      <c r="A4" s="44" t="s">
        <v>13</v>
      </c>
      <c r="B4" s="44" t="s">
        <v>21</v>
      </c>
      <c r="C4" s="44">
        <v>21</v>
      </c>
      <c r="D4" s="44">
        <v>21</v>
      </c>
      <c r="E4" s="44">
        <v>21</v>
      </c>
      <c r="F4" s="44">
        <v>21</v>
      </c>
      <c r="G4" s="44">
        <v>21</v>
      </c>
      <c r="H4" s="44">
        <v>21</v>
      </c>
    </row>
    <row r="5" spans="1:12" x14ac:dyDescent="0.2">
      <c r="A5" s="44"/>
      <c r="B5" s="44" t="s">
        <v>22</v>
      </c>
      <c r="C5" s="44">
        <v>-4.5</v>
      </c>
      <c r="D5" s="44">
        <v>-4.5</v>
      </c>
      <c r="E5" s="44">
        <v>-4.5</v>
      </c>
      <c r="F5" s="44">
        <v>-4.5</v>
      </c>
      <c r="G5" s="44">
        <v>-4.5</v>
      </c>
      <c r="H5" s="44">
        <v>-4.5</v>
      </c>
    </row>
    <row r="6" spans="1:12" x14ac:dyDescent="0.2">
      <c r="A6" s="44"/>
      <c r="B6" s="44" t="s">
        <v>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</row>
    <row r="7" spans="1:12" x14ac:dyDescent="0.2">
      <c r="A7" s="44" t="s">
        <v>14</v>
      </c>
      <c r="B7" s="44" t="s">
        <v>24</v>
      </c>
      <c r="C7" s="44">
        <v>-15</v>
      </c>
      <c r="D7" s="44">
        <v>-15</v>
      </c>
      <c r="E7" s="44">
        <v>-12</v>
      </c>
      <c r="F7" s="44">
        <v>-12</v>
      </c>
      <c r="G7" s="44">
        <v>-12</v>
      </c>
      <c r="H7" s="44">
        <v>-12</v>
      </c>
    </row>
    <row r="8" spans="1:12" x14ac:dyDescent="0.2">
      <c r="A8" s="44"/>
      <c r="B8" s="44" t="s">
        <v>25</v>
      </c>
      <c r="C8" s="44">
        <v>-12</v>
      </c>
      <c r="D8" s="44">
        <v>-12</v>
      </c>
      <c r="E8" s="44">
        <v>-9</v>
      </c>
      <c r="F8" s="44">
        <v>-9</v>
      </c>
      <c r="G8" s="44">
        <v>-7</v>
      </c>
      <c r="H8" s="44">
        <v>-7</v>
      </c>
    </row>
    <row r="9" spans="1:12" x14ac:dyDescent="0.2">
      <c r="A9" s="44" t="s">
        <v>15</v>
      </c>
      <c r="B9" s="44" t="s">
        <v>26</v>
      </c>
      <c r="C9" s="44">
        <v>-3</v>
      </c>
      <c r="D9" s="44">
        <v>-3</v>
      </c>
      <c r="E9" s="44">
        <v>-3</v>
      </c>
      <c r="F9" s="44">
        <v>-3</v>
      </c>
      <c r="G9" s="44">
        <v>-3</v>
      </c>
      <c r="H9" s="44">
        <v>-3</v>
      </c>
    </row>
    <row r="10" spans="1:12" x14ac:dyDescent="0.2">
      <c r="A10" s="44"/>
      <c r="B10" s="44" t="s">
        <v>23</v>
      </c>
      <c r="C10" s="44">
        <v>18</v>
      </c>
      <c r="D10" s="44">
        <v>18</v>
      </c>
      <c r="E10" s="44">
        <v>18</v>
      </c>
      <c r="F10" s="44">
        <v>18</v>
      </c>
      <c r="G10" s="44">
        <v>18</v>
      </c>
      <c r="H10" s="44">
        <v>18</v>
      </c>
    </row>
    <row r="11" spans="1:12" x14ac:dyDescent="0.2">
      <c r="A11" s="44"/>
      <c r="B11" s="44" t="s">
        <v>27</v>
      </c>
      <c r="C11" s="44">
        <v>117</v>
      </c>
      <c r="D11" s="44">
        <v>115</v>
      </c>
      <c r="E11" s="44">
        <v>117</v>
      </c>
      <c r="F11" s="44">
        <v>115</v>
      </c>
      <c r="G11" s="44">
        <v>117</v>
      </c>
      <c r="H11" s="44">
        <v>115</v>
      </c>
    </row>
    <row r="12" spans="1:12" x14ac:dyDescent="0.2">
      <c r="A12" s="44"/>
      <c r="B12" s="45" t="s">
        <v>0</v>
      </c>
      <c r="C12" s="44">
        <v>-3.5</v>
      </c>
      <c r="D12" s="44">
        <v>-3.5</v>
      </c>
      <c r="E12" s="44">
        <v>-3.5</v>
      </c>
      <c r="F12" s="44">
        <v>-3.5</v>
      </c>
      <c r="G12" s="44">
        <v>-6</v>
      </c>
      <c r="H12" s="44">
        <v>-6</v>
      </c>
    </row>
    <row r="13" spans="1:12" x14ac:dyDescent="0.2">
      <c r="A13" s="46" t="s">
        <v>1</v>
      </c>
      <c r="B13" s="46"/>
      <c r="C13" s="46">
        <f t="shared" ref="C13:D13" si="0">SUM(C4:C12)</f>
        <v>118</v>
      </c>
      <c r="D13" s="46">
        <f t="shared" si="0"/>
        <v>116</v>
      </c>
      <c r="E13" s="46">
        <f>SUM(E4:E12)</f>
        <v>124</v>
      </c>
      <c r="F13" s="46">
        <f t="shared" ref="F13:H13" si="1">SUM(F4:F12)</f>
        <v>122</v>
      </c>
      <c r="G13" s="46">
        <f t="shared" si="1"/>
        <v>123.5</v>
      </c>
      <c r="H13" s="46">
        <f t="shared" si="1"/>
        <v>121.5</v>
      </c>
      <c r="J13" s="56">
        <v>1</v>
      </c>
      <c r="K13" s="56">
        <v>1</v>
      </c>
      <c r="L13" s="56">
        <f>J13*K13</f>
        <v>1</v>
      </c>
    </row>
    <row r="15" spans="1:12" x14ac:dyDescent="0.2">
      <c r="A15" s="47"/>
      <c r="B15" s="48" t="s">
        <v>32</v>
      </c>
      <c r="C15" s="48" t="s">
        <v>33</v>
      </c>
      <c r="D15" s="48" t="s">
        <v>34</v>
      </c>
      <c r="F15" s="50"/>
      <c r="G15" s="43" t="s">
        <v>32</v>
      </c>
      <c r="H15" s="43" t="s">
        <v>33</v>
      </c>
      <c r="I15" s="43" t="s">
        <v>75</v>
      </c>
    </row>
    <row r="16" spans="1:12" x14ac:dyDescent="0.2">
      <c r="A16" s="49" t="s">
        <v>53</v>
      </c>
      <c r="B16" s="49">
        <v>38</v>
      </c>
      <c r="C16" s="49">
        <v>22</v>
      </c>
      <c r="D16" s="49">
        <v>30</v>
      </c>
      <c r="F16" s="49" t="s">
        <v>76</v>
      </c>
      <c r="G16" s="49">
        <v>38</v>
      </c>
      <c r="H16" s="49">
        <v>22</v>
      </c>
      <c r="I16" s="49">
        <v>30</v>
      </c>
    </row>
    <row r="17" spans="1:12" x14ac:dyDescent="0.2">
      <c r="A17" s="49" t="s">
        <v>54</v>
      </c>
      <c r="B17" s="49">
        <v>1.72</v>
      </c>
      <c r="C17" s="49">
        <v>1.72</v>
      </c>
      <c r="D17" s="49">
        <v>1.72</v>
      </c>
      <c r="F17" s="49" t="s">
        <v>77</v>
      </c>
      <c r="G17" s="49">
        <v>1.72</v>
      </c>
      <c r="H17" s="49">
        <v>1.72</v>
      </c>
      <c r="I17" s="49">
        <v>1.72</v>
      </c>
    </row>
    <row r="18" spans="1:12" x14ac:dyDescent="0.2">
      <c r="A18" s="38" t="s">
        <v>71</v>
      </c>
      <c r="B18" s="53">
        <v>900</v>
      </c>
      <c r="C18" s="53">
        <v>900</v>
      </c>
      <c r="D18" s="53">
        <v>900</v>
      </c>
      <c r="F18" s="49" t="s">
        <v>78</v>
      </c>
      <c r="G18" s="49">
        <v>1800</v>
      </c>
      <c r="H18" s="49">
        <v>1800</v>
      </c>
      <c r="I18" s="49">
        <v>1800</v>
      </c>
    </row>
    <row r="19" spans="1:12" x14ac:dyDescent="0.2">
      <c r="A19" s="50" t="s">
        <v>55</v>
      </c>
      <c r="B19" s="47" t="s">
        <v>56</v>
      </c>
      <c r="C19" s="47" t="s">
        <v>57</v>
      </c>
      <c r="D19" s="47" t="s">
        <v>57</v>
      </c>
      <c r="F19" s="50" t="s">
        <v>79</v>
      </c>
      <c r="G19" s="43" t="s">
        <v>80</v>
      </c>
      <c r="H19" s="43" t="s">
        <v>81</v>
      </c>
      <c r="I19" s="43" t="s">
        <v>81</v>
      </c>
    </row>
    <row r="20" spans="1:12" x14ac:dyDescent="0.2">
      <c r="A20" s="50" t="s">
        <v>58</v>
      </c>
      <c r="B20" s="50">
        <v>69.55</v>
      </c>
      <c r="C20" s="50">
        <v>69.55</v>
      </c>
      <c r="D20" s="50">
        <v>69.55</v>
      </c>
      <c r="F20" s="49" t="s">
        <v>82</v>
      </c>
      <c r="G20" s="49">
        <v>46.3</v>
      </c>
      <c r="H20" s="49">
        <v>46.3</v>
      </c>
      <c r="I20" s="49">
        <v>46.3</v>
      </c>
    </row>
    <row r="21" spans="1:12" x14ac:dyDescent="0.2">
      <c r="A21" s="50" t="s">
        <v>59</v>
      </c>
      <c r="B21" s="50">
        <v>26.16</v>
      </c>
      <c r="C21" s="50">
        <v>26.16</v>
      </c>
      <c r="D21" s="50">
        <v>26.16</v>
      </c>
      <c r="F21" s="49" t="s">
        <v>83</v>
      </c>
      <c r="G21" s="49">
        <v>33.9</v>
      </c>
      <c r="H21" s="49">
        <v>33.9</v>
      </c>
      <c r="I21" s="49">
        <v>33.9</v>
      </c>
    </row>
    <row r="22" spans="1:12" x14ac:dyDescent="0.2">
      <c r="A22" s="50" t="s">
        <v>60</v>
      </c>
      <c r="B22" s="50">
        <f>3.2*LOG(11.75*B17)^2-4.97</f>
        <v>0.48441087675501127</v>
      </c>
      <c r="C22" s="50">
        <f>(1.1*LOG(C18)-0.7)*C17-(1.56*LOG(C18)-0.8)</f>
        <v>0.57680851313385606</v>
      </c>
      <c r="D22" s="50">
        <f>(1.1*LOG(D18)-0.7)*D17-(1.56*LOG(D18)-0.8)</f>
        <v>0.57680851313385606</v>
      </c>
      <c r="F22" s="50" t="s">
        <v>84</v>
      </c>
      <c r="G22" s="50">
        <f>3.2*LOG(11.75*G17)^2-4.97</f>
        <v>0.48441087675501127</v>
      </c>
      <c r="H22" s="50">
        <f>(1.1*LOG(D18)-0.7)*H17-(1.56*LOG(H18)-0.8)</f>
        <v>0.10720171989804594</v>
      </c>
      <c r="I22" s="50">
        <f>(1.1*LOG(I18)-0.7)*I17-(1.56*LOG(I18)-0.8)</f>
        <v>0.67675047169429803</v>
      </c>
    </row>
    <row r="23" spans="1:12" x14ac:dyDescent="0.2">
      <c r="A23" s="50" t="s">
        <v>61</v>
      </c>
      <c r="B23" s="50">
        <f>(71.13+6.16*LOG(B18)-13.82*LOG(B16))/LOG(50)</f>
        <v>39.72731971761921</v>
      </c>
      <c r="C23" s="50">
        <f>44.9-6.55*LOG(C16)</f>
        <v>36.107131440614552</v>
      </c>
      <c r="D23" s="50">
        <f>44.9-6.55*LOG(D16)</f>
        <v>35.224855781586214</v>
      </c>
      <c r="F23" s="50" t="s">
        <v>85</v>
      </c>
      <c r="G23" s="50">
        <f>(47.88+13.9*LOG(G18)-13.82*LOG(G16))/LOG(50)</f>
        <v>41.96405959712925</v>
      </c>
      <c r="H23" s="50">
        <f>44.9-6.55*LOG(H16)</f>
        <v>36.107131440614552</v>
      </c>
      <c r="I23" s="50">
        <f>44.9-6.55*LOG(I16)</f>
        <v>35.224855781586214</v>
      </c>
    </row>
    <row r="24" spans="1:12" x14ac:dyDescent="0.2">
      <c r="A24" s="50" t="s">
        <v>62</v>
      </c>
      <c r="B24" s="50">
        <v>0</v>
      </c>
      <c r="C24" s="50">
        <f>-2*(LOG(C18/28)^2)-5.4</f>
        <v>-9.942607248242453</v>
      </c>
      <c r="D24" s="50">
        <f>-4.78*(LOG(D18)^2)+18.33*LOG(D18)-40.94</f>
        <v>-28.506418087861732</v>
      </c>
      <c r="F24" s="50" t="s">
        <v>86</v>
      </c>
      <c r="G24" s="50">
        <v>0</v>
      </c>
      <c r="H24" s="50">
        <f>-2*(LOG(H18/28)^2)-5.4</f>
        <v>-11.938555900448664</v>
      </c>
      <c r="I24" s="50">
        <f>-4.78*(LOG(I18)^2)+18.33*LOG(I18)-40.94</f>
        <v>-31.92355459571823</v>
      </c>
    </row>
    <row r="25" spans="1:12" x14ac:dyDescent="0.2">
      <c r="A25" s="50"/>
      <c r="B25" s="50"/>
      <c r="C25" s="50"/>
      <c r="D25" s="50"/>
      <c r="F25" s="50"/>
      <c r="G25" s="50"/>
      <c r="H25" s="50"/>
      <c r="I25" s="50"/>
    </row>
    <row r="26" spans="1:12" x14ac:dyDescent="0.2">
      <c r="A26" s="50" t="s">
        <v>63</v>
      </c>
      <c r="B26" s="47">
        <f>D13-B20-B21*LOG(B18)+13.82*LOG(B16)+B22-B24</f>
        <v>-8.5159638649334113</v>
      </c>
      <c r="C26" s="47">
        <f>F13-C20-C21*LOG(C18)+13.82*LOG(C16)+C22-C24</f>
        <v>4.2387131634064632</v>
      </c>
      <c r="D26" s="47">
        <f>H13-D20-D21*LOG(D18)+13.82*LOG(D16)+D22-D24</f>
        <v>24.164058294288584</v>
      </c>
      <c r="F26" s="50" t="s">
        <v>87</v>
      </c>
      <c r="G26" s="47">
        <f>MIN(C13:D13)-G20-G21*LOG(G18)+13.82*LOG(G16)+G22-G24</f>
        <v>-18.336717741002744</v>
      </c>
      <c r="H26" s="47">
        <f>MIN(E13:F13)-H20-H21*LOG(H18)+13.82*LOG(H16)+H22-H24</f>
        <v>-4.0556988536924674</v>
      </c>
      <c r="I26" s="47">
        <f>MIN(G13:H13)-I20-I21*LOG(I18)+13.82*LOG(I16)+I22-I24</f>
        <v>17.860382884636191</v>
      </c>
    </row>
    <row r="27" spans="1:12" x14ac:dyDescent="0.2">
      <c r="A27" s="50"/>
      <c r="B27" s="50"/>
      <c r="C27" s="50"/>
      <c r="D27" s="50"/>
      <c r="F27" s="50"/>
      <c r="G27" s="50"/>
      <c r="H27" s="50"/>
      <c r="I27" s="50"/>
    </row>
    <row r="28" spans="1:12" x14ac:dyDescent="0.2">
      <c r="A28" s="38" t="s">
        <v>64</v>
      </c>
      <c r="B28" s="55">
        <f>10^(B26/B23)</f>
        <v>0.61043525388309738</v>
      </c>
      <c r="C28" s="55">
        <f t="shared" ref="C28" si="2">10^(C26/C23)</f>
        <v>1.3103662130276412</v>
      </c>
      <c r="D28" s="55">
        <f>10^(D26/D23)</f>
        <v>4.8528238500795142</v>
      </c>
      <c r="F28" s="38" t="s">
        <v>88</v>
      </c>
      <c r="G28" s="38">
        <f>10^(G26/G23)</f>
        <v>0.36562641414664493</v>
      </c>
      <c r="H28" s="38">
        <f>10^(H26/H23)</f>
        <v>0.77210428131807163</v>
      </c>
      <c r="I28" s="38">
        <f t="shared" ref="I28" si="3">10^(I26/I23)</f>
        <v>3.2139506607366219</v>
      </c>
      <c r="J28" s="56">
        <v>1.5</v>
      </c>
      <c r="K28" s="56">
        <v>1</v>
      </c>
      <c r="L28" s="56">
        <f t="shared" ref="L28:L44" si="4">J28*K28</f>
        <v>1.5</v>
      </c>
    </row>
    <row r="30" spans="1:12" x14ac:dyDescent="0.2">
      <c r="A30" s="23" t="s">
        <v>65</v>
      </c>
      <c r="B30" s="24"/>
      <c r="C30" s="24"/>
      <c r="D30" s="24"/>
      <c r="E30" s="24"/>
      <c r="F30" s="24"/>
      <c r="G30" s="24"/>
    </row>
    <row r="31" spans="1:12" x14ac:dyDescent="0.2">
      <c r="A31" s="25" t="s">
        <v>39</v>
      </c>
      <c r="B31" s="26">
        <v>235</v>
      </c>
      <c r="C31" s="24"/>
      <c r="D31" s="24"/>
      <c r="E31" s="24"/>
      <c r="F31" s="24"/>
      <c r="G31" s="24"/>
    </row>
    <row r="32" spans="1:12" x14ac:dyDescent="0.2">
      <c r="A32" s="27" t="s">
        <v>40</v>
      </c>
      <c r="B32" s="28">
        <v>363500</v>
      </c>
      <c r="C32" s="24"/>
      <c r="D32" s="24"/>
      <c r="E32" s="24"/>
      <c r="F32" s="24"/>
      <c r="G32" s="24"/>
    </row>
    <row r="33" spans="1:12" x14ac:dyDescent="0.2">
      <c r="A33" s="29"/>
      <c r="B33" s="64" t="s">
        <v>32</v>
      </c>
      <c r="C33" s="65"/>
      <c r="D33" s="64" t="s">
        <v>33</v>
      </c>
      <c r="E33" s="65"/>
      <c r="F33" s="64" t="s">
        <v>34</v>
      </c>
      <c r="G33" s="65"/>
    </row>
    <row r="34" spans="1:12" x14ac:dyDescent="0.2">
      <c r="A34" s="30" t="s">
        <v>41</v>
      </c>
      <c r="B34" s="31">
        <v>0.12</v>
      </c>
      <c r="C34" s="32">
        <v>0.12</v>
      </c>
      <c r="D34" s="31">
        <v>0.23</v>
      </c>
      <c r="E34" s="32">
        <v>0.23</v>
      </c>
      <c r="F34" s="31">
        <v>0.65</v>
      </c>
      <c r="G34" s="32">
        <v>0.65</v>
      </c>
    </row>
    <row r="35" spans="1:12" x14ac:dyDescent="0.2">
      <c r="A35" s="33" t="s">
        <v>42</v>
      </c>
      <c r="B35" s="33">
        <f t="shared" ref="B35:G35" si="5">B34*$B$31</f>
        <v>28.2</v>
      </c>
      <c r="C35" s="33">
        <f t="shared" si="5"/>
        <v>28.2</v>
      </c>
      <c r="D35" s="33">
        <f t="shared" si="5"/>
        <v>54.050000000000004</v>
      </c>
      <c r="E35" s="34">
        <f t="shared" si="5"/>
        <v>54.050000000000004</v>
      </c>
      <c r="F35" s="33">
        <f t="shared" si="5"/>
        <v>152.75</v>
      </c>
      <c r="G35" s="34">
        <f t="shared" si="5"/>
        <v>152.75</v>
      </c>
    </row>
    <row r="36" spans="1:12" x14ac:dyDescent="0.2">
      <c r="A36" s="30" t="s">
        <v>43</v>
      </c>
      <c r="B36" s="31">
        <v>0.62</v>
      </c>
      <c r="C36" s="32">
        <v>0.62</v>
      </c>
      <c r="D36" s="31">
        <v>0.22</v>
      </c>
      <c r="E36" s="32">
        <v>0.22</v>
      </c>
      <c r="F36" s="31">
        <v>0.16</v>
      </c>
      <c r="G36" s="32">
        <v>0.16</v>
      </c>
    </row>
    <row r="37" spans="1:12" x14ac:dyDescent="0.2">
      <c r="A37" s="33" t="s">
        <v>44</v>
      </c>
      <c r="B37" s="33">
        <f t="shared" ref="B37:G37" si="6">B36*$B$32</f>
        <v>225370</v>
      </c>
      <c r="C37" s="33">
        <f t="shared" si="6"/>
        <v>225370</v>
      </c>
      <c r="D37" s="33">
        <f t="shared" si="6"/>
        <v>79970</v>
      </c>
      <c r="E37" s="34">
        <f t="shared" si="6"/>
        <v>79970</v>
      </c>
      <c r="F37" s="33">
        <f t="shared" si="6"/>
        <v>58160</v>
      </c>
      <c r="G37" s="34">
        <f t="shared" si="6"/>
        <v>58160</v>
      </c>
    </row>
    <row r="38" spans="1:12" x14ac:dyDescent="0.2">
      <c r="A38" s="30" t="s">
        <v>45</v>
      </c>
      <c r="B38" s="30">
        <v>1.05</v>
      </c>
      <c r="C38" s="30">
        <v>1.05</v>
      </c>
      <c r="D38" s="30">
        <v>1.05</v>
      </c>
      <c r="E38" s="30">
        <v>1.05</v>
      </c>
      <c r="F38" s="30">
        <v>1.05</v>
      </c>
      <c r="G38" s="30">
        <v>1.05</v>
      </c>
    </row>
    <row r="39" spans="1:12" x14ac:dyDescent="0.2">
      <c r="A39" s="30" t="s">
        <v>46</v>
      </c>
      <c r="B39" s="30">
        <v>0.29499999999999998</v>
      </c>
      <c r="C39" s="30">
        <v>0.29499999999999998</v>
      </c>
      <c r="D39" s="30">
        <v>0.29499999999999998</v>
      </c>
      <c r="E39" s="30">
        <v>0.29499999999999998</v>
      </c>
      <c r="F39" s="30">
        <v>0.29499999999999998</v>
      </c>
      <c r="G39" s="30">
        <v>0.29499999999999998</v>
      </c>
    </row>
    <row r="40" spans="1:12" x14ac:dyDescent="0.2">
      <c r="A40" s="33" t="s">
        <v>47</v>
      </c>
      <c r="B40" s="33">
        <f>B37*B38*B39</f>
        <v>69808.357499999998</v>
      </c>
      <c r="C40" s="34">
        <f t="shared" ref="C40:F40" si="7">C37*C38*C39</f>
        <v>69808.357499999998</v>
      </c>
      <c r="D40" s="33">
        <f t="shared" si="7"/>
        <v>24770.7075</v>
      </c>
      <c r="E40" s="34">
        <f t="shared" si="7"/>
        <v>24770.7075</v>
      </c>
      <c r="F40" s="33">
        <f t="shared" si="7"/>
        <v>18015.059999999998</v>
      </c>
      <c r="G40" s="34">
        <f>G37*G38*G39</f>
        <v>18015.059999999998</v>
      </c>
    </row>
    <row r="41" spans="1:12" x14ac:dyDescent="0.2">
      <c r="A41" s="33"/>
      <c r="B41" s="33"/>
      <c r="C41" s="34"/>
      <c r="D41" s="33"/>
      <c r="E41" s="34"/>
      <c r="F41" s="33"/>
      <c r="G41" s="34"/>
    </row>
    <row r="42" spans="1:12" x14ac:dyDescent="0.2">
      <c r="A42" s="30" t="s">
        <v>48</v>
      </c>
      <c r="B42" s="30">
        <v>1</v>
      </c>
      <c r="C42" s="30">
        <v>1.1000000000000001</v>
      </c>
      <c r="D42" s="30">
        <v>1</v>
      </c>
      <c r="E42" s="30">
        <v>1.1000000000000001</v>
      </c>
      <c r="F42" s="30">
        <v>1</v>
      </c>
      <c r="G42" s="30">
        <v>1.1000000000000001</v>
      </c>
    </row>
    <row r="43" spans="1:12" x14ac:dyDescent="0.2">
      <c r="A43" s="33" t="s">
        <v>49</v>
      </c>
      <c r="B43" s="33">
        <f>B40*B42</f>
        <v>69808.357499999998</v>
      </c>
      <c r="C43" s="34">
        <f t="shared" ref="C43:G43" si="8">C40*C42</f>
        <v>76789.193250000011</v>
      </c>
      <c r="D43" s="33">
        <f t="shared" si="8"/>
        <v>24770.7075</v>
      </c>
      <c r="E43" s="34">
        <f t="shared" si="8"/>
        <v>27247.778250000003</v>
      </c>
      <c r="F43" s="33">
        <f t="shared" si="8"/>
        <v>18015.059999999998</v>
      </c>
      <c r="G43" s="34">
        <f t="shared" si="8"/>
        <v>19816.565999999999</v>
      </c>
    </row>
    <row r="44" spans="1:12" x14ac:dyDescent="0.2">
      <c r="A44" s="35" t="s">
        <v>50</v>
      </c>
      <c r="B44" s="39">
        <f t="shared" ref="B44:G44" si="9">B43/B35</f>
        <v>2475.4736702127661</v>
      </c>
      <c r="C44" s="40">
        <f t="shared" si="9"/>
        <v>2723.021037234043</v>
      </c>
      <c r="D44" s="39">
        <f t="shared" si="9"/>
        <v>458.29246068455132</v>
      </c>
      <c r="E44" s="40">
        <f t="shared" si="9"/>
        <v>504.12170675300649</v>
      </c>
      <c r="F44" s="39">
        <f t="shared" si="9"/>
        <v>117.93819967266774</v>
      </c>
      <c r="G44" s="40">
        <f t="shared" si="9"/>
        <v>129.73201963993452</v>
      </c>
      <c r="J44" s="56">
        <v>0.5</v>
      </c>
      <c r="K44" s="56">
        <v>1</v>
      </c>
      <c r="L44" s="56">
        <f t="shared" si="4"/>
        <v>0.5</v>
      </c>
    </row>
    <row r="47" spans="1:12" ht="12.95" customHeight="1" x14ac:dyDescent="0.2">
      <c r="A47" s="18" t="s">
        <v>51</v>
      </c>
      <c r="B47" s="59" t="s">
        <v>32</v>
      </c>
      <c r="C47" s="60"/>
      <c r="D47" s="59" t="s">
        <v>33</v>
      </c>
      <c r="E47" s="60"/>
      <c r="F47" s="59" t="s">
        <v>34</v>
      </c>
      <c r="G47" s="61"/>
    </row>
    <row r="48" spans="1:12" ht="12.95" customHeight="1" x14ac:dyDescent="0.2">
      <c r="A48" s="37" t="s">
        <v>66</v>
      </c>
      <c r="B48" s="25">
        <v>1.4999999999999999E-2</v>
      </c>
      <c r="C48" s="25">
        <v>0.01</v>
      </c>
      <c r="D48" s="25">
        <v>1.2E-2</v>
      </c>
      <c r="E48" s="25">
        <v>1.0999999999999999E-2</v>
      </c>
      <c r="F48" s="25">
        <v>0.01</v>
      </c>
      <c r="G48" s="25">
        <v>7.0000000000000001E-3</v>
      </c>
    </row>
    <row r="49" spans="1:12" ht="12.95" customHeight="1" x14ac:dyDescent="0.2">
      <c r="A49" s="51" t="s">
        <v>67</v>
      </c>
      <c r="B49" s="36">
        <f>B48*60</f>
        <v>0.89999999999999991</v>
      </c>
      <c r="C49" s="36">
        <f t="shared" ref="C49:G49" si="10">C48*60</f>
        <v>0.6</v>
      </c>
      <c r="D49" s="36">
        <f t="shared" si="10"/>
        <v>0.72</v>
      </c>
      <c r="E49" s="36">
        <f t="shared" si="10"/>
        <v>0.65999999999999992</v>
      </c>
      <c r="F49" s="36">
        <f t="shared" si="10"/>
        <v>0.6</v>
      </c>
      <c r="G49" s="36">
        <f t="shared" si="10"/>
        <v>0.42</v>
      </c>
    </row>
    <row r="50" spans="1:12" ht="12.95" customHeight="1" x14ac:dyDescent="0.2">
      <c r="A50" s="51" t="s">
        <v>68</v>
      </c>
      <c r="B50" s="36">
        <f>B49*8</f>
        <v>7.1999999999999993</v>
      </c>
      <c r="C50" s="36">
        <f>C49*13</f>
        <v>7.8</v>
      </c>
      <c r="D50" s="36">
        <f>D49*8</f>
        <v>5.76</v>
      </c>
      <c r="E50" s="36">
        <f>E49*13</f>
        <v>8.5799999999999983</v>
      </c>
      <c r="F50" s="36">
        <f t="shared" ref="F50" si="11">F49*8</f>
        <v>4.8</v>
      </c>
      <c r="G50" s="36">
        <f>G49*13</f>
        <v>5.46</v>
      </c>
    </row>
    <row r="51" spans="1:12" ht="12.95" customHeight="1" x14ac:dyDescent="0.2">
      <c r="A51" s="51" t="s">
        <v>69</v>
      </c>
      <c r="B51" s="52">
        <f>B50*250</f>
        <v>1799.9999999999998</v>
      </c>
      <c r="C51" s="52">
        <f t="shared" ref="C51:G51" si="12">C50*250</f>
        <v>1950</v>
      </c>
      <c r="D51" s="52">
        <f t="shared" si="12"/>
        <v>1440</v>
      </c>
      <c r="E51" s="52">
        <f t="shared" si="12"/>
        <v>2144.9999999999995</v>
      </c>
      <c r="F51" s="52">
        <f t="shared" si="12"/>
        <v>1200</v>
      </c>
      <c r="G51" s="52">
        <f t="shared" si="12"/>
        <v>1365</v>
      </c>
    </row>
    <row r="52" spans="1:12" ht="12.95" customHeight="1" x14ac:dyDescent="0.2">
      <c r="A52" s="35" t="s">
        <v>70</v>
      </c>
      <c r="B52" s="35">
        <f>B43*B51</f>
        <v>125655043.49999999</v>
      </c>
      <c r="C52" s="35">
        <f t="shared" ref="C52:G52" si="13">C43*C51</f>
        <v>149738926.83750004</v>
      </c>
      <c r="D52" s="35">
        <f t="shared" si="13"/>
        <v>35669818.799999997</v>
      </c>
      <c r="E52" s="35">
        <f t="shared" si="13"/>
        <v>58446484.346249998</v>
      </c>
      <c r="F52" s="35">
        <f t="shared" si="13"/>
        <v>21618071.999999996</v>
      </c>
      <c r="G52" s="35">
        <f t="shared" si="13"/>
        <v>27049612.59</v>
      </c>
      <c r="J52" s="56">
        <v>0.75</v>
      </c>
      <c r="K52" s="56">
        <v>1</v>
      </c>
      <c r="L52" s="56">
        <f>J52*K52</f>
        <v>0.75</v>
      </c>
    </row>
    <row r="54" spans="1:12" x14ac:dyDescent="0.2">
      <c r="A54" s="18" t="s">
        <v>3</v>
      </c>
      <c r="B54" s="59" t="s">
        <v>32</v>
      </c>
      <c r="C54" s="60"/>
      <c r="D54" s="59" t="s">
        <v>33</v>
      </c>
      <c r="E54" s="60"/>
      <c r="F54" s="59" t="s">
        <v>34</v>
      </c>
      <c r="G54" s="61"/>
    </row>
    <row r="55" spans="1:12" x14ac:dyDescent="0.2">
      <c r="A55" s="16" t="s">
        <v>2</v>
      </c>
      <c r="B55">
        <f>1-1/(10^(-C12/10))</f>
        <v>0.55331640784903691</v>
      </c>
      <c r="D55">
        <f>1-1/(10^(-E12/10))</f>
        <v>0.55331640784903691</v>
      </c>
      <c r="F55">
        <f>1-1/(10^(-G12/10))</f>
        <v>0.74881135684904199</v>
      </c>
    </row>
    <row r="56" spans="1:12" x14ac:dyDescent="0.2">
      <c r="A56" s="1"/>
      <c r="B56" s="19" t="s">
        <v>35</v>
      </c>
      <c r="C56" s="19" t="s">
        <v>5</v>
      </c>
      <c r="D56" s="19" t="s">
        <v>4</v>
      </c>
      <c r="E56" s="19" t="s">
        <v>5</v>
      </c>
      <c r="F56" s="19" t="s">
        <v>4</v>
      </c>
      <c r="G56" s="19" t="s">
        <v>5</v>
      </c>
    </row>
    <row r="57" spans="1:12" x14ac:dyDescent="0.2">
      <c r="A57" s="16" t="s">
        <v>9</v>
      </c>
      <c r="B57" s="16">
        <f>10^(4.6/10)</f>
        <v>2.8840315031266059</v>
      </c>
      <c r="C57" s="16">
        <f>10^(2.6/10)</f>
        <v>1.8197008586099837</v>
      </c>
      <c r="D57" s="16">
        <f>10^(4.6/10)</f>
        <v>2.8840315031266059</v>
      </c>
      <c r="E57" s="16">
        <f>10^(2.6/10)</f>
        <v>1.8197008586099837</v>
      </c>
      <c r="F57" s="16">
        <f>10^(4.6/10)</f>
        <v>2.8840315031266059</v>
      </c>
      <c r="G57" s="16">
        <f>10^(2.6/10)</f>
        <v>1.8197008586099837</v>
      </c>
    </row>
    <row r="58" spans="1:12" x14ac:dyDescent="0.2">
      <c r="A58" s="16" t="s">
        <v>10</v>
      </c>
      <c r="B58" s="16">
        <f>B57*0.67*(1-0.55+0.66)/(3840/12.2)</f>
        <v>6.8143806229890979E-3</v>
      </c>
      <c r="C58" s="16">
        <f>C57*1*(1-0.55+0.66)/(3840/64)</f>
        <v>3.3664465884284699E-2</v>
      </c>
      <c r="D58" s="16">
        <f>D57*0.67*(1-0.55+0.66)/(3840/12.2)</f>
        <v>6.8143806229890979E-3</v>
      </c>
      <c r="E58" s="16">
        <f>E57*1*(1-0.55+0.66)/(3840/64)</f>
        <v>3.3664465884284699E-2</v>
      </c>
      <c r="F58" s="16">
        <f>F57*0.67*(1-0.55+0.66)/(3840/12.2)</f>
        <v>6.8143806229890979E-3</v>
      </c>
      <c r="G58" s="16">
        <f>G57*1*(1-0.55+0.66)/(3840/64)</f>
        <v>3.3664465884284699E-2</v>
      </c>
      <c r="J58" s="56">
        <v>1.25</v>
      </c>
      <c r="K58" s="56">
        <v>1</v>
      </c>
      <c r="L58" s="56">
        <f>J58*K58</f>
        <v>1.25</v>
      </c>
    </row>
    <row r="59" spans="1:12" x14ac:dyDescent="0.2">
      <c r="A59" s="6"/>
      <c r="B59" s="2"/>
      <c r="C59" s="2"/>
      <c r="D59" s="2"/>
      <c r="E59" s="2"/>
      <c r="F59" s="2"/>
      <c r="G59" s="3"/>
    </row>
    <row r="60" spans="1:12" x14ac:dyDescent="0.2">
      <c r="A60" s="1" t="s">
        <v>11</v>
      </c>
      <c r="B60" s="2">
        <v>0.1</v>
      </c>
      <c r="C60" s="4">
        <f>B55-B60</f>
        <v>0.45331640784903693</v>
      </c>
      <c r="D60" s="2">
        <v>0.1</v>
      </c>
      <c r="E60" s="4">
        <f>D55-D60</f>
        <v>0.45331640784903693</v>
      </c>
      <c r="F60" s="2">
        <v>0.15</v>
      </c>
      <c r="G60" s="5">
        <f>F55-F60</f>
        <v>0.59881135684904196</v>
      </c>
    </row>
    <row r="61" spans="1:12" x14ac:dyDescent="0.2">
      <c r="A61" s="21" t="s">
        <v>38</v>
      </c>
      <c r="B61" s="7">
        <f>B60/B58</f>
        <v>14.674848021056894</v>
      </c>
      <c r="C61" s="7">
        <f t="shared" ref="C61:G61" si="14">C60/C58</f>
        <v>13.46572404883022</v>
      </c>
      <c r="D61" s="7">
        <f t="shared" si="14"/>
        <v>14.674848021056894</v>
      </c>
      <c r="E61" s="7">
        <f t="shared" si="14"/>
        <v>13.46572404883022</v>
      </c>
      <c r="F61" s="7">
        <f t="shared" si="14"/>
        <v>22.01227203158534</v>
      </c>
      <c r="G61" s="7">
        <f t="shared" si="14"/>
        <v>17.787638719929316</v>
      </c>
    </row>
    <row r="62" spans="1:12" x14ac:dyDescent="0.2">
      <c r="A62" s="1" t="s">
        <v>12</v>
      </c>
      <c r="B62" s="2">
        <f>B61*(1+0.66)</f>
        <v>24.360247714954447</v>
      </c>
      <c r="C62" s="2">
        <f t="shared" ref="C62:G62" si="15">C61*(1+0.66)</f>
        <v>22.353101921058165</v>
      </c>
      <c r="D62" s="2">
        <f t="shared" si="15"/>
        <v>24.360247714954447</v>
      </c>
      <c r="E62" s="2">
        <f t="shared" si="15"/>
        <v>22.353101921058165</v>
      </c>
      <c r="F62" s="2">
        <f t="shared" si="15"/>
        <v>36.540371572431667</v>
      </c>
      <c r="G62" s="2">
        <f t="shared" si="15"/>
        <v>29.527480275082667</v>
      </c>
    </row>
    <row r="63" spans="1:12" x14ac:dyDescent="0.2">
      <c r="A63" s="21" t="s">
        <v>30</v>
      </c>
      <c r="B63" s="22">
        <f>VLOOKUP(B62,Erlang!$A$2:$B$76,2)</f>
        <v>16.630576000000001</v>
      </c>
      <c r="C63" s="22">
        <f>VLOOKUP(C62,Erlang!$A$2:$B$76,2)</f>
        <v>14.895921</v>
      </c>
      <c r="D63" s="22">
        <f>VLOOKUP(D62,Erlang!$A$2:$B$76,2)</f>
        <v>16.630576000000001</v>
      </c>
      <c r="E63" s="22">
        <f>VLOOKUP(E62,Erlang!$A$2:$B$76,2)</f>
        <v>14.895921</v>
      </c>
      <c r="F63" s="22">
        <f>VLOOKUP(F62,Erlang!$A$2:$B$76,2)</f>
        <v>27.343139999999998</v>
      </c>
      <c r="G63" s="22">
        <f>VLOOKUP(G62,Erlang!$A$2:$B$76,2)</f>
        <v>21.039370000000002</v>
      </c>
    </row>
    <row r="64" spans="1:12" x14ac:dyDescent="0.2">
      <c r="A64" s="1" t="s">
        <v>31</v>
      </c>
      <c r="B64" s="2">
        <f>B63/(1+0.66)</f>
        <v>10.018419277108434</v>
      </c>
      <c r="C64" s="2">
        <f t="shared" ref="C64:G64" si="16">C63/(1+0.66)</f>
        <v>8.973446385542168</v>
      </c>
      <c r="D64" s="2">
        <f t="shared" si="16"/>
        <v>10.018419277108434</v>
      </c>
      <c r="E64" s="2">
        <f t="shared" si="16"/>
        <v>8.973446385542168</v>
      </c>
      <c r="F64" s="2">
        <f t="shared" si="16"/>
        <v>16.471771084337348</v>
      </c>
      <c r="G64" s="2">
        <f t="shared" si="16"/>
        <v>12.674319277108435</v>
      </c>
    </row>
    <row r="65" spans="1:12" x14ac:dyDescent="0.2">
      <c r="A65" s="1" t="s">
        <v>52</v>
      </c>
      <c r="B65" s="2">
        <f>B48</f>
        <v>1.4999999999999999E-2</v>
      </c>
      <c r="C65" s="2">
        <f t="shared" ref="C65:G65" si="17">C48</f>
        <v>0.01</v>
      </c>
      <c r="D65" s="2">
        <f t="shared" si="17"/>
        <v>1.2E-2</v>
      </c>
      <c r="E65" s="2">
        <f t="shared" si="17"/>
        <v>1.0999999999999999E-2</v>
      </c>
      <c r="F65" s="2">
        <f t="shared" si="17"/>
        <v>0.01</v>
      </c>
      <c r="G65" s="2">
        <f t="shared" si="17"/>
        <v>7.0000000000000001E-3</v>
      </c>
    </row>
    <row r="66" spans="1:12" x14ac:dyDescent="0.2">
      <c r="A66" s="1" t="s">
        <v>8</v>
      </c>
      <c r="B66" s="2">
        <f>B64/B65</f>
        <v>667.89461847389566</v>
      </c>
      <c r="C66" s="2">
        <f t="shared" ref="C66:G66" si="18">C64/C65</f>
        <v>897.34463855421677</v>
      </c>
      <c r="D66" s="2">
        <f t="shared" si="18"/>
        <v>834.86827309236946</v>
      </c>
      <c r="E66" s="2">
        <f t="shared" si="18"/>
        <v>815.76785323110619</v>
      </c>
      <c r="F66" s="2">
        <f t="shared" si="18"/>
        <v>1647.1771084337347</v>
      </c>
      <c r="G66" s="2">
        <f t="shared" si="18"/>
        <v>1810.6170395869192</v>
      </c>
    </row>
    <row r="67" spans="1:12" x14ac:dyDescent="0.2">
      <c r="A67" s="20"/>
      <c r="B67" s="59" t="s">
        <v>32</v>
      </c>
      <c r="C67" s="60"/>
      <c r="D67" s="59" t="s">
        <v>33</v>
      </c>
      <c r="E67" s="60"/>
      <c r="F67" s="59" t="s">
        <v>34</v>
      </c>
      <c r="G67" s="61"/>
    </row>
    <row r="68" spans="1:12" x14ac:dyDescent="0.2">
      <c r="A68" s="17" t="s">
        <v>6</v>
      </c>
      <c r="B68" s="54">
        <f>SQRT(B66*4/(PI()*B44))</f>
        <v>0.58611100471409006</v>
      </c>
      <c r="C68" s="54">
        <f>SQRT(C66*4/(PI()*C44))</f>
        <v>0.64775264821902223</v>
      </c>
      <c r="D68" s="54">
        <f t="shared" ref="D68:G68" si="19">SQRT(D66*3/(PI()*D44))</f>
        <v>1.318934757417686</v>
      </c>
      <c r="E68" s="54">
        <f t="shared" si="19"/>
        <v>1.2430863157286236</v>
      </c>
      <c r="F68" s="54">
        <f t="shared" si="19"/>
        <v>3.6519817035764373</v>
      </c>
      <c r="G68" s="54">
        <f t="shared" si="19"/>
        <v>3.6506937560085477</v>
      </c>
      <c r="J68" s="56">
        <v>3</v>
      </c>
      <c r="K68" s="56">
        <v>1</v>
      </c>
      <c r="L68" s="56">
        <f>J68*K68</f>
        <v>3</v>
      </c>
    </row>
    <row r="70" spans="1:12" x14ac:dyDescent="0.2">
      <c r="A70" s="20"/>
      <c r="B70" s="20" t="s">
        <v>32</v>
      </c>
      <c r="C70" s="20" t="s">
        <v>33</v>
      </c>
      <c r="D70" s="20" t="s">
        <v>34</v>
      </c>
    </row>
    <row r="71" spans="1:12" x14ac:dyDescent="0.2">
      <c r="A71" s="17" t="s">
        <v>7</v>
      </c>
      <c r="B71" s="17">
        <f>MIN(B68,C68,B28)</f>
        <v>0.58611100471409006</v>
      </c>
      <c r="C71" s="17">
        <f>MIN(D68,E68,C28)</f>
        <v>1.2430863157286236</v>
      </c>
      <c r="D71" s="17">
        <f>MIN(F68,G68,D28)</f>
        <v>3.6506937560085477</v>
      </c>
      <c r="J71" s="56">
        <v>1.5</v>
      </c>
      <c r="K71" s="56">
        <v>1</v>
      </c>
      <c r="L71" s="56">
        <f>J71*K71</f>
        <v>1.5</v>
      </c>
    </row>
    <row r="72" spans="1:12" x14ac:dyDescent="0.2">
      <c r="A72" s="17" t="s">
        <v>36</v>
      </c>
      <c r="B72" s="17">
        <f>PI()*B71^2</f>
        <v>1.0792191030114902</v>
      </c>
      <c r="C72" s="17">
        <f t="shared" ref="C72:D72" si="20">PI()*C71^2</f>
        <v>4.8545887370257024</v>
      </c>
      <c r="D72" s="17">
        <f t="shared" si="20"/>
        <v>41.869779980583203</v>
      </c>
    </row>
    <row r="73" spans="1:12" x14ac:dyDescent="0.2">
      <c r="A73" s="17" t="s">
        <v>37</v>
      </c>
      <c r="B73" s="17">
        <f>ROUNDUP(C35/B72,0)</f>
        <v>27</v>
      </c>
      <c r="C73" s="17">
        <f>ROUNDUP(D35/C72,0)</f>
        <v>12</v>
      </c>
      <c r="D73" s="17">
        <f>ROUNDUP(F35/D72,0)</f>
        <v>4</v>
      </c>
      <c r="J73" s="56">
        <v>0.5</v>
      </c>
      <c r="K73" s="56">
        <v>1</v>
      </c>
      <c r="L73" s="56">
        <f>J73*K73</f>
        <v>0.5</v>
      </c>
    </row>
    <row r="77" spans="1:12" x14ac:dyDescent="0.2">
      <c r="J77" s="56">
        <f>SUM(J13:J75)</f>
        <v>10</v>
      </c>
      <c r="K77" s="56">
        <v>1</v>
      </c>
      <c r="L77" s="56">
        <f>SUM(L13:L75)</f>
        <v>10</v>
      </c>
    </row>
    <row r="78" spans="1:12" x14ac:dyDescent="0.2">
      <c r="L78" s="58">
        <f>L77/10*1.5</f>
        <v>1.5</v>
      </c>
    </row>
  </sheetData>
  <mergeCells count="15">
    <mergeCell ref="F67:G67"/>
    <mergeCell ref="D67:E67"/>
    <mergeCell ref="B67:C67"/>
    <mergeCell ref="B54:C54"/>
    <mergeCell ref="D54:E54"/>
    <mergeCell ref="F54:G54"/>
    <mergeCell ref="D47:E47"/>
    <mergeCell ref="F47:G47"/>
    <mergeCell ref="C2:D2"/>
    <mergeCell ref="E2:F2"/>
    <mergeCell ref="G2:H2"/>
    <mergeCell ref="B33:C33"/>
    <mergeCell ref="D33:E33"/>
    <mergeCell ref="F33:G33"/>
    <mergeCell ref="B47:C47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2.75" x14ac:dyDescent="0.2"/>
  <cols>
    <col min="1" max="1" width="10.875" style="15"/>
    <col min="2" max="2" width="13.375" style="15" customWidth="1"/>
  </cols>
  <sheetData>
    <row r="1" spans="1:2" x14ac:dyDescent="0.2">
      <c r="A1" s="8" t="s">
        <v>28</v>
      </c>
      <c r="B1" s="8" t="s">
        <v>29</v>
      </c>
    </row>
    <row r="2" spans="1:2" x14ac:dyDescent="0.2">
      <c r="A2" s="9">
        <v>1</v>
      </c>
      <c r="B2" s="10">
        <v>2.0408163E-2</v>
      </c>
    </row>
    <row r="3" spans="1:2" x14ac:dyDescent="0.2">
      <c r="A3" s="9">
        <v>2</v>
      </c>
      <c r="B3" s="10">
        <v>0.22346682000000001</v>
      </c>
    </row>
    <row r="4" spans="1:2" x14ac:dyDescent="0.2">
      <c r="A4" s="9">
        <v>3</v>
      </c>
      <c r="B4" s="10">
        <v>0.60220647999999999</v>
      </c>
    </row>
    <row r="5" spans="1:2" x14ac:dyDescent="0.2">
      <c r="A5" s="9">
        <v>4</v>
      </c>
      <c r="B5" s="11">
        <v>1.0922605000000001</v>
      </c>
    </row>
    <row r="6" spans="1:2" x14ac:dyDescent="0.2">
      <c r="A6" s="9">
        <v>5</v>
      </c>
      <c r="B6" s="11">
        <v>1.6571431000000001</v>
      </c>
    </row>
    <row r="7" spans="1:2" x14ac:dyDescent="0.2">
      <c r="A7" s="9">
        <v>6</v>
      </c>
      <c r="B7" s="11">
        <v>2.2758761000000001</v>
      </c>
    </row>
    <row r="8" spans="1:2" x14ac:dyDescent="0.2">
      <c r="A8" s="9">
        <v>7</v>
      </c>
      <c r="B8" s="11">
        <v>2.9354057</v>
      </c>
    </row>
    <row r="9" spans="1:2" x14ac:dyDescent="0.2">
      <c r="A9" s="9">
        <v>8</v>
      </c>
      <c r="B9" s="11">
        <v>3.6270505000000002</v>
      </c>
    </row>
    <row r="10" spans="1:2" x14ac:dyDescent="0.2">
      <c r="A10" s="9">
        <v>9</v>
      </c>
      <c r="B10" s="11">
        <v>4.3447291999999997</v>
      </c>
    </row>
    <row r="11" spans="1:2" x14ac:dyDescent="0.2">
      <c r="A11" s="9">
        <v>10</v>
      </c>
      <c r="B11" s="11">
        <v>5.0840046000000001</v>
      </c>
    </row>
    <row r="12" spans="1:2" x14ac:dyDescent="0.2">
      <c r="A12" s="9">
        <v>11</v>
      </c>
      <c r="B12" s="11">
        <v>5.8415311000000001</v>
      </c>
    </row>
    <row r="13" spans="1:2" x14ac:dyDescent="0.2">
      <c r="A13" s="9">
        <v>12</v>
      </c>
      <c r="B13" s="11">
        <v>6.6147182999999998</v>
      </c>
    </row>
    <row r="14" spans="1:2" x14ac:dyDescent="0.2">
      <c r="A14" s="9">
        <v>13</v>
      </c>
      <c r="B14" s="11">
        <v>7.4015154000000001</v>
      </c>
    </row>
    <row r="15" spans="1:2" x14ac:dyDescent="0.2">
      <c r="A15" s="9">
        <v>14</v>
      </c>
      <c r="B15" s="11">
        <v>8.2002682999999994</v>
      </c>
    </row>
    <row r="16" spans="1:2" x14ac:dyDescent="0.2">
      <c r="A16" s="9">
        <v>15</v>
      </c>
      <c r="B16" s="11">
        <v>9.0096215999999991</v>
      </c>
    </row>
    <row r="17" spans="1:2" x14ac:dyDescent="0.2">
      <c r="A17" s="9">
        <v>16</v>
      </c>
      <c r="B17" s="11">
        <v>9.8284491999999997</v>
      </c>
    </row>
    <row r="18" spans="1:2" x14ac:dyDescent="0.2">
      <c r="A18" s="9">
        <v>17</v>
      </c>
      <c r="B18" s="12">
        <v>10.655804</v>
      </c>
    </row>
    <row r="19" spans="1:2" x14ac:dyDescent="0.2">
      <c r="A19" s="9">
        <v>18</v>
      </c>
      <c r="B19" s="12">
        <v>11.490881999999999</v>
      </c>
    </row>
    <row r="20" spans="1:2" x14ac:dyDescent="0.2">
      <c r="A20" s="9">
        <v>19</v>
      </c>
      <c r="B20" s="12">
        <v>12.332992000000001</v>
      </c>
    </row>
    <row r="21" spans="1:2" x14ac:dyDescent="0.2">
      <c r="A21" s="9">
        <v>20</v>
      </c>
      <c r="B21" s="12">
        <v>13.181538</v>
      </c>
    </row>
    <row r="22" spans="1:2" x14ac:dyDescent="0.2">
      <c r="A22" s="9">
        <v>21</v>
      </c>
      <c r="B22" s="12">
        <v>14.035999</v>
      </c>
    </row>
    <row r="23" spans="1:2" x14ac:dyDescent="0.2">
      <c r="A23" s="9">
        <v>22</v>
      </c>
      <c r="B23" s="12">
        <v>14.895921</v>
      </c>
    </row>
    <row r="24" spans="1:2" x14ac:dyDescent="0.2">
      <c r="A24" s="9">
        <v>23</v>
      </c>
      <c r="B24" s="12">
        <v>15.760899</v>
      </c>
    </row>
    <row r="25" spans="1:2" x14ac:dyDescent="0.2">
      <c r="A25" s="9">
        <v>24</v>
      </c>
      <c r="B25" s="12">
        <v>16.630576000000001</v>
      </c>
    </row>
    <row r="26" spans="1:2" x14ac:dyDescent="0.2">
      <c r="A26" s="9">
        <v>25</v>
      </c>
      <c r="B26" s="12">
        <v>17.504635</v>
      </c>
    </row>
    <row r="27" spans="1:2" x14ac:dyDescent="0.2">
      <c r="A27" s="9">
        <v>26</v>
      </c>
      <c r="B27" s="12">
        <v>18.382788999999999</v>
      </c>
    </row>
    <row r="28" spans="1:2" x14ac:dyDescent="0.2">
      <c r="A28" s="9">
        <v>27</v>
      </c>
      <c r="B28" s="12">
        <v>19.264779999999998</v>
      </c>
    </row>
    <row r="29" spans="1:2" x14ac:dyDescent="0.2">
      <c r="A29" s="9">
        <v>28</v>
      </c>
      <c r="B29" s="12">
        <v>20.150378</v>
      </c>
    </row>
    <row r="30" spans="1:2" x14ac:dyDescent="0.2">
      <c r="A30" s="9">
        <v>29</v>
      </c>
      <c r="B30" s="12">
        <v>21.039370000000002</v>
      </c>
    </row>
    <row r="31" spans="1:2" x14ac:dyDescent="0.2">
      <c r="A31" s="9">
        <v>30</v>
      </c>
      <c r="B31" s="12">
        <v>21.931564999999999</v>
      </c>
    </row>
    <row r="32" spans="1:2" x14ac:dyDescent="0.2">
      <c r="A32" s="9">
        <v>31</v>
      </c>
      <c r="B32" s="12">
        <v>22.826789000000002</v>
      </c>
    </row>
    <row r="33" spans="1:2" x14ac:dyDescent="0.2">
      <c r="A33" s="9">
        <v>32</v>
      </c>
      <c r="B33" s="12">
        <v>23.724879000000001</v>
      </c>
    </row>
    <row r="34" spans="1:2" x14ac:dyDescent="0.2">
      <c r="A34" s="9">
        <v>33</v>
      </c>
      <c r="B34" s="12">
        <v>24.625689999999999</v>
      </c>
    </row>
    <row r="35" spans="1:2" x14ac:dyDescent="0.2">
      <c r="A35" s="9">
        <v>34</v>
      </c>
      <c r="B35" s="12">
        <v>25.529086</v>
      </c>
    </row>
    <row r="36" spans="1:2" x14ac:dyDescent="0.2">
      <c r="A36" s="9">
        <v>35</v>
      </c>
      <c r="B36" s="12">
        <v>26.434940999999998</v>
      </c>
    </row>
    <row r="37" spans="1:2" x14ac:dyDescent="0.2">
      <c r="A37" s="9">
        <v>36</v>
      </c>
      <c r="B37" s="12">
        <v>27.343139999999998</v>
      </c>
    </row>
    <row r="38" spans="1:2" x14ac:dyDescent="0.2">
      <c r="A38" s="9">
        <v>37</v>
      </c>
      <c r="B38" s="12">
        <v>28.253575999999999</v>
      </c>
    </row>
    <row r="39" spans="1:2" x14ac:dyDescent="0.2">
      <c r="A39" s="9">
        <v>38</v>
      </c>
      <c r="B39" s="12">
        <v>29.166146999999999</v>
      </c>
    </row>
    <row r="40" spans="1:2" x14ac:dyDescent="0.2">
      <c r="A40" s="9">
        <v>39</v>
      </c>
      <c r="B40" s="12">
        <v>30.080763000000001</v>
      </c>
    </row>
    <row r="41" spans="1:2" x14ac:dyDescent="0.2">
      <c r="A41" s="13">
        <v>40</v>
      </c>
      <c r="B41" s="14">
        <v>30.997335</v>
      </c>
    </row>
    <row r="42" spans="1:2" x14ac:dyDescent="0.2">
      <c r="A42" s="9">
        <v>41</v>
      </c>
      <c r="B42" s="12">
        <v>31.915783999999999</v>
      </c>
    </row>
    <row r="43" spans="1:2" x14ac:dyDescent="0.2">
      <c r="A43" s="9">
        <v>42</v>
      </c>
      <c r="B43" s="12">
        <v>32.836033</v>
      </c>
    </row>
    <row r="44" spans="1:2" x14ac:dyDescent="0.2">
      <c r="A44" s="9">
        <v>43</v>
      </c>
      <c r="B44" s="12">
        <v>33.758011000000003</v>
      </c>
    </row>
    <row r="45" spans="1:2" x14ac:dyDescent="0.2">
      <c r="A45" s="9">
        <v>44</v>
      </c>
      <c r="B45" s="12">
        <v>34.681651000000002</v>
      </c>
    </row>
    <row r="46" spans="1:2" x14ac:dyDescent="0.2">
      <c r="A46" s="9">
        <v>45</v>
      </c>
      <c r="B46" s="12">
        <v>35.606892000000002</v>
      </c>
    </row>
    <row r="47" spans="1:2" x14ac:dyDescent="0.2">
      <c r="A47" s="9">
        <v>46</v>
      </c>
      <c r="B47" s="12">
        <v>36.533673999999998</v>
      </c>
    </row>
    <row r="48" spans="1:2" x14ac:dyDescent="0.2">
      <c r="A48" s="9">
        <v>47</v>
      </c>
      <c r="B48" s="12">
        <v>37.461941000000003</v>
      </c>
    </row>
    <row r="49" spans="1:2" x14ac:dyDescent="0.2">
      <c r="A49" s="9">
        <v>48</v>
      </c>
      <c r="B49" s="12">
        <v>38.391641</v>
      </c>
    </row>
    <row r="50" spans="1:2" x14ac:dyDescent="0.2">
      <c r="A50" s="9">
        <v>49</v>
      </c>
      <c r="B50" s="12">
        <v>39.322724000000001</v>
      </c>
    </row>
    <row r="51" spans="1:2" x14ac:dyDescent="0.2">
      <c r="A51" s="9">
        <v>50</v>
      </c>
      <c r="B51" s="12">
        <v>40.255144000000001</v>
      </c>
    </row>
    <row r="52" spans="1:2" x14ac:dyDescent="0.2">
      <c r="A52" s="9">
        <v>51</v>
      </c>
      <c r="B52" s="12">
        <v>41.188854999999997</v>
      </c>
    </row>
    <row r="53" spans="1:2" x14ac:dyDescent="0.2">
      <c r="A53" s="9">
        <v>52</v>
      </c>
      <c r="B53" s="12">
        <v>42.123815999999998</v>
      </c>
    </row>
    <row r="54" spans="1:2" x14ac:dyDescent="0.2">
      <c r="A54" s="9">
        <v>53</v>
      </c>
      <c r="B54" s="12">
        <v>43.059986000000002</v>
      </c>
    </row>
    <row r="55" spans="1:2" x14ac:dyDescent="0.2">
      <c r="A55" s="9">
        <v>54</v>
      </c>
      <c r="B55" s="12">
        <v>43.997328000000003</v>
      </c>
    </row>
    <row r="56" spans="1:2" x14ac:dyDescent="0.2">
      <c r="A56" s="9">
        <v>55</v>
      </c>
      <c r="B56" s="12">
        <v>44.935805999999999</v>
      </c>
    </row>
    <row r="57" spans="1:2" x14ac:dyDescent="0.2">
      <c r="A57" s="9">
        <v>56</v>
      </c>
      <c r="B57" s="12">
        <v>45.875383999999997</v>
      </c>
    </row>
    <row r="58" spans="1:2" x14ac:dyDescent="0.2">
      <c r="A58" s="9">
        <v>57</v>
      </c>
      <c r="B58" s="12">
        <v>46.816029999999998</v>
      </c>
    </row>
    <row r="59" spans="1:2" x14ac:dyDescent="0.2">
      <c r="A59" s="9">
        <v>58</v>
      </c>
      <c r="B59" s="12">
        <v>47.757713000000003</v>
      </c>
    </row>
    <row r="60" spans="1:2" x14ac:dyDescent="0.2">
      <c r="A60" s="9">
        <v>59</v>
      </c>
      <c r="B60" s="12">
        <v>48.700403999999999</v>
      </c>
    </row>
    <row r="61" spans="1:2" x14ac:dyDescent="0.2">
      <c r="A61" s="9">
        <v>60</v>
      </c>
      <c r="B61" s="12">
        <v>49.644072000000001</v>
      </c>
    </row>
    <row r="62" spans="1:2" x14ac:dyDescent="0.2">
      <c r="A62" s="9">
        <v>61</v>
      </c>
      <c r="B62" s="12">
        <v>50.588692000000002</v>
      </c>
    </row>
    <row r="63" spans="1:2" x14ac:dyDescent="0.2">
      <c r="A63" s="9">
        <v>62</v>
      </c>
      <c r="B63" s="12">
        <v>51.534236999999997</v>
      </c>
    </row>
    <row r="64" spans="1:2" x14ac:dyDescent="0.2">
      <c r="A64" s="9">
        <v>63</v>
      </c>
      <c r="B64" s="12">
        <v>52.480682000000002</v>
      </c>
    </row>
    <row r="65" spans="1:2" x14ac:dyDescent="0.2">
      <c r="A65" s="9">
        <v>64</v>
      </c>
      <c r="B65" s="12">
        <v>53.428002999999997</v>
      </c>
    </row>
    <row r="66" spans="1:2" x14ac:dyDescent="0.2">
      <c r="A66" s="9">
        <v>65</v>
      </c>
      <c r="B66" s="12">
        <v>54.376176999999998</v>
      </c>
    </row>
    <row r="67" spans="1:2" x14ac:dyDescent="0.2">
      <c r="A67" s="9">
        <v>66</v>
      </c>
      <c r="B67" s="12">
        <v>55.325183000000003</v>
      </c>
    </row>
    <row r="68" spans="1:2" x14ac:dyDescent="0.2">
      <c r="A68" s="9">
        <v>67</v>
      </c>
      <c r="B68" s="12">
        <v>56.274999000000001</v>
      </c>
    </row>
    <row r="69" spans="1:2" x14ac:dyDescent="0.2">
      <c r="A69" s="9">
        <v>68</v>
      </c>
      <c r="B69" s="12">
        <v>57.225605000000002</v>
      </c>
    </row>
    <row r="70" spans="1:2" x14ac:dyDescent="0.2">
      <c r="A70" s="9">
        <v>69</v>
      </c>
      <c r="B70" s="12">
        <v>58.176980999999998</v>
      </c>
    </row>
    <row r="71" spans="1:2" x14ac:dyDescent="0.2">
      <c r="A71" s="9">
        <v>70</v>
      </c>
      <c r="B71" s="12">
        <v>59.129109</v>
      </c>
    </row>
    <row r="72" spans="1:2" x14ac:dyDescent="0.2">
      <c r="A72" s="9">
        <v>71</v>
      </c>
      <c r="B72" s="12">
        <v>60.081971000000003</v>
      </c>
    </row>
    <row r="73" spans="1:2" x14ac:dyDescent="0.2">
      <c r="A73" s="9">
        <v>72</v>
      </c>
      <c r="B73" s="12">
        <v>61.035549000000003</v>
      </c>
    </row>
    <row r="74" spans="1:2" x14ac:dyDescent="0.2">
      <c r="A74" s="9">
        <v>73</v>
      </c>
      <c r="B74" s="12">
        <v>61.989826000000001</v>
      </c>
    </row>
    <row r="75" spans="1:2" x14ac:dyDescent="0.2">
      <c r="A75" s="9">
        <v>74</v>
      </c>
      <c r="B75" s="12">
        <v>62.944788000000003</v>
      </c>
    </row>
    <row r="76" spans="1:2" x14ac:dyDescent="0.2">
      <c r="A76" s="9">
        <v>75</v>
      </c>
      <c r="B76" s="12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Aitor Ingelmo</cp:lastModifiedBy>
  <cp:lastPrinted>2019-03-27T08:49:27Z</cp:lastPrinted>
  <dcterms:created xsi:type="dcterms:W3CDTF">2011-01-31T17:50:12Z</dcterms:created>
  <dcterms:modified xsi:type="dcterms:W3CDTF">2022-12-11T11:55:39Z</dcterms:modified>
</cp:coreProperties>
</file>