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itor\OneDrive\Desktop\Cuarto_de_carrera\Comunicaciones móviles\Parcial 2\examenes\"/>
    </mc:Choice>
  </mc:AlternateContent>
  <xr:revisionPtr revIDLastSave="0" documentId="13_ncr:1_{729BD17C-D412-487E-BA8B-4EEF21BB19D1}" xr6:coauthVersionLast="47" xr6:coauthVersionMax="47" xr10:uidLastSave="{00000000-0000-0000-0000-000000000000}"/>
  <bookViews>
    <workbookView xWindow="23760" yWindow="6495" windowWidth="9930" windowHeight="876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2100'!$A$1:$I$77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5" l="1"/>
  <c r="D65" i="5" s="1"/>
  <c r="D66" i="5" s="1"/>
  <c r="D67" i="5" s="1"/>
  <c r="D68" i="5" s="1"/>
  <c r="D71" i="5" s="1"/>
  <c r="F64" i="5"/>
  <c r="F65" i="5" s="1"/>
  <c r="F66" i="5" s="1"/>
  <c r="F67" i="5" s="1"/>
  <c r="F68" i="5" s="1"/>
  <c r="F71" i="5" s="1"/>
  <c r="B64" i="5"/>
  <c r="B65" i="5" s="1"/>
  <c r="B66" i="5" s="1"/>
  <c r="B67" i="5" s="1"/>
  <c r="B68" i="5" s="1"/>
  <c r="B71" i="5" s="1"/>
  <c r="G63" i="5"/>
  <c r="G64" i="5" s="1"/>
  <c r="G65" i="5" s="1"/>
  <c r="G66" i="5" s="1"/>
  <c r="G67" i="5" s="1"/>
  <c r="G68" i="5" s="1"/>
  <c r="G71" i="5" s="1"/>
  <c r="G56" i="5"/>
  <c r="G61" i="5" s="1"/>
  <c r="F56" i="5"/>
  <c r="F61" i="5" s="1"/>
  <c r="E56" i="5"/>
  <c r="E61" i="5" s="1"/>
  <c r="D56" i="5"/>
  <c r="D61" i="5" s="1"/>
  <c r="C56" i="5"/>
  <c r="C61" i="5" s="1"/>
  <c r="B56" i="5"/>
  <c r="B61" i="5" s="1"/>
  <c r="C54" i="5"/>
  <c r="D54" i="5"/>
  <c r="E63" i="5" s="1"/>
  <c r="E64" i="5" s="1"/>
  <c r="E65" i="5" s="1"/>
  <c r="E66" i="5" s="1"/>
  <c r="E67" i="5" s="1"/>
  <c r="E68" i="5" s="1"/>
  <c r="E71" i="5" s="1"/>
  <c r="E54" i="5"/>
  <c r="F54" i="5"/>
  <c r="G54" i="5"/>
  <c r="B54" i="5"/>
  <c r="C63" i="5" s="1"/>
  <c r="C64" i="5" s="1"/>
  <c r="C65" i="5" s="1"/>
  <c r="C66" i="5" s="1"/>
  <c r="C67" i="5" s="1"/>
  <c r="C68" i="5" s="1"/>
  <c r="C71" i="5" s="1"/>
  <c r="C50" i="5"/>
  <c r="G49" i="5"/>
  <c r="G50" i="5" s="1"/>
  <c r="F49" i="5"/>
  <c r="F50" i="5" s="1"/>
  <c r="F51" i="5" s="1"/>
  <c r="C48" i="5"/>
  <c r="C49" i="5" s="1"/>
  <c r="D48" i="5"/>
  <c r="D49" i="5" s="1"/>
  <c r="D50" i="5" s="1"/>
  <c r="E48" i="5"/>
  <c r="E49" i="5" s="1"/>
  <c r="E50" i="5" s="1"/>
  <c r="E51" i="5" s="1"/>
  <c r="F48" i="5"/>
  <c r="G48" i="5"/>
  <c r="B48" i="5"/>
  <c r="B49" i="5" s="1"/>
  <c r="B50" i="5" s="1"/>
  <c r="C37" i="5"/>
  <c r="C40" i="5" s="1"/>
  <c r="C42" i="5" s="1"/>
  <c r="C43" i="5" s="1"/>
  <c r="D37" i="5"/>
  <c r="D40" i="5" s="1"/>
  <c r="D42" i="5" s="1"/>
  <c r="D43" i="5" s="1"/>
  <c r="E37" i="5"/>
  <c r="E40" i="5" s="1"/>
  <c r="E42" i="5" s="1"/>
  <c r="E43" i="5" s="1"/>
  <c r="F37" i="5"/>
  <c r="F40" i="5" s="1"/>
  <c r="F42" i="5" s="1"/>
  <c r="F43" i="5" s="1"/>
  <c r="G37" i="5"/>
  <c r="G40" i="5" s="1"/>
  <c r="G42" i="5" s="1"/>
  <c r="G43" i="5" s="1"/>
  <c r="B37" i="5"/>
  <c r="B40" i="5" s="1"/>
  <c r="B42" i="5" s="1"/>
  <c r="B43" i="5" s="1"/>
  <c r="C35" i="5"/>
  <c r="D35" i="5"/>
  <c r="E35" i="5"/>
  <c r="F35" i="5"/>
  <c r="G35" i="5"/>
  <c r="B35" i="5"/>
  <c r="D74" i="5" l="1"/>
  <c r="D75" i="5" s="1"/>
  <c r="D76" i="5" s="1"/>
  <c r="F72" i="5"/>
  <c r="D72" i="5"/>
  <c r="C74" i="5"/>
  <c r="C75" i="5" s="1"/>
  <c r="C76" i="5" s="1"/>
  <c r="B74" i="5"/>
  <c r="B75" i="5" s="1"/>
  <c r="B76" i="5" s="1"/>
  <c r="B72" i="5"/>
  <c r="C51" i="5"/>
  <c r="B51" i="5"/>
  <c r="G51" i="5"/>
  <c r="D51" i="5"/>
</calcChain>
</file>

<file path=xl/sharedStrings.xml><?xml version="1.0" encoding="utf-8"?>
<sst xmlns="http://schemas.openxmlformats.org/spreadsheetml/2006/main" count="96" uniqueCount="68">
  <si>
    <t>Pathloss</t>
    <phoneticPr fontId="4" type="noConversion"/>
  </si>
  <si>
    <t>Carga Total</t>
    <phoneticPr fontId="4" type="noConversion"/>
  </si>
  <si>
    <t xml:space="preserve">Por capacidad </t>
    <phoneticPr fontId="4" type="noConversion"/>
  </si>
  <si>
    <t>Voz</t>
    <phoneticPr fontId="4" type="noConversion"/>
  </si>
  <si>
    <t>Datos</t>
    <phoneticPr fontId="4" type="noConversion"/>
  </si>
  <si>
    <t>Radio por Capacidad</t>
    <phoneticPr fontId="4" type="noConversion"/>
  </si>
  <si>
    <t>Radios Definitivos</t>
    <phoneticPr fontId="4" type="noConversion"/>
  </si>
  <si>
    <t>Eb/No</t>
    <phoneticPr fontId="4" type="noConversion"/>
  </si>
  <si>
    <t>Factor de Carga Ind.</t>
    <phoneticPr fontId="4" type="noConversion"/>
  </si>
  <si>
    <t>Mv</t>
    <phoneticPr fontId="4" type="noConversion"/>
  </si>
  <si>
    <t>Camino</t>
    <phoneticPr fontId="4" type="noConversion"/>
  </si>
  <si>
    <t>BTS</t>
    <phoneticPr fontId="4" type="noConversion"/>
  </si>
  <si>
    <t>Voz</t>
    <phoneticPr fontId="4" type="noConversion"/>
  </si>
  <si>
    <t>Datos</t>
    <phoneticPr fontId="4" type="noConversion"/>
  </si>
  <si>
    <t xml:space="preserve">Voz </t>
    <phoneticPr fontId="4" type="noConversion"/>
  </si>
  <si>
    <t>Datos</t>
    <phoneticPr fontId="4" type="noConversion"/>
  </si>
  <si>
    <t>Propagacion</t>
    <phoneticPr fontId="4" type="noConversion"/>
  </si>
  <si>
    <t>N CANALES</t>
  </si>
  <si>
    <t>A (2 %)</t>
  </si>
  <si>
    <t>Urbano</t>
  </si>
  <si>
    <t>Suburbano</t>
  </si>
  <si>
    <t>Rural</t>
  </si>
  <si>
    <t>Voz</t>
  </si>
  <si>
    <t>Area Nodo B</t>
  </si>
  <si>
    <t>Número Nodos 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</si>
  <si>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</si>
  <si>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</si>
  <si>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</si>
  <si>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</si>
  <si>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</si>
  <si>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</si>
  <si>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</si>
  <si>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</si>
  <si>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</si>
  <si>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</si>
  <si>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</si>
  <si>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</si>
  <si>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</si>
  <si>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</si>
  <si>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</si>
  <si>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</si>
  <si>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</si>
  <si>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</si>
  <si>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</si>
  <si>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Extensión a pais</t>
  </si>
  <si>
    <t>Población total</t>
  </si>
  <si>
    <t>Porcentaje de población</t>
  </si>
  <si>
    <t>Población a cubrir</t>
  </si>
  <si>
    <t>Población de la ciudad</t>
  </si>
  <si>
    <t>Nods B por habitante</t>
  </si>
  <si>
    <t>Nodos B a nivel nacional</t>
  </si>
  <si>
    <t>Terreno tipo</t>
  </si>
  <si>
    <t>Poblacion tipoi</t>
  </si>
  <si>
    <t>Clientes tipo</t>
  </si>
  <si>
    <t>Usuarios</t>
  </si>
  <si>
    <t>Trafico por hora</t>
  </si>
  <si>
    <t>Trafico HC</t>
  </si>
  <si>
    <t>Trafico anual</t>
  </si>
  <si>
    <t>Ortogonalidad</t>
  </si>
  <si>
    <t>Factor actividad</t>
  </si>
  <si>
    <t>Factor interferencia intercelular</t>
  </si>
  <si>
    <t>Rb(Kbps)</t>
  </si>
  <si>
    <t>Distribución de carga</t>
  </si>
  <si>
    <t>Numero conexiones EB</t>
  </si>
  <si>
    <t>Numero conexiones SC</t>
  </si>
  <si>
    <t>Trafico ofrecido SC</t>
  </si>
  <si>
    <t>Trafico ofrecido EB</t>
  </si>
  <si>
    <t>Sectores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</si>
</sst>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164" fontId="8" fillId="0" borderId="2" xfId="266" applyNumberFormat="1" applyFont="1" applyFill="1" applyBorder="1" applyAlignment="1">
      <alignment horizontal="center"/>
    </xf>
    <xf numFmtId="0" fontId="9" fillId="0" borderId="2" xfId="266" applyFont="1" applyFill="1" applyBorder="1" applyAlignment="1">
      <alignment horizontal="center"/>
    </xf>
    <xf numFmtId="165" fontId="9" fillId="0" borderId="0" xfId="266" applyNumberFormat="1" applyFont="1" applyFill="1" applyAlignment="1">
      <alignment horizontal="center"/>
    </xf>
    <xf numFmtId="2" fontId="9" fillId="0" borderId="0" xfId="266" applyNumberFormat="1" applyFont="1" applyFill="1" applyAlignment="1">
      <alignment horizontal="center"/>
    </xf>
    <xf numFmtId="166" fontId="9" fillId="0" borderId="0" xfId="266" applyNumberFormat="1" applyFont="1" applyFill="1" applyAlignment="1">
      <alignment horizontal="center"/>
    </xf>
    <xf numFmtId="0" fontId="9" fillId="0" borderId="4" xfId="266" applyFont="1" applyFill="1" applyBorder="1" applyAlignment="1">
      <alignment horizontal="center"/>
    </xf>
    <xf numFmtId="166" fontId="9" fillId="0" borderId="3" xfId="266" applyNumberFormat="1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2" borderId="0" xfId="0" applyFont="1" applyFill="1" applyBorder="1"/>
    <xf numFmtId="0" fontId="0" fillId="0" borderId="0" xfId="0" applyFill="1" applyBorder="1"/>
    <xf numFmtId="0" fontId="1" fillId="7" borderId="5" xfId="0" applyFont="1" applyFill="1" applyBorder="1"/>
    <xf numFmtId="0" fontId="3" fillId="2" borderId="5" xfId="0" applyFont="1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4" borderId="5" xfId="0" applyFill="1" applyBorder="1"/>
    <xf numFmtId="0" fontId="1" fillId="4" borderId="5" xfId="0" applyFont="1" applyFill="1" applyBorder="1"/>
    <xf numFmtId="0" fontId="1" fillId="3" borderId="5" xfId="0" applyFont="1" applyFill="1" applyBorder="1"/>
    <xf numFmtId="0" fontId="1" fillId="0" borderId="5" xfId="0" applyFont="1" applyBorder="1"/>
    <xf numFmtId="0" fontId="1" fillId="2" borderId="5" xfId="0" applyFont="1" applyFill="1" applyBorder="1" applyAlignment="1">
      <alignment horizontal="center"/>
    </xf>
    <xf numFmtId="0" fontId="0" fillId="6" borderId="5" xfId="0" applyFill="1" applyBorder="1"/>
    <xf numFmtId="0" fontId="0" fillId="0" borderId="5" xfId="0" applyBorder="1"/>
    <xf numFmtId="0" fontId="0" fillId="7" borderId="5" xfId="0" applyFill="1" applyBorder="1"/>
    <xf numFmtId="165" fontId="1" fillId="3" borderId="1" xfId="0" applyNumberFormat="1" applyFont="1" applyFill="1" applyBorder="1"/>
    <xf numFmtId="165" fontId="1" fillId="7" borderId="5" xfId="0" applyNumberFormat="1" applyFont="1" applyFill="1" applyBorder="1"/>
    <xf numFmtId="0" fontId="1" fillId="8" borderId="5" xfId="0" applyFont="1" applyFill="1" applyBorder="1"/>
    <xf numFmtId="165" fontId="1" fillId="6" borderId="5" xfId="0" applyNumberFormat="1" applyFont="1" applyFill="1" applyBorder="1"/>
    <xf numFmtId="2" fontId="2" fillId="0" borderId="5" xfId="0" applyNumberFormat="1" applyFont="1" applyBorder="1"/>
    <xf numFmtId="0" fontId="1" fillId="6" borderId="5" xfId="0" applyFont="1" applyFill="1" applyBorder="1"/>
    <xf numFmtId="0" fontId="0" fillId="0" borderId="5" xfId="0" applyFill="1" applyBorder="1"/>
    <xf numFmtId="164" fontId="0" fillId="6" borderId="5" xfId="1" applyNumberFormat="1" applyFont="1" applyFill="1" applyBorder="1"/>
    <xf numFmtId="2" fontId="1" fillId="7" borderId="5" xfId="0" applyNumberFormat="1" applyFont="1" applyFill="1" applyBorder="1"/>
    <xf numFmtId="0" fontId="2" fillId="6" borderId="5" xfId="0" applyFont="1" applyFill="1" applyBorder="1"/>
    <xf numFmtId="0" fontId="2" fillId="0" borderId="5" xfId="0" applyFont="1" applyBorder="1"/>
    <xf numFmtId="2" fontId="0" fillId="0" borderId="5" xfId="0" applyNumberFormat="1" applyBorder="1"/>
    <xf numFmtId="166" fontId="0" fillId="0" borderId="5" xfId="0" applyNumberFormat="1" applyBorder="1"/>
    <xf numFmtId="0" fontId="1" fillId="5" borderId="5" xfId="0" applyFont="1" applyFill="1" applyBorder="1" applyAlignment="1">
      <alignment horizontal="center"/>
    </xf>
    <xf numFmtId="0" fontId="0" fillId="0" borderId="5" xfId="0" applyFont="1" applyBorder="1"/>
    <xf numFmtId="0" fontId="1" fillId="5" borderId="5" xfId="0" applyFont="1" applyFill="1" applyBorder="1"/>
    <xf numFmtId="1" fontId="1" fillId="7" borderId="5" xfId="0" applyNumberFormat="1" applyFont="1" applyFill="1" applyBorder="1"/>
    <xf numFmtId="0" fontId="1" fillId="5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0" fillId="4" borderId="5" xfId="0" applyFont="1" applyFill="1" applyBorder="1"/>
    <xf numFmtId="165" fontId="1" fillId="3" borderId="5" xfId="0" applyNumberFormat="1" applyFont="1" applyFill="1" applyBorder="1"/>
    <xf numFmtId="165" fontId="0" fillId="0" borderId="0" xfId="0" applyNumberFormat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6"/>
  <sheetViews>
    <sheetView tabSelected="1" topLeftCell="A40" zoomScale="90" zoomScaleNormal="90" workbookViewId="0">
      <selection activeCell="B64" sqref="B64"/>
    </sheetView>
  </sheetViews>
  <sheetFormatPr baseColWidth="10" defaultRowHeight="12.75" x14ac:dyDescent="0.2"/>
  <cols>
    <col min="1" max="1" width="30.875" bestFit="1" customWidth="1"/>
    <col min="2" max="2" width="19.625" customWidth="1"/>
    <col min="3" max="3" width="12.375" customWidth="1"/>
    <col min="4" max="4" width="13.375" customWidth="1"/>
    <col min="5" max="5" width="13.375" bestFit="1" customWidth="1"/>
    <col min="6" max="6" width="19.125" customWidth="1"/>
    <col min="7" max="7" width="14.125" bestFit="1" customWidth="1"/>
  </cols>
  <sheetData>
    <row r="1" spans="1:8" x14ac:dyDescent="0.2">
      <c r="A1" s="13" t="s">
        <v>16</v>
      </c>
      <c r="B1" s="14"/>
      <c r="C1" s="14"/>
      <c r="D1" s="14"/>
      <c r="E1" s="14"/>
      <c r="F1" s="14"/>
      <c r="G1" s="14"/>
      <c r="H1" s="14"/>
    </row>
    <row r="2" spans="1:8" x14ac:dyDescent="0.2">
      <c r="A2" s="14"/>
      <c r="B2" s="14"/>
      <c r="C2" s="42" t="s">
        <v>19</v>
      </c>
      <c r="D2" s="42"/>
      <c r="E2" s="42" t="s">
        <v>20</v>
      </c>
      <c r="F2" s="42"/>
      <c r="G2" s="43" t="s">
        <v>21</v>
      </c>
      <c r="H2" s="43"/>
    </row>
    <row r="3" spans="1:8" x14ac:dyDescent="0.2">
      <c r="A3" s="14"/>
      <c r="B3" s="14"/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12</v>
      </c>
      <c r="H3" s="15" t="s">
        <v>13</v>
      </c>
    </row>
    <row r="4" spans="1:8" x14ac:dyDescent="0.2">
      <c r="A4" s="16" t="s">
        <v>9</v>
      </c>
      <c r="B4" s="16"/>
      <c r="C4" s="16"/>
      <c r="D4" s="16"/>
      <c r="E4" s="16"/>
      <c r="F4" s="16"/>
      <c r="G4" s="16"/>
      <c r="H4" s="16"/>
    </row>
    <row r="5" spans="1:8" x14ac:dyDescent="0.2">
      <c r="A5" s="16"/>
      <c r="B5" s="16"/>
      <c r="C5" s="16"/>
      <c r="D5" s="16"/>
      <c r="E5" s="16"/>
      <c r="F5" s="16"/>
      <c r="G5" s="16"/>
      <c r="H5" s="16"/>
    </row>
    <row r="6" spans="1:8" x14ac:dyDescent="0.2">
      <c r="A6" s="16"/>
      <c r="B6" s="16"/>
      <c r="C6" s="16"/>
      <c r="D6" s="16"/>
      <c r="E6" s="16"/>
      <c r="F6" s="16"/>
      <c r="G6" s="16"/>
      <c r="H6" s="16"/>
    </row>
    <row r="7" spans="1:8" x14ac:dyDescent="0.2">
      <c r="A7" s="16" t="s">
        <v>10</v>
      </c>
      <c r="B7" s="16"/>
      <c r="C7" s="16"/>
      <c r="D7" s="16"/>
      <c r="E7" s="16"/>
      <c r="F7" s="16"/>
      <c r="G7" s="16"/>
      <c r="H7" s="16"/>
    </row>
    <row r="8" spans="1:8" x14ac:dyDescent="0.2">
      <c r="A8" s="16"/>
      <c r="B8" s="16"/>
      <c r="C8" s="16"/>
      <c r="D8" s="16"/>
      <c r="E8" s="16"/>
      <c r="F8" s="16"/>
      <c r="G8" s="16"/>
      <c r="H8" s="16"/>
    </row>
    <row r="9" spans="1:8" x14ac:dyDescent="0.2">
      <c r="A9" s="16" t="s">
        <v>11</v>
      </c>
      <c r="B9" s="16"/>
      <c r="C9" s="16"/>
      <c r="D9" s="16"/>
      <c r="E9" s="16"/>
      <c r="F9" s="16"/>
      <c r="G9" s="16"/>
      <c r="H9" s="16"/>
    </row>
    <row r="10" spans="1:8" x14ac:dyDescent="0.2">
      <c r="A10" s="16"/>
      <c r="B10" s="16"/>
      <c r="C10" s="16"/>
      <c r="D10" s="16"/>
      <c r="E10" s="16"/>
      <c r="F10" s="16"/>
      <c r="G10" s="16"/>
      <c r="H10" s="16"/>
    </row>
    <row r="11" spans="1:8" x14ac:dyDescent="0.2">
      <c r="A11" s="16"/>
      <c r="B11" s="16"/>
      <c r="C11" s="16"/>
      <c r="D11" s="16"/>
      <c r="E11" s="16"/>
      <c r="F11" s="16"/>
      <c r="G11" s="16"/>
      <c r="H11" s="16"/>
    </row>
    <row r="12" spans="1:8" x14ac:dyDescent="0.2">
      <c r="A12" s="16"/>
      <c r="B12" s="17"/>
      <c r="C12" s="16">
        <v>3.5</v>
      </c>
      <c r="D12" s="16">
        <v>3.5</v>
      </c>
      <c r="E12" s="16">
        <v>3.5</v>
      </c>
      <c r="F12" s="16">
        <v>3.5</v>
      </c>
      <c r="G12" s="16">
        <v>6</v>
      </c>
      <c r="H12" s="16">
        <v>6</v>
      </c>
    </row>
    <row r="13" spans="1:8" x14ac:dyDescent="0.2">
      <c r="A13" s="18" t="s">
        <v>0</v>
      </c>
      <c r="B13" s="18"/>
      <c r="C13" s="18"/>
      <c r="D13" s="18"/>
      <c r="E13" s="18"/>
      <c r="F13" s="18"/>
      <c r="G13" s="18"/>
      <c r="H13" s="18"/>
    </row>
    <row r="15" spans="1:8" x14ac:dyDescent="0.2">
      <c r="A15" s="19"/>
      <c r="B15" s="20" t="s">
        <v>19</v>
      </c>
      <c r="C15" s="20" t="s">
        <v>20</v>
      </c>
      <c r="D15" s="20" t="s">
        <v>21</v>
      </c>
    </row>
    <row r="16" spans="1:8" x14ac:dyDescent="0.2">
      <c r="A16" s="21" t="s">
        <v>34</v>
      </c>
      <c r="B16" s="21"/>
      <c r="C16" s="21"/>
      <c r="D16" s="21"/>
    </row>
    <row r="17" spans="1:7" x14ac:dyDescent="0.2">
      <c r="A17" s="21" t="s">
        <v>35</v>
      </c>
      <c r="B17" s="21"/>
      <c r="C17" s="21"/>
      <c r="D17" s="21"/>
    </row>
    <row r="18" spans="1:7" x14ac:dyDescent="0.2">
      <c r="A18" s="12" t="s">
        <v>43</v>
      </c>
      <c r="B18" s="23"/>
      <c r="C18" s="23"/>
      <c r="D18" s="23"/>
    </row>
    <row r="19" spans="1:7" x14ac:dyDescent="0.2">
      <c r="A19" s="22" t="s">
        <v>36</v>
      </c>
      <c r="B19" s="19" t="s">
        <v>37</v>
      </c>
      <c r="C19" s="19" t="s">
        <v>38</v>
      </c>
      <c r="D19" s="19" t="s">
        <v>38</v>
      </c>
    </row>
    <row r="20" spans="1:7" x14ac:dyDescent="0.2">
      <c r="A20" s="22"/>
      <c r="B20" s="22"/>
      <c r="C20" s="22"/>
      <c r="D20" s="22"/>
    </row>
    <row r="21" spans="1:7" x14ac:dyDescent="0.2">
      <c r="A21" s="22"/>
      <c r="B21" s="22"/>
      <c r="C21" s="22"/>
      <c r="D21" s="22"/>
    </row>
    <row r="22" spans="1:7" x14ac:dyDescent="0.2">
      <c r="A22" s="22"/>
      <c r="B22" s="22"/>
      <c r="C22" s="22"/>
      <c r="D22" s="22"/>
    </row>
    <row r="23" spans="1:7" x14ac:dyDescent="0.2">
      <c r="A23" s="22"/>
      <c r="B23" s="22"/>
      <c r="C23" s="22"/>
      <c r="D23" s="22"/>
    </row>
    <row r="24" spans="1:7" x14ac:dyDescent="0.2">
      <c r="A24" s="22"/>
      <c r="B24" s="22"/>
      <c r="C24" s="22"/>
      <c r="D24" s="22"/>
    </row>
    <row r="25" spans="1:7" x14ac:dyDescent="0.2">
      <c r="A25" s="22"/>
      <c r="B25" s="22"/>
      <c r="C25" s="22"/>
      <c r="D25" s="22"/>
    </row>
    <row r="26" spans="1:7" x14ac:dyDescent="0.2">
      <c r="A26" s="22"/>
      <c r="B26" s="19"/>
      <c r="C26" s="19"/>
      <c r="D26" s="19"/>
    </row>
    <row r="27" spans="1:7" x14ac:dyDescent="0.2">
      <c r="A27" s="22"/>
      <c r="B27" s="22"/>
      <c r="C27" s="22"/>
      <c r="D27" s="22"/>
    </row>
    <row r="28" spans="1:7" x14ac:dyDescent="0.2">
      <c r="A28" s="12" t="s">
        <v>39</v>
      </c>
      <c r="B28" s="25"/>
      <c r="C28" s="25"/>
      <c r="D28" s="25"/>
    </row>
    <row r="30" spans="1:7" x14ac:dyDescent="0.2">
      <c r="A30" s="10" t="s">
        <v>40</v>
      </c>
      <c r="B30" s="11"/>
      <c r="C30" s="11"/>
      <c r="D30" s="11"/>
      <c r="E30" s="11"/>
      <c r="F30" s="11"/>
      <c r="G30" s="11"/>
    </row>
    <row r="31" spans="1:7" x14ac:dyDescent="0.2">
      <c r="A31" s="21" t="s">
        <v>25</v>
      </c>
      <c r="B31" s="29">
        <v>235</v>
      </c>
      <c r="C31" s="11"/>
      <c r="D31" s="11"/>
      <c r="E31" s="11"/>
      <c r="F31" s="11"/>
      <c r="G31" s="11"/>
    </row>
    <row r="32" spans="1:7" x14ac:dyDescent="0.2">
      <c r="A32" s="21" t="s">
        <v>26</v>
      </c>
      <c r="B32" s="29">
        <v>363500</v>
      </c>
      <c r="C32" s="11"/>
      <c r="D32" s="11"/>
      <c r="E32" s="11"/>
      <c r="F32" s="11"/>
      <c r="G32" s="11"/>
    </row>
    <row r="33" spans="1:7" x14ac:dyDescent="0.2">
      <c r="A33" s="30"/>
      <c r="B33" s="44" t="s">
        <v>19</v>
      </c>
      <c r="C33" s="44"/>
      <c r="D33" s="44" t="s">
        <v>20</v>
      </c>
      <c r="E33" s="44"/>
      <c r="F33" s="44" t="s">
        <v>21</v>
      </c>
      <c r="G33" s="44"/>
    </row>
    <row r="34" spans="1:7" x14ac:dyDescent="0.2">
      <c r="A34" s="21" t="s">
        <v>27</v>
      </c>
      <c r="B34" s="31">
        <v>0.12</v>
      </c>
      <c r="C34" s="31">
        <v>0.12</v>
      </c>
      <c r="D34" s="31">
        <v>0.23</v>
      </c>
      <c r="E34" s="31">
        <v>0.23</v>
      </c>
      <c r="F34" s="31">
        <v>0.65</v>
      </c>
      <c r="G34" s="31">
        <v>0.65</v>
      </c>
    </row>
    <row r="35" spans="1:7" x14ac:dyDescent="0.2">
      <c r="A35" s="30" t="s">
        <v>51</v>
      </c>
      <c r="B35" s="30">
        <f>$B$31*B34</f>
        <v>28.2</v>
      </c>
      <c r="C35" s="30">
        <f t="shared" ref="C35:G35" si="0">$B$31*C34</f>
        <v>28.2</v>
      </c>
      <c r="D35" s="30">
        <f t="shared" si="0"/>
        <v>54.050000000000004</v>
      </c>
      <c r="E35" s="30">
        <f t="shared" si="0"/>
        <v>54.050000000000004</v>
      </c>
      <c r="F35" s="30">
        <f t="shared" si="0"/>
        <v>152.75</v>
      </c>
      <c r="G35" s="30">
        <f t="shared" si="0"/>
        <v>152.75</v>
      </c>
    </row>
    <row r="36" spans="1:7" x14ac:dyDescent="0.2">
      <c r="A36" s="21" t="s">
        <v>28</v>
      </c>
      <c r="B36" s="31">
        <v>0.62</v>
      </c>
      <c r="C36" s="31">
        <v>0.62</v>
      </c>
      <c r="D36" s="31">
        <v>0.22</v>
      </c>
      <c r="E36" s="31">
        <v>0.22</v>
      </c>
      <c r="F36" s="31">
        <v>0.16</v>
      </c>
      <c r="G36" s="31">
        <v>0.16</v>
      </c>
    </row>
    <row r="37" spans="1:7" x14ac:dyDescent="0.2">
      <c r="A37" s="30" t="s">
        <v>52</v>
      </c>
      <c r="B37" s="30">
        <f>B36*$B$32</f>
        <v>225370</v>
      </c>
      <c r="C37" s="30">
        <f t="shared" ref="C37:G37" si="1">C36*$B$32</f>
        <v>225370</v>
      </c>
      <c r="D37" s="30">
        <f t="shared" si="1"/>
        <v>79970</v>
      </c>
      <c r="E37" s="30">
        <f t="shared" si="1"/>
        <v>79970</v>
      </c>
      <c r="F37" s="30">
        <f t="shared" si="1"/>
        <v>58160</v>
      </c>
      <c r="G37" s="30">
        <f t="shared" si="1"/>
        <v>58160</v>
      </c>
    </row>
    <row r="38" spans="1:7" x14ac:dyDescent="0.2">
      <c r="A38" s="21" t="s">
        <v>29</v>
      </c>
      <c r="B38" s="21">
        <v>1.05</v>
      </c>
      <c r="C38" s="21">
        <v>1.05</v>
      </c>
      <c r="D38" s="21">
        <v>1.05</v>
      </c>
      <c r="E38" s="21">
        <v>1.05</v>
      </c>
      <c r="F38" s="21">
        <v>1.05</v>
      </c>
      <c r="G38" s="21">
        <v>1.05</v>
      </c>
    </row>
    <row r="39" spans="1:7" x14ac:dyDescent="0.2">
      <c r="A39" s="21" t="s">
        <v>30</v>
      </c>
      <c r="B39" s="21">
        <v>0.29499999999999998</v>
      </c>
      <c r="C39" s="21">
        <v>0.29499999999999998</v>
      </c>
      <c r="D39" s="21">
        <v>0.29499999999999998</v>
      </c>
      <c r="E39" s="21">
        <v>0.29499999999999998</v>
      </c>
      <c r="F39" s="21">
        <v>0.29499999999999998</v>
      </c>
      <c r="G39" s="21">
        <v>0.29499999999999998</v>
      </c>
    </row>
    <row r="40" spans="1:7" x14ac:dyDescent="0.2">
      <c r="A40" s="30" t="s">
        <v>53</v>
      </c>
      <c r="B40" s="30">
        <f>B37*B38*B39</f>
        <v>69808.357499999998</v>
      </c>
      <c r="C40" s="30">
        <f t="shared" ref="C40:G40" si="2">C37*C38*C39</f>
        <v>69808.357499999998</v>
      </c>
      <c r="D40" s="30">
        <f t="shared" si="2"/>
        <v>24770.7075</v>
      </c>
      <c r="E40" s="30">
        <f t="shared" si="2"/>
        <v>24770.7075</v>
      </c>
      <c r="F40" s="30">
        <f t="shared" si="2"/>
        <v>18015.059999999998</v>
      </c>
      <c r="G40" s="30">
        <f t="shared" si="2"/>
        <v>18015.059999999998</v>
      </c>
    </row>
    <row r="41" spans="1:7" x14ac:dyDescent="0.2">
      <c r="A41" s="21" t="s">
        <v>31</v>
      </c>
      <c r="B41" s="21">
        <v>1</v>
      </c>
      <c r="C41" s="21">
        <v>1.1000000000000001</v>
      </c>
      <c r="D41" s="21">
        <v>1</v>
      </c>
      <c r="E41" s="21">
        <v>1.1000000000000001</v>
      </c>
      <c r="F41" s="21">
        <v>1</v>
      </c>
      <c r="G41" s="21">
        <v>1.1000000000000001</v>
      </c>
    </row>
    <row r="42" spans="1:7" x14ac:dyDescent="0.2">
      <c r="A42" s="30" t="s">
        <v>54</v>
      </c>
      <c r="B42" s="30">
        <f>B40*B41</f>
        <v>69808.357499999998</v>
      </c>
      <c r="C42" s="30">
        <f t="shared" ref="C42:G42" si="3">C40*C41</f>
        <v>76789.193250000011</v>
      </c>
      <c r="D42" s="30">
        <f t="shared" si="3"/>
        <v>24770.7075</v>
      </c>
      <c r="E42" s="30">
        <f t="shared" si="3"/>
        <v>27247.778250000003</v>
      </c>
      <c r="F42" s="30">
        <f t="shared" si="3"/>
        <v>18015.059999999998</v>
      </c>
      <c r="G42" s="30">
        <f t="shared" si="3"/>
        <v>19816.565999999999</v>
      </c>
    </row>
    <row r="43" spans="1:7" x14ac:dyDescent="0.2">
      <c r="A43" s="12" t="s">
        <v>32</v>
      </c>
      <c r="B43" s="32">
        <f>B42/B35</f>
        <v>2475.4736702127661</v>
      </c>
      <c r="C43" s="32">
        <f t="shared" ref="C43:G43" si="4">C42/C35</f>
        <v>2723.021037234043</v>
      </c>
      <c r="D43" s="32">
        <f t="shared" si="4"/>
        <v>458.29246068455132</v>
      </c>
      <c r="E43" s="32">
        <f t="shared" si="4"/>
        <v>504.12170675300649</v>
      </c>
      <c r="F43" s="32">
        <f t="shared" si="4"/>
        <v>117.93819967266774</v>
      </c>
      <c r="G43" s="32">
        <f t="shared" si="4"/>
        <v>129.73201963993452</v>
      </c>
    </row>
    <row r="46" spans="1:7" ht="12.95" customHeight="1" x14ac:dyDescent="0.2">
      <c r="A46" s="15" t="s">
        <v>33</v>
      </c>
      <c r="B46" s="41" t="s">
        <v>19</v>
      </c>
      <c r="C46" s="41"/>
      <c r="D46" s="41" t="s">
        <v>20</v>
      </c>
      <c r="E46" s="41"/>
      <c r="F46" s="41" t="s">
        <v>21</v>
      </c>
      <c r="G46" s="41"/>
    </row>
    <row r="47" spans="1:7" ht="12.95" customHeight="1" x14ac:dyDescent="0.2">
      <c r="A47" s="33" t="s">
        <v>41</v>
      </c>
      <c r="B47" s="21">
        <v>1.4999999999999999E-2</v>
      </c>
      <c r="C47" s="21">
        <v>0.01</v>
      </c>
      <c r="D47" s="21">
        <v>1.2E-2</v>
      </c>
      <c r="E47" s="21">
        <v>1.0999999999999999E-2</v>
      </c>
      <c r="F47" s="21">
        <v>0.01</v>
      </c>
      <c r="G47" s="21">
        <v>7.0000000000000001E-3</v>
      </c>
    </row>
    <row r="48" spans="1:7" ht="12.95" customHeight="1" x14ac:dyDescent="0.2">
      <c r="A48" s="34" t="s">
        <v>55</v>
      </c>
      <c r="B48" s="35">
        <f>60*B47</f>
        <v>0.89999999999999991</v>
      </c>
      <c r="C48" s="35">
        <f t="shared" ref="C48:G48" si="5">60*C47</f>
        <v>0.6</v>
      </c>
      <c r="D48" s="35">
        <f t="shared" si="5"/>
        <v>0.72</v>
      </c>
      <c r="E48" s="35">
        <f t="shared" si="5"/>
        <v>0.65999999999999992</v>
      </c>
      <c r="F48" s="35">
        <f t="shared" si="5"/>
        <v>0.6</v>
      </c>
      <c r="G48" s="35">
        <f t="shared" si="5"/>
        <v>0.42</v>
      </c>
    </row>
    <row r="49" spans="1:7" ht="12.95" customHeight="1" x14ac:dyDescent="0.2">
      <c r="A49" s="34" t="s">
        <v>56</v>
      </c>
      <c r="B49" s="35">
        <f>8*B48</f>
        <v>7.1999999999999993</v>
      </c>
      <c r="C49" s="35">
        <f>13*C48</f>
        <v>7.8</v>
      </c>
      <c r="D49" s="35">
        <f>8*D48</f>
        <v>5.76</v>
      </c>
      <c r="E49" s="35">
        <f>13*E48</f>
        <v>8.5799999999999983</v>
      </c>
      <c r="F49" s="35">
        <f>8*F48</f>
        <v>4.8</v>
      </c>
      <c r="G49" s="35">
        <f>13*G48</f>
        <v>5.46</v>
      </c>
    </row>
    <row r="50" spans="1:7" ht="12.95" customHeight="1" x14ac:dyDescent="0.2">
      <c r="A50" s="34" t="s">
        <v>57</v>
      </c>
      <c r="B50" s="36">
        <f>250*B49</f>
        <v>1799.9999999999998</v>
      </c>
      <c r="C50" s="36">
        <f t="shared" ref="C50:G50" si="6">250*C49</f>
        <v>1950</v>
      </c>
      <c r="D50" s="36">
        <f t="shared" si="6"/>
        <v>1440</v>
      </c>
      <c r="E50" s="36">
        <f t="shared" si="6"/>
        <v>2144.9999999999995</v>
      </c>
      <c r="F50" s="36">
        <f t="shared" si="6"/>
        <v>1200</v>
      </c>
      <c r="G50" s="36">
        <f t="shared" si="6"/>
        <v>1365</v>
      </c>
    </row>
    <row r="51" spans="1:7" ht="12.95" customHeight="1" x14ac:dyDescent="0.2">
      <c r="A51" s="12" t="s">
        <v>42</v>
      </c>
      <c r="B51" s="12">
        <f>B50*B43</f>
        <v>4455852.6063829781</v>
      </c>
      <c r="C51" s="12">
        <f t="shared" ref="C51:G51" si="7">C50*C43</f>
        <v>5309891.022606384</v>
      </c>
      <c r="D51" s="12">
        <f t="shared" si="7"/>
        <v>659941.14338575385</v>
      </c>
      <c r="E51" s="12">
        <f t="shared" si="7"/>
        <v>1081341.0609851987</v>
      </c>
      <c r="F51" s="12">
        <f t="shared" si="7"/>
        <v>141525.83960720128</v>
      </c>
      <c r="G51" s="12">
        <f t="shared" si="7"/>
        <v>177084.20680851061</v>
      </c>
    </row>
    <row r="53" spans="1:7" x14ac:dyDescent="0.2">
      <c r="A53" s="15" t="s">
        <v>2</v>
      </c>
      <c r="B53" s="41" t="s">
        <v>19</v>
      </c>
      <c r="C53" s="41"/>
      <c r="D53" s="41" t="s">
        <v>20</v>
      </c>
      <c r="E53" s="41"/>
      <c r="F53" s="41" t="s">
        <v>21</v>
      </c>
      <c r="G53" s="41"/>
    </row>
    <row r="54" spans="1:7" x14ac:dyDescent="0.2">
      <c r="A54" s="16" t="s">
        <v>1</v>
      </c>
      <c r="B54" s="22">
        <f>(1-(1/(10^(C12/10))))</f>
        <v>0.55331640784903691</v>
      </c>
      <c r="C54" s="22">
        <f t="shared" ref="C54:G54" si="8">(1-(1/(10^(D12/10))))</f>
        <v>0.55331640784903691</v>
      </c>
      <c r="D54" s="22">
        <f t="shared" si="8"/>
        <v>0.55331640784903691</v>
      </c>
      <c r="E54" s="22">
        <f t="shared" si="8"/>
        <v>0.55331640784903691</v>
      </c>
      <c r="F54" s="22">
        <f t="shared" si="8"/>
        <v>0.74881135684904199</v>
      </c>
      <c r="G54" s="22">
        <f t="shared" si="8"/>
        <v>0.74881135684904199</v>
      </c>
    </row>
    <row r="55" spans="1:7" x14ac:dyDescent="0.2">
      <c r="A55" s="22"/>
      <c r="B55" s="37" t="s">
        <v>22</v>
      </c>
      <c r="C55" s="37" t="s">
        <v>4</v>
      </c>
      <c r="D55" s="37" t="s">
        <v>3</v>
      </c>
      <c r="E55" s="37" t="s">
        <v>4</v>
      </c>
      <c r="F55" s="37" t="s">
        <v>3</v>
      </c>
      <c r="G55" s="37" t="s">
        <v>4</v>
      </c>
    </row>
    <row r="56" spans="1:7" x14ac:dyDescent="0.2">
      <c r="A56" s="16" t="s">
        <v>7</v>
      </c>
      <c r="B56" s="16">
        <f>10^(4.6/10)</f>
        <v>2.8840315031266059</v>
      </c>
      <c r="C56" s="16">
        <f>10^(2.6/10)</f>
        <v>1.8197008586099837</v>
      </c>
      <c r="D56" s="16">
        <f>10^(4.6/10)</f>
        <v>2.8840315031266059</v>
      </c>
      <c r="E56" s="16">
        <f>10^(2.6/10)</f>
        <v>1.8197008586099837</v>
      </c>
      <c r="F56" s="16">
        <f>10^(4.6/10)</f>
        <v>2.8840315031266059</v>
      </c>
      <c r="G56" s="16">
        <f>10^(2.6/10)</f>
        <v>1.8197008586099837</v>
      </c>
    </row>
    <row r="57" spans="1:7" x14ac:dyDescent="0.2">
      <c r="A57" s="16" t="s">
        <v>58</v>
      </c>
      <c r="B57" s="16">
        <v>0.55000000000000004</v>
      </c>
      <c r="C57" s="16">
        <v>0.55000000000000004</v>
      </c>
      <c r="D57" s="16">
        <v>0.55000000000000004</v>
      </c>
      <c r="E57" s="16">
        <v>0.55000000000000004</v>
      </c>
      <c r="F57" s="16">
        <v>0.55000000000000004</v>
      </c>
      <c r="G57" s="16">
        <v>0.55000000000000004</v>
      </c>
    </row>
    <row r="58" spans="1:7" x14ac:dyDescent="0.2">
      <c r="A58" s="16" t="s">
        <v>59</v>
      </c>
      <c r="B58" s="16">
        <v>0.67</v>
      </c>
      <c r="C58" s="16">
        <v>1</v>
      </c>
      <c r="D58" s="16">
        <v>0.67</v>
      </c>
      <c r="E58" s="16">
        <v>1</v>
      </c>
      <c r="F58" s="16">
        <v>0.67</v>
      </c>
      <c r="G58" s="16">
        <v>1</v>
      </c>
    </row>
    <row r="59" spans="1:7" x14ac:dyDescent="0.2">
      <c r="A59" s="16" t="s">
        <v>60</v>
      </c>
      <c r="B59" s="16">
        <v>0.66</v>
      </c>
      <c r="C59" s="16">
        <v>0.66</v>
      </c>
      <c r="D59" s="16">
        <v>0.66</v>
      </c>
      <c r="E59" s="16">
        <v>0.66</v>
      </c>
      <c r="F59" s="16">
        <v>0.66</v>
      </c>
      <c r="G59" s="16">
        <v>0.66</v>
      </c>
    </row>
    <row r="60" spans="1:7" x14ac:dyDescent="0.2">
      <c r="A60" s="16" t="s">
        <v>61</v>
      </c>
      <c r="B60" s="16">
        <v>12.2</v>
      </c>
      <c r="C60" s="16">
        <v>64</v>
      </c>
      <c r="D60" s="16">
        <v>12.2</v>
      </c>
      <c r="E60" s="16">
        <v>64</v>
      </c>
      <c r="F60" s="16">
        <v>12.2</v>
      </c>
      <c r="G60" s="16">
        <v>64</v>
      </c>
    </row>
    <row r="61" spans="1:7" x14ac:dyDescent="0.2">
      <c r="A61" s="15" t="s">
        <v>8</v>
      </c>
      <c r="B61" s="15">
        <f>(B56*B58*(1-B57+B59))/(3840/B60)</f>
        <v>6.8143806229890979E-3</v>
      </c>
      <c r="C61" s="15">
        <f t="shared" ref="C61:G61" si="9">(C56*C58*(1-C57+C59))/(3840/C60)</f>
        <v>3.3664465884284699E-2</v>
      </c>
      <c r="D61" s="15">
        <f t="shared" si="9"/>
        <v>6.8143806229890979E-3</v>
      </c>
      <c r="E61" s="15">
        <f t="shared" si="9"/>
        <v>3.3664465884284699E-2</v>
      </c>
      <c r="F61" s="15">
        <f t="shared" si="9"/>
        <v>6.8143806229890979E-3</v>
      </c>
      <c r="G61" s="15">
        <f t="shared" si="9"/>
        <v>3.3664465884284699E-2</v>
      </c>
    </row>
    <row r="62" spans="1:7" x14ac:dyDescent="0.2">
      <c r="A62" s="38"/>
      <c r="B62" s="38"/>
      <c r="C62" s="38"/>
      <c r="D62" s="38"/>
      <c r="E62" s="38"/>
      <c r="F62" s="38"/>
      <c r="G62" s="38"/>
    </row>
    <row r="63" spans="1:7" x14ac:dyDescent="0.2">
      <c r="A63" s="45" t="s">
        <v>62</v>
      </c>
      <c r="B63" s="38">
        <v>0.12</v>
      </c>
      <c r="C63" s="38">
        <f>B54-B63</f>
        <v>0.43331640784903691</v>
      </c>
      <c r="D63" s="38">
        <v>0.14000000000000001</v>
      </c>
      <c r="E63" s="38">
        <f>D54-D63</f>
        <v>0.41331640784903689</v>
      </c>
      <c r="F63" s="38">
        <v>0.15</v>
      </c>
      <c r="G63" s="38">
        <f>F54-F63</f>
        <v>0.59881135684904196</v>
      </c>
    </row>
    <row r="64" spans="1:7" x14ac:dyDescent="0.2">
      <c r="A64" s="38" t="s">
        <v>63</v>
      </c>
      <c r="B64" s="38">
        <f>B63/B61</f>
        <v>17.609817625268271</v>
      </c>
      <c r="C64" s="38">
        <f t="shared" ref="C64:G64" si="10">C63/C61</f>
        <v>12.871625806821976</v>
      </c>
      <c r="D64" s="38">
        <f t="shared" si="10"/>
        <v>20.544787229479653</v>
      </c>
      <c r="E64" s="38">
        <f t="shared" si="10"/>
        <v>12.277527564813733</v>
      </c>
      <c r="F64" s="38">
        <f t="shared" si="10"/>
        <v>22.01227203158534</v>
      </c>
      <c r="G64" s="38">
        <f t="shared" si="10"/>
        <v>17.787638719929316</v>
      </c>
    </row>
    <row r="65" spans="1:7" x14ac:dyDescent="0.2">
      <c r="A65" s="38" t="s">
        <v>64</v>
      </c>
      <c r="B65" s="38">
        <f>B64*(1+B59)</f>
        <v>29.23229725794533</v>
      </c>
      <c r="C65" s="38">
        <f t="shared" ref="C65:G65" si="11">C64*(1+C59)</f>
        <v>21.366898839324481</v>
      </c>
      <c r="D65" s="38">
        <f t="shared" si="11"/>
        <v>34.104346800936227</v>
      </c>
      <c r="E65" s="38">
        <f t="shared" si="11"/>
        <v>20.380695757590797</v>
      </c>
      <c r="F65" s="38">
        <f t="shared" si="11"/>
        <v>36.540371572431667</v>
      </c>
      <c r="G65" s="38">
        <f t="shared" si="11"/>
        <v>29.527480275082667</v>
      </c>
    </row>
    <row r="66" spans="1:7" x14ac:dyDescent="0.2">
      <c r="A66" s="22" t="s">
        <v>65</v>
      </c>
      <c r="B66" s="22">
        <f>VLOOKUP(B65,Erlang!$A$2:$B$76,2)</f>
        <v>21.039370000000002</v>
      </c>
      <c r="C66" s="22">
        <f>VLOOKUP(C65,Erlang!$A$2:$B$76,2)</f>
        <v>14.035999</v>
      </c>
      <c r="D66" s="22">
        <f>VLOOKUP(D65,Erlang!$A$2:$B$76,2)</f>
        <v>25.529086</v>
      </c>
      <c r="E66" s="22">
        <f>VLOOKUP(E65,Erlang!$A$2:$B$76,2)</f>
        <v>13.181538</v>
      </c>
      <c r="F66" s="22">
        <f>VLOOKUP(F65,Erlang!$A$2:$B$76,2)</f>
        <v>27.343139999999998</v>
      </c>
      <c r="G66" s="22">
        <f>VLOOKUP(G65,Erlang!$A$2:$B$76,2)</f>
        <v>21.039370000000002</v>
      </c>
    </row>
    <row r="67" spans="1:7" x14ac:dyDescent="0.2">
      <c r="A67" s="22" t="s">
        <v>66</v>
      </c>
      <c r="B67" s="22">
        <f>B66/(1+B59)</f>
        <v>12.674319277108435</v>
      </c>
      <c r="C67" s="22">
        <f t="shared" ref="C67:G67" si="12">C66/(1+C59)</f>
        <v>8.455421084337349</v>
      </c>
      <c r="D67" s="22">
        <f t="shared" si="12"/>
        <v>15.378967469879516</v>
      </c>
      <c r="E67" s="22">
        <f t="shared" si="12"/>
        <v>7.9406855421686737</v>
      </c>
      <c r="F67" s="22">
        <f t="shared" si="12"/>
        <v>16.471771084337348</v>
      </c>
      <c r="G67" s="22">
        <f t="shared" si="12"/>
        <v>12.674319277108435</v>
      </c>
    </row>
    <row r="68" spans="1:7" x14ac:dyDescent="0.2">
      <c r="A68" s="22" t="s">
        <v>54</v>
      </c>
      <c r="B68" s="22">
        <f>B67/B47</f>
        <v>844.95461847389572</v>
      </c>
      <c r="C68" s="22">
        <f t="shared" ref="C68:G68" si="13">C67/C47</f>
        <v>845.54210843373482</v>
      </c>
      <c r="D68" s="22">
        <f t="shared" si="13"/>
        <v>1281.5806224899598</v>
      </c>
      <c r="E68" s="22">
        <f t="shared" si="13"/>
        <v>721.88050383351583</v>
      </c>
      <c r="F68" s="22">
        <f t="shared" si="13"/>
        <v>1647.1771084337347</v>
      </c>
      <c r="G68" s="22">
        <f t="shared" si="13"/>
        <v>1810.6170395869192</v>
      </c>
    </row>
    <row r="69" spans="1:7" x14ac:dyDescent="0.2">
      <c r="A69" s="22" t="s">
        <v>67</v>
      </c>
      <c r="B69" s="22">
        <v>4</v>
      </c>
      <c r="C69" s="22">
        <v>4</v>
      </c>
      <c r="D69" s="22">
        <v>3</v>
      </c>
      <c r="E69" s="22">
        <v>3</v>
      </c>
      <c r="F69" s="22">
        <v>3</v>
      </c>
      <c r="G69" s="22">
        <v>3</v>
      </c>
    </row>
    <row r="70" spans="1:7" x14ac:dyDescent="0.2">
      <c r="A70" s="39"/>
      <c r="B70" s="41" t="s">
        <v>19</v>
      </c>
      <c r="C70" s="41"/>
      <c r="D70" s="41" t="s">
        <v>20</v>
      </c>
      <c r="E70" s="41"/>
      <c r="F70" s="41" t="s">
        <v>21</v>
      </c>
      <c r="G70" s="41"/>
    </row>
    <row r="71" spans="1:7" x14ac:dyDescent="0.2">
      <c r="A71" s="9" t="s">
        <v>5</v>
      </c>
      <c r="B71" s="24">
        <f>SQRT((B68*B69)/(PI()*B43))</f>
        <v>0.65923855029128642</v>
      </c>
      <c r="C71" s="24">
        <f>SQRT((C68*C69)/(PI()*C43))</f>
        <v>0.62877777316170291</v>
      </c>
      <c r="D71" s="24">
        <f t="shared" ref="C71:G71" si="14">SQRT((D68*D69)/(PI()*D43))</f>
        <v>1.6341326253932071</v>
      </c>
      <c r="E71" s="24">
        <f t="shared" si="14"/>
        <v>1.1693665011264209</v>
      </c>
      <c r="F71" s="24">
        <f t="shared" si="14"/>
        <v>3.6519817035764373</v>
      </c>
      <c r="G71" s="24">
        <f t="shared" si="14"/>
        <v>3.6506937560085477</v>
      </c>
    </row>
    <row r="72" spans="1:7" x14ac:dyDescent="0.2">
      <c r="B72" s="47">
        <f>B71-C71</f>
        <v>3.0460777129583505E-2</v>
      </c>
      <c r="D72" s="47">
        <f>D71-E71</f>
        <v>0.46476612426678621</v>
      </c>
      <c r="F72" s="47">
        <f>F71-G71</f>
        <v>1.2879475678895247E-3</v>
      </c>
    </row>
    <row r="73" spans="1:7" x14ac:dyDescent="0.2">
      <c r="A73" s="39"/>
      <c r="B73" s="39" t="s">
        <v>19</v>
      </c>
      <c r="C73" s="39" t="s">
        <v>20</v>
      </c>
      <c r="D73" s="39" t="s">
        <v>21</v>
      </c>
    </row>
    <row r="74" spans="1:7" x14ac:dyDescent="0.2">
      <c r="A74" s="18" t="s">
        <v>6</v>
      </c>
      <c r="B74" s="46">
        <f>MIN(B71:C71)</f>
        <v>0.62877777316170291</v>
      </c>
      <c r="C74" s="46">
        <f>MIN(D71:E71)</f>
        <v>1.1693665011264209</v>
      </c>
      <c r="D74" s="46">
        <f>MIN(F71:G71)</f>
        <v>3.6506937560085477</v>
      </c>
    </row>
    <row r="75" spans="1:7" x14ac:dyDescent="0.2">
      <c r="A75" s="18" t="s">
        <v>23</v>
      </c>
      <c r="B75" s="18">
        <f>B74*B74*PI()</f>
        <v>1.2420647462828407</v>
      </c>
      <c r="C75" s="18">
        <f t="shared" ref="C75:D75" si="15">C74*C74*PI()</f>
        <v>4.2958703870325499</v>
      </c>
      <c r="D75" s="18">
        <f t="shared" si="15"/>
        <v>41.869779980583203</v>
      </c>
    </row>
    <row r="76" spans="1:7" x14ac:dyDescent="0.2">
      <c r="A76" s="18" t="s">
        <v>24</v>
      </c>
      <c r="B76" s="18">
        <f>ROUNDUP(B35/B75,0)</f>
        <v>23</v>
      </c>
      <c r="C76" s="18">
        <f t="shared" ref="C76:D76" si="16">ROUNDUP(C35/C75,0)</f>
        <v>7</v>
      </c>
      <c r="D76" s="18">
        <f t="shared" si="16"/>
        <v>2</v>
      </c>
    </row>
    <row r="79" spans="1:7" x14ac:dyDescent="0.2">
      <c r="A79" s="26" t="s">
        <v>44</v>
      </c>
    </row>
    <row r="80" spans="1:7" x14ac:dyDescent="0.2">
      <c r="A80" s="27" t="s">
        <v>45</v>
      </c>
      <c r="B80" s="28"/>
    </row>
    <row r="81" spans="1:4" x14ac:dyDescent="0.2">
      <c r="A81" s="22"/>
      <c r="B81" s="27" t="s">
        <v>19</v>
      </c>
      <c r="C81" s="27" t="s">
        <v>20</v>
      </c>
      <c r="D81" s="27" t="s">
        <v>21</v>
      </c>
    </row>
    <row r="82" spans="1:4" x14ac:dyDescent="0.2">
      <c r="A82" s="22" t="s">
        <v>46</v>
      </c>
      <c r="B82" s="22"/>
      <c r="C82" s="22"/>
      <c r="D82" s="22"/>
    </row>
    <row r="83" spans="1:4" x14ac:dyDescent="0.2">
      <c r="A83" s="22" t="s">
        <v>47</v>
      </c>
      <c r="B83" s="22"/>
      <c r="C83" s="22"/>
      <c r="D83" s="22"/>
    </row>
    <row r="84" spans="1:4" x14ac:dyDescent="0.2">
      <c r="A84" s="22" t="s">
        <v>48</v>
      </c>
      <c r="B84" s="22"/>
      <c r="C84" s="22"/>
      <c r="D84" s="22"/>
    </row>
    <row r="85" spans="1:4" x14ac:dyDescent="0.2">
      <c r="A85" s="22" t="s">
        <v>49</v>
      </c>
      <c r="B85" s="22"/>
      <c r="C85" s="22"/>
      <c r="D85" s="22"/>
    </row>
    <row r="86" spans="1:4" x14ac:dyDescent="0.2">
      <c r="A86" s="12" t="s">
        <v>50</v>
      </c>
      <c r="B86" s="40"/>
      <c r="C86" s="40"/>
      <c r="D86" s="40"/>
    </row>
  </sheetData>
  <mergeCells count="15">
    <mergeCell ref="D46:E46"/>
    <mergeCell ref="F46:G46"/>
    <mergeCell ref="C2:D2"/>
    <mergeCell ref="E2:F2"/>
    <mergeCell ref="G2:H2"/>
    <mergeCell ref="B33:C33"/>
    <mergeCell ref="D33:E33"/>
    <mergeCell ref="F33:G33"/>
    <mergeCell ref="B46:C46"/>
    <mergeCell ref="F70:G70"/>
    <mergeCell ref="D70:E70"/>
    <mergeCell ref="B70:C70"/>
    <mergeCell ref="B53:C53"/>
    <mergeCell ref="D53:E53"/>
    <mergeCell ref="F53:G53"/>
  </mergeCells>
  <phoneticPr fontId="4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topLeftCell="A34" workbookViewId="0">
      <selection sqref="A1:B76"/>
    </sheetView>
  </sheetViews>
  <sheetFormatPr baseColWidth="10" defaultRowHeight="12.75" x14ac:dyDescent="0.2"/>
  <cols>
    <col min="1" max="1" width="10.875" style="8"/>
    <col min="2" max="2" width="13.375" style="8" customWidth="1"/>
  </cols>
  <sheetData>
    <row r="1" spans="1:2" x14ac:dyDescent="0.2">
      <c r="A1" s="1" t="s">
        <v>17</v>
      </c>
      <c r="B1" s="1" t="s">
        <v>18</v>
      </c>
    </row>
    <row r="2" spans="1:2" x14ac:dyDescent="0.2">
      <c r="A2" s="2">
        <v>1</v>
      </c>
      <c r="B2" s="3">
        <v>2.0408163E-2</v>
      </c>
    </row>
    <row r="3" spans="1:2" x14ac:dyDescent="0.2">
      <c r="A3" s="2">
        <v>2</v>
      </c>
      <c r="B3" s="3">
        <v>0.22346682000000001</v>
      </c>
    </row>
    <row r="4" spans="1:2" x14ac:dyDescent="0.2">
      <c r="A4" s="2">
        <v>3</v>
      </c>
      <c r="B4" s="3">
        <v>0.60220647999999999</v>
      </c>
    </row>
    <row r="5" spans="1:2" x14ac:dyDescent="0.2">
      <c r="A5" s="2">
        <v>4</v>
      </c>
      <c r="B5" s="4">
        <v>1.0922605000000001</v>
      </c>
    </row>
    <row r="6" spans="1:2" x14ac:dyDescent="0.2">
      <c r="A6" s="2">
        <v>5</v>
      </c>
      <c r="B6" s="4">
        <v>1.6571431000000001</v>
      </c>
    </row>
    <row r="7" spans="1:2" x14ac:dyDescent="0.2">
      <c r="A7" s="2">
        <v>6</v>
      </c>
      <c r="B7" s="4">
        <v>2.2758761000000001</v>
      </c>
    </row>
    <row r="8" spans="1:2" x14ac:dyDescent="0.2">
      <c r="A8" s="2">
        <v>7</v>
      </c>
      <c r="B8" s="4">
        <v>2.9354057</v>
      </c>
    </row>
    <row r="9" spans="1:2" x14ac:dyDescent="0.2">
      <c r="A9" s="2">
        <v>8</v>
      </c>
      <c r="B9" s="4">
        <v>3.6270505000000002</v>
      </c>
    </row>
    <row r="10" spans="1:2" x14ac:dyDescent="0.2">
      <c r="A10" s="2">
        <v>9</v>
      </c>
      <c r="B10" s="4">
        <v>4.3447291999999997</v>
      </c>
    </row>
    <row r="11" spans="1:2" x14ac:dyDescent="0.2">
      <c r="A11" s="2">
        <v>10</v>
      </c>
      <c r="B11" s="4">
        <v>5.0840046000000001</v>
      </c>
    </row>
    <row r="12" spans="1:2" x14ac:dyDescent="0.2">
      <c r="A12" s="2">
        <v>11</v>
      </c>
      <c r="B12" s="4">
        <v>5.8415311000000001</v>
      </c>
    </row>
    <row r="13" spans="1:2" x14ac:dyDescent="0.2">
      <c r="A13" s="2">
        <v>12</v>
      </c>
      <c r="B13" s="4">
        <v>6.6147182999999998</v>
      </c>
    </row>
    <row r="14" spans="1:2" x14ac:dyDescent="0.2">
      <c r="A14" s="2">
        <v>13</v>
      </c>
      <c r="B14" s="4">
        <v>7.4015154000000001</v>
      </c>
    </row>
    <row r="15" spans="1:2" x14ac:dyDescent="0.2">
      <c r="A15" s="2">
        <v>14</v>
      </c>
      <c r="B15" s="4">
        <v>8.2002682999999994</v>
      </c>
    </row>
    <row r="16" spans="1:2" x14ac:dyDescent="0.2">
      <c r="A16" s="2">
        <v>15</v>
      </c>
      <c r="B16" s="4">
        <v>9.0096215999999991</v>
      </c>
    </row>
    <row r="17" spans="1:2" x14ac:dyDescent="0.2">
      <c r="A17" s="2">
        <v>16</v>
      </c>
      <c r="B17" s="4">
        <v>9.8284491999999997</v>
      </c>
    </row>
    <row r="18" spans="1:2" x14ac:dyDescent="0.2">
      <c r="A18" s="2">
        <v>17</v>
      </c>
      <c r="B18" s="5">
        <v>10.655804</v>
      </c>
    </row>
    <row r="19" spans="1:2" x14ac:dyDescent="0.2">
      <c r="A19" s="2">
        <v>18</v>
      </c>
      <c r="B19" s="5">
        <v>11.490881999999999</v>
      </c>
    </row>
    <row r="20" spans="1:2" x14ac:dyDescent="0.2">
      <c r="A20" s="2">
        <v>19</v>
      </c>
      <c r="B20" s="5">
        <v>12.332992000000001</v>
      </c>
    </row>
    <row r="21" spans="1:2" x14ac:dyDescent="0.2">
      <c r="A21" s="2">
        <v>20</v>
      </c>
      <c r="B21" s="5">
        <v>13.181538</v>
      </c>
    </row>
    <row r="22" spans="1:2" x14ac:dyDescent="0.2">
      <c r="A22" s="2">
        <v>21</v>
      </c>
      <c r="B22" s="5">
        <v>14.035999</v>
      </c>
    </row>
    <row r="23" spans="1:2" x14ac:dyDescent="0.2">
      <c r="A23" s="2">
        <v>22</v>
      </c>
      <c r="B23" s="5">
        <v>14.895921</v>
      </c>
    </row>
    <row r="24" spans="1:2" x14ac:dyDescent="0.2">
      <c r="A24" s="2">
        <v>23</v>
      </c>
      <c r="B24" s="5">
        <v>15.760899</v>
      </c>
    </row>
    <row r="25" spans="1:2" x14ac:dyDescent="0.2">
      <c r="A25" s="2">
        <v>24</v>
      </c>
      <c r="B25" s="5">
        <v>16.630576000000001</v>
      </c>
    </row>
    <row r="26" spans="1:2" x14ac:dyDescent="0.2">
      <c r="A26" s="2">
        <v>25</v>
      </c>
      <c r="B26" s="5">
        <v>17.504635</v>
      </c>
    </row>
    <row r="27" spans="1:2" x14ac:dyDescent="0.2">
      <c r="A27" s="2">
        <v>26</v>
      </c>
      <c r="B27" s="5">
        <v>18.382788999999999</v>
      </c>
    </row>
    <row r="28" spans="1:2" x14ac:dyDescent="0.2">
      <c r="A28" s="2">
        <v>27</v>
      </c>
      <c r="B28" s="5">
        <v>19.264779999999998</v>
      </c>
    </row>
    <row r="29" spans="1:2" x14ac:dyDescent="0.2">
      <c r="A29" s="2">
        <v>28</v>
      </c>
      <c r="B29" s="5">
        <v>20.150378</v>
      </c>
    </row>
    <row r="30" spans="1:2" x14ac:dyDescent="0.2">
      <c r="A30" s="2">
        <v>29</v>
      </c>
      <c r="B30" s="5">
        <v>21.039370000000002</v>
      </c>
    </row>
    <row r="31" spans="1:2" x14ac:dyDescent="0.2">
      <c r="A31" s="2">
        <v>30</v>
      </c>
      <c r="B31" s="5">
        <v>21.931564999999999</v>
      </c>
    </row>
    <row r="32" spans="1:2" x14ac:dyDescent="0.2">
      <c r="A32" s="2">
        <v>31</v>
      </c>
      <c r="B32" s="5">
        <v>22.826789000000002</v>
      </c>
    </row>
    <row r="33" spans="1:2" x14ac:dyDescent="0.2">
      <c r="A33" s="2">
        <v>32</v>
      </c>
      <c r="B33" s="5">
        <v>23.724879000000001</v>
      </c>
    </row>
    <row r="34" spans="1:2" x14ac:dyDescent="0.2">
      <c r="A34" s="2">
        <v>33</v>
      </c>
      <c r="B34" s="5">
        <v>24.625689999999999</v>
      </c>
    </row>
    <row r="35" spans="1:2" x14ac:dyDescent="0.2">
      <c r="A35" s="2">
        <v>34</v>
      </c>
      <c r="B35" s="5">
        <v>25.529086</v>
      </c>
    </row>
    <row r="36" spans="1:2" x14ac:dyDescent="0.2">
      <c r="A36" s="2">
        <v>35</v>
      </c>
      <c r="B36" s="5">
        <v>26.434940999999998</v>
      </c>
    </row>
    <row r="37" spans="1:2" x14ac:dyDescent="0.2">
      <c r="A37" s="2">
        <v>36</v>
      </c>
      <c r="B37" s="5">
        <v>27.343139999999998</v>
      </c>
    </row>
    <row r="38" spans="1:2" x14ac:dyDescent="0.2">
      <c r="A38" s="2">
        <v>37</v>
      </c>
      <c r="B38" s="5">
        <v>28.253575999999999</v>
      </c>
    </row>
    <row r="39" spans="1:2" x14ac:dyDescent="0.2">
      <c r="A39" s="2">
        <v>38</v>
      </c>
      <c r="B39" s="5">
        <v>29.166146999999999</v>
      </c>
    </row>
    <row r="40" spans="1:2" x14ac:dyDescent="0.2">
      <c r="A40" s="2">
        <v>39</v>
      </c>
      <c r="B40" s="5">
        <v>30.080763000000001</v>
      </c>
    </row>
    <row r="41" spans="1:2" x14ac:dyDescent="0.2">
      <c r="A41" s="6">
        <v>40</v>
      </c>
      <c r="B41" s="7">
        <v>30.997335</v>
      </c>
    </row>
    <row r="42" spans="1:2" x14ac:dyDescent="0.2">
      <c r="A42" s="2">
        <v>41</v>
      </c>
      <c r="B42" s="5">
        <v>31.915783999999999</v>
      </c>
    </row>
    <row r="43" spans="1:2" x14ac:dyDescent="0.2">
      <c r="A43" s="2">
        <v>42</v>
      </c>
      <c r="B43" s="5">
        <v>32.836033</v>
      </c>
    </row>
    <row r="44" spans="1:2" x14ac:dyDescent="0.2">
      <c r="A44" s="2">
        <v>43</v>
      </c>
      <c r="B44" s="5">
        <v>33.758011000000003</v>
      </c>
    </row>
    <row r="45" spans="1:2" x14ac:dyDescent="0.2">
      <c r="A45" s="2">
        <v>44</v>
      </c>
      <c r="B45" s="5">
        <v>34.681651000000002</v>
      </c>
    </row>
    <row r="46" spans="1:2" x14ac:dyDescent="0.2">
      <c r="A46" s="2">
        <v>45</v>
      </c>
      <c r="B46" s="5">
        <v>35.606892000000002</v>
      </c>
    </row>
    <row r="47" spans="1:2" x14ac:dyDescent="0.2">
      <c r="A47" s="2">
        <v>46</v>
      </c>
      <c r="B47" s="5">
        <v>36.533673999999998</v>
      </c>
    </row>
    <row r="48" spans="1:2" x14ac:dyDescent="0.2">
      <c r="A48" s="2">
        <v>47</v>
      </c>
      <c r="B48" s="5">
        <v>37.461941000000003</v>
      </c>
    </row>
    <row r="49" spans="1:2" x14ac:dyDescent="0.2">
      <c r="A49" s="2">
        <v>48</v>
      </c>
      <c r="B49" s="5">
        <v>38.391641</v>
      </c>
    </row>
    <row r="50" spans="1:2" x14ac:dyDescent="0.2">
      <c r="A50" s="2">
        <v>49</v>
      </c>
      <c r="B50" s="5">
        <v>39.322724000000001</v>
      </c>
    </row>
    <row r="51" spans="1:2" x14ac:dyDescent="0.2">
      <c r="A51" s="2">
        <v>50</v>
      </c>
      <c r="B51" s="5">
        <v>40.255144000000001</v>
      </c>
    </row>
    <row r="52" spans="1:2" x14ac:dyDescent="0.2">
      <c r="A52" s="2">
        <v>51</v>
      </c>
      <c r="B52" s="5">
        <v>41.188854999999997</v>
      </c>
    </row>
    <row r="53" spans="1:2" x14ac:dyDescent="0.2">
      <c r="A53" s="2">
        <v>52</v>
      </c>
      <c r="B53" s="5">
        <v>42.123815999999998</v>
      </c>
    </row>
    <row r="54" spans="1:2" x14ac:dyDescent="0.2">
      <c r="A54" s="2">
        <v>53</v>
      </c>
      <c r="B54" s="5">
        <v>43.059986000000002</v>
      </c>
    </row>
    <row r="55" spans="1:2" x14ac:dyDescent="0.2">
      <c r="A55" s="2">
        <v>54</v>
      </c>
      <c r="B55" s="5">
        <v>43.997328000000003</v>
      </c>
    </row>
    <row r="56" spans="1:2" x14ac:dyDescent="0.2">
      <c r="A56" s="2">
        <v>55</v>
      </c>
      <c r="B56" s="5">
        <v>44.935805999999999</v>
      </c>
    </row>
    <row r="57" spans="1:2" x14ac:dyDescent="0.2">
      <c r="A57" s="2">
        <v>56</v>
      </c>
      <c r="B57" s="5">
        <v>45.875383999999997</v>
      </c>
    </row>
    <row r="58" spans="1:2" x14ac:dyDescent="0.2">
      <c r="A58" s="2">
        <v>57</v>
      </c>
      <c r="B58" s="5">
        <v>46.816029999999998</v>
      </c>
    </row>
    <row r="59" spans="1:2" x14ac:dyDescent="0.2">
      <c r="A59" s="2">
        <v>58</v>
      </c>
      <c r="B59" s="5">
        <v>47.757713000000003</v>
      </c>
    </row>
    <row r="60" spans="1:2" x14ac:dyDescent="0.2">
      <c r="A60" s="2">
        <v>59</v>
      </c>
      <c r="B60" s="5">
        <v>48.700403999999999</v>
      </c>
    </row>
    <row r="61" spans="1:2" x14ac:dyDescent="0.2">
      <c r="A61" s="2">
        <v>60</v>
      </c>
      <c r="B61" s="5">
        <v>49.644072000000001</v>
      </c>
    </row>
    <row r="62" spans="1:2" x14ac:dyDescent="0.2">
      <c r="A62" s="2">
        <v>61</v>
      </c>
      <c r="B62" s="5">
        <v>50.588692000000002</v>
      </c>
    </row>
    <row r="63" spans="1:2" x14ac:dyDescent="0.2">
      <c r="A63" s="2">
        <v>62</v>
      </c>
      <c r="B63" s="5">
        <v>51.534236999999997</v>
      </c>
    </row>
    <row r="64" spans="1:2" x14ac:dyDescent="0.2">
      <c r="A64" s="2">
        <v>63</v>
      </c>
      <c r="B64" s="5">
        <v>52.480682000000002</v>
      </c>
    </row>
    <row r="65" spans="1:2" x14ac:dyDescent="0.2">
      <c r="A65" s="2">
        <v>64</v>
      </c>
      <c r="B65" s="5">
        <v>53.428002999999997</v>
      </c>
    </row>
    <row r="66" spans="1:2" x14ac:dyDescent="0.2">
      <c r="A66" s="2">
        <v>65</v>
      </c>
      <c r="B66" s="5">
        <v>54.376176999999998</v>
      </c>
    </row>
    <row r="67" spans="1:2" x14ac:dyDescent="0.2">
      <c r="A67" s="2">
        <v>66</v>
      </c>
      <c r="B67" s="5">
        <v>55.325183000000003</v>
      </c>
    </row>
    <row r="68" spans="1:2" x14ac:dyDescent="0.2">
      <c r="A68" s="2">
        <v>67</v>
      </c>
      <c r="B68" s="5">
        <v>56.274999000000001</v>
      </c>
    </row>
    <row r="69" spans="1:2" x14ac:dyDescent="0.2">
      <c r="A69" s="2">
        <v>68</v>
      </c>
      <c r="B69" s="5">
        <v>57.225605000000002</v>
      </c>
    </row>
    <row r="70" spans="1:2" x14ac:dyDescent="0.2">
      <c r="A70" s="2">
        <v>69</v>
      </c>
      <c r="B70" s="5">
        <v>58.176980999999998</v>
      </c>
    </row>
    <row r="71" spans="1:2" x14ac:dyDescent="0.2">
      <c r="A71" s="2">
        <v>70</v>
      </c>
      <c r="B71" s="5">
        <v>59.129109</v>
      </c>
    </row>
    <row r="72" spans="1:2" x14ac:dyDescent="0.2">
      <c r="A72" s="2">
        <v>71</v>
      </c>
      <c r="B72" s="5">
        <v>60.081971000000003</v>
      </c>
    </row>
    <row r="73" spans="1:2" x14ac:dyDescent="0.2">
      <c r="A73" s="2">
        <v>72</v>
      </c>
      <c r="B73" s="5">
        <v>61.035549000000003</v>
      </c>
    </row>
    <row r="74" spans="1:2" x14ac:dyDescent="0.2">
      <c r="A74" s="2">
        <v>73</v>
      </c>
      <c r="B74" s="5">
        <v>61.989826000000001</v>
      </c>
    </row>
    <row r="75" spans="1:2" x14ac:dyDescent="0.2">
      <c r="A75" s="2">
        <v>74</v>
      </c>
      <c r="B75" s="5">
        <v>62.944788000000003</v>
      </c>
    </row>
    <row r="76" spans="1:2" x14ac:dyDescent="0.2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Aitor Ingelmo</cp:lastModifiedBy>
  <cp:lastPrinted>2019-03-27T08:49:27Z</cp:lastPrinted>
  <dcterms:created xsi:type="dcterms:W3CDTF">2011-01-31T17:50:12Z</dcterms:created>
  <dcterms:modified xsi:type="dcterms:W3CDTF">2022-12-11T11:55:40Z</dcterms:modified>
</cp:coreProperties>
</file>