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.jimenezs\Desktop\"/>
    </mc:Choice>
  </mc:AlternateContent>
  <bookViews>
    <workbookView xWindow="0" yWindow="0" windowWidth="21570" windowHeight="8055" tabRatio="960"/>
  </bookViews>
  <sheets>
    <sheet name="UMTS 2100" sheetId="5" r:id="rId1"/>
    <sheet name="Erlang" sheetId="6" r:id="rId2"/>
  </sheets>
  <definedNames>
    <definedName name="_xlnm.Print_Area" localSheetId="0">'UMTS 2100'!$A$1:$H$74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8" i="5" l="1"/>
  <c r="G69" i="5"/>
  <c r="G71" i="5" s="1"/>
  <c r="G73" i="5" s="1"/>
  <c r="E68" i="5"/>
  <c r="E69" i="5" s="1"/>
  <c r="E71" i="5" s="1"/>
  <c r="E73" i="5" s="1"/>
  <c r="D68" i="5"/>
  <c r="F68" i="5"/>
  <c r="F69" i="5" s="1"/>
  <c r="F71" i="5" s="1"/>
  <c r="F73" i="5" s="1"/>
  <c r="C68" i="5"/>
  <c r="C69" i="5" s="1"/>
  <c r="C71" i="5" s="1"/>
  <c r="C73" i="5" s="1"/>
  <c r="B68" i="5"/>
  <c r="C52" i="5"/>
  <c r="D52" i="5"/>
  <c r="E52" i="5"/>
  <c r="F52" i="5"/>
  <c r="G52" i="5"/>
  <c r="B52" i="5"/>
  <c r="C50" i="5"/>
  <c r="D50" i="5"/>
  <c r="E50" i="5"/>
  <c r="F50" i="5"/>
  <c r="G50" i="5"/>
  <c r="B50" i="5"/>
  <c r="D69" i="5"/>
  <c r="D71" i="5" s="1"/>
  <c r="D73" i="5" s="1"/>
  <c r="B69" i="5"/>
  <c r="B71" i="5" s="1"/>
  <c r="B73" i="5" s="1"/>
  <c r="D66" i="5"/>
  <c r="D67" i="5" s="1"/>
  <c r="F66" i="5"/>
  <c r="F67" i="5" s="1"/>
  <c r="B66" i="5"/>
  <c r="B67" i="5" s="1"/>
  <c r="C55" i="5"/>
  <c r="C65" i="5" s="1"/>
  <c r="C66" i="5" s="1"/>
  <c r="C67" i="5" s="1"/>
  <c r="D55" i="5"/>
  <c r="E55" i="5"/>
  <c r="E65" i="5" s="1"/>
  <c r="F55" i="5"/>
  <c r="G55" i="5"/>
  <c r="G65" i="5" s="1"/>
  <c r="B55" i="5"/>
  <c r="F63" i="5"/>
  <c r="G57" i="5"/>
  <c r="G63" i="5" s="1"/>
  <c r="E57" i="5"/>
  <c r="E63" i="5" s="1"/>
  <c r="C57" i="5"/>
  <c r="C63" i="5" s="1"/>
  <c r="D57" i="5"/>
  <c r="D63" i="5" s="1"/>
  <c r="F57" i="5"/>
  <c r="B57" i="5"/>
  <c r="B63" i="5" s="1"/>
  <c r="B22" i="5"/>
  <c r="D23" i="5"/>
  <c r="C23" i="5"/>
  <c r="B23" i="5"/>
  <c r="D24" i="5"/>
  <c r="C24" i="5"/>
  <c r="D22" i="5"/>
  <c r="C22" i="5"/>
  <c r="D4" i="5"/>
  <c r="D13" i="5" s="1"/>
  <c r="E4" i="5"/>
  <c r="E13" i="5" s="1"/>
  <c r="F4" i="5"/>
  <c r="F13" i="5" s="1"/>
  <c r="G4" i="5"/>
  <c r="G13" i="5" s="1"/>
  <c r="H4" i="5"/>
  <c r="H13" i="5" s="1"/>
  <c r="C4" i="5"/>
  <c r="C13" i="5" s="1"/>
  <c r="C37" i="5"/>
  <c r="C41" i="5" s="1"/>
  <c r="C43" i="5" s="1"/>
  <c r="D37" i="5"/>
  <c r="D41" i="5" s="1"/>
  <c r="D43" i="5" s="1"/>
  <c r="E37" i="5"/>
  <c r="E41" i="5" s="1"/>
  <c r="E43" i="5" s="1"/>
  <c r="F37" i="5"/>
  <c r="F41" i="5" s="1"/>
  <c r="F43" i="5" s="1"/>
  <c r="G37" i="5"/>
  <c r="G41" i="5" s="1"/>
  <c r="G43" i="5" s="1"/>
  <c r="B37" i="5"/>
  <c r="B41" i="5" s="1"/>
  <c r="B43" i="5" s="1"/>
  <c r="G35" i="5"/>
  <c r="F35" i="5"/>
  <c r="E35" i="5"/>
  <c r="D35" i="5"/>
  <c r="C35" i="5"/>
  <c r="B35" i="5"/>
  <c r="G66" i="5" l="1"/>
  <c r="G67" i="5" s="1"/>
  <c r="E66" i="5"/>
  <c r="E67" i="5" s="1"/>
  <c r="B44" i="5"/>
  <c r="G44" i="5"/>
  <c r="F44" i="5"/>
  <c r="D44" i="5"/>
  <c r="C44" i="5"/>
  <c r="E44" i="5"/>
  <c r="C27" i="5"/>
  <c r="C28" i="5" s="1"/>
  <c r="C76" i="5" s="1"/>
  <c r="C77" i="5" s="1"/>
  <c r="C78" i="5" s="1"/>
  <c r="D27" i="5"/>
  <c r="D28" i="5" s="1"/>
  <c r="D76" i="5" s="1"/>
  <c r="D77" i="5" s="1"/>
  <c r="D78" i="5" s="1"/>
  <c r="B27" i="5"/>
  <c r="B28" i="5" s="1"/>
  <c r="B76" i="5" s="1"/>
  <c r="B77" i="5" s="1"/>
  <c r="B78" i="5" s="1"/>
</calcChain>
</file>

<file path=xl/sharedStrings.xml><?xml version="1.0" encoding="utf-8"?>
<sst xmlns="http://schemas.openxmlformats.org/spreadsheetml/2006/main" count="112" uniqueCount="83">
  <si>
    <t>Pathloss</t>
    <phoneticPr fontId="4" type="noConversion"/>
  </si>
  <si>
    <t>Carga Total</t>
    <phoneticPr fontId="4" type="noConversion"/>
  </si>
  <si>
    <t xml:space="preserve">Por capacidad </t>
    <phoneticPr fontId="4" type="noConversion"/>
  </si>
  <si>
    <t>Voz</t>
    <phoneticPr fontId="4" type="noConversion"/>
  </si>
  <si>
    <t>Datos</t>
    <phoneticPr fontId="4" type="noConversion"/>
  </si>
  <si>
    <t>Radio por Capacidad</t>
    <phoneticPr fontId="4" type="noConversion"/>
  </si>
  <si>
    <t>Radios Definitivos</t>
    <phoneticPr fontId="4" type="noConversion"/>
  </si>
  <si>
    <t>Usuarios</t>
    <phoneticPr fontId="4" type="noConversion"/>
  </si>
  <si>
    <t>Eb/No</t>
    <phoneticPr fontId="4" type="noConversion"/>
  </si>
  <si>
    <t>Distribucion Carga</t>
    <phoneticPr fontId="4" type="noConversion"/>
  </si>
  <si>
    <t>N Conexiones Activas SC</t>
    <phoneticPr fontId="4" type="noConversion"/>
  </si>
  <si>
    <t>Mv</t>
    <phoneticPr fontId="4" type="noConversion"/>
  </si>
  <si>
    <t>Camino</t>
    <phoneticPr fontId="4" type="noConversion"/>
  </si>
  <si>
    <t>Voz</t>
    <phoneticPr fontId="4" type="noConversion"/>
  </si>
  <si>
    <t>Datos</t>
    <phoneticPr fontId="4" type="noConversion"/>
  </si>
  <si>
    <t xml:space="preserve">Voz </t>
    <phoneticPr fontId="4" type="noConversion"/>
  </si>
  <si>
    <t>Datos</t>
    <phoneticPr fontId="4" type="noConversion"/>
  </si>
  <si>
    <t>Propagacion</t>
    <phoneticPr fontId="4" type="noConversion"/>
  </si>
  <si>
    <t>Trafico Ofrecido SC</t>
  </si>
  <si>
    <t>Trafico Ofrecido EB</t>
  </si>
  <si>
    <t>Urbano</t>
  </si>
  <si>
    <t>Suburbano</t>
  </si>
  <si>
    <t>Rural</t>
  </si>
  <si>
    <t>Voz</t>
  </si>
  <si>
    <t>Area Nodo B</t>
  </si>
  <si>
    <t>Número Nodos B</t>
  </si>
  <si>
    <t>N Conexiones Activas EB</t>
  </si>
  <si>
    <t>Terreno Total</t>
    <phoneticPr fontId="2" type="noConversion"/>
  </si>
  <si>
    <t>Poblacion total</t>
  </si>
  <si>
    <t>Porcentages Terreno</t>
    <phoneticPr fontId="2" type="noConversion"/>
  </si>
  <si>
    <t>Porcentages Población</t>
    <phoneticPr fontId="2" type="noConversion"/>
  </si>
  <si>
    <t>Penetración de Mercado</t>
    <phoneticPr fontId="2" type="noConversion"/>
  </si>
  <si>
    <t>Market Share</t>
    <phoneticPr fontId="2" type="noConversion"/>
  </si>
  <si>
    <t>Penetración Servicio</t>
    <phoneticPr fontId="2" type="noConversion"/>
  </si>
  <si>
    <t>Calculo de Tráfico Total</t>
  </si>
  <si>
    <t xml:space="preserve">Trafico individual </t>
  </si>
  <si>
    <t>HBTS</t>
    <phoneticPr fontId="2" type="noConversion"/>
  </si>
  <si>
    <t>h terminal</t>
    <phoneticPr fontId="2" type="noConversion"/>
  </si>
  <si>
    <t>Model</t>
    <phoneticPr fontId="2" type="noConversion"/>
  </si>
  <si>
    <t>Two Slope</t>
    <phoneticPr fontId="2" type="noConversion"/>
  </si>
  <si>
    <t>One Slope</t>
    <phoneticPr fontId="2" type="noConversion"/>
  </si>
  <si>
    <t>Radio por Propagación</t>
    <phoneticPr fontId="2" type="noConversion"/>
  </si>
  <si>
    <t>Datos Ciudad</t>
  </si>
  <si>
    <t>Trafíco Individual</t>
  </si>
  <si>
    <t>Trafico Total Anual</t>
  </si>
  <si>
    <t>Banda De Frecuencia</t>
  </si>
  <si>
    <t>Terreno en km2</t>
  </si>
  <si>
    <t xml:space="preserve">Poblacion </t>
  </si>
  <si>
    <t>Usuarios del servicio</t>
  </si>
  <si>
    <t xml:space="preserve">Usuarios </t>
  </si>
  <si>
    <t>Potencia</t>
  </si>
  <si>
    <t>Perdidas</t>
  </si>
  <si>
    <t>Ganancia</t>
  </si>
  <si>
    <t>MD</t>
  </si>
  <si>
    <t>Lad</t>
  </si>
  <si>
    <t>Sensibilidad</t>
  </si>
  <si>
    <t>Margen interferencias</t>
  </si>
  <si>
    <t>A</t>
  </si>
  <si>
    <t xml:space="preserve">B </t>
  </si>
  <si>
    <t>s</t>
  </si>
  <si>
    <t>a(hm)</t>
  </si>
  <si>
    <t>Lclutter</t>
  </si>
  <si>
    <t>Aux</t>
  </si>
  <si>
    <t xml:space="preserve">voz </t>
  </si>
  <si>
    <t>datos</t>
  </si>
  <si>
    <t>voz</t>
  </si>
  <si>
    <t>Factor de carga ind</t>
  </si>
  <si>
    <t>Tasa de chip</t>
  </si>
  <si>
    <t>Tasa binaria</t>
  </si>
  <si>
    <t>Factor ortogonalidad</t>
  </si>
  <si>
    <t>Factor interferencia inter.</t>
  </si>
  <si>
    <t>Factor actividad</t>
  </si>
  <si>
    <t>Nsectores</t>
  </si>
  <si>
    <t>BTS</t>
  </si>
  <si>
    <t>Hora cargada</t>
  </si>
  <si>
    <t>Trafico diario</t>
  </si>
  <si>
    <t>km2</t>
  </si>
  <si>
    <t xml:space="preserve">km </t>
  </si>
  <si>
    <t>kbit</t>
  </si>
  <si>
    <t>kchps</t>
  </si>
  <si>
    <t>Días hábiles</t>
  </si>
  <si>
    <t>Realizamos el despliegue en la banda de 2100MHz</t>
  </si>
  <si>
    <t>Densidad (hab/km2)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</si>
</sst>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"/>
    <numFmt numFmtId="166" formatCode="0.0"/>
  </numFmts>
  <fonts count="9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44"/>
      </patternFill>
    </fill>
    <fill>
      <patternFill patternType="solid">
        <fgColor theme="4" tint="0.79995117038483843"/>
        <bgColor indexed="44"/>
      </patternFill>
    </fill>
    <fill>
      <patternFill patternType="solid">
        <fgColor theme="6" tint="0.79998168889431442"/>
        <b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8" fillId="0" borderId="1" xfId="266" applyFont="1" applyFill="1" applyBorder="1" applyAlignment="1">
      <alignment horizontal="center"/>
    </xf>
    <xf numFmtId="165" fontId="8" fillId="0" borderId="0" xfId="266" applyNumberFormat="1" applyFont="1" applyFill="1" applyAlignment="1">
      <alignment horizontal="center"/>
    </xf>
    <xf numFmtId="2" fontId="8" fillId="0" borderId="0" xfId="266" applyNumberFormat="1" applyFont="1" applyFill="1" applyAlignment="1">
      <alignment horizontal="center"/>
    </xf>
    <xf numFmtId="166" fontId="8" fillId="0" borderId="0" xfId="266" applyNumberFormat="1" applyFont="1" applyFill="1" applyAlignment="1">
      <alignment horizontal="center"/>
    </xf>
    <xf numFmtId="0" fontId="8" fillId="0" borderId="3" xfId="266" applyFont="1" applyFill="1" applyBorder="1" applyAlignment="1">
      <alignment horizontal="center"/>
    </xf>
    <xf numFmtId="166" fontId="8" fillId="0" borderId="2" xfId="266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7" borderId="4" xfId="0" applyFont="1" applyFill="1" applyBorder="1"/>
    <xf numFmtId="0" fontId="3" fillId="2" borderId="4" xfId="0" applyFont="1" applyFill="1" applyBorder="1"/>
    <xf numFmtId="0" fontId="0" fillId="2" borderId="4" xfId="0" applyFill="1" applyBorder="1"/>
    <xf numFmtId="0" fontId="1" fillId="2" borderId="4" xfId="0" applyFont="1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3" borderId="4" xfId="0" applyFont="1" applyFill="1" applyBorder="1"/>
    <xf numFmtId="0" fontId="1" fillId="0" borderId="4" xfId="0" applyFont="1" applyBorder="1"/>
    <xf numFmtId="0" fontId="0" fillId="6" borderId="4" xfId="0" applyFill="1" applyBorder="1"/>
    <xf numFmtId="0" fontId="0" fillId="0" borderId="4" xfId="0" applyBorder="1"/>
    <xf numFmtId="0" fontId="0" fillId="7" borderId="4" xfId="0" applyFill="1" applyBorder="1"/>
    <xf numFmtId="165" fontId="1" fillId="7" borderId="4" xfId="0" applyNumberFormat="1" applyFont="1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Fill="1" applyBorder="1"/>
    <xf numFmtId="0" fontId="1" fillId="6" borderId="4" xfId="0" applyFont="1" applyFill="1" applyBorder="1"/>
    <xf numFmtId="164" fontId="0" fillId="6" borderId="4" xfId="1" applyNumberFormat="1" applyFont="1" applyFill="1" applyBorder="1"/>
    <xf numFmtId="2" fontId="1" fillId="7" borderId="4" xfId="0" applyNumberFormat="1" applyFont="1" applyFill="1" applyBorder="1"/>
    <xf numFmtId="0" fontId="2" fillId="6" borderId="4" xfId="0" applyFont="1" applyFill="1" applyBorder="1"/>
    <xf numFmtId="0" fontId="2" fillId="0" borderId="4" xfId="0" applyFont="1" applyBorder="1"/>
    <xf numFmtId="2" fontId="0" fillId="0" borderId="4" xfId="0" applyNumberFormat="1" applyBorder="1"/>
    <xf numFmtId="166" fontId="0" fillId="0" borderId="4" xfId="0" applyNumberFormat="1" applyBorder="1"/>
    <xf numFmtId="0" fontId="1" fillId="5" borderId="4" xfId="0" applyFont="1" applyFill="1" applyBorder="1" applyAlignment="1">
      <alignment horizontal="center"/>
    </xf>
    <xf numFmtId="0" fontId="3" fillId="0" borderId="4" xfId="0" applyFont="1" applyBorder="1"/>
    <xf numFmtId="0" fontId="0" fillId="0" borderId="4" xfId="0" applyFont="1" applyBorder="1"/>
    <xf numFmtId="0" fontId="1" fillId="5" borderId="4" xfId="0" applyFont="1" applyFill="1" applyBorder="1"/>
    <xf numFmtId="165" fontId="1" fillId="3" borderId="4" xfId="0" applyNumberFormat="1" applyFont="1" applyFill="1" applyBorder="1"/>
    <xf numFmtId="0" fontId="1" fillId="5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2" fontId="0" fillId="0" borderId="4" xfId="0" applyNumberFormat="1" applyFont="1" applyBorder="1"/>
  </cellXfs>
  <cellStyles count="433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Normal" xfId="0" builtinId="0"/>
    <cellStyle name="Normal 2" xfId="266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8"/>
  <sheetViews>
    <sheetView tabSelected="1" topLeftCell="B34" workbookViewId="0">
      <selection activeCell="G68" sqref="G68"/>
    </sheetView>
  </sheetViews>
  <sheetFormatPr baseColWidth="10" defaultRowHeight="12.75" x14ac:dyDescent="0.2"/>
  <cols>
    <col min="1" max="1" width="30.875" bestFit="1" customWidth="1"/>
    <col min="2" max="2" width="21.125" bestFit="1" customWidth="1"/>
    <col min="3" max="3" width="12.375" customWidth="1"/>
    <col min="4" max="4" width="13.375" customWidth="1"/>
    <col min="5" max="5" width="13.375" bestFit="1" customWidth="1"/>
    <col min="6" max="6" width="19.125" customWidth="1"/>
    <col min="7" max="7" width="14.125" bestFit="1" customWidth="1"/>
  </cols>
  <sheetData>
    <row r="1" spans="1:8" x14ac:dyDescent="0.2">
      <c r="A1" s="10" t="s">
        <v>17</v>
      </c>
      <c r="B1" s="11"/>
      <c r="C1" s="11"/>
      <c r="D1" s="11"/>
      <c r="E1" s="11"/>
      <c r="F1" s="11"/>
      <c r="G1" s="11"/>
      <c r="H1" s="11"/>
    </row>
    <row r="2" spans="1:8" x14ac:dyDescent="0.2">
      <c r="A2" s="11"/>
      <c r="B2" s="11"/>
      <c r="C2" s="36" t="s">
        <v>20</v>
      </c>
      <c r="D2" s="36"/>
      <c r="E2" s="36" t="s">
        <v>21</v>
      </c>
      <c r="F2" s="36"/>
      <c r="G2" s="37" t="s">
        <v>22</v>
      </c>
      <c r="H2" s="37"/>
    </row>
    <row r="3" spans="1:8" x14ac:dyDescent="0.2">
      <c r="A3" s="11"/>
      <c r="B3" s="11"/>
      <c r="C3" s="12" t="s">
        <v>13</v>
      </c>
      <c r="D3" s="12" t="s">
        <v>14</v>
      </c>
      <c r="E3" s="12" t="s">
        <v>15</v>
      </c>
      <c r="F3" s="12" t="s">
        <v>16</v>
      </c>
      <c r="G3" s="12" t="s">
        <v>13</v>
      </c>
      <c r="H3" s="12" t="s">
        <v>14</v>
      </c>
    </row>
    <row r="4" spans="1:8" x14ac:dyDescent="0.2">
      <c r="A4" s="13" t="s">
        <v>11</v>
      </c>
      <c r="B4" s="13" t="s">
        <v>50</v>
      </c>
      <c r="C4" s="13">
        <f>10*LOG10(125)</f>
        <v>20.969100130080562</v>
      </c>
      <c r="D4" s="13">
        <f t="shared" ref="D4:H4" si="0">10*LOG10(125)</f>
        <v>20.969100130080562</v>
      </c>
      <c r="E4" s="13">
        <f t="shared" si="0"/>
        <v>20.969100130080562</v>
      </c>
      <c r="F4" s="13">
        <f t="shared" si="0"/>
        <v>20.969100130080562</v>
      </c>
      <c r="G4" s="13">
        <f t="shared" si="0"/>
        <v>20.969100130080562</v>
      </c>
      <c r="H4" s="13">
        <f t="shared" si="0"/>
        <v>20.969100130080562</v>
      </c>
    </row>
    <row r="5" spans="1:8" x14ac:dyDescent="0.2">
      <c r="A5" s="13"/>
      <c r="B5" s="13" t="s">
        <v>51</v>
      </c>
      <c r="C5" s="13">
        <v>-4.5</v>
      </c>
      <c r="D5" s="13">
        <v>-4.5</v>
      </c>
      <c r="E5" s="13">
        <v>-4.5</v>
      </c>
      <c r="F5" s="13">
        <v>-4.5</v>
      </c>
      <c r="G5" s="13">
        <v>-4.5</v>
      </c>
      <c r="H5" s="13">
        <v>-4.5</v>
      </c>
    </row>
    <row r="6" spans="1:8" x14ac:dyDescent="0.2">
      <c r="A6" s="13"/>
      <c r="B6" s="13" t="s">
        <v>52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</row>
    <row r="7" spans="1:8" x14ac:dyDescent="0.2">
      <c r="A7" s="13" t="s">
        <v>12</v>
      </c>
      <c r="B7" s="13" t="s">
        <v>53</v>
      </c>
      <c r="C7" s="13">
        <v>-15</v>
      </c>
      <c r="D7" s="13">
        <v>-15</v>
      </c>
      <c r="E7" s="13">
        <v>-12</v>
      </c>
      <c r="F7" s="13">
        <v>-12</v>
      </c>
      <c r="G7" s="13">
        <v>-12</v>
      </c>
      <c r="H7" s="13">
        <v>-12</v>
      </c>
    </row>
    <row r="8" spans="1:8" x14ac:dyDescent="0.2">
      <c r="A8" s="13"/>
      <c r="B8" s="13" t="s">
        <v>54</v>
      </c>
      <c r="C8" s="13">
        <v>-12</v>
      </c>
      <c r="D8" s="13">
        <v>-12</v>
      </c>
      <c r="E8" s="13">
        <v>-9</v>
      </c>
      <c r="F8" s="13">
        <v>-9</v>
      </c>
      <c r="G8" s="13">
        <v>-7</v>
      </c>
      <c r="H8" s="13">
        <v>-7</v>
      </c>
    </row>
    <row r="9" spans="1:8" x14ac:dyDescent="0.2">
      <c r="A9" s="13" t="s">
        <v>73</v>
      </c>
      <c r="B9" s="13" t="s">
        <v>52</v>
      </c>
      <c r="C9" s="13">
        <v>18</v>
      </c>
      <c r="D9" s="13">
        <v>18</v>
      </c>
      <c r="E9" s="13">
        <v>18</v>
      </c>
      <c r="F9" s="13">
        <v>18</v>
      </c>
      <c r="G9" s="13">
        <v>18</v>
      </c>
      <c r="H9" s="13">
        <v>18</v>
      </c>
    </row>
    <row r="10" spans="1:8" x14ac:dyDescent="0.2">
      <c r="A10" s="13"/>
      <c r="B10" s="13" t="s">
        <v>51</v>
      </c>
      <c r="C10" s="13">
        <v>-3</v>
      </c>
      <c r="D10" s="13">
        <v>-3</v>
      </c>
      <c r="E10" s="13">
        <v>-3</v>
      </c>
      <c r="F10" s="13">
        <v>-3</v>
      </c>
      <c r="G10" s="13">
        <v>-3</v>
      </c>
      <c r="H10" s="13">
        <v>-3</v>
      </c>
    </row>
    <row r="11" spans="1:8" x14ac:dyDescent="0.2">
      <c r="A11" s="13"/>
      <c r="B11" s="13" t="s">
        <v>55</v>
      </c>
      <c r="C11" s="13">
        <v>117</v>
      </c>
      <c r="D11" s="13">
        <v>115</v>
      </c>
      <c r="E11" s="13">
        <v>117</v>
      </c>
      <c r="F11" s="13">
        <v>115</v>
      </c>
      <c r="G11" s="13">
        <v>117</v>
      </c>
      <c r="H11" s="13">
        <v>115</v>
      </c>
    </row>
    <row r="12" spans="1:8" x14ac:dyDescent="0.2">
      <c r="A12" s="13"/>
      <c r="B12" s="14" t="s">
        <v>56</v>
      </c>
      <c r="C12" s="13">
        <v>-2</v>
      </c>
      <c r="D12" s="13">
        <v>-2</v>
      </c>
      <c r="E12" s="13">
        <v>-2</v>
      </c>
      <c r="F12" s="13">
        <v>-2</v>
      </c>
      <c r="G12" s="13">
        <v>-4</v>
      </c>
      <c r="H12" s="13">
        <v>-4</v>
      </c>
    </row>
    <row r="13" spans="1:8" x14ac:dyDescent="0.2">
      <c r="A13" s="15" t="s">
        <v>0</v>
      </c>
      <c r="B13" s="15"/>
      <c r="C13" s="15">
        <f>SUM(C4:C12)</f>
        <v>119.46910013008056</v>
      </c>
      <c r="D13" s="15">
        <f t="shared" ref="D13:H13" si="1">SUM(D4:D12)</f>
        <v>117.46910013008056</v>
      </c>
      <c r="E13" s="15">
        <f t="shared" si="1"/>
        <v>125.46910013008056</v>
      </c>
      <c r="F13" s="15">
        <f t="shared" si="1"/>
        <v>123.46910013008056</v>
      </c>
      <c r="G13" s="15">
        <f t="shared" si="1"/>
        <v>125.46910013008056</v>
      </c>
      <c r="H13" s="15">
        <f t="shared" si="1"/>
        <v>123.46910013008056</v>
      </c>
    </row>
    <row r="15" spans="1:8" x14ac:dyDescent="0.2">
      <c r="A15" s="16"/>
      <c r="B15" s="21" t="s">
        <v>20</v>
      </c>
      <c r="C15" s="21" t="s">
        <v>21</v>
      </c>
      <c r="D15" s="21" t="s">
        <v>22</v>
      </c>
    </row>
    <row r="16" spans="1:8" x14ac:dyDescent="0.2">
      <c r="A16" s="17" t="s">
        <v>36</v>
      </c>
      <c r="B16" s="17">
        <v>38</v>
      </c>
      <c r="C16" s="17">
        <v>22</v>
      </c>
      <c r="D16" s="17">
        <v>30</v>
      </c>
    </row>
    <row r="17" spans="1:7" x14ac:dyDescent="0.2">
      <c r="A17" s="17" t="s">
        <v>37</v>
      </c>
      <c r="B17" s="17">
        <v>1.72</v>
      </c>
      <c r="C17" s="17">
        <v>1.72</v>
      </c>
      <c r="D17" s="17">
        <v>1.72</v>
      </c>
    </row>
    <row r="18" spans="1:7" x14ac:dyDescent="0.2">
      <c r="A18" s="9" t="s">
        <v>45</v>
      </c>
      <c r="B18" s="19">
        <v>2100</v>
      </c>
      <c r="C18" s="19">
        <v>2100</v>
      </c>
      <c r="D18" s="19">
        <v>2100</v>
      </c>
      <c r="E18" t="s">
        <v>81</v>
      </c>
    </row>
    <row r="19" spans="1:7" x14ac:dyDescent="0.2">
      <c r="A19" s="18" t="s">
        <v>38</v>
      </c>
      <c r="B19" s="16" t="s">
        <v>39</v>
      </c>
      <c r="C19" s="16" t="s">
        <v>40</v>
      </c>
      <c r="D19" s="16" t="s">
        <v>40</v>
      </c>
    </row>
    <row r="20" spans="1:7" x14ac:dyDescent="0.2">
      <c r="A20" s="18" t="s">
        <v>57</v>
      </c>
      <c r="B20" s="18">
        <v>46.3</v>
      </c>
      <c r="C20" s="18">
        <v>46.3</v>
      </c>
      <c r="D20" s="18">
        <v>46.3</v>
      </c>
    </row>
    <row r="21" spans="1:7" x14ac:dyDescent="0.2">
      <c r="A21" s="18" t="s">
        <v>58</v>
      </c>
      <c r="B21" s="18">
        <v>33.9</v>
      </c>
      <c r="C21" s="18">
        <v>33.9</v>
      </c>
      <c r="D21" s="18">
        <v>33.9</v>
      </c>
    </row>
    <row r="22" spans="1:7" x14ac:dyDescent="0.2">
      <c r="A22" s="18" t="s">
        <v>59</v>
      </c>
      <c r="B22" s="18">
        <f>(47.88+13.9*LOG10(B18)-13.82*LOG10(B16))/LOG10(50)</f>
        <v>42.511779906193333</v>
      </c>
      <c r="C22" s="18">
        <f>44.9-6.55*LOG10(C16)</f>
        <v>36.107131440614552</v>
      </c>
      <c r="D22" s="18">
        <f>44.9-6.55*LOG10(D16)</f>
        <v>35.224855781586214</v>
      </c>
    </row>
    <row r="23" spans="1:7" x14ac:dyDescent="0.2">
      <c r="A23" s="18" t="s">
        <v>60</v>
      </c>
      <c r="B23" s="18">
        <f>3.2*LOG10(11.75*B17)^2-4.97</f>
        <v>0.48441087675501127</v>
      </c>
      <c r="C23" s="18">
        <f>C17*(1.1*LOG10(C18)-0.7)-(1.56*LOG10(C18)-0.8)</f>
        <v>0.698976805851661</v>
      </c>
      <c r="D23" s="18">
        <f>D17*(1.1*LOG10(D18)-0.7)-(1.56*LOG10(D18)-0.8)</f>
        <v>0.698976805851661</v>
      </c>
    </row>
    <row r="24" spans="1:7" x14ac:dyDescent="0.2">
      <c r="A24" s="18" t="s">
        <v>61</v>
      </c>
      <c r="B24" s="18">
        <v>0</v>
      </c>
      <c r="C24" s="18">
        <f>-2*LOG10(C18/28)^2-5.4</f>
        <v>-12.431709482944157</v>
      </c>
      <c r="D24" s="18">
        <f>-4.78*LOG10(D18)^2+18.33*LOG10(D18)-40.94</f>
        <v>-32.801254509732452</v>
      </c>
    </row>
    <row r="25" spans="1:7" x14ac:dyDescent="0.2">
      <c r="A25" s="18"/>
      <c r="B25" s="18"/>
      <c r="C25" s="18"/>
      <c r="D25" s="18"/>
    </row>
    <row r="26" spans="1:7" x14ac:dyDescent="0.2">
      <c r="A26" s="18"/>
      <c r="B26" s="16"/>
      <c r="C26" s="16"/>
      <c r="D26" s="16"/>
    </row>
    <row r="27" spans="1:7" x14ac:dyDescent="0.2">
      <c r="A27" s="18" t="s">
        <v>62</v>
      </c>
      <c r="B27" s="18">
        <f>(MIN(C13,D13)-B20-B21*LOG10(B18)+13.82*LOG10(B16)+B23-B24)/B22</f>
        <v>-0.45016025726582143</v>
      </c>
      <c r="C27" s="18">
        <f>(MIN(F13,E13)-C20-C21*LOG10(C18)+13.82*LOG10(C16)+C23-C24)/C22</f>
        <v>-0.10444380578509889</v>
      </c>
      <c r="D27" s="18">
        <f>(MIN(G13,H13)-D20-D21*LOG10(D18)+13.82*LOG10(D16)+D23-D24)/D22</f>
        <v>0.52405929519973982</v>
      </c>
    </row>
    <row r="28" spans="1:7" x14ac:dyDescent="0.2">
      <c r="A28" s="9" t="s">
        <v>41</v>
      </c>
      <c r="B28" s="20">
        <f>10^B27</f>
        <v>0.35468248512083245</v>
      </c>
      <c r="C28" s="20">
        <f t="shared" ref="C28:D28" si="2">10^C27</f>
        <v>0.78624191795068277</v>
      </c>
      <c r="D28" s="20">
        <f t="shared" si="2"/>
        <v>3.3424067153954646</v>
      </c>
    </row>
    <row r="30" spans="1:7" x14ac:dyDescent="0.2">
      <c r="A30" s="12" t="s">
        <v>42</v>
      </c>
      <c r="B30" s="8"/>
      <c r="C30" s="8"/>
      <c r="D30" s="8"/>
      <c r="E30" s="8"/>
      <c r="F30" s="8"/>
      <c r="G30" s="8"/>
    </row>
    <row r="31" spans="1:7" x14ac:dyDescent="0.2">
      <c r="A31" s="17" t="s">
        <v>27</v>
      </c>
      <c r="B31" s="23">
        <v>235</v>
      </c>
      <c r="C31" s="8"/>
      <c r="D31" s="8"/>
      <c r="E31" s="8"/>
      <c r="F31" s="8"/>
      <c r="G31" s="8"/>
    </row>
    <row r="32" spans="1:7" x14ac:dyDescent="0.2">
      <c r="A32" s="17" t="s">
        <v>28</v>
      </c>
      <c r="B32" s="23">
        <v>363500</v>
      </c>
      <c r="C32" s="8"/>
      <c r="D32" s="8"/>
      <c r="E32" s="8"/>
      <c r="F32" s="8"/>
      <c r="G32" s="8"/>
    </row>
    <row r="33" spans="1:8" x14ac:dyDescent="0.2">
      <c r="A33" s="22"/>
      <c r="B33" s="38" t="s">
        <v>20</v>
      </c>
      <c r="C33" s="38"/>
      <c r="D33" s="38" t="s">
        <v>21</v>
      </c>
      <c r="E33" s="38"/>
      <c r="F33" s="38" t="s">
        <v>22</v>
      </c>
      <c r="G33" s="38"/>
    </row>
    <row r="34" spans="1:8" x14ac:dyDescent="0.2">
      <c r="A34" s="17" t="s">
        <v>29</v>
      </c>
      <c r="B34" s="24">
        <v>0.12</v>
      </c>
      <c r="C34" s="24">
        <v>0.12</v>
      </c>
      <c r="D34" s="24">
        <v>0.23</v>
      </c>
      <c r="E34" s="24">
        <v>0.23</v>
      </c>
      <c r="F34" s="24">
        <v>0.65</v>
      </c>
      <c r="G34" s="24">
        <v>0.65</v>
      </c>
    </row>
    <row r="35" spans="1:8" x14ac:dyDescent="0.2">
      <c r="A35" s="22" t="s">
        <v>46</v>
      </c>
      <c r="B35" s="22">
        <f>B34*B31</f>
        <v>28.2</v>
      </c>
      <c r="C35" s="22">
        <f>C34*B31</f>
        <v>28.2</v>
      </c>
      <c r="D35" s="22">
        <f>D34*B31</f>
        <v>54.050000000000004</v>
      </c>
      <c r="E35" s="22">
        <f>E34*B31</f>
        <v>54.050000000000004</v>
      </c>
      <c r="F35" s="22">
        <f>F34*B31</f>
        <v>152.75</v>
      </c>
      <c r="G35" s="22">
        <f>G34*B31</f>
        <v>152.75</v>
      </c>
    </row>
    <row r="36" spans="1:8" x14ac:dyDescent="0.2">
      <c r="A36" s="17" t="s">
        <v>30</v>
      </c>
      <c r="B36" s="24">
        <v>0.62</v>
      </c>
      <c r="C36" s="24">
        <v>0.62</v>
      </c>
      <c r="D36" s="24">
        <v>0.22</v>
      </c>
      <c r="E36" s="24">
        <v>0.22</v>
      </c>
      <c r="F36" s="24">
        <v>0.16</v>
      </c>
      <c r="G36" s="24">
        <v>0.16</v>
      </c>
    </row>
    <row r="37" spans="1:8" x14ac:dyDescent="0.2">
      <c r="A37" s="22" t="s">
        <v>47</v>
      </c>
      <c r="B37" s="22">
        <f>B36*B32</f>
        <v>225370</v>
      </c>
      <c r="C37" s="22">
        <f>C36*B32</f>
        <v>225370</v>
      </c>
      <c r="D37" s="22">
        <f>D36*B32</f>
        <v>79970</v>
      </c>
      <c r="E37" s="22">
        <f>E36*B32</f>
        <v>79970</v>
      </c>
      <c r="F37" s="22">
        <f>F36*B32</f>
        <v>58160</v>
      </c>
      <c r="G37" s="22">
        <f>G36*B32</f>
        <v>58160</v>
      </c>
    </row>
    <row r="38" spans="1:8" x14ac:dyDescent="0.2">
      <c r="A38" s="17" t="s">
        <v>31</v>
      </c>
      <c r="B38" s="17">
        <v>1.05</v>
      </c>
      <c r="C38" s="17">
        <v>1.05</v>
      </c>
      <c r="D38" s="17">
        <v>1.05</v>
      </c>
      <c r="E38" s="17">
        <v>1.05</v>
      </c>
      <c r="F38" s="17">
        <v>1.05</v>
      </c>
      <c r="G38" s="17">
        <v>1.05</v>
      </c>
    </row>
    <row r="39" spans="1:8" x14ac:dyDescent="0.2">
      <c r="A39" s="17" t="s">
        <v>32</v>
      </c>
      <c r="B39" s="17">
        <v>0.29499999999999998</v>
      </c>
      <c r="C39" s="17">
        <v>0.29499999999999998</v>
      </c>
      <c r="D39" s="17">
        <v>0.29499999999999998</v>
      </c>
      <c r="E39" s="17">
        <v>0.29499999999999998</v>
      </c>
      <c r="F39" s="17">
        <v>0.29499999999999998</v>
      </c>
      <c r="G39" s="17">
        <v>0.29499999999999998</v>
      </c>
      <c r="H39" s="17"/>
    </row>
    <row r="40" spans="1:8" x14ac:dyDescent="0.2">
      <c r="A40" s="22"/>
      <c r="B40" s="22"/>
      <c r="C40" s="22"/>
      <c r="D40" s="22"/>
      <c r="E40" s="22"/>
      <c r="F40" s="22"/>
      <c r="G40" s="22"/>
    </row>
    <row r="41" spans="1:8" x14ac:dyDescent="0.2">
      <c r="A41" s="22" t="s">
        <v>49</v>
      </c>
      <c r="B41" s="22">
        <f>B37*B38*B39</f>
        <v>69808.357499999998</v>
      </c>
      <c r="C41" s="22">
        <f t="shared" ref="C41:G41" si="3">C37*C38*C39</f>
        <v>69808.357499999998</v>
      </c>
      <c r="D41" s="22">
        <f t="shared" si="3"/>
        <v>24770.7075</v>
      </c>
      <c r="E41" s="22">
        <f t="shared" si="3"/>
        <v>24770.7075</v>
      </c>
      <c r="F41" s="22">
        <f t="shared" si="3"/>
        <v>18015.059999999998</v>
      </c>
      <c r="G41" s="22">
        <f t="shared" si="3"/>
        <v>18015.059999999998</v>
      </c>
    </row>
    <row r="42" spans="1:8" x14ac:dyDescent="0.2">
      <c r="A42" s="17" t="s">
        <v>33</v>
      </c>
      <c r="B42" s="17">
        <v>1</v>
      </c>
      <c r="C42" s="17">
        <v>1.1000000000000001</v>
      </c>
      <c r="D42" s="17">
        <v>1</v>
      </c>
      <c r="E42" s="17">
        <v>1.1000000000000001</v>
      </c>
      <c r="F42" s="17">
        <v>1</v>
      </c>
      <c r="G42" s="17">
        <v>1.1000000000000001</v>
      </c>
    </row>
    <row r="43" spans="1:8" x14ac:dyDescent="0.2">
      <c r="A43" s="22" t="s">
        <v>48</v>
      </c>
      <c r="B43" s="22">
        <f>B41*B42</f>
        <v>69808.357499999998</v>
      </c>
      <c r="C43" s="22">
        <f t="shared" ref="C43:G43" si="4">C41*C42</f>
        <v>76789.193250000011</v>
      </c>
      <c r="D43" s="22">
        <f t="shared" si="4"/>
        <v>24770.7075</v>
      </c>
      <c r="E43" s="22">
        <f t="shared" si="4"/>
        <v>27247.778250000003</v>
      </c>
      <c r="F43" s="22">
        <f t="shared" si="4"/>
        <v>18015.059999999998</v>
      </c>
      <c r="G43" s="22">
        <f t="shared" si="4"/>
        <v>19816.565999999999</v>
      </c>
    </row>
    <row r="44" spans="1:8" x14ac:dyDescent="0.2">
      <c r="A44" s="9" t="s">
        <v>82</v>
      </c>
      <c r="B44" s="25">
        <f>B43/B35</f>
        <v>2475.4736702127661</v>
      </c>
      <c r="C44" s="25">
        <f t="shared" ref="C44:G44" si="5">C43/C35</f>
        <v>2723.021037234043</v>
      </c>
      <c r="D44" s="25">
        <f t="shared" si="5"/>
        <v>458.29246068455132</v>
      </c>
      <c r="E44" s="25">
        <f t="shared" si="5"/>
        <v>504.12170675300649</v>
      </c>
      <c r="F44" s="25">
        <f t="shared" si="5"/>
        <v>117.93819967266774</v>
      </c>
      <c r="G44" s="25">
        <f t="shared" si="5"/>
        <v>129.73201963993452</v>
      </c>
    </row>
    <row r="46" spans="1:8" x14ac:dyDescent="0.2">
      <c r="B46" s="11" t="s">
        <v>63</v>
      </c>
      <c r="C46" s="11" t="s">
        <v>64</v>
      </c>
      <c r="D46" s="11" t="s">
        <v>65</v>
      </c>
      <c r="E46" s="11" t="s">
        <v>64</v>
      </c>
      <c r="F46" s="11" t="s">
        <v>65</v>
      </c>
      <c r="G46" s="11" t="s">
        <v>64</v>
      </c>
    </row>
    <row r="47" spans="1:8" ht="12.95" customHeight="1" x14ac:dyDescent="0.2">
      <c r="A47" s="12" t="s">
        <v>34</v>
      </c>
      <c r="B47" s="35" t="s">
        <v>20</v>
      </c>
      <c r="C47" s="35"/>
      <c r="D47" s="35" t="s">
        <v>21</v>
      </c>
      <c r="E47" s="35"/>
      <c r="F47" s="35" t="s">
        <v>22</v>
      </c>
      <c r="G47" s="35"/>
    </row>
    <row r="48" spans="1:8" ht="12.95" customHeight="1" x14ac:dyDescent="0.2">
      <c r="A48" s="26" t="s">
        <v>43</v>
      </c>
      <c r="B48" s="17">
        <v>1.4999999999999999E-2</v>
      </c>
      <c r="C48" s="17">
        <v>0.01</v>
      </c>
      <c r="D48" s="17">
        <v>1.2E-2</v>
      </c>
      <c r="E48" s="17">
        <v>1.0999999999999999E-2</v>
      </c>
      <c r="F48" s="17">
        <v>0.01</v>
      </c>
      <c r="G48" s="17">
        <v>7.0000000000000001E-3</v>
      </c>
    </row>
    <row r="49" spans="1:8" ht="12.95" customHeight="1" x14ac:dyDescent="0.2">
      <c r="A49" s="27" t="s">
        <v>74</v>
      </c>
      <c r="B49" s="28">
        <v>8</v>
      </c>
      <c r="C49" s="28">
        <v>13</v>
      </c>
      <c r="D49" s="28">
        <v>8</v>
      </c>
      <c r="E49" s="28">
        <v>13</v>
      </c>
      <c r="F49" s="28">
        <v>8</v>
      </c>
      <c r="G49" s="28">
        <v>13</v>
      </c>
    </row>
    <row r="50" spans="1:8" ht="12.95" customHeight="1" x14ac:dyDescent="0.2">
      <c r="A50" s="27" t="s">
        <v>75</v>
      </c>
      <c r="B50" s="28">
        <f>B48*60*B49</f>
        <v>7.1999999999999993</v>
      </c>
      <c r="C50" s="28">
        <f t="shared" ref="C50:G50" si="6">C48*60*C49</f>
        <v>7.8</v>
      </c>
      <c r="D50" s="28">
        <f t="shared" si="6"/>
        <v>5.76</v>
      </c>
      <c r="E50" s="28">
        <f t="shared" si="6"/>
        <v>8.5799999999999983</v>
      </c>
      <c r="F50" s="28">
        <f t="shared" si="6"/>
        <v>4.8</v>
      </c>
      <c r="G50" s="28">
        <f t="shared" si="6"/>
        <v>5.46</v>
      </c>
    </row>
    <row r="51" spans="1:8" ht="12.95" customHeight="1" x14ac:dyDescent="0.2">
      <c r="A51" s="27" t="s">
        <v>80</v>
      </c>
      <c r="B51" s="29">
        <v>250</v>
      </c>
      <c r="C51" s="29">
        <v>250</v>
      </c>
      <c r="D51" s="29">
        <v>250</v>
      </c>
      <c r="E51" s="29">
        <v>250</v>
      </c>
      <c r="F51" s="29">
        <v>250</v>
      </c>
      <c r="G51" s="29">
        <v>250</v>
      </c>
    </row>
    <row r="52" spans="1:8" ht="12.95" customHeight="1" x14ac:dyDescent="0.2">
      <c r="A52" s="9" t="s">
        <v>44</v>
      </c>
      <c r="B52" s="9">
        <f>B50*B51</f>
        <v>1799.9999999999998</v>
      </c>
      <c r="C52" s="9">
        <f t="shared" ref="C52:G52" si="7">C50*C51</f>
        <v>1950</v>
      </c>
      <c r="D52" s="9">
        <f t="shared" si="7"/>
        <v>1440</v>
      </c>
      <c r="E52" s="9">
        <f t="shared" si="7"/>
        <v>2144.9999999999995</v>
      </c>
      <c r="F52" s="9">
        <f t="shared" si="7"/>
        <v>1200</v>
      </c>
      <c r="G52" s="9">
        <f t="shared" si="7"/>
        <v>1365</v>
      </c>
    </row>
    <row r="54" spans="1:8" x14ac:dyDescent="0.2">
      <c r="A54" s="12" t="s">
        <v>2</v>
      </c>
      <c r="B54" s="35" t="s">
        <v>20</v>
      </c>
      <c r="C54" s="35"/>
      <c r="D54" s="35" t="s">
        <v>21</v>
      </c>
      <c r="E54" s="35"/>
      <c r="F54" s="35" t="s">
        <v>22</v>
      </c>
      <c r="G54" s="35"/>
    </row>
    <row r="55" spans="1:8" x14ac:dyDescent="0.2">
      <c r="A55" s="13" t="s">
        <v>1</v>
      </c>
      <c r="B55" s="18">
        <f>1-(1/(10^(-C12/10)))</f>
        <v>0.36904265551980675</v>
      </c>
      <c r="C55" s="18">
        <f t="shared" ref="C55:G55" si="8">1-(1/(10^(-D12/10)))</f>
        <v>0.36904265551980675</v>
      </c>
      <c r="D55" s="18">
        <f t="shared" si="8"/>
        <v>0.36904265551980675</v>
      </c>
      <c r="E55" s="18">
        <f t="shared" si="8"/>
        <v>0.36904265551980675</v>
      </c>
      <c r="F55" s="18">
        <f t="shared" si="8"/>
        <v>0.6018928294465028</v>
      </c>
      <c r="G55" s="18">
        <f t="shared" si="8"/>
        <v>0.6018928294465028</v>
      </c>
    </row>
    <row r="56" spans="1:8" x14ac:dyDescent="0.2">
      <c r="A56" s="18"/>
      <c r="B56" s="30" t="s">
        <v>23</v>
      </c>
      <c r="C56" s="30" t="s">
        <v>4</v>
      </c>
      <c r="D56" s="30" t="s">
        <v>3</v>
      </c>
      <c r="E56" s="30" t="s">
        <v>4</v>
      </c>
      <c r="F56" s="30" t="s">
        <v>3</v>
      </c>
      <c r="G56" s="30" t="s">
        <v>4</v>
      </c>
    </row>
    <row r="57" spans="1:8" x14ac:dyDescent="0.2">
      <c r="A57" s="13" t="s">
        <v>8</v>
      </c>
      <c r="B57" s="13">
        <f>10^(4.6/10)</f>
        <v>2.8840315031266059</v>
      </c>
      <c r="C57" s="13">
        <f>10^(2.6/10)</f>
        <v>1.8197008586099837</v>
      </c>
      <c r="D57" s="13">
        <f t="shared" ref="D57:F57" si="9">10^(4.6/10)</f>
        <v>2.8840315031266059</v>
      </c>
      <c r="E57" s="13">
        <f>10^(2.6/10)</f>
        <v>1.8197008586099837</v>
      </c>
      <c r="F57" s="13">
        <f t="shared" si="9"/>
        <v>2.8840315031266059</v>
      </c>
      <c r="G57" s="13">
        <f>10^(2.6/10)</f>
        <v>1.8197008586099837</v>
      </c>
    </row>
    <row r="58" spans="1:8" x14ac:dyDescent="0.2">
      <c r="A58" s="13" t="s">
        <v>69</v>
      </c>
      <c r="B58" s="13">
        <v>0.55000000000000004</v>
      </c>
      <c r="C58" s="13">
        <v>0.55000000000000004</v>
      </c>
      <c r="D58" s="13">
        <v>0.55000000000000004</v>
      </c>
      <c r="E58" s="13">
        <v>0.55000000000000004</v>
      </c>
      <c r="F58" s="13">
        <v>0.55000000000000004</v>
      </c>
      <c r="G58" s="13">
        <v>0.55000000000000004</v>
      </c>
    </row>
    <row r="59" spans="1:8" x14ac:dyDescent="0.2">
      <c r="A59" s="13" t="s">
        <v>70</v>
      </c>
      <c r="B59" s="13">
        <v>0.66</v>
      </c>
      <c r="C59" s="13">
        <v>0.66</v>
      </c>
      <c r="D59" s="13">
        <v>0.66</v>
      </c>
      <c r="E59" s="13">
        <v>0.66</v>
      </c>
      <c r="F59" s="13">
        <v>0.66</v>
      </c>
      <c r="G59" s="13">
        <v>0.66</v>
      </c>
    </row>
    <row r="60" spans="1:8" x14ac:dyDescent="0.2">
      <c r="A60" s="13" t="s">
        <v>71</v>
      </c>
      <c r="B60" s="13">
        <v>0.67</v>
      </c>
      <c r="C60" s="13">
        <v>1</v>
      </c>
      <c r="D60" s="13">
        <v>0.67</v>
      </c>
      <c r="E60" s="13">
        <v>1</v>
      </c>
      <c r="F60" s="13">
        <v>0.67</v>
      </c>
      <c r="G60" s="13">
        <v>1</v>
      </c>
    </row>
    <row r="61" spans="1:8" x14ac:dyDescent="0.2">
      <c r="A61" s="13" t="s">
        <v>68</v>
      </c>
      <c r="B61" s="13">
        <v>12.2</v>
      </c>
      <c r="C61" s="13">
        <v>64</v>
      </c>
      <c r="D61" s="13">
        <v>12.2</v>
      </c>
      <c r="E61" s="13">
        <v>64</v>
      </c>
      <c r="F61" s="13">
        <v>12.2</v>
      </c>
      <c r="G61" s="13">
        <v>64</v>
      </c>
      <c r="H61" t="s">
        <v>78</v>
      </c>
    </row>
    <row r="62" spans="1:8" x14ac:dyDescent="0.2">
      <c r="A62" s="13" t="s">
        <v>67</v>
      </c>
      <c r="B62" s="13">
        <v>3840</v>
      </c>
      <c r="C62" s="13">
        <v>3840</v>
      </c>
      <c r="D62" s="13">
        <v>3840</v>
      </c>
      <c r="E62" s="13">
        <v>3840</v>
      </c>
      <c r="F62" s="13">
        <v>3840</v>
      </c>
      <c r="G62" s="13">
        <v>3840</v>
      </c>
      <c r="H62" t="s">
        <v>79</v>
      </c>
    </row>
    <row r="63" spans="1:8" x14ac:dyDescent="0.2">
      <c r="A63" s="13" t="s">
        <v>66</v>
      </c>
      <c r="B63" s="13">
        <f>((B57*B60)*(1-B58+B59))/(B62/B61)</f>
        <v>6.8143806229890979E-3</v>
      </c>
      <c r="C63" s="13">
        <f t="shared" ref="C63:G63" si="10">((C57*C60)*(1-C58+C59))/(C62/C61)</f>
        <v>3.3664465884284699E-2</v>
      </c>
      <c r="D63" s="13">
        <f t="shared" si="10"/>
        <v>6.8143806229890979E-3</v>
      </c>
      <c r="E63" s="13">
        <f t="shared" si="10"/>
        <v>3.3664465884284699E-2</v>
      </c>
      <c r="F63" s="13">
        <f t="shared" si="10"/>
        <v>6.8143806229890979E-3</v>
      </c>
      <c r="G63" s="13">
        <f t="shared" si="10"/>
        <v>3.3664465884284699E-2</v>
      </c>
    </row>
    <row r="64" spans="1:8" x14ac:dyDescent="0.2">
      <c r="A64" s="27" t="s">
        <v>72</v>
      </c>
      <c r="B64" s="18">
        <v>4</v>
      </c>
      <c r="C64" s="18">
        <v>4</v>
      </c>
      <c r="D64" s="18">
        <v>3</v>
      </c>
      <c r="E64" s="18">
        <v>3</v>
      </c>
      <c r="F64" s="18">
        <v>3</v>
      </c>
      <c r="G64" s="18">
        <v>3</v>
      </c>
    </row>
    <row r="65" spans="1:7" x14ac:dyDescent="0.2">
      <c r="A65" s="18" t="s">
        <v>9</v>
      </c>
      <c r="B65" s="18">
        <v>0.08</v>
      </c>
      <c r="C65" s="31">
        <f>C55-B65</f>
        <v>0.28904265551980673</v>
      </c>
      <c r="D65" s="18">
        <v>0.06</v>
      </c>
      <c r="E65" s="31">
        <f>E55-D65</f>
        <v>0.30904265551980675</v>
      </c>
      <c r="F65" s="18">
        <v>0.125</v>
      </c>
      <c r="G65" s="31">
        <f>G55-F65</f>
        <v>0.4768928294465028</v>
      </c>
    </row>
    <row r="66" spans="1:7" x14ac:dyDescent="0.2">
      <c r="A66" s="32" t="s">
        <v>26</v>
      </c>
      <c r="B66" s="27">
        <f>B65/B63</f>
        <v>11.739878416845514</v>
      </c>
      <c r="C66" s="27">
        <f t="shared" ref="C66:G66" si="11">C65/C63</f>
        <v>8.5859866754855627</v>
      </c>
      <c r="D66" s="27">
        <f t="shared" si="11"/>
        <v>8.8049088126341353</v>
      </c>
      <c r="E66" s="27">
        <f t="shared" si="11"/>
        <v>9.1800849174938062</v>
      </c>
      <c r="F66" s="27">
        <f t="shared" si="11"/>
        <v>18.343560026321118</v>
      </c>
      <c r="G66" s="27">
        <f t="shared" si="11"/>
        <v>14.1660595800252</v>
      </c>
    </row>
    <row r="67" spans="1:7" x14ac:dyDescent="0.2">
      <c r="A67" s="18" t="s">
        <v>10</v>
      </c>
      <c r="B67" s="18">
        <f>B66*(1+B59)</f>
        <v>19.488198171963553</v>
      </c>
      <c r="C67" s="18">
        <f t="shared" ref="C67:G67" si="12">C66*(1+C59)</f>
        <v>14.252737881306036</v>
      </c>
      <c r="D67" s="18">
        <f t="shared" si="12"/>
        <v>14.616148628972665</v>
      </c>
      <c r="E67" s="18">
        <f t="shared" si="12"/>
        <v>15.23894096303972</v>
      </c>
      <c r="F67" s="18">
        <f t="shared" si="12"/>
        <v>30.450309643693057</v>
      </c>
      <c r="G67" s="18">
        <f t="shared" si="12"/>
        <v>23.515658902841835</v>
      </c>
    </row>
    <row r="68" spans="1:7" x14ac:dyDescent="0.2">
      <c r="A68" s="32" t="s">
        <v>18</v>
      </c>
      <c r="B68" s="39">
        <f>Erlang!B19</f>
        <v>12.332992000000001</v>
      </c>
      <c r="C68" s="39">
        <f>Erlang!B14</f>
        <v>8.2002682999999994</v>
      </c>
      <c r="D68" s="39">
        <f>Erlang!B14</f>
        <v>8.2002682999999994</v>
      </c>
      <c r="E68" s="39">
        <f>Erlang!B15</f>
        <v>9.0096215999999991</v>
      </c>
      <c r="F68" s="39">
        <f>Erlang!B30</f>
        <v>21.931564999999999</v>
      </c>
      <c r="G68" s="39">
        <f>Erlang!B23</f>
        <v>15.760899</v>
      </c>
    </row>
    <row r="69" spans="1:7" x14ac:dyDescent="0.2">
      <c r="A69" s="18" t="s">
        <v>19</v>
      </c>
      <c r="B69" s="18">
        <f>B68/(1+B59)</f>
        <v>7.4295132530120478</v>
      </c>
      <c r="C69" s="18">
        <f t="shared" ref="C69:G69" si="13">C68/(1+C59)</f>
        <v>4.9399206626506018</v>
      </c>
      <c r="D69" s="18">
        <f t="shared" si="13"/>
        <v>4.9399206626506018</v>
      </c>
      <c r="E69" s="18">
        <f t="shared" si="13"/>
        <v>5.4274828915662638</v>
      </c>
      <c r="F69" s="18">
        <f t="shared" si="13"/>
        <v>13.211786144578312</v>
      </c>
      <c r="G69" s="18">
        <f t="shared" si="13"/>
        <v>9.4945174698795167</v>
      </c>
    </row>
    <row r="70" spans="1:7" x14ac:dyDescent="0.2">
      <c r="A70" s="18" t="s">
        <v>35</v>
      </c>
      <c r="B70" s="18">
        <v>1.4999999999999999E-2</v>
      </c>
      <c r="C70" s="18">
        <v>0.01</v>
      </c>
      <c r="D70" s="18">
        <v>1.2E-2</v>
      </c>
      <c r="E70" s="18">
        <v>1.0999999999999999E-2</v>
      </c>
      <c r="F70" s="18">
        <v>0.01</v>
      </c>
      <c r="G70" s="18">
        <v>7.0000000000000001E-3</v>
      </c>
    </row>
    <row r="71" spans="1:7" x14ac:dyDescent="0.2">
      <c r="A71" s="18" t="s">
        <v>7</v>
      </c>
      <c r="B71" s="18">
        <f>B69/B70</f>
        <v>495.30088353413652</v>
      </c>
      <c r="C71" s="18">
        <f t="shared" ref="C71:G71" si="14">C69/C70</f>
        <v>493.99206626506015</v>
      </c>
      <c r="D71" s="18">
        <f t="shared" si="14"/>
        <v>411.66005522088346</v>
      </c>
      <c r="E71" s="18">
        <f t="shared" si="14"/>
        <v>493.40753559693309</v>
      </c>
      <c r="F71" s="18">
        <f t="shared" si="14"/>
        <v>1321.1786144578311</v>
      </c>
      <c r="G71" s="18">
        <f t="shared" si="14"/>
        <v>1356.3596385542166</v>
      </c>
    </row>
    <row r="72" spans="1:7" x14ac:dyDescent="0.2">
      <c r="A72" s="33"/>
      <c r="B72" s="35" t="s">
        <v>20</v>
      </c>
      <c r="C72" s="35"/>
      <c r="D72" s="35" t="s">
        <v>21</v>
      </c>
      <c r="E72" s="35"/>
      <c r="F72" s="35" t="s">
        <v>22</v>
      </c>
      <c r="G72" s="35"/>
    </row>
    <row r="73" spans="1:7" x14ac:dyDescent="0.2">
      <c r="A73" s="15" t="s">
        <v>5</v>
      </c>
      <c r="B73" s="34">
        <f>SQRT((B71*B64)/(PI()*B44))</f>
        <v>0.50473155265386715</v>
      </c>
      <c r="C73" s="34">
        <f t="shared" ref="C73:G73" si="15">SQRT((C71*C64)/(PI()*C44))</f>
        <v>0.48060639805332767</v>
      </c>
      <c r="D73" s="34">
        <f t="shared" si="15"/>
        <v>0.92615504889756584</v>
      </c>
      <c r="E73" s="34">
        <f t="shared" si="15"/>
        <v>0.96676491513859797</v>
      </c>
      <c r="F73" s="34">
        <f t="shared" si="15"/>
        <v>3.2706887087642889</v>
      </c>
      <c r="G73" s="34">
        <f t="shared" si="15"/>
        <v>3.1597267755275529</v>
      </c>
    </row>
    <row r="75" spans="1:7" x14ac:dyDescent="0.2">
      <c r="A75" s="33"/>
      <c r="B75" s="33" t="s">
        <v>20</v>
      </c>
      <c r="C75" s="33" t="s">
        <v>21</v>
      </c>
      <c r="D75" s="33" t="s">
        <v>22</v>
      </c>
    </row>
    <row r="76" spans="1:7" x14ac:dyDescent="0.2">
      <c r="A76" s="15" t="s">
        <v>6</v>
      </c>
      <c r="B76" s="34">
        <f>MIN(B73,C73,B28)</f>
        <v>0.35468248512083245</v>
      </c>
      <c r="C76" s="34">
        <f>MIN(D73,E73,C28)</f>
        <v>0.78624191795068277</v>
      </c>
      <c r="D76" s="34">
        <f>MIN(F73,G73,D28)</f>
        <v>3.1597267755275529</v>
      </c>
      <c r="E76" t="s">
        <v>77</v>
      </c>
    </row>
    <row r="77" spans="1:7" x14ac:dyDescent="0.2">
      <c r="A77" s="15" t="s">
        <v>24</v>
      </c>
      <c r="B77" s="15">
        <f>PI()*B76^2</f>
        <v>0.39521130417813466</v>
      </c>
      <c r="C77" s="15">
        <f t="shared" ref="C77:D77" si="16">PI()*C76^2</f>
        <v>1.942058290912887</v>
      </c>
      <c r="D77" s="15">
        <f t="shared" si="16"/>
        <v>31.365263001040137</v>
      </c>
      <c r="E77" t="s">
        <v>76</v>
      </c>
    </row>
    <row r="78" spans="1:7" x14ac:dyDescent="0.2">
      <c r="A78" s="15" t="s">
        <v>25</v>
      </c>
      <c r="B78" s="15">
        <f>ROUNDUP(B35/B77,0)</f>
        <v>72</v>
      </c>
      <c r="C78" s="15">
        <f>ROUNDUP(D35/C77,0)</f>
        <v>28</v>
      </c>
      <c r="D78" s="15">
        <f>ROUNDUP(G35/D77,0)</f>
        <v>5</v>
      </c>
    </row>
  </sheetData>
  <mergeCells count="15">
    <mergeCell ref="F72:G72"/>
    <mergeCell ref="D72:E72"/>
    <mergeCell ref="B72:C72"/>
    <mergeCell ref="B54:C54"/>
    <mergeCell ref="D54:E54"/>
    <mergeCell ref="F54:G54"/>
    <mergeCell ref="D47:E47"/>
    <mergeCell ref="F47:G47"/>
    <mergeCell ref="C2:D2"/>
    <mergeCell ref="E2:F2"/>
    <mergeCell ref="G2:H2"/>
    <mergeCell ref="B33:C33"/>
    <mergeCell ref="D33:E33"/>
    <mergeCell ref="F33:G33"/>
    <mergeCell ref="B47:C47"/>
  </mergeCells>
  <phoneticPr fontId="4" type="noConversion"/>
  <pageMargins left="0.75000000000000011" right="0.75000000000000011" top="1" bottom="1" header="0.5" footer="0.5"/>
  <pageSetup scale="78" fitToHeight="3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activeCell="D14" sqref="D14"/>
    </sheetView>
  </sheetViews>
  <sheetFormatPr baseColWidth="10" defaultRowHeight="12.75" x14ac:dyDescent="0.2"/>
  <cols>
    <col min="1" max="1" width="10.875" style="7"/>
    <col min="2" max="2" width="13.375" style="7" customWidth="1"/>
  </cols>
  <sheetData>
    <row r="1" spans="1:2" x14ac:dyDescent="0.2">
      <c r="A1" s="1">
        <v>1</v>
      </c>
      <c r="B1" s="2">
        <v>2.0408163E-2</v>
      </c>
    </row>
    <row r="2" spans="1:2" x14ac:dyDescent="0.2">
      <c r="A2" s="1">
        <v>2</v>
      </c>
      <c r="B2" s="2">
        <v>0.22346682000000001</v>
      </c>
    </row>
    <row r="3" spans="1:2" x14ac:dyDescent="0.2">
      <c r="A3" s="1">
        <v>3</v>
      </c>
      <c r="B3" s="2">
        <v>0.60220647999999999</v>
      </c>
    </row>
    <row r="4" spans="1:2" x14ac:dyDescent="0.2">
      <c r="A4" s="1">
        <v>4</v>
      </c>
      <c r="B4" s="3">
        <v>1.0922605000000001</v>
      </c>
    </row>
    <row r="5" spans="1:2" x14ac:dyDescent="0.2">
      <c r="A5" s="1">
        <v>5</v>
      </c>
      <c r="B5" s="3">
        <v>1.6571431000000001</v>
      </c>
    </row>
    <row r="6" spans="1:2" x14ac:dyDescent="0.2">
      <c r="A6" s="1">
        <v>6</v>
      </c>
      <c r="B6" s="3">
        <v>2.2758761000000001</v>
      </c>
    </row>
    <row r="7" spans="1:2" x14ac:dyDescent="0.2">
      <c r="A7" s="1">
        <v>7</v>
      </c>
      <c r="B7" s="3">
        <v>2.9354057</v>
      </c>
    </row>
    <row r="8" spans="1:2" x14ac:dyDescent="0.2">
      <c r="A8" s="1">
        <v>8</v>
      </c>
      <c r="B8" s="3">
        <v>3.6270505000000002</v>
      </c>
    </row>
    <row r="9" spans="1:2" x14ac:dyDescent="0.2">
      <c r="A9" s="1">
        <v>9</v>
      </c>
      <c r="B9" s="3">
        <v>4.3447291999999997</v>
      </c>
    </row>
    <row r="10" spans="1:2" x14ac:dyDescent="0.2">
      <c r="A10" s="1">
        <v>10</v>
      </c>
      <c r="B10" s="3">
        <v>5.0840046000000001</v>
      </c>
    </row>
    <row r="11" spans="1:2" x14ac:dyDescent="0.2">
      <c r="A11" s="1">
        <v>11</v>
      </c>
      <c r="B11" s="3">
        <v>5.8415311000000001</v>
      </c>
    </row>
    <row r="12" spans="1:2" x14ac:dyDescent="0.2">
      <c r="A12" s="1">
        <v>12</v>
      </c>
      <c r="B12" s="3">
        <v>6.6147182999999998</v>
      </c>
    </row>
    <row r="13" spans="1:2" x14ac:dyDescent="0.2">
      <c r="A13" s="1">
        <v>13</v>
      </c>
      <c r="B13" s="3">
        <v>7.4015154000000001</v>
      </c>
    </row>
    <row r="14" spans="1:2" x14ac:dyDescent="0.2">
      <c r="A14" s="1">
        <v>14</v>
      </c>
      <c r="B14" s="3">
        <v>8.2002682999999994</v>
      </c>
    </row>
    <row r="15" spans="1:2" x14ac:dyDescent="0.2">
      <c r="A15" s="1">
        <v>15</v>
      </c>
      <c r="B15" s="3">
        <v>9.0096215999999991</v>
      </c>
    </row>
    <row r="16" spans="1:2" x14ac:dyDescent="0.2">
      <c r="A16" s="1">
        <v>16</v>
      </c>
      <c r="B16" s="3">
        <v>9.8284491999999997</v>
      </c>
    </row>
    <row r="17" spans="1:2" x14ac:dyDescent="0.2">
      <c r="A17" s="1">
        <v>17</v>
      </c>
      <c r="B17" s="4">
        <v>10.655804</v>
      </c>
    </row>
    <row r="18" spans="1:2" x14ac:dyDescent="0.2">
      <c r="A18" s="1">
        <v>18</v>
      </c>
      <c r="B18" s="4">
        <v>11.490881999999999</v>
      </c>
    </row>
    <row r="19" spans="1:2" x14ac:dyDescent="0.2">
      <c r="A19" s="1">
        <v>19</v>
      </c>
      <c r="B19" s="4">
        <v>12.332992000000001</v>
      </c>
    </row>
    <row r="20" spans="1:2" x14ac:dyDescent="0.2">
      <c r="A20" s="1">
        <v>20</v>
      </c>
      <c r="B20" s="4">
        <v>13.181538</v>
      </c>
    </row>
    <row r="21" spans="1:2" x14ac:dyDescent="0.2">
      <c r="A21" s="1">
        <v>21</v>
      </c>
      <c r="B21" s="4">
        <v>14.035999</v>
      </c>
    </row>
    <row r="22" spans="1:2" x14ac:dyDescent="0.2">
      <c r="A22" s="1">
        <v>22</v>
      </c>
      <c r="B22" s="4">
        <v>14.895921</v>
      </c>
    </row>
    <row r="23" spans="1:2" x14ac:dyDescent="0.2">
      <c r="A23" s="1">
        <v>23</v>
      </c>
      <c r="B23" s="4">
        <v>15.760899</v>
      </c>
    </row>
    <row r="24" spans="1:2" x14ac:dyDescent="0.2">
      <c r="A24" s="1">
        <v>24</v>
      </c>
      <c r="B24" s="4">
        <v>16.630576000000001</v>
      </c>
    </row>
    <row r="25" spans="1:2" x14ac:dyDescent="0.2">
      <c r="A25" s="1">
        <v>25</v>
      </c>
      <c r="B25" s="4">
        <v>17.504635</v>
      </c>
    </row>
    <row r="26" spans="1:2" x14ac:dyDescent="0.2">
      <c r="A26" s="1">
        <v>26</v>
      </c>
      <c r="B26" s="4">
        <v>18.382788999999999</v>
      </c>
    </row>
    <row r="27" spans="1:2" x14ac:dyDescent="0.2">
      <c r="A27" s="1">
        <v>27</v>
      </c>
      <c r="B27" s="4">
        <v>19.264779999999998</v>
      </c>
    </row>
    <row r="28" spans="1:2" x14ac:dyDescent="0.2">
      <c r="A28" s="1">
        <v>28</v>
      </c>
      <c r="B28" s="4">
        <v>20.150378</v>
      </c>
    </row>
    <row r="29" spans="1:2" x14ac:dyDescent="0.2">
      <c r="A29" s="1">
        <v>29</v>
      </c>
      <c r="B29" s="4">
        <v>21.039370000000002</v>
      </c>
    </row>
    <row r="30" spans="1:2" x14ac:dyDescent="0.2">
      <c r="A30" s="1">
        <v>30</v>
      </c>
      <c r="B30" s="4">
        <v>21.931564999999999</v>
      </c>
    </row>
    <row r="31" spans="1:2" x14ac:dyDescent="0.2">
      <c r="A31" s="1">
        <v>31</v>
      </c>
      <c r="B31" s="4">
        <v>22.826789000000002</v>
      </c>
    </row>
    <row r="32" spans="1:2" x14ac:dyDescent="0.2">
      <c r="A32" s="1">
        <v>32</v>
      </c>
      <c r="B32" s="4">
        <v>23.724879000000001</v>
      </c>
    </row>
    <row r="33" spans="1:2" x14ac:dyDescent="0.2">
      <c r="A33" s="1">
        <v>33</v>
      </c>
      <c r="B33" s="4">
        <v>24.625689999999999</v>
      </c>
    </row>
    <row r="34" spans="1:2" x14ac:dyDescent="0.2">
      <c r="A34" s="1">
        <v>34</v>
      </c>
      <c r="B34" s="4">
        <v>25.529086</v>
      </c>
    </row>
    <row r="35" spans="1:2" x14ac:dyDescent="0.2">
      <c r="A35" s="1">
        <v>35</v>
      </c>
      <c r="B35" s="4">
        <v>26.434940999999998</v>
      </c>
    </row>
    <row r="36" spans="1:2" x14ac:dyDescent="0.2">
      <c r="A36" s="1">
        <v>36</v>
      </c>
      <c r="B36" s="4">
        <v>27.343139999999998</v>
      </c>
    </row>
    <row r="37" spans="1:2" x14ac:dyDescent="0.2">
      <c r="A37" s="1">
        <v>37</v>
      </c>
      <c r="B37" s="4">
        <v>28.253575999999999</v>
      </c>
    </row>
    <row r="38" spans="1:2" x14ac:dyDescent="0.2">
      <c r="A38" s="1">
        <v>38</v>
      </c>
      <c r="B38" s="4">
        <v>29.166146999999999</v>
      </c>
    </row>
    <row r="39" spans="1:2" x14ac:dyDescent="0.2">
      <c r="A39" s="1">
        <v>39</v>
      </c>
      <c r="B39" s="4">
        <v>30.080763000000001</v>
      </c>
    </row>
    <row r="40" spans="1:2" x14ac:dyDescent="0.2">
      <c r="A40" s="5">
        <v>40</v>
      </c>
      <c r="B40" s="6">
        <v>30.997335</v>
      </c>
    </row>
    <row r="41" spans="1:2" x14ac:dyDescent="0.2">
      <c r="A41" s="1">
        <v>41</v>
      </c>
      <c r="B41" s="4">
        <v>31.915783999999999</v>
      </c>
    </row>
    <row r="42" spans="1:2" x14ac:dyDescent="0.2">
      <c r="A42" s="1">
        <v>42</v>
      </c>
      <c r="B42" s="4">
        <v>32.836033</v>
      </c>
    </row>
    <row r="43" spans="1:2" x14ac:dyDescent="0.2">
      <c r="A43" s="1">
        <v>43</v>
      </c>
      <c r="B43" s="4">
        <v>33.758011000000003</v>
      </c>
    </row>
    <row r="44" spans="1:2" x14ac:dyDescent="0.2">
      <c r="A44" s="1">
        <v>44</v>
      </c>
      <c r="B44" s="4">
        <v>34.681651000000002</v>
      </c>
    </row>
    <row r="45" spans="1:2" x14ac:dyDescent="0.2">
      <c r="A45" s="1">
        <v>45</v>
      </c>
      <c r="B45" s="4">
        <v>35.606892000000002</v>
      </c>
    </row>
    <row r="46" spans="1:2" x14ac:dyDescent="0.2">
      <c r="A46" s="1">
        <v>46</v>
      </c>
      <c r="B46" s="4">
        <v>36.533673999999998</v>
      </c>
    </row>
    <row r="47" spans="1:2" x14ac:dyDescent="0.2">
      <c r="A47" s="1">
        <v>47</v>
      </c>
      <c r="B47" s="4">
        <v>37.461941000000003</v>
      </c>
    </row>
    <row r="48" spans="1:2" x14ac:dyDescent="0.2">
      <c r="A48" s="1">
        <v>48</v>
      </c>
      <c r="B48" s="4">
        <v>38.391641</v>
      </c>
    </row>
    <row r="49" spans="1:2" x14ac:dyDescent="0.2">
      <c r="A49" s="1">
        <v>49</v>
      </c>
      <c r="B49" s="4">
        <v>39.322724000000001</v>
      </c>
    </row>
    <row r="50" spans="1:2" x14ac:dyDescent="0.2">
      <c r="A50" s="1">
        <v>50</v>
      </c>
      <c r="B50" s="4">
        <v>40.255144000000001</v>
      </c>
    </row>
    <row r="51" spans="1:2" x14ac:dyDescent="0.2">
      <c r="A51" s="1">
        <v>51</v>
      </c>
      <c r="B51" s="4">
        <v>41.188854999999997</v>
      </c>
    </row>
    <row r="52" spans="1:2" x14ac:dyDescent="0.2">
      <c r="A52" s="1">
        <v>52</v>
      </c>
      <c r="B52" s="4">
        <v>42.123815999999998</v>
      </c>
    </row>
    <row r="53" spans="1:2" x14ac:dyDescent="0.2">
      <c r="A53" s="1">
        <v>53</v>
      </c>
      <c r="B53" s="4">
        <v>43.059986000000002</v>
      </c>
    </row>
    <row r="54" spans="1:2" x14ac:dyDescent="0.2">
      <c r="A54" s="1">
        <v>54</v>
      </c>
      <c r="B54" s="4">
        <v>43.997328000000003</v>
      </c>
    </row>
    <row r="55" spans="1:2" x14ac:dyDescent="0.2">
      <c r="A55" s="1">
        <v>55</v>
      </c>
      <c r="B55" s="4">
        <v>44.935805999999999</v>
      </c>
    </row>
    <row r="56" spans="1:2" x14ac:dyDescent="0.2">
      <c r="A56" s="1">
        <v>56</v>
      </c>
      <c r="B56" s="4">
        <v>45.875383999999997</v>
      </c>
    </row>
    <row r="57" spans="1:2" x14ac:dyDescent="0.2">
      <c r="A57" s="1">
        <v>57</v>
      </c>
      <c r="B57" s="4">
        <v>46.816029999999998</v>
      </c>
    </row>
    <row r="58" spans="1:2" x14ac:dyDescent="0.2">
      <c r="A58" s="1">
        <v>58</v>
      </c>
      <c r="B58" s="4">
        <v>47.757713000000003</v>
      </c>
    </row>
    <row r="59" spans="1:2" x14ac:dyDescent="0.2">
      <c r="A59" s="1">
        <v>59</v>
      </c>
      <c r="B59" s="4">
        <v>48.700403999999999</v>
      </c>
    </row>
    <row r="60" spans="1:2" x14ac:dyDescent="0.2">
      <c r="A60" s="1">
        <v>60</v>
      </c>
      <c r="B60" s="4">
        <v>49.644072000000001</v>
      </c>
    </row>
    <row r="61" spans="1:2" x14ac:dyDescent="0.2">
      <c r="A61" s="1">
        <v>61</v>
      </c>
      <c r="B61" s="4">
        <v>50.588692000000002</v>
      </c>
    </row>
    <row r="62" spans="1:2" x14ac:dyDescent="0.2">
      <c r="A62" s="1">
        <v>62</v>
      </c>
      <c r="B62" s="4">
        <v>51.534236999999997</v>
      </c>
    </row>
    <row r="63" spans="1:2" x14ac:dyDescent="0.2">
      <c r="A63" s="1">
        <v>63</v>
      </c>
      <c r="B63" s="4">
        <v>52.480682000000002</v>
      </c>
    </row>
    <row r="64" spans="1:2" x14ac:dyDescent="0.2">
      <c r="A64" s="1">
        <v>64</v>
      </c>
      <c r="B64" s="4">
        <v>53.428002999999997</v>
      </c>
    </row>
    <row r="65" spans="1:2" x14ac:dyDescent="0.2">
      <c r="A65" s="1">
        <v>65</v>
      </c>
      <c r="B65" s="4">
        <v>54.376176999999998</v>
      </c>
    </row>
    <row r="66" spans="1:2" x14ac:dyDescent="0.2">
      <c r="A66" s="1">
        <v>66</v>
      </c>
      <c r="B66" s="4">
        <v>55.325183000000003</v>
      </c>
    </row>
    <row r="67" spans="1:2" x14ac:dyDescent="0.2">
      <c r="A67" s="1">
        <v>67</v>
      </c>
      <c r="B67" s="4">
        <v>56.274999000000001</v>
      </c>
    </row>
    <row r="68" spans="1:2" x14ac:dyDescent="0.2">
      <c r="A68" s="1">
        <v>68</v>
      </c>
      <c r="B68" s="4">
        <v>57.225605000000002</v>
      </c>
    </row>
    <row r="69" spans="1:2" x14ac:dyDescent="0.2">
      <c r="A69" s="1">
        <v>69</v>
      </c>
      <c r="B69" s="4">
        <v>58.176980999999998</v>
      </c>
    </row>
    <row r="70" spans="1:2" x14ac:dyDescent="0.2">
      <c r="A70" s="1">
        <v>70</v>
      </c>
      <c r="B70" s="4">
        <v>59.129109</v>
      </c>
    </row>
    <row r="71" spans="1:2" x14ac:dyDescent="0.2">
      <c r="A71" s="1">
        <v>71</v>
      </c>
      <c r="B71" s="4">
        <v>60.081971000000003</v>
      </c>
    </row>
    <row r="72" spans="1:2" x14ac:dyDescent="0.2">
      <c r="A72" s="1">
        <v>72</v>
      </c>
      <c r="B72" s="4">
        <v>61.035549000000003</v>
      </c>
    </row>
    <row r="73" spans="1:2" x14ac:dyDescent="0.2">
      <c r="A73" s="1">
        <v>73</v>
      </c>
      <c r="B73" s="4">
        <v>61.989826000000001</v>
      </c>
    </row>
    <row r="74" spans="1:2" x14ac:dyDescent="0.2">
      <c r="A74" s="1">
        <v>74</v>
      </c>
      <c r="B74" s="4">
        <v>62.944788000000003</v>
      </c>
    </row>
    <row r="75" spans="1:2" x14ac:dyDescent="0.2">
      <c r="A75" s="1">
        <v>75</v>
      </c>
      <c r="B75" s="4">
        <v>63.900416999999997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UMTS 2100</vt:lpstr>
      <vt:lpstr>Erlang</vt:lpstr>
      <vt:lpstr>'UMTS 2100'!Área_de_impresión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Jiménez Soto Álvaro</cp:lastModifiedBy>
  <cp:lastPrinted>2019-03-27T08:49:27Z</cp:lastPrinted>
  <dcterms:created xsi:type="dcterms:W3CDTF">2011-01-31T17:50:12Z</dcterms:created>
  <dcterms:modified xsi:type="dcterms:W3CDTF">2021-12-13T17:24:12Z</dcterms:modified>
</cp:coreProperties>
</file>