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filterPrivacy="1"/>
  <xr:revisionPtr revIDLastSave="0" documentId="13_ncr:1_{4C391F7D-4A64-4A45-A5EE-1882FB2D61DA}" xr6:coauthVersionLast="47" xr6:coauthVersionMax="47" xr10:uidLastSave="{00000000-0000-0000-0000-000000000000}"/>
  <bookViews>
    <workbookView xWindow="0" yWindow="880" windowWidth="23040" windowHeight="15780" tabRatio="507" activeTab="1" xr2:uid="{00000000-000D-0000-FFFF-FFFF00000000}"/>
  </bookViews>
  <sheets>
    <sheet name="手順書" sheetId="34" r:id="rId1"/>
    <sheet name="一覧表【入力シート】" sheetId="1" r:id="rId2"/>
    <sheet name="許可書【出力シート】" sheetId="19" r:id="rId3"/>
  </sheets>
  <definedNames>
    <definedName name="_xlnm.Print_Area" localSheetId="1">一覧表【入力シート】!$A$2:$AL$35</definedName>
    <definedName name="_xlnm.Print_Area" localSheetId="0">手順書!$A$1:$M$134</definedName>
    <definedName name="_xlnm.Print_Area" localSheetId="2">許可書【出力シート】!$A$1:$R$35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9" l="1"/>
  <c r="B5" i="19" l="1"/>
  <c r="AK35" i="1"/>
  <c r="AL35" i="1" s="1"/>
  <c r="AI35" i="1"/>
  <c r="AJ35" i="1" s="1"/>
  <c r="AG35" i="1"/>
  <c r="AH35" i="1" s="1"/>
  <c r="AE35" i="1"/>
  <c r="AF35" i="1" s="1"/>
  <c r="AK34" i="1"/>
  <c r="AL34" i="1" s="1"/>
  <c r="AI34" i="1"/>
  <c r="AJ34" i="1" s="1"/>
  <c r="AG34" i="1"/>
  <c r="AH34" i="1" s="1"/>
  <c r="AE34" i="1"/>
  <c r="AF34" i="1" s="1"/>
  <c r="AK33" i="1"/>
  <c r="AL33" i="1" s="1"/>
  <c r="AI33" i="1"/>
  <c r="AJ33" i="1" s="1"/>
  <c r="AG33" i="1"/>
  <c r="AH33" i="1" s="1"/>
  <c r="AE33" i="1"/>
  <c r="AF33" i="1" s="1"/>
  <c r="AK32" i="1"/>
  <c r="AL32" i="1" s="1"/>
  <c r="AI32" i="1"/>
  <c r="AJ32" i="1" s="1"/>
  <c r="AG32" i="1"/>
  <c r="AH32" i="1" s="1"/>
  <c r="AE32" i="1"/>
  <c r="AF32" i="1" s="1"/>
  <c r="AK31" i="1"/>
  <c r="AL31" i="1" s="1"/>
  <c r="AI31" i="1"/>
  <c r="AJ31" i="1" s="1"/>
  <c r="AG31" i="1"/>
  <c r="AH31" i="1" s="1"/>
  <c r="AE31" i="1"/>
  <c r="AF31" i="1" s="1"/>
  <c r="AK30" i="1"/>
  <c r="AL30" i="1" s="1"/>
  <c r="AI30" i="1"/>
  <c r="AJ30" i="1" s="1"/>
  <c r="AG30" i="1"/>
  <c r="AH30" i="1" s="1"/>
  <c r="AE30" i="1"/>
  <c r="AF30" i="1" s="1"/>
  <c r="AK29" i="1"/>
  <c r="AL29" i="1" s="1"/>
  <c r="AI29" i="1"/>
  <c r="AJ29" i="1" s="1"/>
  <c r="AG29" i="1"/>
  <c r="AH29" i="1" s="1"/>
  <c r="AE29" i="1"/>
  <c r="AF29" i="1" s="1"/>
  <c r="AK28" i="1"/>
  <c r="AL28" i="1" s="1"/>
  <c r="AI28" i="1"/>
  <c r="AJ28" i="1" s="1"/>
  <c r="AG28" i="1"/>
  <c r="AH28" i="1" s="1"/>
  <c r="AE28" i="1"/>
  <c r="AF28" i="1" s="1"/>
  <c r="AK27" i="1"/>
  <c r="AL27" i="1" s="1"/>
  <c r="AI27" i="1"/>
  <c r="AJ27" i="1" s="1"/>
  <c r="AG27" i="1"/>
  <c r="AH27" i="1" s="1"/>
  <c r="AE27" i="1"/>
  <c r="AF27" i="1" s="1"/>
  <c r="AK26" i="1"/>
  <c r="AL26" i="1" s="1"/>
  <c r="AI26" i="1"/>
  <c r="AJ26" i="1" s="1"/>
  <c r="AG26" i="1"/>
  <c r="AH26" i="1" s="1"/>
  <c r="AE26" i="1"/>
  <c r="AF26" i="1" s="1"/>
  <c r="AK25" i="1"/>
  <c r="AL25" i="1" s="1"/>
  <c r="AI25" i="1"/>
  <c r="AJ25" i="1" s="1"/>
  <c r="AG25" i="1"/>
  <c r="AH25" i="1" s="1"/>
  <c r="AE25" i="1"/>
  <c r="AF25" i="1" s="1"/>
  <c r="AK24" i="1"/>
  <c r="AL24" i="1" s="1"/>
  <c r="AI24" i="1"/>
  <c r="AJ24" i="1" s="1"/>
  <c r="AG24" i="1"/>
  <c r="AH24" i="1" s="1"/>
  <c r="AE24" i="1"/>
  <c r="AF24" i="1" s="1"/>
  <c r="AK23" i="1"/>
  <c r="AL23" i="1" s="1"/>
  <c r="AI23" i="1"/>
  <c r="AJ23" i="1" s="1"/>
  <c r="AG23" i="1"/>
  <c r="AH23" i="1" s="1"/>
  <c r="AE23" i="1"/>
  <c r="AF23" i="1" s="1"/>
  <c r="AK22" i="1"/>
  <c r="AL22" i="1" s="1"/>
  <c r="AI22" i="1"/>
  <c r="AJ22" i="1" s="1"/>
  <c r="AG22" i="1"/>
  <c r="AH22" i="1" s="1"/>
  <c r="AE22" i="1"/>
  <c r="AF22" i="1" s="1"/>
  <c r="AK21" i="1"/>
  <c r="AL21" i="1" s="1"/>
  <c r="AI21" i="1"/>
  <c r="AJ21" i="1" s="1"/>
  <c r="AG21" i="1"/>
  <c r="AH21" i="1" s="1"/>
  <c r="AE21" i="1"/>
  <c r="AF21" i="1" s="1"/>
  <c r="AK20" i="1"/>
  <c r="AL20" i="1" s="1"/>
  <c r="AI20" i="1"/>
  <c r="AJ20" i="1" s="1"/>
  <c r="AG20" i="1"/>
  <c r="AH20" i="1" s="1"/>
  <c r="AE20" i="1"/>
  <c r="AF20" i="1" s="1"/>
  <c r="AK19" i="1"/>
  <c r="AL19" i="1" s="1"/>
  <c r="AI19" i="1"/>
  <c r="AJ19" i="1" s="1"/>
  <c r="AG19" i="1"/>
  <c r="AH19" i="1" s="1"/>
  <c r="AE19" i="1"/>
  <c r="AF19" i="1" s="1"/>
  <c r="AK18" i="1"/>
  <c r="AL18" i="1" s="1"/>
  <c r="AI18" i="1"/>
  <c r="AJ18" i="1" s="1"/>
  <c r="AG18" i="1"/>
  <c r="AH18" i="1" s="1"/>
  <c r="AE18" i="1"/>
  <c r="AF18" i="1" s="1"/>
  <c r="M22" i="19"/>
  <c r="O22" i="19" s="1"/>
  <c r="M20" i="19"/>
  <c r="O20" i="19" s="1"/>
  <c r="M18" i="19"/>
  <c r="O18" i="19" s="1"/>
  <c r="M23" i="19"/>
  <c r="O23" i="19" s="1"/>
  <c r="M21" i="19"/>
  <c r="O21" i="19" s="1"/>
  <c r="M19" i="19"/>
  <c r="O19" i="19" s="1"/>
  <c r="M17" i="19"/>
  <c r="O17" i="19" s="1"/>
  <c r="I23" i="19"/>
  <c r="I21" i="19"/>
  <c r="I19" i="19"/>
  <c r="I17" i="19"/>
  <c r="B16" i="19"/>
  <c r="B6" i="19"/>
  <c r="N4" i="19"/>
  <c r="P3" i="19"/>
  <c r="AK17" i="1"/>
  <c r="AL17" i="1" s="1"/>
  <c r="AI17" i="1"/>
  <c r="AJ17" i="1" s="1"/>
  <c r="AG17" i="1"/>
  <c r="AH17" i="1" s="1"/>
  <c r="AE17" i="1"/>
  <c r="AF17" i="1" s="1"/>
  <c r="AK16" i="1"/>
  <c r="AL16" i="1" s="1"/>
  <c r="AI16" i="1"/>
  <c r="AJ16" i="1" s="1"/>
  <c r="AG16" i="1"/>
  <c r="AH16" i="1" s="1"/>
  <c r="AE16" i="1"/>
  <c r="AF16" i="1" s="1"/>
  <c r="AK15" i="1"/>
  <c r="AL15" i="1" s="1"/>
  <c r="AI15" i="1"/>
  <c r="AJ15" i="1" s="1"/>
  <c r="AG15" i="1"/>
  <c r="AH15" i="1" s="1"/>
  <c r="AE15" i="1"/>
  <c r="AF15" i="1" s="1"/>
  <c r="AK14" i="1"/>
  <c r="AL14" i="1" s="1"/>
  <c r="AI14" i="1"/>
  <c r="AJ14" i="1" s="1"/>
  <c r="AG14" i="1"/>
  <c r="AH14" i="1" s="1"/>
  <c r="AE14" i="1"/>
  <c r="AF14" i="1" s="1"/>
  <c r="AK13" i="1"/>
  <c r="AL13" i="1" s="1"/>
  <c r="AI13" i="1"/>
  <c r="AJ13" i="1" s="1"/>
  <c r="AG13" i="1"/>
  <c r="AH13" i="1" s="1"/>
  <c r="AE13" i="1"/>
  <c r="AF13" i="1" s="1"/>
  <c r="AK12" i="1"/>
  <c r="AL12" i="1" s="1"/>
  <c r="AI12" i="1"/>
  <c r="AJ12" i="1" s="1"/>
  <c r="AG12" i="1"/>
  <c r="AH12" i="1" s="1"/>
  <c r="AE12" i="1"/>
  <c r="AF12" i="1" s="1"/>
  <c r="AK11" i="1"/>
  <c r="AL11" i="1" s="1"/>
  <c r="AI11" i="1"/>
  <c r="AJ11" i="1" s="1"/>
  <c r="AG11" i="1"/>
  <c r="AH11" i="1" s="1"/>
  <c r="AE11" i="1"/>
  <c r="AF11" i="1" s="1"/>
  <c r="AK10" i="1"/>
  <c r="AL10" i="1" s="1"/>
  <c r="AI10" i="1"/>
  <c r="AG10" i="1"/>
  <c r="AE10" i="1"/>
  <c r="AF10" i="1" s="1"/>
  <c r="AK9" i="1"/>
  <c r="AL9" i="1" s="1"/>
  <c r="AI9" i="1"/>
  <c r="AJ9" i="1" s="1"/>
  <c r="AG9" i="1"/>
  <c r="AH9" i="1" s="1"/>
  <c r="AE9" i="1"/>
  <c r="AF9" i="1" s="1"/>
  <c r="AK8" i="1"/>
  <c r="AL8" i="1" s="1"/>
  <c r="AI8" i="1"/>
  <c r="AJ8" i="1" s="1"/>
  <c r="AG8" i="1"/>
  <c r="AH8" i="1" s="1"/>
  <c r="AE8" i="1"/>
  <c r="AF8" i="1" s="1"/>
  <c r="AK7" i="1"/>
  <c r="AL7" i="1" s="1"/>
  <c r="K35" i="19" s="1"/>
  <c r="AI7" i="1"/>
  <c r="AJ7" i="1" s="1"/>
  <c r="AG7" i="1"/>
  <c r="AH7" i="1" s="1"/>
  <c r="K33" i="19" s="1"/>
  <c r="AE7" i="1"/>
  <c r="AF7" i="1" s="1"/>
  <c r="AK6" i="1"/>
  <c r="AI6" i="1"/>
  <c r="AG6" i="1"/>
  <c r="AE6" i="1"/>
  <c r="N35" i="19" l="1"/>
  <c r="AB23" i="1"/>
  <c r="AD23" i="1" s="1"/>
  <c r="AB27" i="1"/>
  <c r="AD27" i="1" s="1"/>
  <c r="AB29" i="1"/>
  <c r="AD29" i="1" s="1"/>
  <c r="AB31" i="1"/>
  <c r="AD31" i="1" s="1"/>
  <c r="AB33" i="1"/>
  <c r="AD33" i="1" s="1"/>
  <c r="AB35" i="1"/>
  <c r="AD35" i="1" s="1"/>
  <c r="K32" i="19"/>
  <c r="N33" i="19"/>
  <c r="K34" i="19"/>
  <c r="AB18" i="1"/>
  <c r="AD18" i="1" s="1"/>
  <c r="AB20" i="1"/>
  <c r="AD20" i="1" s="1"/>
  <c r="AB22" i="1"/>
  <c r="AD22" i="1" s="1"/>
  <c r="AB24" i="1"/>
  <c r="AD24" i="1" s="1"/>
  <c r="AB26" i="1"/>
  <c r="AD26" i="1" s="1"/>
  <c r="AB28" i="1"/>
  <c r="AD28" i="1" s="1"/>
  <c r="AB30" i="1"/>
  <c r="AD30" i="1" s="1"/>
  <c r="AB32" i="1"/>
  <c r="AD32" i="1" s="1"/>
  <c r="AB34" i="1"/>
  <c r="AD34" i="1" s="1"/>
  <c r="AB25" i="1"/>
  <c r="AD25" i="1" s="1"/>
  <c r="AB21" i="1"/>
  <c r="AD21" i="1" s="1"/>
  <c r="AB19" i="1"/>
  <c r="AD19" i="1" s="1"/>
  <c r="AH10" i="1"/>
  <c r="AJ10" i="1"/>
  <c r="AB17" i="1"/>
  <c r="AD17" i="1" s="1"/>
  <c r="AB16" i="1"/>
  <c r="AD16" i="1" s="1"/>
  <c r="AB15" i="1" l="1"/>
  <c r="AD15" i="1" s="1"/>
  <c r="AB14" i="1"/>
  <c r="AD14" i="1" s="1"/>
  <c r="AB10" i="1"/>
  <c r="AL6" i="1"/>
  <c r="AJ6" i="1"/>
  <c r="N34" i="19" s="1"/>
  <c r="AH6" i="1"/>
  <c r="AF6" i="1"/>
  <c r="N32" i="19" s="1"/>
  <c r="AD10" i="1" l="1"/>
  <c r="AB9" i="1"/>
  <c r="AB13" i="1"/>
  <c r="AD13" i="1" s="1"/>
  <c r="AB12" i="1"/>
  <c r="AB11" i="1"/>
  <c r="AB8" i="1"/>
  <c r="AD12" i="1" l="1"/>
  <c r="AD11" i="1"/>
  <c r="AD8" i="1"/>
  <c r="AD9" i="1"/>
  <c r="AB7" i="1"/>
  <c r="M24" i="19" l="1"/>
  <c r="O24" i="19" s="1"/>
  <c r="F26" i="19"/>
  <c r="AD7" i="1"/>
  <c r="AB6" i="1"/>
  <c r="J26" i="19" l="1"/>
  <c r="N26" i="19"/>
  <c r="AD6" i="1"/>
</calcChain>
</file>

<file path=xl/sharedStrings.xml><?xml version="1.0" encoding="utf-8"?>
<sst xmlns="http://schemas.openxmlformats.org/spreadsheetml/2006/main" count="183" uniqueCount="112">
  <si>
    <t>許可番号</t>
    <rPh sb="0" eb="2">
      <t>キョカ</t>
    </rPh>
    <rPh sb="2" eb="4">
      <t>バンゴウ</t>
    </rPh>
    <phoneticPr fontId="1"/>
  </si>
  <si>
    <t>利用日時</t>
    <rPh sb="0" eb="2">
      <t>リヨウ</t>
    </rPh>
    <rPh sb="2" eb="4">
      <t>ニチジ</t>
    </rPh>
    <phoneticPr fontId="1"/>
  </si>
  <si>
    <t>開始時間</t>
    <rPh sb="0" eb="2">
      <t>カイシ</t>
    </rPh>
    <rPh sb="2" eb="4">
      <t>ジカン</t>
    </rPh>
    <phoneticPr fontId="1"/>
  </si>
  <si>
    <t>終了時間</t>
    <rPh sb="0" eb="2">
      <t>シュウリョウ</t>
    </rPh>
    <rPh sb="2" eb="4">
      <t>ジカン</t>
    </rPh>
    <phoneticPr fontId="1"/>
  </si>
  <si>
    <t>交流スペース</t>
    <rPh sb="0" eb="2">
      <t>コウリュウ</t>
    </rPh>
    <phoneticPr fontId="1"/>
  </si>
  <si>
    <t>厨房施設</t>
    <rPh sb="0" eb="2">
      <t>チュウボウ</t>
    </rPh>
    <rPh sb="2" eb="4">
      <t>シセツ</t>
    </rPh>
    <phoneticPr fontId="1"/>
  </si>
  <si>
    <t>減免率</t>
    <rPh sb="0" eb="2">
      <t>ゲンメン</t>
    </rPh>
    <rPh sb="2" eb="3">
      <t>リツ</t>
    </rPh>
    <phoneticPr fontId="1"/>
  </si>
  <si>
    <t>合計</t>
    <rPh sb="0" eb="2">
      <t>ゴウケイ</t>
    </rPh>
    <phoneticPr fontId="1"/>
  </si>
  <si>
    <t>多目的A</t>
    <rPh sb="0" eb="3">
      <t>タモクテキ</t>
    </rPh>
    <phoneticPr fontId="1"/>
  </si>
  <si>
    <t>多目的B</t>
    <rPh sb="0" eb="3">
      <t>タモクテキ</t>
    </rPh>
    <phoneticPr fontId="1"/>
  </si>
  <si>
    <t>様式第２号（第２条、第５条関係）</t>
    <rPh sb="0" eb="2">
      <t>ヨウシキ</t>
    </rPh>
    <rPh sb="2" eb="3">
      <t>ダイ</t>
    </rPh>
    <rPh sb="4" eb="5">
      <t>ゴウ</t>
    </rPh>
    <rPh sb="6" eb="7">
      <t>ダイ</t>
    </rPh>
    <rPh sb="8" eb="9">
      <t>ジョウ</t>
    </rPh>
    <rPh sb="10" eb="11">
      <t>ダイ</t>
    </rPh>
    <rPh sb="12" eb="13">
      <t>ジョウ</t>
    </rPh>
    <rPh sb="13" eb="15">
      <t>カンケイ</t>
    </rPh>
    <phoneticPr fontId="1"/>
  </si>
  <si>
    <t>号</t>
    <rPh sb="0" eb="1">
      <t>ゴウ</t>
    </rPh>
    <phoneticPr fontId="1"/>
  </si>
  <si>
    <t>喜多方市長　遠藤　忠一</t>
    <rPh sb="0" eb="4">
      <t>キタカタシ</t>
    </rPh>
    <rPh sb="4" eb="5">
      <t>チョウ</t>
    </rPh>
    <rPh sb="6" eb="8">
      <t>エンドウ</t>
    </rPh>
    <rPh sb="9" eb="11">
      <t>チュウイチ</t>
    </rPh>
    <phoneticPr fontId="1"/>
  </si>
  <si>
    <t>利用許可番号</t>
    <rPh sb="0" eb="2">
      <t>リヨウ</t>
    </rPh>
    <rPh sb="2" eb="4">
      <t>キョカ</t>
    </rPh>
    <rPh sb="4" eb="6">
      <t>バンゴウ</t>
    </rPh>
    <phoneticPr fontId="1"/>
  </si>
  <si>
    <t>利用目的</t>
    <rPh sb="0" eb="2">
      <t>リヨウ</t>
    </rPh>
    <rPh sb="2" eb="4">
      <t>モクテキ</t>
    </rPh>
    <phoneticPr fontId="1"/>
  </si>
  <si>
    <t>時</t>
    <rPh sb="0" eb="1">
      <t>ジ</t>
    </rPh>
    <phoneticPr fontId="1"/>
  </si>
  <si>
    <t>分</t>
    <rPh sb="0" eb="1">
      <t>フン</t>
    </rPh>
    <phoneticPr fontId="1"/>
  </si>
  <si>
    <t>から</t>
    <phoneticPr fontId="1"/>
  </si>
  <si>
    <t>まで</t>
    <phoneticPr fontId="1"/>
  </si>
  <si>
    <t>多目的スペースA</t>
    <rPh sb="0" eb="3">
      <t>タモクテキ</t>
    </rPh>
    <phoneticPr fontId="1"/>
  </si>
  <si>
    <t>使用料</t>
    <rPh sb="0" eb="2">
      <t>シヨウ</t>
    </rPh>
    <rPh sb="2" eb="3">
      <t>リョウ</t>
    </rPh>
    <phoneticPr fontId="1"/>
  </si>
  <si>
    <t>円</t>
    <rPh sb="0" eb="1">
      <t>エン</t>
    </rPh>
    <phoneticPr fontId="1"/>
  </si>
  <si>
    <t>％</t>
    <phoneticPr fontId="1"/>
  </si>
  <si>
    <t>使　用　料</t>
    <rPh sb="0" eb="1">
      <t>シ</t>
    </rPh>
    <rPh sb="2" eb="3">
      <t>ヨウ</t>
    </rPh>
    <rPh sb="4" eb="5">
      <t>リョウ</t>
    </rPh>
    <phoneticPr fontId="1"/>
  </si>
  <si>
    <t>減　免　率</t>
    <rPh sb="0" eb="1">
      <t>ゲン</t>
    </rPh>
    <rPh sb="2" eb="3">
      <t>メン</t>
    </rPh>
    <rPh sb="4" eb="5">
      <t>リツ</t>
    </rPh>
    <phoneticPr fontId="1"/>
  </si>
  <si>
    <t>合　計</t>
    <rPh sb="0" eb="1">
      <t>ゴウ</t>
    </rPh>
    <rPh sb="2" eb="3">
      <t>ケイ</t>
    </rPh>
    <phoneticPr fontId="1"/>
  </si>
  <si>
    <t>※使用料内訳</t>
    <rPh sb="1" eb="3">
      <t>シヨウ</t>
    </rPh>
    <rPh sb="3" eb="4">
      <t>リョウ</t>
    </rPh>
    <rPh sb="4" eb="6">
      <t>ウチワケ</t>
    </rPh>
    <phoneticPr fontId="1"/>
  </si>
  <si>
    <t>単価</t>
    <rPh sb="0" eb="2">
      <t>タンカ</t>
    </rPh>
    <phoneticPr fontId="1"/>
  </si>
  <si>
    <t>利用時間</t>
    <rPh sb="0" eb="2">
      <t>リヨウ</t>
    </rPh>
    <rPh sb="2" eb="4">
      <t>ジカン</t>
    </rPh>
    <phoneticPr fontId="1"/>
  </si>
  <si>
    <t>時間</t>
    <rPh sb="0" eb="2">
      <t>ジカン</t>
    </rPh>
    <phoneticPr fontId="1"/>
  </si>
  <si>
    <t>100円/時間</t>
    <rPh sb="3" eb="4">
      <t>エン</t>
    </rPh>
    <rPh sb="5" eb="7">
      <t>ジカン</t>
    </rPh>
    <phoneticPr fontId="1"/>
  </si>
  <si>
    <t>80円/時間</t>
    <rPh sb="2" eb="3">
      <t>エン</t>
    </rPh>
    <rPh sb="4" eb="6">
      <t>ジカン</t>
    </rPh>
    <phoneticPr fontId="1"/>
  </si>
  <si>
    <t>90円/時間</t>
    <rPh sb="2" eb="3">
      <t>エン</t>
    </rPh>
    <rPh sb="4" eb="6">
      <t>ジカン</t>
    </rPh>
    <phoneticPr fontId="1"/>
  </si>
  <si>
    <t>多目的スペースB</t>
    <rPh sb="0" eb="3">
      <t>タモクテキ</t>
    </rPh>
    <phoneticPr fontId="1"/>
  </si>
  <si>
    <t>年度　蔵屋敷利用許可決定通知書一覧</t>
    <rPh sb="0" eb="2">
      <t>ネンド</t>
    </rPh>
    <rPh sb="3" eb="6">
      <t>クラヤシキ</t>
    </rPh>
    <rPh sb="6" eb="8">
      <t>リヨウ</t>
    </rPh>
    <rPh sb="8" eb="10">
      <t>キョカ</t>
    </rPh>
    <rPh sb="10" eb="12">
      <t>ケッテイ</t>
    </rPh>
    <rPh sb="12" eb="15">
      <t>ツウチショ</t>
    </rPh>
    <rPh sb="15" eb="17">
      <t>イチラン</t>
    </rPh>
    <phoneticPr fontId="1"/>
  </si>
  <si>
    <t>蔵屋敷利用許可決定通知書</t>
    <rPh sb="0" eb="3">
      <t>クラヤシキ</t>
    </rPh>
    <rPh sb="3" eb="5">
      <t>リヨウ</t>
    </rPh>
    <rPh sb="5" eb="7">
      <t>キョカ</t>
    </rPh>
    <rPh sb="7" eb="9">
      <t>ケッテイ</t>
    </rPh>
    <rPh sb="9" eb="12">
      <t>ツウチショ</t>
    </rPh>
    <phoneticPr fontId="1"/>
  </si>
  <si>
    <t>利用しようとする場所及び日時</t>
    <rPh sb="0" eb="2">
      <t>リヨウ</t>
    </rPh>
    <rPh sb="8" eb="10">
      <t>バショ</t>
    </rPh>
    <rPh sb="10" eb="11">
      <t>オヨ</t>
    </rPh>
    <rPh sb="12" eb="14">
      <t>ニチジ</t>
    </rPh>
    <phoneticPr fontId="1"/>
  </si>
  <si>
    <t>時</t>
    <rPh sb="0" eb="1">
      <t>ジ</t>
    </rPh>
    <phoneticPr fontId="1"/>
  </si>
  <si>
    <t>分</t>
    <rPh sb="0" eb="1">
      <t>フン</t>
    </rPh>
    <phoneticPr fontId="1"/>
  </si>
  <si>
    <t>多目的Ｂ</t>
    <rPh sb="0" eb="3">
      <t>タモクテキ</t>
    </rPh>
    <phoneticPr fontId="1"/>
  </si>
  <si>
    <t>内訳</t>
    <rPh sb="0" eb="2">
      <t>ウチワケ</t>
    </rPh>
    <phoneticPr fontId="1"/>
  </si>
  <si>
    <t>時間</t>
    <rPh sb="0" eb="2">
      <t>ジカン</t>
    </rPh>
    <phoneticPr fontId="1"/>
  </si>
  <si>
    <t>合計</t>
    <rPh sb="0" eb="2">
      <t>ゴウケイ</t>
    </rPh>
    <phoneticPr fontId="1"/>
  </si>
  <si>
    <t>様</t>
    <rPh sb="0" eb="1">
      <t>サマ</t>
    </rPh>
    <phoneticPr fontId="1"/>
  </si>
  <si>
    <t>令和</t>
    <rPh sb="0" eb="2">
      <t>レイワ</t>
    </rPh>
    <phoneticPr fontId="1"/>
  </si>
  <si>
    <t>役員会</t>
    <rPh sb="0" eb="3">
      <t>ヤクインカイ</t>
    </rPh>
    <phoneticPr fontId="1"/>
  </si>
  <si>
    <t>５観第</t>
    <rPh sb="1" eb="2">
      <t>カン</t>
    </rPh>
    <rPh sb="2" eb="3">
      <t>ダイ</t>
    </rPh>
    <phoneticPr fontId="1"/>
  </si>
  <si>
    <t>文書番号</t>
    <rPh sb="0" eb="2">
      <t>ブンショ</t>
    </rPh>
    <rPh sb="2" eb="4">
      <t>バンゴウ</t>
    </rPh>
    <phoneticPr fontId="1"/>
  </si>
  <si>
    <t>団体名</t>
    <rPh sb="0" eb="2">
      <t>ダンタイ</t>
    </rPh>
    <rPh sb="2" eb="3">
      <t>メイ</t>
    </rPh>
    <phoneticPr fontId="1"/>
  </si>
  <si>
    <t>第一中学校ソフトテニス部</t>
    <rPh sb="0" eb="2">
      <t>ダイイチ</t>
    </rPh>
    <rPh sb="2" eb="5">
      <t>チュウガッコウ</t>
    </rPh>
    <rPh sb="11" eb="12">
      <t>ブ</t>
    </rPh>
    <phoneticPr fontId="1"/>
  </si>
  <si>
    <t>決定日</t>
    <rPh sb="0" eb="2">
      <t>ケッテイ</t>
    </rPh>
    <rPh sb="2" eb="3">
      <t>ビ</t>
    </rPh>
    <phoneticPr fontId="1"/>
  </si>
  <si>
    <t>利用日時</t>
    <rPh sb="0" eb="4">
      <t>リヨウ</t>
    </rPh>
    <phoneticPr fontId="1"/>
  </si>
  <si>
    <t>利用目的</t>
    <rPh sb="0" eb="4">
      <t>リヨウ</t>
    </rPh>
    <phoneticPr fontId="1"/>
  </si>
  <si>
    <t>減免率はプルダウンで選択することができます。</t>
    <phoneticPr fontId="1"/>
  </si>
  <si>
    <t>開始時間の切捨てには CEILING関数 を用いて、終了時間の切上げには FLOOR関数 を用いています。</t>
    <rPh sb="0" eb="1">
      <t>カイシ/</t>
    </rPh>
    <rPh sb="2" eb="4">
      <t>シュウリョウ</t>
    </rPh>
    <rPh sb="4" eb="6">
      <t>ジカn</t>
    </rPh>
    <rPh sb="7" eb="9">
      <t>キリステ</t>
    </rPh>
    <rPh sb="12" eb="14">
      <t>キリアゲ</t>
    </rPh>
    <rPh sb="18" eb="20">
      <t>カンスウ</t>
    </rPh>
    <rPh sb="42" eb="44">
      <t>カンスウ</t>
    </rPh>
    <phoneticPr fontId="1"/>
  </si>
  <si>
    <t>=CEILING(TIME(K6,L6,0),"1:00")-FLOOR(TIME(I6,J6,0),"1:00")</t>
    <phoneticPr fontId="1"/>
  </si>
  <si>
    <t>AG, AI, AK列の多目的B、交流スペース、厨房施設の利用時間の計算も同じ方法です。</t>
    <phoneticPr fontId="1"/>
  </si>
  <si>
    <t>上式で計算した利用時間から、各場所ごとの使用料を求めます。</t>
    <rPh sb="0" eb="2">
      <t>ジョウシキ</t>
    </rPh>
    <rPh sb="3" eb="5">
      <t>ケイサn</t>
    </rPh>
    <rPh sb="7" eb="11">
      <t>リヨウ</t>
    </rPh>
    <rPh sb="15" eb="17">
      <t>バセィオ</t>
    </rPh>
    <rPh sb="20" eb="23">
      <t>シヨウ</t>
    </rPh>
    <rPh sb="24" eb="25">
      <t>モトメ</t>
    </rPh>
    <phoneticPr fontId="1"/>
  </si>
  <si>
    <t>Excelでの時間の値は、内部的には1日を1.0とする実数の「シリアル値」で表現されています。</t>
    <rPh sb="10" eb="11">
      <t>アタイ</t>
    </rPh>
    <phoneticPr fontId="1"/>
  </si>
  <si>
    <t>=AE6*24*100</t>
    <phoneticPr fontId="1"/>
  </si>
  <si>
    <t>ただし、時間単価が異なる場所の場合には時間単価の数値を変更してあります。</t>
  </si>
  <si>
    <t>例えば、厨房施設では時間単価が80円ですので、AL6セルの数式は次のようになります。</t>
  </si>
  <si>
    <t>=AK6*24*80</t>
    <phoneticPr fontId="1"/>
  </si>
  <si>
    <t>時間単価が変更になった場合には、これらの式の変更で対応することができます。</t>
    <rPh sb="0" eb="4">
      <t>ジカn</t>
    </rPh>
    <rPh sb="5" eb="7">
      <t>ヘンコウ</t>
    </rPh>
    <rPh sb="22" eb="24">
      <t>ヘンコウ</t>
    </rPh>
    <rPh sb="25" eb="27">
      <t>タイオウ</t>
    </rPh>
    <phoneticPr fontId="1"/>
  </si>
  <si>
    <t>3. 許可書の作成について</t>
    <rPh sb="3" eb="6">
      <t>キョカ</t>
    </rPh>
    <rPh sb="7" eb="9">
      <t>サクセイ</t>
    </rPh>
    <phoneticPr fontId="1"/>
  </si>
  <si>
    <t>=HOUR(FLOOR(TIME(VLOOKUP(F14,入力【入力】!A4:AL35,9,FALSE),VLOOKUP(F14,入力【入力】!A4:AL35,10,FALSE),0),"1:00"))</t>
    <phoneticPr fontId="1"/>
  </si>
  <si>
    <t>利用が無い場合には空欄のままとなりますが、数値の0を表示させないためにセルの書式設定を利用しています。</t>
    <phoneticPr fontId="1"/>
  </si>
  <si>
    <t>例えば、多目的Aの開始時刻のM17セルの場合では次式で表示しています。他の時刻の表示も同様です。</t>
    <rPh sb="40" eb="42">
      <t>ヒョウ</t>
    </rPh>
    <phoneticPr fontId="1"/>
  </si>
  <si>
    <t>例えば、多目的Aの開始時刻の分表示のO17セルでは以下の式を用いています。他の分の表示も同様です。</t>
  </si>
  <si>
    <t>=IF(M17&lt;&gt;0,"00","")</t>
    <phoneticPr fontId="1"/>
  </si>
  <si>
    <t>減免率の表示の部分も0の場合はセルの書式設定で0を表示しないにしてあります。</t>
    <rPh sb="0" eb="3">
      <t>ゲンメn</t>
    </rPh>
    <rPh sb="4" eb="6">
      <t>ヒョウジ</t>
    </rPh>
    <rPh sb="7" eb="9">
      <t>ブブn</t>
    </rPh>
    <rPh sb="12" eb="14">
      <t>バアイ</t>
    </rPh>
    <rPh sb="18" eb="22">
      <t>sy</t>
    </rPh>
    <rPh sb="25" eb="27">
      <t>ヒョウ</t>
    </rPh>
    <phoneticPr fontId="1"/>
  </si>
  <si>
    <t>この機能を使うにはセルを右クリックして「セルの書式設定...」を選択し、表示されるダイアログ内の「ユーザ定義」で「#」を指定します。</t>
    <phoneticPr fontId="1"/>
  </si>
  <si>
    <t>この場合には、セルの書式設定で「標準」を選択して0を表示させるようにしています。</t>
    <phoneticPr fontId="1"/>
  </si>
  <si>
    <t>使用料内訳の部分では、該当する利用が無いことや使用料が発生していないことを明示するために0を表示するようになっています。</t>
    <phoneticPr fontId="1"/>
  </si>
  <si>
    <t>「東町蔵屋敷利用許可一覧・許可通知書」ブックの使用手順書</t>
    <rPh sb="23" eb="28">
      <t>シヨウ</t>
    </rPh>
    <phoneticPr fontId="1"/>
  </si>
  <si>
    <t>これで許可書が作成されます。</t>
    <rPh sb="3" eb="6">
      <t>キョカ</t>
    </rPh>
    <rPh sb="7" eb="9">
      <t>サクセイ</t>
    </rPh>
    <phoneticPr fontId="1"/>
  </si>
  <si>
    <t>2. 使用料の計算について（自動計算の内容の解説）</t>
    <rPh sb="3" eb="6">
      <t>シヨウ</t>
    </rPh>
    <rPh sb="7" eb="9">
      <t>ケイサn</t>
    </rPh>
    <rPh sb="14" eb="18">
      <t>ジドウケイサ</t>
    </rPh>
    <rPh sb="19" eb="21">
      <t>ナイヨウ</t>
    </rPh>
    <phoneticPr fontId="1"/>
  </si>
  <si>
    <t>付けで申請のあった喜多方市東町蔵屋敷の利用について、次の</t>
    <rPh sb="0" eb="1">
      <t>ヅ</t>
    </rPh>
    <rPh sb="3" eb="5">
      <t>シンセイ</t>
    </rPh>
    <rPh sb="9" eb="13">
      <t>キタカタシ</t>
    </rPh>
    <rPh sb="13" eb="18">
      <t>ヒガシマチクラヤシキ</t>
    </rPh>
    <rPh sb="19" eb="21">
      <t>リヨウ</t>
    </rPh>
    <rPh sb="26" eb="27">
      <t>ツギ</t>
    </rPh>
    <phoneticPr fontId="1"/>
  </si>
  <si>
    <t>とおり許可します。</t>
    <rPh sb="3" eb="5">
      <t>キョカ</t>
    </rPh>
    <phoneticPr fontId="1"/>
  </si>
  <si>
    <t>申請日</t>
    <rPh sb="0" eb="2">
      <t>シンセイ</t>
    </rPh>
    <rPh sb="2" eb="3">
      <t>ビ</t>
    </rPh>
    <phoneticPr fontId="1"/>
  </si>
  <si>
    <t>申請者</t>
    <rPh sb="0" eb="3">
      <t>シンセイシャ</t>
    </rPh>
    <phoneticPr fontId="1"/>
  </si>
  <si>
    <t>1. 「一覧表【入力シート】」への申請内容の入力方法</t>
    <rPh sb="4" eb="6">
      <t>イチラン</t>
    </rPh>
    <rPh sb="6" eb="7">
      <t>ヒョウ</t>
    </rPh>
    <rPh sb="8" eb="10">
      <t>ニュウリョク</t>
    </rPh>
    <rPh sb="17" eb="19">
      <t>シンセイ</t>
    </rPh>
    <rPh sb="24" eb="26">
      <t>ホウホウ</t>
    </rPh>
    <phoneticPr fontId="1"/>
  </si>
  <si>
    <t>入力した各項目の内容が、「許可書【出力シート】」に反映されます。</t>
    <rPh sb="0" eb="2">
      <t>ニュウリョク</t>
    </rPh>
    <rPh sb="4" eb="7">
      <t>カクコウモク</t>
    </rPh>
    <rPh sb="8" eb="10">
      <t>ナイヨウ</t>
    </rPh>
    <rPh sb="13" eb="16">
      <t>キョカショ</t>
    </rPh>
    <rPh sb="17" eb="19">
      <t>シュツリョク</t>
    </rPh>
    <rPh sb="25" eb="27">
      <t>ハンエイ</t>
    </rPh>
    <phoneticPr fontId="1"/>
  </si>
  <si>
    <t>切捨て・切り上げの関数の2番目の引数に "1:00" と指定して切捨て・切上げの単位を1時間としています。</t>
    <rPh sb="13" eb="15">
      <t>バンメ</t>
    </rPh>
    <phoneticPr fontId="1"/>
  </si>
  <si>
    <t>作成した許可書のF14セル（黄色着色セル）に「利用許可番号」を入力します。</t>
    <rPh sb="0" eb="2">
      <t>サクセイ</t>
    </rPh>
    <rPh sb="14" eb="16">
      <t>キイロ</t>
    </rPh>
    <rPh sb="16" eb="18">
      <t>チャクショク</t>
    </rPh>
    <rPh sb="23" eb="29">
      <t>リヨウ</t>
    </rPh>
    <rPh sb="31" eb="33">
      <t>ニュウリョク</t>
    </rPh>
    <phoneticPr fontId="1"/>
  </si>
  <si>
    <t>分の部分は、M列の時刻の時間部分のセルが0でなければ（何か値が表示されているなら）分の部分に00と表記して、</t>
    <rPh sb="7" eb="8">
      <t>レテゥ</t>
    </rPh>
    <rPh sb="14" eb="16">
      <t>ブブn</t>
    </rPh>
    <rPh sb="27" eb="28">
      <t>ナニ</t>
    </rPh>
    <rPh sb="29" eb="30">
      <t>アタイ</t>
    </rPh>
    <rPh sb="31" eb="33">
      <t>ヒョウ</t>
    </rPh>
    <phoneticPr fontId="1"/>
  </si>
  <si>
    <t>時刻の時間部分のセルに何も表示されないなら「00分」を表示しないようにしています。</t>
  </si>
  <si>
    <t>【はじめに】</t>
    <phoneticPr fontId="1"/>
  </si>
  <si>
    <t>ツールを使用する前に、下記をご一読ください。</t>
    <rPh sb="4" eb="6">
      <t>シヨウ</t>
    </rPh>
    <rPh sb="8" eb="9">
      <t>マエ</t>
    </rPh>
    <rPh sb="11" eb="13">
      <t>カキ</t>
    </rPh>
    <rPh sb="15" eb="17">
      <t>イチドク</t>
    </rPh>
    <phoneticPr fontId="1"/>
  </si>
  <si>
    <t>利用許可番号の入力</t>
  </si>
  <si>
    <t>許可書での数値の表示に関係する式やセルの書式について（仕組みの解説）</t>
  </si>
  <si>
    <t>同様に使用料合計の部分では、減免率が100%の場合に合計金額が0円となりますが、請求される金額が0円であることを明示するために</t>
    <phoneticPr fontId="1"/>
  </si>
  <si>
    <t>0を表記しています。</t>
  </si>
  <si>
    <t>説明書の各項目は、表の左のグレーの部分の「ー」をクリックして折り畳み「＋」で表示できるようになっています。</t>
    <rPh sb="0" eb="3">
      <t>セツメイショ</t>
    </rPh>
    <phoneticPr fontId="1"/>
  </si>
  <si>
    <t>利用開始時間と利用終了時間は、条例に基づき1時間未満の端数が切上げが行われて、許可書への表示や使用料</t>
    <rPh sb="15" eb="17">
      <t>ジョウレイ</t>
    </rPh>
    <rPh sb="18" eb="19">
      <t>モト</t>
    </rPh>
    <phoneticPr fontId="1"/>
  </si>
  <si>
    <t>の計算に使用されます。</t>
  </si>
  <si>
    <t>つまり、分単位の端数を入力しても「一覧表【入力シート】」には表示されますが、許可書での表示内容や使用</t>
    <rPh sb="17" eb="20">
      <t>イチランヒョウ</t>
    </rPh>
    <rPh sb="43" eb="45">
      <t>ヒョウ</t>
    </rPh>
    <phoneticPr fontId="1"/>
  </si>
  <si>
    <t>料の計算は1時間単位となります。</t>
    <phoneticPr fontId="1"/>
  </si>
  <si>
    <t>使用料の内訳の計算過程は必要に応じて表示・非表示できるように、表の上のグレーの部分の「＋」をクリック</t>
    <rPh sb="0" eb="3">
      <t>シヨウ</t>
    </rPh>
    <rPh sb="4" eb="6">
      <t>ウチワケ</t>
    </rPh>
    <rPh sb="7" eb="9">
      <t>ケイサn</t>
    </rPh>
    <rPh sb="9" eb="11">
      <t>カテイハ</t>
    </rPh>
    <rPh sb="12" eb="14">
      <t>ヒツヨウ</t>
    </rPh>
    <rPh sb="18" eb="20">
      <t>ヒョウ</t>
    </rPh>
    <rPh sb="21" eb="24">
      <t>ヒヒョウ</t>
    </rPh>
    <phoneticPr fontId="1"/>
  </si>
  <si>
    <t>して表示させ、「ー」で折り畳めるようになっています。</t>
    <phoneticPr fontId="1"/>
  </si>
  <si>
    <t>すなわち、AE列の多目的Aの利用時間の計算は次式となります。次式では例として「一覧表【入力シート】」</t>
    <rPh sb="30" eb="32">
      <t>ジシキデ</t>
    </rPh>
    <rPh sb="34" eb="35">
      <t>レイトシテ</t>
    </rPh>
    <rPh sb="39" eb="42">
      <t>イチランヒョウ</t>
    </rPh>
    <rPh sb="43" eb="45">
      <t>キリステ</t>
    </rPh>
    <phoneticPr fontId="1"/>
  </si>
  <si>
    <t>の6行目のAE6セルの計算式を示してあります。</t>
    <phoneticPr fontId="1"/>
  </si>
  <si>
    <t>したがって、使用料を求めるには、シリアル値で表現された使用時間を24倍したものに時間単価を乗じる必要</t>
    <rPh sb="22" eb="24">
      <t>ヒョウ</t>
    </rPh>
    <rPh sb="48" eb="50">
      <t>ヒツヨウ</t>
    </rPh>
    <phoneticPr fontId="1"/>
  </si>
  <si>
    <t>があります。</t>
  </si>
  <si>
    <t>すなわち、AF列の多目的Aの使用料の計算ではAE列の使用時間を24倍して時間単価の100円を乗じます。同じく</t>
    <phoneticPr fontId="1"/>
  </si>
  <si>
    <t>6行目のAF6セルを例として計算式を示します。</t>
    <phoneticPr fontId="1"/>
  </si>
  <si>
    <t>許可書のシートに表示される内容は、このF14セルに入力された番号を使用してVLOOKUPで「一覧表【入力</t>
    <rPh sb="33" eb="35">
      <t>シヨウ</t>
    </rPh>
    <rPh sb="46" eb="49">
      <t>イチランヒョウ</t>
    </rPh>
    <phoneticPr fontId="1"/>
  </si>
  <si>
    <t>シート】」から自動的に抽出されて表示されます。</t>
    <phoneticPr fontId="1"/>
  </si>
  <si>
    <t>利用の開始・終了時刻を1時間単位で表示するには、F14の番号を使って「一覧表【入力シート】」から</t>
    <rPh sb="35" eb="38">
      <t>イチランヒョウ</t>
    </rPh>
    <phoneticPr fontId="1"/>
  </si>
  <si>
    <t>VLOOKUP関数で抽出した値を1時間単位に変換しています。</t>
    <rPh sb="7" eb="9">
      <t>カンスウ</t>
    </rPh>
    <phoneticPr fontId="1"/>
  </si>
  <si>
    <r>
      <rPr>
        <sz val="11"/>
        <color rgb="FFFF0000"/>
        <rFont val="Calibri"/>
        <family val="3"/>
        <charset val="128"/>
        <scheme val="minor"/>
      </rPr>
      <t>入力をするのは色付きセルです。</t>
    </r>
    <r>
      <rPr>
        <sz val="11"/>
        <color theme="1"/>
        <rFont val="Calibri"/>
        <family val="2"/>
        <scheme val="minor"/>
      </rPr>
      <t>無色のセルには関数が入っています。</t>
    </r>
    <rPh sb="0" eb="2">
      <t>ニュウリョク</t>
    </rPh>
    <rPh sb="7" eb="8">
      <t>イロ</t>
    </rPh>
    <rPh sb="8" eb="9">
      <t>ツ</t>
    </rPh>
    <rPh sb="15" eb="17">
      <t>ムショク</t>
    </rPh>
    <rPh sb="22" eb="24">
      <t>カンスウ</t>
    </rPh>
    <rPh sb="25" eb="26">
      <t>ハイ</t>
    </rPh>
    <phoneticPr fontId="1"/>
  </si>
  <si>
    <t>五十嵐　太清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</si>
</sst>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BNum3][$-411]0"/>
    <numFmt numFmtId="165" formatCode="[$-411]ggge&quot;年&quot;m&quot;月&quot;d&quot;日&quot;;@"/>
    <numFmt numFmtId="166" formatCode="0_);[Red]\(0\)"/>
    <numFmt numFmtId="167" formatCode="00"/>
    <numFmt numFmtId="168" formatCode="ggge&quot;年&quot;m&quot;月&quot;d&quot;日&quot;;;"/>
    <numFmt numFmtId="169" formatCode="h:mm;@"/>
    <numFmt numFmtId="170" formatCode="0.0000000000000000_);[Red]\(0.0000000000000000\)"/>
    <numFmt numFmtId="171" formatCode="#"/>
  </numFmts>
  <fonts count="12">
    <font>
      <sz val="11"/>
      <color theme="1"/>
      <name val="Calibri"/>
      <family val="2"/>
      <scheme val="minor"/>
    </font>
    <font>
      <sz val="6"/>
      <name val="Calibri"/>
      <family val="3"/>
      <charset val="128"/>
      <scheme val="minor"/>
    </font>
    <font>
      <sz val="10.5"/>
      <color theme="1"/>
      <name val="ＭＳ 明朝"/>
      <family val="1"/>
      <charset val="128"/>
    </font>
    <font>
      <sz val="11"/>
      <color theme="1"/>
      <name val="ＭＳ 明朝"/>
      <family val="1"/>
      <charset val="128"/>
    </font>
    <font>
      <sz val="9"/>
      <color theme="1"/>
      <name val="Calibri"/>
      <family val="2"/>
      <scheme val="minor"/>
    </font>
    <font>
      <sz val="8"/>
      <color theme="1"/>
      <name val="Calibri"/>
      <family val="2"/>
      <scheme val="minor"/>
    </font>
    <font>
      <sz val="10"/>
      <color theme="1"/>
      <name val="ＭＳ 明朝"/>
      <family val="1"/>
      <charset val="128"/>
    </font>
    <font>
      <sz val="10"/>
      <color theme="1"/>
      <name val="Calibri"/>
      <family val="2"/>
      <scheme val="minor"/>
    </font>
    <font>
      <b/>
      <sz val="14"/>
      <color theme="1"/>
      <name val="Calibri"/>
      <family val="3"/>
      <charset val="128"/>
      <scheme val="minor"/>
    </font>
    <font>
      <b/>
      <sz val="11"/>
      <color theme="1"/>
      <name val="Calibri"/>
      <family val="3"/>
      <charset val="128"/>
      <scheme val="minor"/>
    </font>
    <font>
      <sz val="11"/>
      <color theme="1"/>
      <name val="Calibri"/>
      <family val="3"/>
      <charset val="128"/>
      <scheme val="minor"/>
    </font>
    <font>
      <sz val="11"/>
      <color rgb="FFFF0000"/>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1">
    <xf numFmtId="0" fontId="0" fillId="0" borderId="0"/>
  </cellStyleXfs>
  <cellXfs count="135">
    <xf numFmtId="0" fontId="0" fillId="0" borderId="0" xfId="0"/>
    <xf numFmtId="0" fontId="3" fillId="0" borderId="0" xfId="0" applyFont="1"/>
    <xf numFmtId="0" fontId="3" fillId="0" borderId="0" xfId="0" applyFont="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2" xfId="0" applyFont="1" applyBorder="1" applyAlignment="1">
      <alignment vertical="center"/>
    </xf>
    <xf numFmtId="0" fontId="3" fillId="0" borderId="2" xfId="0" applyFont="1" applyBorder="1"/>
    <xf numFmtId="0" fontId="3" fillId="0" borderId="3" xfId="0" applyFont="1" applyBorder="1"/>
    <xf numFmtId="0" fontId="3" fillId="0" borderId="8" xfId="0" applyFont="1" applyBorder="1"/>
    <xf numFmtId="0" fontId="0" fillId="0" borderId="1" xfId="0" applyBorder="1" applyAlignment="1">
      <alignment horizontal="center" vertical="center"/>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9" xfId="0" applyBorder="1" applyAlignment="1">
      <alignment horizontal="center" vertical="center"/>
    </xf>
    <xf numFmtId="0" fontId="2" fillId="0" borderId="9" xfId="0" applyFont="1" applyBorder="1" applyAlignment="1">
      <alignment horizontal="center" vertical="center"/>
    </xf>
    <xf numFmtId="0" fontId="3" fillId="0" borderId="4" xfId="0" applyFont="1" applyBorder="1" applyAlignment="1">
      <alignment horizontal="left" vertical="center"/>
    </xf>
    <xf numFmtId="0" fontId="3" fillId="0" borderId="2" xfId="0" applyFont="1" applyBorder="1" applyAlignment="1">
      <alignment horizontal="right" vertical="center"/>
    </xf>
    <xf numFmtId="0" fontId="3" fillId="0" borderId="0" xfId="0" applyFont="1" applyAlignment="1">
      <alignment horizontal="left" vertical="center"/>
    </xf>
    <xf numFmtId="0" fontId="0" fillId="0" borderId="9" xfId="0" applyBorder="1" applyAlignment="1">
      <alignment horizontal="left" vertical="center"/>
    </xf>
    <xf numFmtId="166" fontId="0" fillId="0" borderId="1" xfId="0" applyNumberFormat="1" applyBorder="1" applyAlignment="1">
      <alignment horizontal="center" vertical="center"/>
    </xf>
    <xf numFmtId="0" fontId="3" fillId="0" borderId="3" xfId="0" applyFont="1" applyBorder="1" applyAlignment="1">
      <alignment vertical="center"/>
    </xf>
    <xf numFmtId="167" fontId="3" fillId="0" borderId="6" xfId="0" applyNumberFormat="1" applyFont="1" applyBorder="1" applyAlignment="1">
      <alignment horizontal="right" vertical="center"/>
    </xf>
    <xf numFmtId="167" fontId="3" fillId="0" borderId="0" xfId="0" applyNumberFormat="1" applyFont="1" applyAlignment="1">
      <alignment horizontal="right" vertical="center"/>
    </xf>
    <xf numFmtId="167" fontId="3" fillId="0" borderId="9" xfId="0" applyNumberFormat="1" applyFont="1" applyBorder="1" applyAlignment="1">
      <alignment horizontal="right" vertical="center"/>
    </xf>
    <xf numFmtId="49" fontId="3" fillId="0" borderId="0" xfId="0" applyNumberFormat="1" applyFont="1" applyAlignment="1">
      <alignment vertical="center"/>
    </xf>
    <xf numFmtId="0" fontId="3" fillId="0" borderId="11"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4" xfId="0" applyFont="1" applyBorder="1" applyAlignment="1">
      <alignment vertical="center"/>
    </xf>
    <xf numFmtId="0" fontId="3" fillId="2" borderId="3" xfId="0" applyFont="1" applyFill="1" applyBorder="1" applyAlignment="1">
      <alignment horizontal="center" vertical="center"/>
    </xf>
    <xf numFmtId="20" fontId="0" fillId="0" borderId="0" xfId="0" applyNumberFormat="1" applyAlignment="1">
      <alignment horizontal="center" vertical="center"/>
    </xf>
    <xf numFmtId="169" fontId="0" fillId="0" borderId="1" xfId="0" applyNumberFormat="1" applyBorder="1" applyAlignment="1">
      <alignment horizontal="center" vertical="center"/>
    </xf>
    <xf numFmtId="169" fontId="0" fillId="0" borderId="0" xfId="0" applyNumberFormat="1" applyAlignment="1">
      <alignment horizontal="center" vertical="center"/>
    </xf>
    <xf numFmtId="166" fontId="0" fillId="0" borderId="0" xfId="0" applyNumberFormat="1" applyAlignment="1">
      <alignment horizontal="center" vertical="center"/>
    </xf>
    <xf numFmtId="20" fontId="0" fillId="0" borderId="1" xfId="0" applyNumberFormat="1" applyBorder="1" applyAlignment="1">
      <alignment horizontal="center" vertical="center"/>
    </xf>
    <xf numFmtId="170" fontId="0" fillId="0" borderId="0" xfId="0" applyNumberFormat="1" applyAlignment="1">
      <alignment horizontal="center" vertical="center"/>
    </xf>
    <xf numFmtId="18" fontId="3" fillId="0" borderId="0" xfId="0" applyNumberFormat="1" applyFont="1"/>
    <xf numFmtId="171" fontId="3" fillId="0" borderId="6" xfId="0" applyNumberFormat="1" applyFont="1" applyBorder="1" applyAlignment="1">
      <alignment horizontal="right" vertical="center"/>
    </xf>
    <xf numFmtId="171" fontId="3" fillId="0" borderId="9" xfId="0" applyNumberFormat="1" applyFont="1" applyBorder="1" applyAlignment="1">
      <alignment vertical="center"/>
    </xf>
    <xf numFmtId="171" fontId="3" fillId="0" borderId="0" xfId="0" applyNumberFormat="1" applyFont="1" applyAlignment="1">
      <alignment horizontal="right" vertical="center"/>
    </xf>
    <xf numFmtId="171" fontId="3" fillId="0" borderId="9" xfId="0" applyNumberFormat="1" applyFont="1" applyBorder="1" applyAlignment="1">
      <alignment horizontal="righ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0" fontId="7" fillId="3" borderId="1" xfId="0" applyFont="1" applyFill="1" applyBorder="1" applyAlignment="1">
      <alignment horizontal="center" vertical="center"/>
    </xf>
    <xf numFmtId="166" fontId="0" fillId="3" borderId="1" xfId="0" applyNumberFormat="1" applyFill="1" applyBorder="1" applyAlignment="1">
      <alignment horizontal="center" vertical="center"/>
    </xf>
    <xf numFmtId="167" fontId="0" fillId="3" borderId="1" xfId="0" applyNumberFormat="1" applyFill="1" applyBorder="1" applyAlignment="1">
      <alignment horizontal="center" vertical="center"/>
    </xf>
    <xf numFmtId="0" fontId="8" fillId="0" borderId="0" xfId="0" applyFont="1"/>
    <xf numFmtId="0" fontId="0" fillId="0" borderId="0" xfId="0" quotePrefix="1"/>
    <xf numFmtId="0" fontId="10" fillId="0" borderId="0" xfId="0" quotePrefix="1" applyFont="1"/>
    <xf numFmtId="0" fontId="9" fillId="0" borderId="0" xfId="0" applyFont="1"/>
    <xf numFmtId="0" fontId="3" fillId="0" borderId="0" xfId="0" applyFont="1" applyAlignment="1">
      <alignment horizontal="center" vertical="center"/>
    </xf>
    <xf numFmtId="165" fontId="0" fillId="3" borderId="1" xfId="0" applyNumberFormat="1" applyFill="1" applyBorder="1" applyAlignment="1">
      <alignment horizontal="center" vertical="center" shrinkToFit="1"/>
    </xf>
    <xf numFmtId="0" fontId="0" fillId="0" borderId="4" xfId="0" applyBorder="1" applyAlignment="1">
      <alignment horizontal="center" vertical="center"/>
    </xf>
    <xf numFmtId="0" fontId="0" fillId="0" borderId="0" xfId="0" applyAlignment="1">
      <alignment horizontal="center"/>
    </xf>
    <xf numFmtId="0" fontId="0" fillId="3" borderId="2" xfId="0" applyFill="1" applyBorder="1" applyAlignment="1">
      <alignment horizontal="left" vertical="center"/>
    </xf>
    <xf numFmtId="0" fontId="0" fillId="0" borderId="20" xfId="0" applyBorder="1" applyAlignment="1">
      <alignment horizontal="center" vertical="center"/>
    </xf>
    <xf numFmtId="165" fontId="0" fillId="3" borderId="21" xfId="0" applyNumberFormat="1" applyFill="1" applyBorder="1" applyAlignment="1">
      <alignment horizontal="center" vertical="center"/>
    </xf>
    <xf numFmtId="167"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167" fontId="0" fillId="3" borderId="23" xfId="0" applyNumberFormat="1" applyFill="1" applyBorder="1" applyAlignment="1">
      <alignment horizontal="center" vertical="center"/>
    </xf>
    <xf numFmtId="167" fontId="0" fillId="3" borderId="24" xfId="0" applyNumberFormat="1" applyFill="1" applyBorder="1" applyAlignment="1">
      <alignment horizontal="center" vertical="center"/>
    </xf>
    <xf numFmtId="169" fontId="0" fillId="0" borderId="4" xfId="0" applyNumberForma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9" fillId="0" borderId="0" xfId="0" applyFont="1" applyAlignment="1">
      <alignment horizontal="center"/>
    </xf>
    <xf numFmtId="0" fontId="10" fillId="0" borderId="0" xfId="0" applyFont="1"/>
    <xf numFmtId="0" fontId="11" fillId="0" borderId="0" xfId="0" applyFont="1"/>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26"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 xfId="0"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0" fillId="0" borderId="25" xfId="0" applyBorder="1" applyAlignment="1">
      <alignment horizontal="center" vertical="center"/>
    </xf>
    <xf numFmtId="0" fontId="0" fillId="0" borderId="19"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0" fillId="0" borderId="13" xfId="0" applyBorder="1" applyAlignment="1">
      <alignment horizontal="center" vertical="center" shrinkToFit="1"/>
    </xf>
    <xf numFmtId="0" fontId="0" fillId="0" borderId="14" xfId="0" applyBorder="1" applyAlignment="1">
      <alignment horizontal="center" vertical="center" shrinkToFit="1"/>
    </xf>
    <xf numFmtId="0" fontId="0" fillId="0" borderId="5" xfId="0" applyBorder="1" applyAlignment="1">
      <alignment horizontal="center" vertical="center"/>
    </xf>
    <xf numFmtId="164" fontId="3" fillId="0" borderId="0" xfId="0" applyNumberFormat="1" applyFont="1" applyAlignment="1">
      <alignment horizontal="distributed" vertical="center"/>
    </xf>
    <xf numFmtId="165" fontId="3" fillId="0" borderId="0" xfId="0" applyNumberFormat="1" applyFont="1" applyAlignment="1">
      <alignment horizontal="distributed" vertical="center"/>
    </xf>
    <xf numFmtId="0" fontId="3" fillId="0" borderId="0" xfId="0" applyFont="1" applyAlignment="1">
      <alignment horizontal="center" vertical="center"/>
    </xf>
    <xf numFmtId="165" fontId="3" fillId="0" borderId="0" xfId="0" applyNumberFormat="1" applyFont="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168" fontId="3" fillId="0" borderId="6" xfId="0" applyNumberFormat="1" applyFont="1" applyBorder="1" applyAlignment="1">
      <alignment horizontal="center" vertical="center"/>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0" xfId="0" applyFont="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168" fontId="3" fillId="0" borderId="0" xfId="0" applyNumberFormat="1" applyFont="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right" vertical="center"/>
    </xf>
    <xf numFmtId="0" fontId="3" fillId="0" borderId="2" xfId="0" applyFont="1" applyBorder="1" applyAlignment="1">
      <alignment horizontal="right" vertical="center"/>
    </xf>
    <xf numFmtId="171" fontId="3" fillId="0" borderId="1" xfId="0" applyNumberFormat="1" applyFont="1" applyBorder="1" applyAlignment="1">
      <alignment horizontal="right" vertical="center"/>
    </xf>
    <xf numFmtId="171" fontId="3" fillId="0" borderId="2" xfId="0" applyNumberFormat="1" applyFont="1" applyBorder="1" applyAlignment="1">
      <alignment horizontal="right" vertical="center"/>
    </xf>
    <xf numFmtId="0" fontId="3" fillId="0" borderId="5" xfId="0" applyFont="1" applyBorder="1" applyAlignment="1">
      <alignment horizontal="right" vertical="center"/>
    </xf>
    <xf numFmtId="0" fontId="3" fillId="0" borderId="6" xfId="0" applyFont="1" applyBorder="1" applyAlignment="1">
      <alignment horizontal="right" vertical="center"/>
    </xf>
    <xf numFmtId="0" fontId="3" fillId="0" borderId="8" xfId="0" applyFont="1" applyBorder="1" applyAlignment="1">
      <alignment horizontal="right" vertical="center"/>
    </xf>
    <xf numFmtId="0" fontId="3" fillId="0" borderId="9" xfId="0" applyFont="1" applyBorder="1" applyAlignment="1">
      <alignment horizontal="right"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3" fillId="0" borderId="1" xfId="0" applyFont="1" applyBorder="1" applyAlignment="1">
      <alignment horizontal="center"/>
    </xf>
    <xf numFmtId="0" fontId="3" fillId="0" borderId="6" xfId="0" applyFont="1" applyBorder="1" applyAlignment="1">
      <alignment horizontal="center"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3" xfId="0" applyFont="1" applyBorder="1" applyAlignment="1">
      <alignment horizontal="righ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0" xfId="0" applyFont="1" applyAlignment="1">
      <alignment horizontal="left" vertical="center"/>
    </xf>
    <xf numFmtId="0" fontId="3" fillId="0" borderId="1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16894</xdr:colOff>
      <xdr:row>43</xdr:row>
      <xdr:rowOff>24784</xdr:rowOff>
    </xdr:from>
    <xdr:to>
      <xdr:col>10</xdr:col>
      <xdr:colOff>342530</xdr:colOff>
      <xdr:row>78</xdr:row>
      <xdr:rowOff>108743</xdr:rowOff>
    </xdr:to>
    <xdr:pic>
      <xdr:nvPicPr>
        <xdr:cNvPr id="4" name="図 3">
          <a:extLst>
            <a:ext uri="{FF2B5EF4-FFF2-40B4-BE49-F238E27FC236}">
              <a16:creationId xmlns:a16="http://schemas.microsoft.com/office/drawing/2014/main" id="{25CD1E45-9083-E417-029B-26FB963374FC}"/>
            </a:ext>
          </a:extLst>
        </xdr:cNvPr>
        <xdr:cNvPicPr>
          <a:picLocks noChangeAspect="1"/>
        </xdr:cNvPicPr>
      </xdr:nvPicPr>
      <xdr:blipFill>
        <a:blip xmlns:r="http://schemas.openxmlformats.org/officeDocument/2006/relationships" r:embed="rId1"/>
        <a:stretch>
          <a:fillRect/>
        </a:stretch>
      </xdr:blipFill>
      <xdr:spPr>
        <a:xfrm>
          <a:off x="372001" y="10041755"/>
          <a:ext cx="6998684" cy="8110852"/>
        </a:xfrm>
        <a:prstGeom prst="rect">
          <a:avLst/>
        </a:prstGeom>
      </xdr:spPr>
    </xdr:pic>
    <xdr:clientData/>
  </xdr:twoCellAnchor>
  <xdr:twoCellAnchor>
    <xdr:from>
      <xdr:col>2</xdr:col>
      <xdr:colOff>200733</xdr:colOff>
      <xdr:row>88</xdr:row>
      <xdr:rowOff>49323</xdr:rowOff>
    </xdr:from>
    <xdr:to>
      <xdr:col>10</xdr:col>
      <xdr:colOff>830580</xdr:colOff>
      <xdr:row>104</xdr:row>
      <xdr:rowOff>168307</xdr:rowOff>
    </xdr:to>
    <xdr:pic>
      <xdr:nvPicPr>
        <xdr:cNvPr id="5" name="図 4">
          <a:extLst>
            <a:ext uri="{FF2B5EF4-FFF2-40B4-BE49-F238E27FC236}">
              <a16:creationId xmlns:a16="http://schemas.microsoft.com/office/drawing/2014/main" id="{9B1F80B3-BFC8-646A-7249-6A560FA8761C}"/>
            </a:ext>
          </a:extLst>
        </xdr:cNvPr>
        <xdr:cNvPicPr>
          <a:picLocks noChangeAspect="1"/>
        </xdr:cNvPicPr>
      </xdr:nvPicPr>
      <xdr:blipFill>
        <a:blip xmlns:r="http://schemas.openxmlformats.org/officeDocument/2006/relationships" r:embed="rId2"/>
        <a:stretch>
          <a:fillRect/>
        </a:stretch>
      </xdr:blipFill>
      <xdr:spPr>
        <a:xfrm>
          <a:off x="825573" y="19640343"/>
          <a:ext cx="6962067" cy="3776584"/>
        </a:xfrm>
        <a:prstGeom prst="rect">
          <a:avLst/>
        </a:prstGeom>
      </xdr:spPr>
    </xdr:pic>
    <xdr:clientData/>
  </xdr:twoCellAnchor>
  <xdr:twoCellAnchor>
    <xdr:from>
      <xdr:col>2</xdr:col>
      <xdr:colOff>133832</xdr:colOff>
      <xdr:row>116</xdr:row>
      <xdr:rowOff>61651</xdr:rowOff>
    </xdr:from>
    <xdr:to>
      <xdr:col>10</xdr:col>
      <xdr:colOff>838200</xdr:colOff>
      <xdr:row>133</xdr:row>
      <xdr:rowOff>12330</xdr:rowOff>
    </xdr:to>
    <xdr:pic>
      <xdr:nvPicPr>
        <xdr:cNvPr id="18" name="図 17">
          <a:extLst>
            <a:ext uri="{FF2B5EF4-FFF2-40B4-BE49-F238E27FC236}">
              <a16:creationId xmlns:a16="http://schemas.microsoft.com/office/drawing/2014/main" id="{2E0C1919-1A84-5429-6D7A-073F930F30C3}"/>
            </a:ext>
          </a:extLst>
        </xdr:cNvPr>
        <xdr:cNvPicPr>
          <a:picLocks noChangeAspect="1"/>
        </xdr:cNvPicPr>
      </xdr:nvPicPr>
      <xdr:blipFill>
        <a:blip xmlns:r="http://schemas.openxmlformats.org/officeDocument/2006/relationships" r:embed="rId3"/>
        <a:stretch>
          <a:fillRect/>
        </a:stretch>
      </xdr:blipFill>
      <xdr:spPr>
        <a:xfrm>
          <a:off x="758672" y="25824871"/>
          <a:ext cx="7036588" cy="383687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36"/>
  <sheetViews>
    <sheetView view="pageBreakPreview" zoomScale="103" zoomScaleNormal="103" zoomScaleSheetLayoutView="103" workbookViewId="0">
      <selection activeCell="Q8" sqref="Q8"/>
    </sheetView>
  </sheetViews>
  <sheetFormatPr baseColWidth="10" defaultColWidth="11.1640625" defaultRowHeight="15" outlineLevelRow="1"/>
  <cols>
    <col min="1" max="1" width="4.6640625" customWidth="1"/>
    <col min="2" max="2" width="4.83203125" customWidth="1"/>
    <col min="3" max="3" width="4.6640625" customWidth="1"/>
    <col min="13" max="13" width="13.83203125" customWidth="1"/>
  </cols>
  <sheetData>
    <row r="2" spans="1:3" ht="19">
      <c r="A2" s="50" t="s">
        <v>74</v>
      </c>
    </row>
    <row r="3" spans="1:3" ht="19">
      <c r="A3" s="50" t="s">
        <v>87</v>
      </c>
    </row>
    <row r="4" spans="1:3" ht="19">
      <c r="A4" s="50"/>
      <c r="B4" t="s">
        <v>88</v>
      </c>
    </row>
    <row r="5" spans="1:3">
      <c r="B5" s="74" t="s">
        <v>93</v>
      </c>
    </row>
    <row r="7" spans="1:3">
      <c r="A7" s="53" t="s">
        <v>81</v>
      </c>
    </row>
    <row r="8" spans="1:3">
      <c r="B8" s="72">
        <v>1.1000000000000001</v>
      </c>
      <c r="C8" s="73" t="s">
        <v>110</v>
      </c>
    </row>
    <row r="9" spans="1:3">
      <c r="B9" s="72">
        <v>1.2</v>
      </c>
      <c r="C9" t="s">
        <v>82</v>
      </c>
    </row>
    <row r="10" spans="1:3" hidden="1" outlineLevel="1">
      <c r="B10" s="72"/>
      <c r="C10" t="s">
        <v>94</v>
      </c>
    </row>
    <row r="11" spans="1:3" hidden="1" outlineLevel="1">
      <c r="B11" s="72"/>
      <c r="C11" t="s">
        <v>95</v>
      </c>
    </row>
    <row r="12" spans="1:3" hidden="1" outlineLevel="1">
      <c r="B12" s="72"/>
      <c r="C12" t="s">
        <v>96</v>
      </c>
    </row>
    <row r="13" spans="1:3" hidden="1" outlineLevel="1">
      <c r="B13" s="72"/>
      <c r="C13" t="s">
        <v>97</v>
      </c>
    </row>
    <row r="14" spans="1:3" hidden="1" outlineLevel="1">
      <c r="B14" s="72">
        <v>1.3</v>
      </c>
      <c r="C14" t="s">
        <v>98</v>
      </c>
    </row>
    <row r="15" spans="1:3" hidden="1" outlineLevel="1">
      <c r="B15" s="72"/>
      <c r="C15" t="s">
        <v>99</v>
      </c>
    </row>
    <row r="16" spans="1:3" hidden="1" outlineLevel="1">
      <c r="B16" s="72">
        <v>1.4</v>
      </c>
      <c r="C16" t="s">
        <v>53</v>
      </c>
    </row>
    <row r="17" spans="1:4" collapsed="1"/>
    <row r="18" spans="1:4">
      <c r="A18" s="53" t="s">
        <v>76</v>
      </c>
    </row>
    <row r="19" spans="1:4" hidden="1" outlineLevel="1">
      <c r="B19" s="72">
        <v>2.1</v>
      </c>
      <c r="C19" t="s">
        <v>54</v>
      </c>
    </row>
    <row r="20" spans="1:4" hidden="1" outlineLevel="1">
      <c r="B20" s="53"/>
      <c r="C20" t="s">
        <v>100</v>
      </c>
    </row>
    <row r="21" spans="1:4" hidden="1" outlineLevel="1">
      <c r="B21" s="53"/>
      <c r="C21" t="s">
        <v>101</v>
      </c>
    </row>
    <row r="22" spans="1:4" hidden="1" outlineLevel="1">
      <c r="B22" s="53"/>
      <c r="D22" s="52" t="s">
        <v>55</v>
      </c>
    </row>
    <row r="23" spans="1:4" hidden="1" outlineLevel="1">
      <c r="B23" s="72">
        <v>2.2000000000000002</v>
      </c>
      <c r="C23" t="s">
        <v>83</v>
      </c>
      <c r="D23" s="52"/>
    </row>
    <row r="24" spans="1:4" hidden="1" outlineLevel="1">
      <c r="B24" s="53"/>
      <c r="C24" t="s">
        <v>56</v>
      </c>
    </row>
    <row r="25" spans="1:4" hidden="1" outlineLevel="1">
      <c r="B25" s="72">
        <v>2.2999999999999998</v>
      </c>
      <c r="C25" t="s">
        <v>57</v>
      </c>
    </row>
    <row r="26" spans="1:4" hidden="1" outlineLevel="1">
      <c r="B26" s="53"/>
      <c r="C26" t="s">
        <v>58</v>
      </c>
    </row>
    <row r="27" spans="1:4" hidden="1" outlineLevel="1">
      <c r="C27" t="s">
        <v>102</v>
      </c>
    </row>
    <row r="28" spans="1:4" hidden="1" outlineLevel="1">
      <c r="C28" t="s">
        <v>103</v>
      </c>
    </row>
    <row r="29" spans="1:4" hidden="1" outlineLevel="1">
      <c r="C29" t="s">
        <v>104</v>
      </c>
    </row>
    <row r="30" spans="1:4" hidden="1" outlineLevel="1">
      <c r="C30" t="s">
        <v>105</v>
      </c>
    </row>
    <row r="31" spans="1:4" hidden="1" outlineLevel="1">
      <c r="D31" s="51" t="s">
        <v>59</v>
      </c>
    </row>
    <row r="32" spans="1:4" hidden="1" outlineLevel="1">
      <c r="C32" t="s">
        <v>56</v>
      </c>
    </row>
    <row r="33" spans="1:4" hidden="1" outlineLevel="1">
      <c r="C33" t="s">
        <v>60</v>
      </c>
    </row>
    <row r="34" spans="1:4" hidden="1" outlineLevel="1">
      <c r="C34" t="s">
        <v>61</v>
      </c>
    </row>
    <row r="35" spans="1:4" hidden="1" outlineLevel="1">
      <c r="D35" s="51" t="s">
        <v>62</v>
      </c>
    </row>
    <row r="36" spans="1:4" hidden="1" outlineLevel="1">
      <c r="C36" t="s">
        <v>63</v>
      </c>
    </row>
    <row r="37" spans="1:4" collapsed="1"/>
    <row r="38" spans="1:4">
      <c r="A38" s="53" t="s">
        <v>64</v>
      </c>
    </row>
    <row r="39" spans="1:4">
      <c r="B39" s="72">
        <v>3.1</v>
      </c>
      <c r="C39" s="53" t="s">
        <v>89</v>
      </c>
    </row>
    <row r="40" spans="1:4" hidden="1" outlineLevel="1">
      <c r="B40" s="57"/>
      <c r="C40" t="s">
        <v>84</v>
      </c>
    </row>
    <row r="41" spans="1:4" hidden="1" outlineLevel="1">
      <c r="C41" t="s">
        <v>106</v>
      </c>
    </row>
    <row r="42" spans="1:4" hidden="1" outlineLevel="1">
      <c r="C42" t="s">
        <v>107</v>
      </c>
    </row>
    <row r="43" spans="1:4" hidden="1" outlineLevel="1">
      <c r="C43" t="s">
        <v>75</v>
      </c>
    </row>
    <row r="44" spans="1:4" hidden="1" outlineLevel="1"/>
    <row r="45" spans="1:4" hidden="1" outlineLevel="1"/>
    <row r="46" spans="1:4" hidden="1" outlineLevel="1"/>
    <row r="47" spans="1:4" hidden="1" outlineLevel="1"/>
    <row r="48" spans="1:4" hidden="1" outlineLevel="1"/>
    <row r="49" hidden="1" outlineLevel="1"/>
    <row r="50" hidden="1" outlineLevel="1"/>
    <row r="51" hidden="1" outlineLevel="1"/>
    <row r="52" hidden="1" outlineLevel="1"/>
    <row r="53" hidden="1" outlineLevel="1"/>
    <row r="54" hidden="1" outlineLevel="1"/>
    <row r="55" hidden="1" outlineLevel="1"/>
    <row r="56" hidden="1" outlineLevel="1"/>
    <row r="57" hidden="1" outlineLevel="1"/>
    <row r="58" hidden="1" outlineLevel="1"/>
    <row r="59" hidden="1" outlineLevel="1"/>
    <row r="60" hidden="1" outlineLevel="1"/>
    <row r="61" hidden="1" outlineLevel="1"/>
    <row r="62" hidden="1" outlineLevel="1"/>
    <row r="63" hidden="1" outlineLevel="1"/>
    <row r="64" hidden="1" outlineLevel="1"/>
    <row r="65" hidden="1" outlineLevel="1"/>
    <row r="66" hidden="1" outlineLevel="1"/>
    <row r="67" hidden="1" outlineLevel="1"/>
    <row r="68" hidden="1" outlineLevel="1"/>
    <row r="69" hidden="1" outlineLevel="1"/>
    <row r="70" hidden="1" outlineLevel="1"/>
    <row r="71" hidden="1" outlineLevel="1"/>
    <row r="72" hidden="1" outlineLevel="1"/>
    <row r="73" hidden="1" outlineLevel="1"/>
    <row r="74" hidden="1" outlineLevel="1"/>
    <row r="75" hidden="1" outlineLevel="1"/>
    <row r="76" hidden="1" outlineLevel="1"/>
    <row r="77" hidden="1" outlineLevel="1"/>
    <row r="78" hidden="1" outlineLevel="1"/>
    <row r="79" hidden="1" outlineLevel="1"/>
    <row r="80" collapsed="1"/>
    <row r="81" spans="2:4">
      <c r="B81" s="72">
        <v>3.2</v>
      </c>
      <c r="C81" s="53" t="s">
        <v>90</v>
      </c>
    </row>
    <row r="82" spans="2:4" hidden="1" outlineLevel="1">
      <c r="C82" t="s">
        <v>108</v>
      </c>
    </row>
    <row r="83" spans="2:4" hidden="1" outlineLevel="1">
      <c r="C83" t="s">
        <v>109</v>
      </c>
    </row>
    <row r="84" spans="2:4" hidden="1" outlineLevel="1">
      <c r="C84" t="s">
        <v>67</v>
      </c>
    </row>
    <row r="85" spans="2:4" hidden="1" outlineLevel="1">
      <c r="C85" s="51" t="s">
        <v>65</v>
      </c>
    </row>
    <row r="86" spans="2:4" hidden="1" outlineLevel="1">
      <c r="D86" s="51"/>
    </row>
    <row r="87" spans="2:4" hidden="1" outlineLevel="1">
      <c r="C87" t="s">
        <v>66</v>
      </c>
    </row>
    <row r="88" spans="2:4" hidden="1" outlineLevel="1">
      <c r="C88" t="s">
        <v>71</v>
      </c>
    </row>
    <row r="89" spans="2:4" hidden="1" outlineLevel="1"/>
    <row r="90" spans="2:4" hidden="1" outlineLevel="1"/>
    <row r="91" spans="2:4" hidden="1" outlineLevel="1"/>
    <row r="92" spans="2:4" hidden="1" outlineLevel="1"/>
    <row r="93" spans="2:4" hidden="1" outlineLevel="1"/>
    <row r="94" spans="2:4" hidden="1" outlineLevel="1"/>
    <row r="95" spans="2:4" hidden="1" outlineLevel="1"/>
    <row r="96" spans="2:4" hidden="1" outlineLevel="1"/>
    <row r="97" spans="3:4" hidden="1" outlineLevel="1"/>
    <row r="98" spans="3:4" hidden="1" outlineLevel="1"/>
    <row r="99" spans="3:4" hidden="1" outlineLevel="1"/>
    <row r="100" spans="3:4" hidden="1" outlineLevel="1"/>
    <row r="101" spans="3:4" hidden="1" outlineLevel="1"/>
    <row r="102" spans="3:4" hidden="1" outlineLevel="1"/>
    <row r="103" spans="3:4" hidden="1" outlineLevel="1"/>
    <row r="104" spans="3:4" hidden="1" outlineLevel="1"/>
    <row r="105" spans="3:4" hidden="1" outlineLevel="1"/>
    <row r="106" spans="3:4" hidden="1" outlineLevel="1">
      <c r="C106" t="s">
        <v>85</v>
      </c>
    </row>
    <row r="107" spans="3:4" hidden="1" outlineLevel="1">
      <c r="C107" t="s">
        <v>86</v>
      </c>
    </row>
    <row r="108" spans="3:4" hidden="1" outlineLevel="1">
      <c r="C108" t="s">
        <v>68</v>
      </c>
    </row>
    <row r="109" spans="3:4" hidden="1" outlineLevel="1">
      <c r="D109" s="51" t="s">
        <v>69</v>
      </c>
    </row>
    <row r="110" spans="3:4" hidden="1" outlineLevel="1">
      <c r="D110" s="51"/>
    </row>
    <row r="111" spans="3:4" hidden="1" outlineLevel="1">
      <c r="C111" t="s">
        <v>70</v>
      </c>
    </row>
    <row r="112" spans="3:4" hidden="1" outlineLevel="1"/>
    <row r="113" spans="3:3" hidden="1" outlineLevel="1">
      <c r="C113" t="s">
        <v>73</v>
      </c>
    </row>
    <row r="114" spans="3:3" hidden="1" outlineLevel="1">
      <c r="C114" t="s">
        <v>91</v>
      </c>
    </row>
    <row r="115" spans="3:3" hidden="1" outlineLevel="1">
      <c r="C115" t="s">
        <v>92</v>
      </c>
    </row>
    <row r="116" spans="3:3" hidden="1" outlineLevel="1">
      <c r="C116" t="s">
        <v>72</v>
      </c>
    </row>
    <row r="117" spans="3:3" hidden="1" outlineLevel="1"/>
    <row r="118" spans="3:3" hidden="1" outlineLevel="1"/>
    <row r="119" spans="3:3" hidden="1" outlineLevel="1"/>
    <row r="120" spans="3:3" hidden="1" outlineLevel="1"/>
    <row r="121" spans="3:3" hidden="1" outlineLevel="1"/>
    <row r="122" spans="3:3" hidden="1" outlineLevel="1"/>
    <row r="123" spans="3:3" hidden="1" outlineLevel="1"/>
    <row r="124" spans="3:3" hidden="1" outlineLevel="1"/>
    <row r="125" spans="3:3" hidden="1" outlineLevel="1"/>
    <row r="126" spans="3:3" hidden="1" outlineLevel="1"/>
    <row r="127" spans="3:3" hidden="1" outlineLevel="1"/>
    <row r="128" spans="3:3" hidden="1" outlineLevel="1"/>
    <row r="129" hidden="1" outlineLevel="1"/>
    <row r="130" hidden="1" outlineLevel="1"/>
    <row r="131" hidden="1" outlineLevel="1"/>
    <row r="132" hidden="1" outlineLevel="1"/>
    <row r="133" hidden="1" outlineLevel="1"/>
    <row r="134" hidden="1" outlineLevel="1"/>
    <row r="135" hidden="1" outlineLevel="1"/>
    <row r="136" collapsed="1"/>
  </sheetData>
  <phoneticPr fontId="1"/>
  <pageMargins left="0.7" right="0.7" top="0.75" bottom="0.75" header="0.3" footer="0.3"/>
  <pageSetup paperSize="9" scale="61" fitToWidth="0" fitToHeight="0" orientation="portrait" r:id="rId1"/>
  <rowBreaks count="2" manualBreakCount="2">
    <brk id="43" max="12" man="1"/>
    <brk id="105" max="1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O35"/>
  <sheetViews>
    <sheetView tabSelected="1" topLeftCell="A2" workbookViewId="0">
      <pane xSplit="1" ySplit="4" topLeftCell="B6" activePane="bottomRight" state="frozen"/>
      <selection activeCell="A2" sqref="A2"/>
      <selection pane="topRight" activeCell="B2" sqref="B2"/>
      <selection pane="bottomLeft" activeCell="A6" sqref="A6"/>
      <selection pane="bottomRight" activeCell="S24" sqref="S24"/>
    </sheetView>
  </sheetViews>
  <sheetFormatPr baseColWidth="10" defaultColWidth="9" defaultRowHeight="14.25" customHeight="1" outlineLevelCol="1"/>
  <cols>
    <col min="1" max="2" width="6.6640625" style="15" customWidth="1"/>
    <col min="3" max="3" width="16.5" style="15" customWidth="1"/>
    <col min="4" max="4" width="16.5" style="15" hidden="1" customWidth="1"/>
    <col min="5" max="5" width="24" style="15" customWidth="1"/>
    <col min="6" max="6" width="12.33203125" style="15" customWidth="1"/>
    <col min="7" max="7" width="23.1640625" style="16" customWidth="1"/>
    <col min="8" max="8" width="16.83203125" style="15" customWidth="1"/>
    <col min="9" max="12" width="4.6640625" style="15" customWidth="1"/>
    <col min="13" max="13" width="16.83203125" style="15" customWidth="1"/>
    <col min="14" max="17" width="4.6640625" style="15" customWidth="1"/>
    <col min="18" max="18" width="16.83203125" style="15" customWidth="1"/>
    <col min="19" max="22" width="4.6640625" style="15" customWidth="1"/>
    <col min="23" max="23" width="16.83203125" style="15" customWidth="1"/>
    <col min="24" max="27" width="4.6640625" style="15" customWidth="1"/>
    <col min="28" max="29" width="9.1640625" style="15" customWidth="1"/>
    <col min="30" max="30" width="9" style="15" customWidth="1"/>
    <col min="31" max="37" width="6.1640625" style="15" hidden="1" customWidth="1" outlineLevel="1"/>
    <col min="38" max="38" width="5.1640625" style="15" hidden="1" customWidth="1" outlineLevel="1"/>
    <col min="39" max="39" width="9" style="15" collapsed="1"/>
    <col min="40" max="40" width="21" style="15" bestFit="1" customWidth="1"/>
    <col min="41" max="16384" width="9" style="15"/>
  </cols>
  <sheetData>
    <row r="1" spans="1:41" ht="14.25" hidden="1" customHeight="1">
      <c r="A1" s="15">
        <v>1</v>
      </c>
      <c r="B1" s="15">
        <v>2</v>
      </c>
      <c r="C1" s="15">
        <v>3</v>
      </c>
      <c r="D1" s="15">
        <v>4</v>
      </c>
      <c r="E1" s="15">
        <v>5</v>
      </c>
      <c r="F1" s="15">
        <v>6</v>
      </c>
      <c r="G1" s="15">
        <v>7</v>
      </c>
      <c r="H1" s="15">
        <v>8</v>
      </c>
      <c r="I1" s="15">
        <v>9</v>
      </c>
      <c r="J1" s="15">
        <v>10</v>
      </c>
      <c r="K1" s="15">
        <v>11</v>
      </c>
      <c r="L1" s="15">
        <v>12</v>
      </c>
      <c r="M1" s="15">
        <v>13</v>
      </c>
      <c r="N1" s="15">
        <v>14</v>
      </c>
      <c r="O1" s="15">
        <v>15</v>
      </c>
      <c r="P1" s="15">
        <v>16</v>
      </c>
      <c r="Q1" s="15">
        <v>17</v>
      </c>
      <c r="R1" s="15">
        <v>18</v>
      </c>
      <c r="S1" s="15">
        <v>19</v>
      </c>
      <c r="T1" s="15">
        <v>20</v>
      </c>
      <c r="U1" s="15">
        <v>21</v>
      </c>
      <c r="V1" s="15">
        <v>22</v>
      </c>
      <c r="W1" s="15">
        <v>23</v>
      </c>
      <c r="X1" s="15">
        <v>24</v>
      </c>
      <c r="Y1" s="15">
        <v>25</v>
      </c>
      <c r="Z1" s="15">
        <v>26</v>
      </c>
      <c r="AA1" s="15">
        <v>27</v>
      </c>
      <c r="AB1" s="15">
        <v>28</v>
      </c>
      <c r="AC1" s="15">
        <v>29</v>
      </c>
      <c r="AD1" s="15">
        <v>30</v>
      </c>
      <c r="AE1" s="15">
        <v>31</v>
      </c>
      <c r="AF1" s="15">
        <v>32</v>
      </c>
      <c r="AG1" s="15">
        <v>33</v>
      </c>
      <c r="AH1" s="15">
        <v>34</v>
      </c>
      <c r="AI1" s="15">
        <v>35</v>
      </c>
      <c r="AJ1" s="15">
        <v>36</v>
      </c>
      <c r="AK1" s="15">
        <v>37</v>
      </c>
      <c r="AL1" s="15">
        <v>38</v>
      </c>
    </row>
    <row r="2" spans="1:41" ht="14.25" customHeight="1" thickBot="1">
      <c r="A2" s="15" t="s">
        <v>44</v>
      </c>
      <c r="B2" s="15">
        <v>5</v>
      </c>
      <c r="C2" s="16" t="s">
        <v>34</v>
      </c>
      <c r="D2" s="16"/>
    </row>
    <row r="3" spans="1:41" ht="14.25" customHeight="1" thickBot="1">
      <c r="A3" s="18"/>
      <c r="B3" s="18"/>
      <c r="C3" s="17"/>
      <c r="D3" s="17"/>
      <c r="E3" s="17"/>
      <c r="F3" s="17"/>
      <c r="G3" s="22"/>
      <c r="H3" s="75" t="s">
        <v>8</v>
      </c>
      <c r="I3" s="76"/>
      <c r="J3" s="76"/>
      <c r="K3" s="76"/>
      <c r="L3" s="77"/>
      <c r="M3" s="75" t="s">
        <v>39</v>
      </c>
      <c r="N3" s="76"/>
      <c r="O3" s="76"/>
      <c r="P3" s="76"/>
      <c r="Q3" s="77"/>
      <c r="R3" s="75" t="s">
        <v>4</v>
      </c>
      <c r="S3" s="76"/>
      <c r="T3" s="76"/>
      <c r="U3" s="76"/>
      <c r="V3" s="77"/>
      <c r="W3" s="75" t="s">
        <v>5</v>
      </c>
      <c r="X3" s="76"/>
      <c r="Y3" s="76"/>
      <c r="Z3" s="76"/>
      <c r="AA3" s="77"/>
      <c r="AB3" s="83" t="s">
        <v>20</v>
      </c>
      <c r="AC3" s="84"/>
      <c r="AD3" s="85"/>
      <c r="AE3" s="81" t="s">
        <v>40</v>
      </c>
      <c r="AF3" s="81"/>
      <c r="AG3" s="81"/>
      <c r="AH3" s="81"/>
      <c r="AI3" s="81"/>
      <c r="AJ3" s="81"/>
      <c r="AK3" s="81"/>
      <c r="AL3" s="82"/>
    </row>
    <row r="4" spans="1:41" ht="14.25" customHeight="1">
      <c r="A4" s="96" t="s">
        <v>0</v>
      </c>
      <c r="B4" s="96" t="s">
        <v>47</v>
      </c>
      <c r="C4" s="92" t="s">
        <v>79</v>
      </c>
      <c r="D4" s="92" t="s">
        <v>50</v>
      </c>
      <c r="E4" s="92" t="s">
        <v>48</v>
      </c>
      <c r="F4" s="92" t="s">
        <v>80</v>
      </c>
      <c r="G4" s="98" t="s">
        <v>52</v>
      </c>
      <c r="H4" s="89" t="s">
        <v>51</v>
      </c>
      <c r="I4" s="78" t="s">
        <v>2</v>
      </c>
      <c r="J4" s="79"/>
      <c r="K4" s="78" t="s">
        <v>3</v>
      </c>
      <c r="L4" s="80"/>
      <c r="M4" s="89" t="s">
        <v>1</v>
      </c>
      <c r="N4" s="78" t="s">
        <v>2</v>
      </c>
      <c r="O4" s="79"/>
      <c r="P4" s="78" t="s">
        <v>3</v>
      </c>
      <c r="Q4" s="80"/>
      <c r="R4" s="89" t="s">
        <v>1</v>
      </c>
      <c r="S4" s="78" t="s">
        <v>2</v>
      </c>
      <c r="T4" s="79"/>
      <c r="U4" s="78" t="s">
        <v>3</v>
      </c>
      <c r="V4" s="80"/>
      <c r="W4" s="89" t="s">
        <v>1</v>
      </c>
      <c r="X4" s="78" t="s">
        <v>2</v>
      </c>
      <c r="Y4" s="79"/>
      <c r="Z4" s="78" t="s">
        <v>3</v>
      </c>
      <c r="AA4" s="80"/>
      <c r="AB4" s="91" t="s">
        <v>20</v>
      </c>
      <c r="AC4" s="92" t="s">
        <v>6</v>
      </c>
      <c r="AD4" s="94" t="s">
        <v>7</v>
      </c>
      <c r="AE4" s="81" t="s">
        <v>8</v>
      </c>
      <c r="AF4" s="82"/>
      <c r="AG4" s="86" t="s">
        <v>9</v>
      </c>
      <c r="AH4" s="82"/>
      <c r="AI4" s="87" t="s">
        <v>4</v>
      </c>
      <c r="AJ4" s="88"/>
      <c r="AK4" s="86" t="s">
        <v>5</v>
      </c>
      <c r="AL4" s="82"/>
    </row>
    <row r="5" spans="1:41" ht="14.25" customHeight="1">
      <c r="A5" s="97"/>
      <c r="B5" s="97"/>
      <c r="C5" s="93"/>
      <c r="D5" s="93"/>
      <c r="E5" s="93"/>
      <c r="F5" s="93"/>
      <c r="G5" s="78"/>
      <c r="H5" s="90"/>
      <c r="I5" s="13" t="s">
        <v>37</v>
      </c>
      <c r="J5" s="13" t="s">
        <v>38</v>
      </c>
      <c r="K5" s="13" t="s">
        <v>37</v>
      </c>
      <c r="L5" s="59" t="s">
        <v>38</v>
      </c>
      <c r="M5" s="90"/>
      <c r="N5" s="13" t="s">
        <v>37</v>
      </c>
      <c r="O5" s="13" t="s">
        <v>38</v>
      </c>
      <c r="P5" s="13" t="s">
        <v>37</v>
      </c>
      <c r="Q5" s="59" t="s">
        <v>38</v>
      </c>
      <c r="R5" s="90"/>
      <c r="S5" s="13" t="s">
        <v>37</v>
      </c>
      <c r="T5" s="13" t="s">
        <v>38</v>
      </c>
      <c r="U5" s="13" t="s">
        <v>37</v>
      </c>
      <c r="V5" s="59" t="s">
        <v>38</v>
      </c>
      <c r="W5" s="90"/>
      <c r="X5" s="13" t="s">
        <v>37</v>
      </c>
      <c r="Y5" s="13" t="s">
        <v>38</v>
      </c>
      <c r="Z5" s="13" t="s">
        <v>37</v>
      </c>
      <c r="AA5" s="59" t="s">
        <v>38</v>
      </c>
      <c r="AB5" s="90"/>
      <c r="AC5" s="93"/>
      <c r="AD5" s="95"/>
      <c r="AE5" s="56" t="s">
        <v>41</v>
      </c>
      <c r="AF5" s="13" t="s">
        <v>42</v>
      </c>
      <c r="AG5" s="13" t="s">
        <v>41</v>
      </c>
      <c r="AH5" s="13" t="s">
        <v>42</v>
      </c>
      <c r="AI5" s="14" t="s">
        <v>41</v>
      </c>
      <c r="AJ5" s="14" t="s">
        <v>42</v>
      </c>
      <c r="AK5" s="14" t="s">
        <v>41</v>
      </c>
      <c r="AL5" s="13" t="s">
        <v>42</v>
      </c>
    </row>
    <row r="6" spans="1:41" ht="18.75" customHeight="1">
      <c r="A6" s="13">
        <v>1</v>
      </c>
      <c r="B6" s="45">
        <v>114</v>
      </c>
      <c r="C6" s="55">
        <v>45019</v>
      </c>
      <c r="D6" s="46">
        <v>45019</v>
      </c>
      <c r="E6" s="47" t="s">
        <v>49</v>
      </c>
      <c r="F6" s="45" t="s">
        <v>111</v>
      </c>
      <c r="G6" s="58" t="s">
        <v>45</v>
      </c>
      <c r="H6" s="60">
        <v>45019</v>
      </c>
      <c r="I6" s="48">
        <v>19</v>
      </c>
      <c r="J6" s="49">
        <v>10</v>
      </c>
      <c r="K6" s="48">
        <v>21</v>
      </c>
      <c r="L6" s="61">
        <v>30</v>
      </c>
      <c r="M6" s="62">
        <v>45019</v>
      </c>
      <c r="N6" s="48">
        <v>19</v>
      </c>
      <c r="O6" s="49">
        <v>0</v>
      </c>
      <c r="P6" s="45">
        <v>21</v>
      </c>
      <c r="Q6" s="61">
        <v>0</v>
      </c>
      <c r="R6" s="62"/>
      <c r="S6" s="45"/>
      <c r="T6" s="49"/>
      <c r="U6" s="45"/>
      <c r="V6" s="61"/>
      <c r="W6" s="62"/>
      <c r="X6" s="48"/>
      <c r="Y6" s="49"/>
      <c r="Z6" s="45"/>
      <c r="AA6" s="61"/>
      <c r="AB6" s="69">
        <f t="shared" ref="AB6:AB11" si="0">AF6+AH6+AJ6+AL6</f>
        <v>500.00000000000011</v>
      </c>
      <c r="AC6" s="45">
        <v>50</v>
      </c>
      <c r="AD6" s="59">
        <f t="shared" ref="AD6:AD17" si="1">AB6*(1-AC6/100)</f>
        <v>250.00000000000006</v>
      </c>
      <c r="AE6" s="68">
        <f t="shared" ref="AE6:AE17" si="2">CEILING(TIME(K6,L6,0),"1:00")-FLOOR(TIME(I6,J6,0),"1:00")</f>
        <v>0.125</v>
      </c>
      <c r="AF6" s="23">
        <f t="shared" ref="AF6" si="3">AE6*24*100</f>
        <v>300</v>
      </c>
      <c r="AG6" s="38">
        <f t="shared" ref="AG6:AG17" si="4">CEILING(TIME(P6,Q6,0),"1:00")-FLOOR(TIME(N6,O6,0),"1:00")</f>
        <v>8.333333333333337E-2</v>
      </c>
      <c r="AH6" s="23">
        <f t="shared" ref="AH6" si="5">AG6*24*100</f>
        <v>200.00000000000009</v>
      </c>
      <c r="AI6" s="38">
        <f t="shared" ref="AI6:AI17" si="6">CEILING(TIME(U6,V6,0),"1:00")-FLOOR(TIME(S6,T6,0),"1:00")</f>
        <v>0</v>
      </c>
      <c r="AJ6" s="23">
        <f t="shared" ref="AJ6" si="7">AI6*24*90</f>
        <v>0</v>
      </c>
      <c r="AK6" s="35">
        <f t="shared" ref="AK6:AK17" si="8">CEILING(TIME(Z6,AA6,0),"1:00")-FLOOR(TIME(X6,Y6,0),"1:00")</f>
        <v>0</v>
      </c>
      <c r="AL6" s="23">
        <f t="shared" ref="AL6" si="9">AK6*24*80</f>
        <v>0</v>
      </c>
      <c r="AN6" s="34"/>
      <c r="AO6" s="37"/>
    </row>
    <row r="7" spans="1:41" ht="18.75" customHeight="1">
      <c r="A7" s="13">
        <v>2</v>
      </c>
      <c r="B7" s="45"/>
      <c r="C7" s="55"/>
      <c r="D7" s="46"/>
      <c r="E7" s="47"/>
      <c r="F7" s="45"/>
      <c r="G7" s="58"/>
      <c r="H7" s="60"/>
      <c r="I7" s="48"/>
      <c r="J7" s="49"/>
      <c r="K7" s="48"/>
      <c r="L7" s="61"/>
      <c r="M7" s="62"/>
      <c r="N7" s="48"/>
      <c r="O7" s="49"/>
      <c r="P7" s="45"/>
      <c r="Q7" s="61"/>
      <c r="R7" s="62"/>
      <c r="S7" s="45"/>
      <c r="T7" s="49"/>
      <c r="U7" s="45"/>
      <c r="V7" s="61"/>
      <c r="W7" s="62"/>
      <c r="X7" s="48"/>
      <c r="Y7" s="49"/>
      <c r="Z7" s="45"/>
      <c r="AA7" s="61"/>
      <c r="AB7" s="69">
        <f t="shared" si="0"/>
        <v>0</v>
      </c>
      <c r="AC7" s="45"/>
      <c r="AD7" s="59">
        <f t="shared" si="1"/>
        <v>0</v>
      </c>
      <c r="AE7" s="68">
        <f t="shared" si="2"/>
        <v>0</v>
      </c>
      <c r="AF7" s="23">
        <f t="shared" ref="AF7:AF16" si="10">AE7*24*100</f>
        <v>0</v>
      </c>
      <c r="AG7" s="38">
        <f t="shared" si="4"/>
        <v>0</v>
      </c>
      <c r="AH7" s="23">
        <f t="shared" ref="AH7:AH16" si="11">AG7*24*100</f>
        <v>0</v>
      </c>
      <c r="AI7" s="38">
        <f t="shared" si="6"/>
        <v>0</v>
      </c>
      <c r="AJ7" s="23">
        <f t="shared" ref="AJ7:AJ16" si="12">AI7*24*90</f>
        <v>0</v>
      </c>
      <c r="AK7" s="35">
        <f t="shared" si="8"/>
        <v>0</v>
      </c>
      <c r="AL7" s="23">
        <f t="shared" ref="AL7:AL16" si="13">AK7*24*80</f>
        <v>0</v>
      </c>
      <c r="AN7" s="39"/>
    </row>
    <row r="8" spans="1:41" ht="18.75" customHeight="1">
      <c r="A8" s="13">
        <v>3</v>
      </c>
      <c r="B8" s="45"/>
      <c r="C8" s="55"/>
      <c r="D8" s="46"/>
      <c r="E8" s="47"/>
      <c r="F8" s="45"/>
      <c r="G8" s="58"/>
      <c r="H8" s="62"/>
      <c r="I8" s="48"/>
      <c r="J8" s="49"/>
      <c r="K8" s="48"/>
      <c r="L8" s="61"/>
      <c r="M8" s="62"/>
      <c r="N8" s="48"/>
      <c r="O8" s="49"/>
      <c r="P8" s="45"/>
      <c r="Q8" s="61"/>
      <c r="R8" s="62"/>
      <c r="S8" s="45"/>
      <c r="T8" s="49"/>
      <c r="U8" s="45"/>
      <c r="V8" s="61"/>
      <c r="W8" s="62"/>
      <c r="X8" s="48"/>
      <c r="Y8" s="49"/>
      <c r="Z8" s="45"/>
      <c r="AA8" s="61"/>
      <c r="AB8" s="69">
        <f t="shared" si="0"/>
        <v>0</v>
      </c>
      <c r="AC8" s="45"/>
      <c r="AD8" s="59">
        <f t="shared" si="1"/>
        <v>0</v>
      </c>
      <c r="AE8" s="68">
        <f t="shared" si="2"/>
        <v>0</v>
      </c>
      <c r="AF8" s="23">
        <f t="shared" si="10"/>
        <v>0</v>
      </c>
      <c r="AG8" s="38">
        <f t="shared" si="4"/>
        <v>0</v>
      </c>
      <c r="AH8" s="23">
        <f t="shared" si="11"/>
        <v>0</v>
      </c>
      <c r="AI8" s="38">
        <f t="shared" si="6"/>
        <v>0</v>
      </c>
      <c r="AJ8" s="23">
        <f t="shared" si="12"/>
        <v>0</v>
      </c>
      <c r="AK8" s="35">
        <f t="shared" si="8"/>
        <v>0</v>
      </c>
      <c r="AL8" s="23">
        <f t="shared" si="13"/>
        <v>0</v>
      </c>
      <c r="AN8" s="36"/>
    </row>
    <row r="9" spans="1:41" ht="18.75" customHeight="1">
      <c r="A9" s="13">
        <v>4</v>
      </c>
      <c r="B9" s="45"/>
      <c r="C9" s="55"/>
      <c r="D9" s="46"/>
      <c r="E9" s="47"/>
      <c r="F9" s="45"/>
      <c r="G9" s="58"/>
      <c r="H9" s="62"/>
      <c r="I9" s="48"/>
      <c r="J9" s="49"/>
      <c r="K9" s="48"/>
      <c r="L9" s="61"/>
      <c r="M9" s="62"/>
      <c r="N9" s="48"/>
      <c r="O9" s="49"/>
      <c r="P9" s="45"/>
      <c r="Q9" s="61"/>
      <c r="R9" s="62"/>
      <c r="S9" s="45"/>
      <c r="T9" s="49"/>
      <c r="U9" s="45"/>
      <c r="V9" s="61"/>
      <c r="W9" s="62"/>
      <c r="X9" s="45"/>
      <c r="Y9" s="49"/>
      <c r="Z9" s="45"/>
      <c r="AA9" s="61"/>
      <c r="AB9" s="69">
        <f t="shared" si="0"/>
        <v>0</v>
      </c>
      <c r="AC9" s="45">
        <v>100</v>
      </c>
      <c r="AD9" s="59">
        <f t="shared" si="1"/>
        <v>0</v>
      </c>
      <c r="AE9" s="68">
        <f t="shared" si="2"/>
        <v>0</v>
      </c>
      <c r="AF9" s="23">
        <f t="shared" si="10"/>
        <v>0</v>
      </c>
      <c r="AG9" s="38">
        <f t="shared" si="4"/>
        <v>0</v>
      </c>
      <c r="AH9" s="23">
        <f t="shared" si="11"/>
        <v>0</v>
      </c>
      <c r="AI9" s="38">
        <f t="shared" si="6"/>
        <v>0</v>
      </c>
      <c r="AJ9" s="23">
        <f t="shared" si="12"/>
        <v>0</v>
      </c>
      <c r="AK9" s="35">
        <f t="shared" si="8"/>
        <v>0</v>
      </c>
      <c r="AL9" s="23">
        <f t="shared" si="13"/>
        <v>0</v>
      </c>
    </row>
    <row r="10" spans="1:41" ht="18.75" customHeight="1">
      <c r="A10" s="13">
        <v>5</v>
      </c>
      <c r="B10" s="45"/>
      <c r="C10" s="55"/>
      <c r="D10" s="46"/>
      <c r="E10" s="47"/>
      <c r="F10" s="45"/>
      <c r="G10" s="58"/>
      <c r="H10" s="62"/>
      <c r="I10" s="48"/>
      <c r="J10" s="49"/>
      <c r="K10" s="48"/>
      <c r="L10" s="61"/>
      <c r="M10" s="62"/>
      <c r="N10" s="48"/>
      <c r="O10" s="49"/>
      <c r="P10" s="45"/>
      <c r="Q10" s="61"/>
      <c r="R10" s="62"/>
      <c r="S10" s="45"/>
      <c r="T10" s="49"/>
      <c r="U10" s="45"/>
      <c r="V10" s="61"/>
      <c r="W10" s="62"/>
      <c r="X10" s="45"/>
      <c r="Y10" s="49"/>
      <c r="Z10" s="45"/>
      <c r="AA10" s="61"/>
      <c r="AB10" s="69">
        <f t="shared" si="0"/>
        <v>0</v>
      </c>
      <c r="AC10" s="45"/>
      <c r="AD10" s="59">
        <f t="shared" si="1"/>
        <v>0</v>
      </c>
      <c r="AE10" s="68">
        <f t="shared" si="2"/>
        <v>0</v>
      </c>
      <c r="AF10" s="23">
        <f t="shared" si="10"/>
        <v>0</v>
      </c>
      <c r="AG10" s="38">
        <f t="shared" si="4"/>
        <v>0</v>
      </c>
      <c r="AH10" s="23">
        <f t="shared" si="11"/>
        <v>0</v>
      </c>
      <c r="AI10" s="38">
        <f t="shared" si="6"/>
        <v>0</v>
      </c>
      <c r="AJ10" s="23">
        <f t="shared" si="12"/>
        <v>0</v>
      </c>
      <c r="AK10" s="35">
        <f t="shared" si="8"/>
        <v>0</v>
      </c>
      <c r="AL10" s="23">
        <f t="shared" si="13"/>
        <v>0</v>
      </c>
    </row>
    <row r="11" spans="1:41" ht="18.75" customHeight="1">
      <c r="A11" s="13">
        <v>6</v>
      </c>
      <c r="B11" s="45"/>
      <c r="C11" s="55"/>
      <c r="D11" s="46"/>
      <c r="E11" s="45"/>
      <c r="F11" s="45"/>
      <c r="G11" s="58"/>
      <c r="H11" s="62"/>
      <c r="I11" s="45"/>
      <c r="J11" s="49"/>
      <c r="K11" s="45"/>
      <c r="L11" s="61"/>
      <c r="M11" s="63"/>
      <c r="N11" s="45"/>
      <c r="O11" s="49"/>
      <c r="P11" s="45"/>
      <c r="Q11" s="61"/>
      <c r="R11" s="63"/>
      <c r="S11" s="45"/>
      <c r="T11" s="49"/>
      <c r="U11" s="45"/>
      <c r="V11" s="61"/>
      <c r="W11" s="63"/>
      <c r="X11" s="45"/>
      <c r="Y11" s="49"/>
      <c r="Z11" s="45"/>
      <c r="AA11" s="61"/>
      <c r="AB11" s="69">
        <f t="shared" si="0"/>
        <v>0</v>
      </c>
      <c r="AC11" s="45"/>
      <c r="AD11" s="59">
        <f t="shared" si="1"/>
        <v>0</v>
      </c>
      <c r="AE11" s="68">
        <f t="shared" si="2"/>
        <v>0</v>
      </c>
      <c r="AF11" s="23">
        <f t="shared" si="10"/>
        <v>0</v>
      </c>
      <c r="AG11" s="38">
        <f t="shared" si="4"/>
        <v>0</v>
      </c>
      <c r="AH11" s="23">
        <f t="shared" si="11"/>
        <v>0</v>
      </c>
      <c r="AI11" s="38">
        <f t="shared" si="6"/>
        <v>0</v>
      </c>
      <c r="AJ11" s="23">
        <f t="shared" si="12"/>
        <v>0</v>
      </c>
      <c r="AK11" s="35">
        <f t="shared" si="8"/>
        <v>0</v>
      </c>
      <c r="AL11" s="23">
        <f t="shared" si="13"/>
        <v>0</v>
      </c>
    </row>
    <row r="12" spans="1:41" ht="18.75" customHeight="1">
      <c r="A12" s="13">
        <v>7</v>
      </c>
      <c r="B12" s="45"/>
      <c r="C12" s="55"/>
      <c r="D12" s="46"/>
      <c r="E12" s="45"/>
      <c r="F12" s="45"/>
      <c r="G12" s="58"/>
      <c r="H12" s="62"/>
      <c r="I12" s="45"/>
      <c r="J12" s="49"/>
      <c r="K12" s="45"/>
      <c r="L12" s="61"/>
      <c r="M12" s="62"/>
      <c r="N12" s="45"/>
      <c r="O12" s="49"/>
      <c r="P12" s="45"/>
      <c r="Q12" s="61"/>
      <c r="R12" s="63"/>
      <c r="S12" s="45"/>
      <c r="T12" s="49"/>
      <c r="U12" s="45"/>
      <c r="V12" s="61"/>
      <c r="W12" s="63"/>
      <c r="X12" s="45"/>
      <c r="Y12" s="49"/>
      <c r="Z12" s="45"/>
      <c r="AA12" s="61"/>
      <c r="AB12" s="69">
        <f t="shared" ref="AB12" si="14">AF12+AH12+AJ12+AL12</f>
        <v>0</v>
      </c>
      <c r="AC12" s="45"/>
      <c r="AD12" s="59">
        <f t="shared" si="1"/>
        <v>0</v>
      </c>
      <c r="AE12" s="68">
        <f t="shared" si="2"/>
        <v>0</v>
      </c>
      <c r="AF12" s="23">
        <f t="shared" si="10"/>
        <v>0</v>
      </c>
      <c r="AG12" s="38">
        <f t="shared" si="4"/>
        <v>0</v>
      </c>
      <c r="AH12" s="23">
        <f t="shared" si="11"/>
        <v>0</v>
      </c>
      <c r="AI12" s="38">
        <f t="shared" si="6"/>
        <v>0</v>
      </c>
      <c r="AJ12" s="23">
        <f t="shared" si="12"/>
        <v>0</v>
      </c>
      <c r="AK12" s="35">
        <f t="shared" si="8"/>
        <v>0</v>
      </c>
      <c r="AL12" s="23">
        <f t="shared" si="13"/>
        <v>0</v>
      </c>
    </row>
    <row r="13" spans="1:41" ht="18.75" customHeight="1">
      <c r="A13" s="13">
        <v>8</v>
      </c>
      <c r="B13" s="45"/>
      <c r="C13" s="55"/>
      <c r="D13" s="46"/>
      <c r="E13" s="45"/>
      <c r="F13" s="45"/>
      <c r="G13" s="58"/>
      <c r="H13" s="62"/>
      <c r="I13" s="45"/>
      <c r="J13" s="49"/>
      <c r="K13" s="45"/>
      <c r="L13" s="61"/>
      <c r="M13" s="62"/>
      <c r="N13" s="45"/>
      <c r="O13" s="49"/>
      <c r="P13" s="45"/>
      <c r="Q13" s="61"/>
      <c r="R13" s="63"/>
      <c r="S13" s="45"/>
      <c r="T13" s="49"/>
      <c r="U13" s="45"/>
      <c r="V13" s="61"/>
      <c r="W13" s="63"/>
      <c r="X13" s="45"/>
      <c r="Y13" s="49"/>
      <c r="Z13" s="45"/>
      <c r="AA13" s="61"/>
      <c r="AB13" s="69">
        <f>AF13+AH13+AJ13+AL13</f>
        <v>0</v>
      </c>
      <c r="AC13" s="45"/>
      <c r="AD13" s="59">
        <f t="shared" si="1"/>
        <v>0</v>
      </c>
      <c r="AE13" s="68">
        <f t="shared" si="2"/>
        <v>0</v>
      </c>
      <c r="AF13" s="23">
        <f t="shared" si="10"/>
        <v>0</v>
      </c>
      <c r="AG13" s="38">
        <f t="shared" si="4"/>
        <v>0</v>
      </c>
      <c r="AH13" s="23">
        <f t="shared" si="11"/>
        <v>0</v>
      </c>
      <c r="AI13" s="38">
        <f t="shared" si="6"/>
        <v>0</v>
      </c>
      <c r="AJ13" s="23">
        <f t="shared" si="12"/>
        <v>0</v>
      </c>
      <c r="AK13" s="35">
        <f t="shared" si="8"/>
        <v>0</v>
      </c>
      <c r="AL13" s="23">
        <f t="shared" si="13"/>
        <v>0</v>
      </c>
    </row>
    <row r="14" spans="1:41" ht="18.75" customHeight="1">
      <c r="A14" s="13">
        <v>9</v>
      </c>
      <c r="B14" s="45"/>
      <c r="C14" s="55"/>
      <c r="D14" s="46"/>
      <c r="E14" s="45"/>
      <c r="F14" s="45"/>
      <c r="G14" s="58"/>
      <c r="H14" s="62"/>
      <c r="I14" s="45"/>
      <c r="J14" s="49"/>
      <c r="K14" s="45"/>
      <c r="L14" s="61"/>
      <c r="M14" s="62"/>
      <c r="N14" s="45"/>
      <c r="O14" s="49"/>
      <c r="P14" s="45"/>
      <c r="Q14" s="61"/>
      <c r="R14" s="62"/>
      <c r="S14" s="45"/>
      <c r="T14" s="49"/>
      <c r="U14" s="45"/>
      <c r="V14" s="61"/>
      <c r="W14" s="63"/>
      <c r="X14" s="45"/>
      <c r="Y14" s="49"/>
      <c r="Z14" s="45"/>
      <c r="AA14" s="61"/>
      <c r="AB14" s="69">
        <f>AF14+AH14+AJ14+AL14</f>
        <v>0</v>
      </c>
      <c r="AC14" s="45"/>
      <c r="AD14" s="59">
        <f t="shared" si="1"/>
        <v>0</v>
      </c>
      <c r="AE14" s="68">
        <f t="shared" si="2"/>
        <v>0</v>
      </c>
      <c r="AF14" s="23">
        <f t="shared" si="10"/>
        <v>0</v>
      </c>
      <c r="AG14" s="38">
        <f t="shared" si="4"/>
        <v>0</v>
      </c>
      <c r="AH14" s="23">
        <f t="shared" si="11"/>
        <v>0</v>
      </c>
      <c r="AI14" s="38">
        <f t="shared" si="6"/>
        <v>0</v>
      </c>
      <c r="AJ14" s="23">
        <f t="shared" si="12"/>
        <v>0</v>
      </c>
      <c r="AK14" s="35">
        <f t="shared" si="8"/>
        <v>0</v>
      </c>
      <c r="AL14" s="23">
        <f t="shared" si="13"/>
        <v>0</v>
      </c>
    </row>
    <row r="15" spans="1:41" ht="18.75" customHeight="1">
      <c r="A15" s="13">
        <v>10</v>
      </c>
      <c r="B15" s="45"/>
      <c r="C15" s="55"/>
      <c r="D15" s="46"/>
      <c r="E15" s="45"/>
      <c r="F15" s="45"/>
      <c r="G15" s="58"/>
      <c r="H15" s="62"/>
      <c r="I15" s="45"/>
      <c r="J15" s="49"/>
      <c r="K15" s="45"/>
      <c r="L15" s="61"/>
      <c r="M15" s="62"/>
      <c r="N15" s="45"/>
      <c r="O15" s="49"/>
      <c r="P15" s="45"/>
      <c r="Q15" s="61"/>
      <c r="R15" s="62"/>
      <c r="S15" s="45"/>
      <c r="T15" s="49"/>
      <c r="U15" s="45"/>
      <c r="V15" s="61"/>
      <c r="W15" s="63"/>
      <c r="X15" s="45"/>
      <c r="Y15" s="49"/>
      <c r="Z15" s="45"/>
      <c r="AA15" s="61"/>
      <c r="AB15" s="69">
        <f>AF15+AH15+AJ15+AL15</f>
        <v>0</v>
      </c>
      <c r="AC15" s="45"/>
      <c r="AD15" s="59">
        <f t="shared" si="1"/>
        <v>0</v>
      </c>
      <c r="AE15" s="68">
        <f t="shared" si="2"/>
        <v>0</v>
      </c>
      <c r="AF15" s="23">
        <f t="shared" si="10"/>
        <v>0</v>
      </c>
      <c r="AG15" s="38">
        <f t="shared" si="4"/>
        <v>0</v>
      </c>
      <c r="AH15" s="23">
        <f t="shared" si="11"/>
        <v>0</v>
      </c>
      <c r="AI15" s="38">
        <f t="shared" si="6"/>
        <v>0</v>
      </c>
      <c r="AJ15" s="23">
        <f t="shared" si="12"/>
        <v>0</v>
      </c>
      <c r="AK15" s="35">
        <f t="shared" si="8"/>
        <v>0</v>
      </c>
      <c r="AL15" s="23">
        <f t="shared" si="13"/>
        <v>0</v>
      </c>
    </row>
    <row r="16" spans="1:41" ht="18.75" customHeight="1">
      <c r="A16" s="13">
        <v>11</v>
      </c>
      <c r="B16" s="45"/>
      <c r="C16" s="55"/>
      <c r="D16" s="46"/>
      <c r="E16" s="47"/>
      <c r="F16" s="45"/>
      <c r="G16" s="58"/>
      <c r="H16" s="60"/>
      <c r="I16" s="48"/>
      <c r="J16" s="49"/>
      <c r="K16" s="48"/>
      <c r="L16" s="61"/>
      <c r="M16" s="62"/>
      <c r="N16" s="48"/>
      <c r="O16" s="49"/>
      <c r="P16" s="45"/>
      <c r="Q16" s="61"/>
      <c r="R16" s="62"/>
      <c r="S16" s="45"/>
      <c r="T16" s="49"/>
      <c r="U16" s="45"/>
      <c r="V16" s="61"/>
      <c r="W16" s="62"/>
      <c r="X16" s="48"/>
      <c r="Y16" s="49"/>
      <c r="Z16" s="45"/>
      <c r="AA16" s="61"/>
      <c r="AB16" s="69">
        <f t="shared" ref="AB16" si="15">AF16+AH16+AJ16+AL16</f>
        <v>0</v>
      </c>
      <c r="AC16" s="45"/>
      <c r="AD16" s="59">
        <f t="shared" si="1"/>
        <v>0</v>
      </c>
      <c r="AE16" s="68">
        <f t="shared" si="2"/>
        <v>0</v>
      </c>
      <c r="AF16" s="23">
        <f t="shared" si="10"/>
        <v>0</v>
      </c>
      <c r="AG16" s="38">
        <f t="shared" si="4"/>
        <v>0</v>
      </c>
      <c r="AH16" s="23">
        <f t="shared" si="11"/>
        <v>0</v>
      </c>
      <c r="AI16" s="38">
        <f t="shared" si="6"/>
        <v>0</v>
      </c>
      <c r="AJ16" s="23">
        <f t="shared" si="12"/>
        <v>0</v>
      </c>
      <c r="AK16" s="35">
        <f t="shared" si="8"/>
        <v>0</v>
      </c>
      <c r="AL16" s="23">
        <f t="shared" si="13"/>
        <v>0</v>
      </c>
      <c r="AN16" s="34"/>
      <c r="AO16" s="37"/>
    </row>
    <row r="17" spans="1:41" ht="18.75" customHeight="1">
      <c r="A17" s="13">
        <v>12</v>
      </c>
      <c r="B17" s="45"/>
      <c r="C17" s="55"/>
      <c r="D17" s="46"/>
      <c r="E17" s="47"/>
      <c r="F17" s="45"/>
      <c r="G17" s="58"/>
      <c r="H17" s="60"/>
      <c r="I17" s="48"/>
      <c r="J17" s="49"/>
      <c r="K17" s="48"/>
      <c r="L17" s="61"/>
      <c r="M17" s="62"/>
      <c r="N17" s="48"/>
      <c r="O17" s="49"/>
      <c r="P17" s="45"/>
      <c r="Q17" s="61"/>
      <c r="R17" s="62"/>
      <c r="S17" s="45"/>
      <c r="T17" s="49"/>
      <c r="U17" s="45"/>
      <c r="V17" s="61"/>
      <c r="W17" s="62"/>
      <c r="X17" s="48"/>
      <c r="Y17" s="49"/>
      <c r="Z17" s="45"/>
      <c r="AA17" s="61"/>
      <c r="AB17" s="69">
        <f t="shared" ref="AB17" si="16">AF17+AH17+AJ17+AL17</f>
        <v>0</v>
      </c>
      <c r="AC17" s="45">
        <v>100</v>
      </c>
      <c r="AD17" s="59">
        <f t="shared" si="1"/>
        <v>0</v>
      </c>
      <c r="AE17" s="68">
        <f t="shared" si="2"/>
        <v>0</v>
      </c>
      <c r="AF17" s="23">
        <f t="shared" ref="AF17" si="17">AE17*24*100</f>
        <v>0</v>
      </c>
      <c r="AG17" s="38">
        <f t="shared" si="4"/>
        <v>0</v>
      </c>
      <c r="AH17" s="23">
        <f t="shared" ref="AH17" si="18">AG17*24*100</f>
        <v>0</v>
      </c>
      <c r="AI17" s="38">
        <f t="shared" si="6"/>
        <v>0</v>
      </c>
      <c r="AJ17" s="23">
        <f t="shared" ref="AJ17" si="19">AI17*24*90</f>
        <v>0</v>
      </c>
      <c r="AK17" s="35">
        <f t="shared" si="8"/>
        <v>0</v>
      </c>
      <c r="AL17" s="23">
        <f t="shared" ref="AL17" si="20">AK17*24*80</f>
        <v>0</v>
      </c>
      <c r="AN17" s="34"/>
      <c r="AO17" s="37"/>
    </row>
    <row r="18" spans="1:41" ht="18.75" customHeight="1">
      <c r="A18" s="13">
        <v>13</v>
      </c>
      <c r="B18" s="45"/>
      <c r="C18" s="55"/>
      <c r="D18" s="46"/>
      <c r="E18" s="45"/>
      <c r="F18" s="45"/>
      <c r="G18" s="58"/>
      <c r="H18" s="63"/>
      <c r="I18" s="45"/>
      <c r="J18" s="49"/>
      <c r="K18" s="45"/>
      <c r="L18" s="61"/>
      <c r="M18" s="63"/>
      <c r="N18" s="45"/>
      <c r="O18" s="49"/>
      <c r="P18" s="45"/>
      <c r="Q18" s="61"/>
      <c r="R18" s="62"/>
      <c r="S18" s="45"/>
      <c r="T18" s="49"/>
      <c r="U18" s="45"/>
      <c r="V18" s="61"/>
      <c r="W18" s="62"/>
      <c r="X18" s="45"/>
      <c r="Y18" s="49"/>
      <c r="Z18" s="45"/>
      <c r="AA18" s="61"/>
      <c r="AB18" s="69">
        <f t="shared" ref="AB18:AB35" si="21">AF18+AH18+AJ18+AL18</f>
        <v>0</v>
      </c>
      <c r="AC18" s="45">
        <v>0</v>
      </c>
      <c r="AD18" s="59">
        <f t="shared" ref="AD18:AD35" si="22">AB18*(1-AC18/100)</f>
        <v>0</v>
      </c>
      <c r="AE18" s="68">
        <f t="shared" ref="AE18:AE35" si="23">CEILING(TIME(K18,L18,0),"1:00")-FLOOR(TIME(I18,J18,0),"1:00")</f>
        <v>0</v>
      </c>
      <c r="AF18" s="23">
        <f t="shared" ref="AF18:AF35" si="24">AE18*24*100</f>
        <v>0</v>
      </c>
      <c r="AG18" s="38">
        <f t="shared" ref="AG18:AG35" si="25">CEILING(TIME(P18,Q18,0),"1:00")-FLOOR(TIME(N18,O18,0),"1:00")</f>
        <v>0</v>
      </c>
      <c r="AH18" s="23">
        <f t="shared" ref="AH18:AH35" si="26">AG18*24*100</f>
        <v>0</v>
      </c>
      <c r="AI18" s="38">
        <f t="shared" ref="AI18:AI35" si="27">CEILING(TIME(U18,V18,0),"1:00")-FLOOR(TIME(S18,T18,0),"1:00")</f>
        <v>0</v>
      </c>
      <c r="AJ18" s="23">
        <f t="shared" ref="AJ18:AJ35" si="28">AI18*24*90</f>
        <v>0</v>
      </c>
      <c r="AK18" s="35">
        <f t="shared" ref="AK18:AK35" si="29">CEILING(TIME(Z18,AA18,0),"1:00")-FLOOR(TIME(X18,Y18,0),"1:00")</f>
        <v>0</v>
      </c>
      <c r="AL18" s="23">
        <f t="shared" ref="AL18:AL35" si="30">AK18*24*80</f>
        <v>0</v>
      </c>
    </row>
    <row r="19" spans="1:41" ht="18.75" customHeight="1">
      <c r="A19" s="13">
        <v>14</v>
      </c>
      <c r="B19" s="45"/>
      <c r="C19" s="55"/>
      <c r="D19" s="46"/>
      <c r="E19" s="45"/>
      <c r="F19" s="45"/>
      <c r="G19" s="58"/>
      <c r="H19" s="63"/>
      <c r="I19" s="45"/>
      <c r="J19" s="49"/>
      <c r="K19" s="45"/>
      <c r="L19" s="61"/>
      <c r="M19" s="62"/>
      <c r="N19" s="45"/>
      <c r="O19" s="49"/>
      <c r="P19" s="45"/>
      <c r="Q19" s="61"/>
      <c r="R19" s="63"/>
      <c r="S19" s="45"/>
      <c r="T19" s="49"/>
      <c r="U19" s="45"/>
      <c r="V19" s="61"/>
      <c r="W19" s="63"/>
      <c r="X19" s="45"/>
      <c r="Y19" s="49"/>
      <c r="Z19" s="45"/>
      <c r="AA19" s="61"/>
      <c r="AB19" s="69">
        <f t="shared" si="21"/>
        <v>0</v>
      </c>
      <c r="AC19" s="45"/>
      <c r="AD19" s="59">
        <f t="shared" si="22"/>
        <v>0</v>
      </c>
      <c r="AE19" s="68">
        <f t="shared" si="23"/>
        <v>0</v>
      </c>
      <c r="AF19" s="23">
        <f t="shared" si="24"/>
        <v>0</v>
      </c>
      <c r="AG19" s="38">
        <f t="shared" si="25"/>
        <v>0</v>
      </c>
      <c r="AH19" s="23">
        <f t="shared" si="26"/>
        <v>0</v>
      </c>
      <c r="AI19" s="38">
        <f t="shared" si="27"/>
        <v>0</v>
      </c>
      <c r="AJ19" s="23">
        <f t="shared" si="28"/>
        <v>0</v>
      </c>
      <c r="AK19" s="35">
        <f t="shared" si="29"/>
        <v>0</v>
      </c>
      <c r="AL19" s="23">
        <f t="shared" si="30"/>
        <v>0</v>
      </c>
    </row>
    <row r="20" spans="1:41" ht="18.75" customHeight="1">
      <c r="A20" s="13">
        <v>15</v>
      </c>
      <c r="B20" s="45"/>
      <c r="C20" s="55"/>
      <c r="D20" s="45"/>
      <c r="E20" s="45"/>
      <c r="F20" s="45"/>
      <c r="G20" s="58"/>
      <c r="H20" s="63"/>
      <c r="I20" s="45"/>
      <c r="J20" s="49"/>
      <c r="K20" s="45"/>
      <c r="L20" s="61"/>
      <c r="M20" s="63"/>
      <c r="N20" s="45"/>
      <c r="O20" s="49"/>
      <c r="P20" s="45"/>
      <c r="Q20" s="61"/>
      <c r="R20" s="63"/>
      <c r="S20" s="45"/>
      <c r="T20" s="49"/>
      <c r="U20" s="45"/>
      <c r="V20" s="61"/>
      <c r="W20" s="63"/>
      <c r="X20" s="45"/>
      <c r="Y20" s="49"/>
      <c r="Z20" s="45"/>
      <c r="AA20" s="61"/>
      <c r="AB20" s="69">
        <f t="shared" si="21"/>
        <v>0</v>
      </c>
      <c r="AC20" s="45"/>
      <c r="AD20" s="59">
        <f t="shared" si="22"/>
        <v>0</v>
      </c>
      <c r="AE20" s="68">
        <f t="shared" si="23"/>
        <v>0</v>
      </c>
      <c r="AF20" s="23">
        <f t="shared" si="24"/>
        <v>0</v>
      </c>
      <c r="AG20" s="38">
        <f t="shared" si="25"/>
        <v>0</v>
      </c>
      <c r="AH20" s="23">
        <f t="shared" si="26"/>
        <v>0</v>
      </c>
      <c r="AI20" s="38">
        <f t="shared" si="27"/>
        <v>0</v>
      </c>
      <c r="AJ20" s="23">
        <f t="shared" si="28"/>
        <v>0</v>
      </c>
      <c r="AK20" s="35">
        <f t="shared" si="29"/>
        <v>0</v>
      </c>
      <c r="AL20" s="23">
        <f t="shared" si="30"/>
        <v>0</v>
      </c>
    </row>
    <row r="21" spans="1:41" ht="18.75" customHeight="1">
      <c r="A21" s="13">
        <v>16</v>
      </c>
      <c r="B21" s="45"/>
      <c r="C21" s="55"/>
      <c r="D21" s="45"/>
      <c r="E21" s="45"/>
      <c r="F21" s="45"/>
      <c r="G21" s="58"/>
      <c r="H21" s="63"/>
      <c r="I21" s="45"/>
      <c r="J21" s="49"/>
      <c r="K21" s="45"/>
      <c r="L21" s="61"/>
      <c r="M21" s="63"/>
      <c r="N21" s="45"/>
      <c r="O21" s="49"/>
      <c r="P21" s="45"/>
      <c r="Q21" s="61"/>
      <c r="R21" s="63"/>
      <c r="S21" s="45"/>
      <c r="T21" s="49"/>
      <c r="U21" s="45"/>
      <c r="V21" s="61"/>
      <c r="W21" s="63"/>
      <c r="X21" s="45"/>
      <c r="Y21" s="49"/>
      <c r="Z21" s="45"/>
      <c r="AA21" s="61"/>
      <c r="AB21" s="69">
        <f t="shared" si="21"/>
        <v>0</v>
      </c>
      <c r="AC21" s="45"/>
      <c r="AD21" s="59">
        <f t="shared" si="22"/>
        <v>0</v>
      </c>
      <c r="AE21" s="68">
        <f t="shared" si="23"/>
        <v>0</v>
      </c>
      <c r="AF21" s="23">
        <f t="shared" si="24"/>
        <v>0</v>
      </c>
      <c r="AG21" s="38">
        <f t="shared" si="25"/>
        <v>0</v>
      </c>
      <c r="AH21" s="23">
        <f t="shared" si="26"/>
        <v>0</v>
      </c>
      <c r="AI21" s="38">
        <f t="shared" si="27"/>
        <v>0</v>
      </c>
      <c r="AJ21" s="23">
        <f t="shared" si="28"/>
        <v>0</v>
      </c>
      <c r="AK21" s="35">
        <f t="shared" si="29"/>
        <v>0</v>
      </c>
      <c r="AL21" s="23">
        <f t="shared" si="30"/>
        <v>0</v>
      </c>
    </row>
    <row r="22" spans="1:41" ht="18.75" customHeight="1">
      <c r="A22" s="13">
        <v>17</v>
      </c>
      <c r="B22" s="45"/>
      <c r="C22" s="55"/>
      <c r="D22" s="45"/>
      <c r="E22" s="45"/>
      <c r="F22" s="45"/>
      <c r="G22" s="58"/>
      <c r="H22" s="63"/>
      <c r="I22" s="45"/>
      <c r="J22" s="49"/>
      <c r="K22" s="45"/>
      <c r="L22" s="61"/>
      <c r="M22" s="63"/>
      <c r="N22" s="45"/>
      <c r="O22" s="49"/>
      <c r="P22" s="45"/>
      <c r="Q22" s="61"/>
      <c r="R22" s="63"/>
      <c r="S22" s="45"/>
      <c r="T22" s="49"/>
      <c r="U22" s="45"/>
      <c r="V22" s="61"/>
      <c r="W22" s="63"/>
      <c r="X22" s="45"/>
      <c r="Y22" s="49"/>
      <c r="Z22" s="45"/>
      <c r="AA22" s="61"/>
      <c r="AB22" s="69">
        <f t="shared" si="21"/>
        <v>0</v>
      </c>
      <c r="AC22" s="45"/>
      <c r="AD22" s="59">
        <f t="shared" si="22"/>
        <v>0</v>
      </c>
      <c r="AE22" s="68">
        <f t="shared" si="23"/>
        <v>0</v>
      </c>
      <c r="AF22" s="23">
        <f t="shared" si="24"/>
        <v>0</v>
      </c>
      <c r="AG22" s="38">
        <f t="shared" si="25"/>
        <v>0</v>
      </c>
      <c r="AH22" s="23">
        <f t="shared" si="26"/>
        <v>0</v>
      </c>
      <c r="AI22" s="38">
        <f t="shared" si="27"/>
        <v>0</v>
      </c>
      <c r="AJ22" s="23">
        <f t="shared" si="28"/>
        <v>0</v>
      </c>
      <c r="AK22" s="35">
        <f t="shared" si="29"/>
        <v>0</v>
      </c>
      <c r="AL22" s="23">
        <f t="shared" si="30"/>
        <v>0</v>
      </c>
    </row>
    <row r="23" spans="1:41" ht="18.75" customHeight="1">
      <c r="A23" s="13">
        <v>18</v>
      </c>
      <c r="B23" s="45"/>
      <c r="C23" s="55"/>
      <c r="D23" s="45"/>
      <c r="E23" s="45"/>
      <c r="F23" s="45"/>
      <c r="G23" s="58"/>
      <c r="H23" s="63"/>
      <c r="I23" s="45"/>
      <c r="J23" s="49"/>
      <c r="K23" s="45"/>
      <c r="L23" s="61"/>
      <c r="M23" s="63"/>
      <c r="N23" s="45"/>
      <c r="O23" s="49"/>
      <c r="P23" s="45"/>
      <c r="Q23" s="61"/>
      <c r="R23" s="63"/>
      <c r="S23" s="45"/>
      <c r="T23" s="49"/>
      <c r="U23" s="45"/>
      <c r="V23" s="61"/>
      <c r="W23" s="63"/>
      <c r="X23" s="45"/>
      <c r="Y23" s="49"/>
      <c r="Z23" s="45"/>
      <c r="AA23" s="61"/>
      <c r="AB23" s="69">
        <f t="shared" si="21"/>
        <v>0</v>
      </c>
      <c r="AC23" s="45"/>
      <c r="AD23" s="59">
        <f t="shared" si="22"/>
        <v>0</v>
      </c>
      <c r="AE23" s="68">
        <f t="shared" si="23"/>
        <v>0</v>
      </c>
      <c r="AF23" s="23">
        <f t="shared" si="24"/>
        <v>0</v>
      </c>
      <c r="AG23" s="38">
        <f t="shared" si="25"/>
        <v>0</v>
      </c>
      <c r="AH23" s="23">
        <f t="shared" si="26"/>
        <v>0</v>
      </c>
      <c r="AI23" s="38">
        <f t="shared" si="27"/>
        <v>0</v>
      </c>
      <c r="AJ23" s="23">
        <f t="shared" si="28"/>
        <v>0</v>
      </c>
      <c r="AK23" s="35">
        <f t="shared" si="29"/>
        <v>0</v>
      </c>
      <c r="AL23" s="23">
        <f t="shared" si="30"/>
        <v>0</v>
      </c>
    </row>
    <row r="24" spans="1:41" ht="18.75" customHeight="1">
      <c r="A24" s="13">
        <v>19</v>
      </c>
      <c r="B24" s="45"/>
      <c r="C24" s="55"/>
      <c r="D24" s="45"/>
      <c r="E24" s="45"/>
      <c r="F24" s="45"/>
      <c r="G24" s="58"/>
      <c r="H24" s="63"/>
      <c r="I24" s="45"/>
      <c r="J24" s="49"/>
      <c r="K24" s="45"/>
      <c r="L24" s="61"/>
      <c r="M24" s="63"/>
      <c r="N24" s="45"/>
      <c r="O24" s="49"/>
      <c r="P24" s="45"/>
      <c r="Q24" s="61"/>
      <c r="R24" s="63"/>
      <c r="S24" s="45"/>
      <c r="T24" s="49"/>
      <c r="U24" s="45"/>
      <c r="V24" s="61"/>
      <c r="W24" s="63"/>
      <c r="X24" s="45"/>
      <c r="Y24" s="49"/>
      <c r="Z24" s="45"/>
      <c r="AA24" s="61"/>
      <c r="AB24" s="69">
        <f t="shared" si="21"/>
        <v>0</v>
      </c>
      <c r="AC24" s="45"/>
      <c r="AD24" s="59">
        <f t="shared" si="22"/>
        <v>0</v>
      </c>
      <c r="AE24" s="68">
        <f t="shared" si="23"/>
        <v>0</v>
      </c>
      <c r="AF24" s="23">
        <f t="shared" si="24"/>
        <v>0</v>
      </c>
      <c r="AG24" s="38">
        <f t="shared" si="25"/>
        <v>0</v>
      </c>
      <c r="AH24" s="23">
        <f t="shared" si="26"/>
        <v>0</v>
      </c>
      <c r="AI24" s="38">
        <f t="shared" si="27"/>
        <v>0</v>
      </c>
      <c r="AJ24" s="23">
        <f t="shared" si="28"/>
        <v>0</v>
      </c>
      <c r="AK24" s="35">
        <f t="shared" si="29"/>
        <v>0</v>
      </c>
      <c r="AL24" s="23">
        <f t="shared" si="30"/>
        <v>0</v>
      </c>
    </row>
    <row r="25" spans="1:41" ht="18.75" customHeight="1">
      <c r="A25" s="13">
        <v>20</v>
      </c>
      <c r="B25" s="45"/>
      <c r="C25" s="55"/>
      <c r="D25" s="45"/>
      <c r="E25" s="45"/>
      <c r="F25" s="45"/>
      <c r="G25" s="58"/>
      <c r="H25" s="63"/>
      <c r="I25" s="45"/>
      <c r="J25" s="49"/>
      <c r="K25" s="45"/>
      <c r="L25" s="61"/>
      <c r="M25" s="63"/>
      <c r="N25" s="45"/>
      <c r="O25" s="49"/>
      <c r="P25" s="45"/>
      <c r="Q25" s="61"/>
      <c r="R25" s="63"/>
      <c r="S25" s="45"/>
      <c r="T25" s="49"/>
      <c r="U25" s="45"/>
      <c r="V25" s="61"/>
      <c r="W25" s="63"/>
      <c r="X25" s="45"/>
      <c r="Y25" s="49"/>
      <c r="Z25" s="45"/>
      <c r="AA25" s="61"/>
      <c r="AB25" s="69">
        <f t="shared" si="21"/>
        <v>0</v>
      </c>
      <c r="AC25" s="45"/>
      <c r="AD25" s="59">
        <f t="shared" si="22"/>
        <v>0</v>
      </c>
      <c r="AE25" s="68">
        <f t="shared" si="23"/>
        <v>0</v>
      </c>
      <c r="AF25" s="23">
        <f t="shared" si="24"/>
        <v>0</v>
      </c>
      <c r="AG25" s="38">
        <f t="shared" si="25"/>
        <v>0</v>
      </c>
      <c r="AH25" s="23">
        <f t="shared" si="26"/>
        <v>0</v>
      </c>
      <c r="AI25" s="38">
        <f t="shared" si="27"/>
        <v>0</v>
      </c>
      <c r="AJ25" s="23">
        <f t="shared" si="28"/>
        <v>0</v>
      </c>
      <c r="AK25" s="35">
        <f t="shared" si="29"/>
        <v>0</v>
      </c>
      <c r="AL25" s="23">
        <f t="shared" si="30"/>
        <v>0</v>
      </c>
    </row>
    <row r="26" spans="1:41" ht="18.75" customHeight="1">
      <c r="A26" s="13">
        <v>21</v>
      </c>
      <c r="B26" s="45"/>
      <c r="C26" s="55"/>
      <c r="D26" s="45"/>
      <c r="E26" s="45"/>
      <c r="F26" s="45"/>
      <c r="G26" s="58"/>
      <c r="H26" s="63"/>
      <c r="I26" s="45"/>
      <c r="J26" s="49"/>
      <c r="K26" s="45"/>
      <c r="L26" s="61"/>
      <c r="M26" s="63"/>
      <c r="N26" s="45"/>
      <c r="O26" s="49"/>
      <c r="P26" s="45"/>
      <c r="Q26" s="61"/>
      <c r="R26" s="63"/>
      <c r="S26" s="45"/>
      <c r="T26" s="49"/>
      <c r="U26" s="45"/>
      <c r="V26" s="61"/>
      <c r="W26" s="63"/>
      <c r="X26" s="45"/>
      <c r="Y26" s="49"/>
      <c r="Z26" s="45"/>
      <c r="AA26" s="61"/>
      <c r="AB26" s="69">
        <f t="shared" si="21"/>
        <v>0</v>
      </c>
      <c r="AC26" s="45"/>
      <c r="AD26" s="59">
        <f t="shared" si="22"/>
        <v>0</v>
      </c>
      <c r="AE26" s="68">
        <f t="shared" si="23"/>
        <v>0</v>
      </c>
      <c r="AF26" s="23">
        <f t="shared" si="24"/>
        <v>0</v>
      </c>
      <c r="AG26" s="38">
        <f t="shared" si="25"/>
        <v>0</v>
      </c>
      <c r="AH26" s="23">
        <f t="shared" si="26"/>
        <v>0</v>
      </c>
      <c r="AI26" s="38">
        <f t="shared" si="27"/>
        <v>0</v>
      </c>
      <c r="AJ26" s="23">
        <f t="shared" si="28"/>
        <v>0</v>
      </c>
      <c r="AK26" s="35">
        <f t="shared" si="29"/>
        <v>0</v>
      </c>
      <c r="AL26" s="23">
        <f t="shared" si="30"/>
        <v>0</v>
      </c>
    </row>
    <row r="27" spans="1:41" ht="18.75" customHeight="1">
      <c r="A27" s="13">
        <v>22</v>
      </c>
      <c r="B27" s="45"/>
      <c r="C27" s="55"/>
      <c r="D27" s="45"/>
      <c r="E27" s="45"/>
      <c r="F27" s="45"/>
      <c r="G27" s="58"/>
      <c r="H27" s="63"/>
      <c r="I27" s="45"/>
      <c r="J27" s="49"/>
      <c r="K27" s="45"/>
      <c r="L27" s="61"/>
      <c r="M27" s="63"/>
      <c r="N27" s="45"/>
      <c r="O27" s="49"/>
      <c r="P27" s="45"/>
      <c r="Q27" s="61"/>
      <c r="R27" s="63"/>
      <c r="S27" s="45"/>
      <c r="T27" s="49"/>
      <c r="U27" s="45"/>
      <c r="V27" s="61"/>
      <c r="W27" s="63"/>
      <c r="X27" s="45"/>
      <c r="Y27" s="49"/>
      <c r="Z27" s="45"/>
      <c r="AA27" s="61"/>
      <c r="AB27" s="69">
        <f t="shared" si="21"/>
        <v>0</v>
      </c>
      <c r="AC27" s="45"/>
      <c r="AD27" s="59">
        <f t="shared" si="22"/>
        <v>0</v>
      </c>
      <c r="AE27" s="68">
        <f t="shared" si="23"/>
        <v>0</v>
      </c>
      <c r="AF27" s="23">
        <f t="shared" si="24"/>
        <v>0</v>
      </c>
      <c r="AG27" s="38">
        <f t="shared" si="25"/>
        <v>0</v>
      </c>
      <c r="AH27" s="23">
        <f t="shared" si="26"/>
        <v>0</v>
      </c>
      <c r="AI27" s="38">
        <f t="shared" si="27"/>
        <v>0</v>
      </c>
      <c r="AJ27" s="23">
        <f t="shared" si="28"/>
        <v>0</v>
      </c>
      <c r="AK27" s="35">
        <f t="shared" si="29"/>
        <v>0</v>
      </c>
      <c r="AL27" s="23">
        <f t="shared" si="30"/>
        <v>0</v>
      </c>
    </row>
    <row r="28" spans="1:41" ht="18.75" customHeight="1">
      <c r="A28" s="13">
        <v>23</v>
      </c>
      <c r="B28" s="45"/>
      <c r="C28" s="55"/>
      <c r="D28" s="45"/>
      <c r="E28" s="45"/>
      <c r="F28" s="45"/>
      <c r="G28" s="58"/>
      <c r="H28" s="63"/>
      <c r="I28" s="45"/>
      <c r="J28" s="49"/>
      <c r="K28" s="45"/>
      <c r="L28" s="61"/>
      <c r="M28" s="63"/>
      <c r="N28" s="45"/>
      <c r="O28" s="49"/>
      <c r="P28" s="45"/>
      <c r="Q28" s="61"/>
      <c r="R28" s="63"/>
      <c r="S28" s="45"/>
      <c r="T28" s="49"/>
      <c r="U28" s="45"/>
      <c r="V28" s="61"/>
      <c r="W28" s="63"/>
      <c r="X28" s="45"/>
      <c r="Y28" s="49"/>
      <c r="Z28" s="45"/>
      <c r="AA28" s="61"/>
      <c r="AB28" s="69">
        <f t="shared" si="21"/>
        <v>0</v>
      </c>
      <c r="AC28" s="45"/>
      <c r="AD28" s="59">
        <f t="shared" si="22"/>
        <v>0</v>
      </c>
      <c r="AE28" s="68">
        <f t="shared" si="23"/>
        <v>0</v>
      </c>
      <c r="AF28" s="23">
        <f t="shared" si="24"/>
        <v>0</v>
      </c>
      <c r="AG28" s="38">
        <f t="shared" si="25"/>
        <v>0</v>
      </c>
      <c r="AH28" s="23">
        <f t="shared" si="26"/>
        <v>0</v>
      </c>
      <c r="AI28" s="38">
        <f t="shared" si="27"/>
        <v>0</v>
      </c>
      <c r="AJ28" s="23">
        <f t="shared" si="28"/>
        <v>0</v>
      </c>
      <c r="AK28" s="35">
        <f t="shared" si="29"/>
        <v>0</v>
      </c>
      <c r="AL28" s="23">
        <f t="shared" si="30"/>
        <v>0</v>
      </c>
    </row>
    <row r="29" spans="1:41" ht="18.75" customHeight="1">
      <c r="A29" s="13">
        <v>24</v>
      </c>
      <c r="B29" s="45"/>
      <c r="C29" s="55"/>
      <c r="D29" s="45"/>
      <c r="E29" s="45"/>
      <c r="F29" s="45"/>
      <c r="G29" s="58"/>
      <c r="H29" s="63"/>
      <c r="I29" s="45"/>
      <c r="J29" s="49"/>
      <c r="K29" s="45"/>
      <c r="L29" s="61"/>
      <c r="M29" s="63"/>
      <c r="N29" s="45"/>
      <c r="O29" s="49"/>
      <c r="P29" s="45"/>
      <c r="Q29" s="61"/>
      <c r="R29" s="63"/>
      <c r="S29" s="45"/>
      <c r="T29" s="49"/>
      <c r="U29" s="45"/>
      <c r="V29" s="61"/>
      <c r="W29" s="63"/>
      <c r="X29" s="45"/>
      <c r="Y29" s="49"/>
      <c r="Z29" s="45"/>
      <c r="AA29" s="61"/>
      <c r="AB29" s="69">
        <f t="shared" si="21"/>
        <v>0</v>
      </c>
      <c r="AC29" s="45"/>
      <c r="AD29" s="59">
        <f t="shared" si="22"/>
        <v>0</v>
      </c>
      <c r="AE29" s="68">
        <f t="shared" si="23"/>
        <v>0</v>
      </c>
      <c r="AF29" s="23">
        <f t="shared" si="24"/>
        <v>0</v>
      </c>
      <c r="AG29" s="38">
        <f t="shared" si="25"/>
        <v>0</v>
      </c>
      <c r="AH29" s="23">
        <f t="shared" si="26"/>
        <v>0</v>
      </c>
      <c r="AI29" s="38">
        <f t="shared" si="27"/>
        <v>0</v>
      </c>
      <c r="AJ29" s="23">
        <f t="shared" si="28"/>
        <v>0</v>
      </c>
      <c r="AK29" s="35">
        <f t="shared" si="29"/>
        <v>0</v>
      </c>
      <c r="AL29" s="23">
        <f t="shared" si="30"/>
        <v>0</v>
      </c>
    </row>
    <row r="30" spans="1:41" ht="18.75" customHeight="1">
      <c r="A30" s="13">
        <v>25</v>
      </c>
      <c r="B30" s="45"/>
      <c r="C30" s="55"/>
      <c r="D30" s="45"/>
      <c r="E30" s="45"/>
      <c r="F30" s="45"/>
      <c r="G30" s="58"/>
      <c r="H30" s="63"/>
      <c r="I30" s="45"/>
      <c r="J30" s="49"/>
      <c r="K30" s="45"/>
      <c r="L30" s="61"/>
      <c r="M30" s="63"/>
      <c r="N30" s="45"/>
      <c r="O30" s="49"/>
      <c r="P30" s="45"/>
      <c r="Q30" s="61"/>
      <c r="R30" s="63"/>
      <c r="S30" s="45"/>
      <c r="T30" s="49"/>
      <c r="U30" s="45"/>
      <c r="V30" s="61"/>
      <c r="W30" s="63"/>
      <c r="X30" s="45"/>
      <c r="Y30" s="49"/>
      <c r="Z30" s="45"/>
      <c r="AA30" s="61"/>
      <c r="AB30" s="69">
        <f t="shared" si="21"/>
        <v>0</v>
      </c>
      <c r="AC30" s="45"/>
      <c r="AD30" s="59">
        <f t="shared" si="22"/>
        <v>0</v>
      </c>
      <c r="AE30" s="68">
        <f t="shared" si="23"/>
        <v>0</v>
      </c>
      <c r="AF30" s="23">
        <f t="shared" si="24"/>
        <v>0</v>
      </c>
      <c r="AG30" s="38">
        <f t="shared" si="25"/>
        <v>0</v>
      </c>
      <c r="AH30" s="23">
        <f t="shared" si="26"/>
        <v>0</v>
      </c>
      <c r="AI30" s="38">
        <f t="shared" si="27"/>
        <v>0</v>
      </c>
      <c r="AJ30" s="23">
        <f t="shared" si="28"/>
        <v>0</v>
      </c>
      <c r="AK30" s="35">
        <f t="shared" si="29"/>
        <v>0</v>
      </c>
      <c r="AL30" s="23">
        <f t="shared" si="30"/>
        <v>0</v>
      </c>
    </row>
    <row r="31" spans="1:41" ht="18.75" customHeight="1">
      <c r="A31" s="13">
        <v>26</v>
      </c>
      <c r="B31" s="45"/>
      <c r="C31" s="55"/>
      <c r="D31" s="45"/>
      <c r="E31" s="45"/>
      <c r="F31" s="45"/>
      <c r="G31" s="58"/>
      <c r="H31" s="63"/>
      <c r="I31" s="45"/>
      <c r="J31" s="49"/>
      <c r="K31" s="45"/>
      <c r="L31" s="61"/>
      <c r="M31" s="63"/>
      <c r="N31" s="45"/>
      <c r="O31" s="49"/>
      <c r="P31" s="45"/>
      <c r="Q31" s="61"/>
      <c r="R31" s="63"/>
      <c r="S31" s="45"/>
      <c r="T31" s="49"/>
      <c r="U31" s="45"/>
      <c r="V31" s="61"/>
      <c r="W31" s="63"/>
      <c r="X31" s="45"/>
      <c r="Y31" s="49"/>
      <c r="Z31" s="45"/>
      <c r="AA31" s="61"/>
      <c r="AB31" s="69">
        <f t="shared" si="21"/>
        <v>0</v>
      </c>
      <c r="AC31" s="45"/>
      <c r="AD31" s="59">
        <f t="shared" si="22"/>
        <v>0</v>
      </c>
      <c r="AE31" s="68">
        <f t="shared" si="23"/>
        <v>0</v>
      </c>
      <c r="AF31" s="23">
        <f t="shared" si="24"/>
        <v>0</v>
      </c>
      <c r="AG31" s="38">
        <f t="shared" si="25"/>
        <v>0</v>
      </c>
      <c r="AH31" s="23">
        <f t="shared" si="26"/>
        <v>0</v>
      </c>
      <c r="AI31" s="38">
        <f t="shared" si="27"/>
        <v>0</v>
      </c>
      <c r="AJ31" s="23">
        <f t="shared" si="28"/>
        <v>0</v>
      </c>
      <c r="AK31" s="35">
        <f t="shared" si="29"/>
        <v>0</v>
      </c>
      <c r="AL31" s="23">
        <f t="shared" si="30"/>
        <v>0</v>
      </c>
    </row>
    <row r="32" spans="1:41" ht="18.75" customHeight="1">
      <c r="A32" s="13">
        <v>27</v>
      </c>
      <c r="B32" s="45"/>
      <c r="C32" s="55"/>
      <c r="D32" s="45"/>
      <c r="E32" s="45"/>
      <c r="F32" s="45"/>
      <c r="G32" s="58"/>
      <c r="H32" s="63"/>
      <c r="I32" s="45"/>
      <c r="J32" s="49"/>
      <c r="K32" s="45"/>
      <c r="L32" s="61"/>
      <c r="M32" s="63"/>
      <c r="N32" s="45"/>
      <c r="O32" s="49"/>
      <c r="P32" s="45"/>
      <c r="Q32" s="61"/>
      <c r="R32" s="63"/>
      <c r="S32" s="45"/>
      <c r="T32" s="49"/>
      <c r="U32" s="45"/>
      <c r="V32" s="61"/>
      <c r="W32" s="63"/>
      <c r="X32" s="45"/>
      <c r="Y32" s="49"/>
      <c r="Z32" s="45"/>
      <c r="AA32" s="61"/>
      <c r="AB32" s="69">
        <f t="shared" si="21"/>
        <v>0</v>
      </c>
      <c r="AC32" s="45"/>
      <c r="AD32" s="59">
        <f t="shared" si="22"/>
        <v>0</v>
      </c>
      <c r="AE32" s="68">
        <f t="shared" si="23"/>
        <v>0</v>
      </c>
      <c r="AF32" s="23">
        <f t="shared" si="24"/>
        <v>0</v>
      </c>
      <c r="AG32" s="38">
        <f t="shared" si="25"/>
        <v>0</v>
      </c>
      <c r="AH32" s="23">
        <f t="shared" si="26"/>
        <v>0</v>
      </c>
      <c r="AI32" s="38">
        <f t="shared" si="27"/>
        <v>0</v>
      </c>
      <c r="AJ32" s="23">
        <f t="shared" si="28"/>
        <v>0</v>
      </c>
      <c r="AK32" s="35">
        <f t="shared" si="29"/>
        <v>0</v>
      </c>
      <c r="AL32" s="23">
        <f t="shared" si="30"/>
        <v>0</v>
      </c>
    </row>
    <row r="33" spans="1:38" ht="18.75" customHeight="1">
      <c r="A33" s="13">
        <v>28</v>
      </c>
      <c r="B33" s="45"/>
      <c r="C33" s="55"/>
      <c r="D33" s="45"/>
      <c r="E33" s="45"/>
      <c r="F33" s="45"/>
      <c r="G33" s="58"/>
      <c r="H33" s="63"/>
      <c r="I33" s="45"/>
      <c r="J33" s="49"/>
      <c r="K33" s="45"/>
      <c r="L33" s="61"/>
      <c r="M33" s="63"/>
      <c r="N33" s="45"/>
      <c r="O33" s="49"/>
      <c r="P33" s="45"/>
      <c r="Q33" s="61"/>
      <c r="R33" s="63"/>
      <c r="S33" s="45"/>
      <c r="T33" s="49"/>
      <c r="U33" s="45"/>
      <c r="V33" s="61"/>
      <c r="W33" s="63"/>
      <c r="X33" s="45"/>
      <c r="Y33" s="49"/>
      <c r="Z33" s="45"/>
      <c r="AA33" s="61"/>
      <c r="AB33" s="69">
        <f t="shared" si="21"/>
        <v>0</v>
      </c>
      <c r="AC33" s="45"/>
      <c r="AD33" s="59">
        <f t="shared" si="22"/>
        <v>0</v>
      </c>
      <c r="AE33" s="68">
        <f t="shared" si="23"/>
        <v>0</v>
      </c>
      <c r="AF33" s="23">
        <f t="shared" si="24"/>
        <v>0</v>
      </c>
      <c r="AG33" s="38">
        <f t="shared" si="25"/>
        <v>0</v>
      </c>
      <c r="AH33" s="23">
        <f t="shared" si="26"/>
        <v>0</v>
      </c>
      <c r="AI33" s="38">
        <f t="shared" si="27"/>
        <v>0</v>
      </c>
      <c r="AJ33" s="23">
        <f t="shared" si="28"/>
        <v>0</v>
      </c>
      <c r="AK33" s="35">
        <f t="shared" si="29"/>
        <v>0</v>
      </c>
      <c r="AL33" s="23">
        <f t="shared" si="30"/>
        <v>0</v>
      </c>
    </row>
    <row r="34" spans="1:38" ht="18.75" customHeight="1">
      <c r="A34" s="13">
        <v>29</v>
      </c>
      <c r="B34" s="45"/>
      <c r="C34" s="55"/>
      <c r="D34" s="45"/>
      <c r="E34" s="45"/>
      <c r="F34" s="45"/>
      <c r="G34" s="58"/>
      <c r="H34" s="63"/>
      <c r="I34" s="45"/>
      <c r="J34" s="49"/>
      <c r="K34" s="45"/>
      <c r="L34" s="61"/>
      <c r="M34" s="63"/>
      <c r="N34" s="45"/>
      <c r="O34" s="49"/>
      <c r="P34" s="45"/>
      <c r="Q34" s="61"/>
      <c r="R34" s="63"/>
      <c r="S34" s="45"/>
      <c r="T34" s="49"/>
      <c r="U34" s="45"/>
      <c r="V34" s="61"/>
      <c r="W34" s="63"/>
      <c r="X34" s="45"/>
      <c r="Y34" s="49"/>
      <c r="Z34" s="45"/>
      <c r="AA34" s="61"/>
      <c r="AB34" s="69">
        <f t="shared" si="21"/>
        <v>0</v>
      </c>
      <c r="AC34" s="45"/>
      <c r="AD34" s="59">
        <f t="shared" si="22"/>
        <v>0</v>
      </c>
      <c r="AE34" s="68">
        <f t="shared" si="23"/>
        <v>0</v>
      </c>
      <c r="AF34" s="23">
        <f t="shared" si="24"/>
        <v>0</v>
      </c>
      <c r="AG34" s="38">
        <f t="shared" si="25"/>
        <v>0</v>
      </c>
      <c r="AH34" s="23">
        <f t="shared" si="26"/>
        <v>0</v>
      </c>
      <c r="AI34" s="38">
        <f t="shared" si="27"/>
        <v>0</v>
      </c>
      <c r="AJ34" s="23">
        <f t="shared" si="28"/>
        <v>0</v>
      </c>
      <c r="AK34" s="35">
        <f t="shared" si="29"/>
        <v>0</v>
      </c>
      <c r="AL34" s="23">
        <f t="shared" si="30"/>
        <v>0</v>
      </c>
    </row>
    <row r="35" spans="1:38" ht="18.75" customHeight="1" thickBot="1">
      <c r="A35" s="13">
        <v>30</v>
      </c>
      <c r="B35" s="45"/>
      <c r="C35" s="55"/>
      <c r="D35" s="45"/>
      <c r="E35" s="45"/>
      <c r="F35" s="45"/>
      <c r="G35" s="58"/>
      <c r="H35" s="64"/>
      <c r="I35" s="65"/>
      <c r="J35" s="66"/>
      <c r="K35" s="65"/>
      <c r="L35" s="67"/>
      <c r="M35" s="64"/>
      <c r="N35" s="65"/>
      <c r="O35" s="66"/>
      <c r="P35" s="65"/>
      <c r="Q35" s="67"/>
      <c r="R35" s="64"/>
      <c r="S35" s="65"/>
      <c r="T35" s="66"/>
      <c r="U35" s="65"/>
      <c r="V35" s="67"/>
      <c r="W35" s="64"/>
      <c r="X35" s="65"/>
      <c r="Y35" s="66"/>
      <c r="Z35" s="65"/>
      <c r="AA35" s="67"/>
      <c r="AB35" s="70">
        <f t="shared" si="21"/>
        <v>0</v>
      </c>
      <c r="AC35" s="65"/>
      <c r="AD35" s="71">
        <f t="shared" si="22"/>
        <v>0</v>
      </c>
      <c r="AE35" s="68">
        <f t="shared" si="23"/>
        <v>0</v>
      </c>
      <c r="AF35" s="23">
        <f t="shared" si="24"/>
        <v>0</v>
      </c>
      <c r="AG35" s="38">
        <f t="shared" si="25"/>
        <v>0</v>
      </c>
      <c r="AH35" s="23">
        <f t="shared" si="26"/>
        <v>0</v>
      </c>
      <c r="AI35" s="38">
        <f t="shared" si="27"/>
        <v>0</v>
      </c>
      <c r="AJ35" s="23">
        <f t="shared" si="28"/>
        <v>0</v>
      </c>
      <c r="AK35" s="35">
        <f t="shared" si="29"/>
        <v>0</v>
      </c>
      <c r="AL35" s="23">
        <f t="shared" si="30"/>
        <v>0</v>
      </c>
    </row>
  </sheetData>
  <mergeCells count="32">
    <mergeCell ref="F4:F5"/>
    <mergeCell ref="G4:G5"/>
    <mergeCell ref="H4:H5"/>
    <mergeCell ref="M4:M5"/>
    <mergeCell ref="R4:R5"/>
    <mergeCell ref="A4:A5"/>
    <mergeCell ref="B4:B5"/>
    <mergeCell ref="C4:C5"/>
    <mergeCell ref="D4:D5"/>
    <mergeCell ref="E4:E5"/>
    <mergeCell ref="AE3:AL3"/>
    <mergeCell ref="AB3:AD3"/>
    <mergeCell ref="R3:V3"/>
    <mergeCell ref="W3:AA3"/>
    <mergeCell ref="X4:Y4"/>
    <mergeCell ref="Z4:AA4"/>
    <mergeCell ref="AE4:AF4"/>
    <mergeCell ref="AG4:AH4"/>
    <mergeCell ref="AI4:AJ4"/>
    <mergeCell ref="AK4:AL4"/>
    <mergeCell ref="S4:T4"/>
    <mergeCell ref="U4:V4"/>
    <mergeCell ref="W4:W5"/>
    <mergeCell ref="AB4:AB5"/>
    <mergeCell ref="AC4:AC5"/>
    <mergeCell ref="AD4:AD5"/>
    <mergeCell ref="H3:L3"/>
    <mergeCell ref="I4:J4"/>
    <mergeCell ref="K4:L4"/>
    <mergeCell ref="N4:O4"/>
    <mergeCell ref="M3:Q3"/>
    <mergeCell ref="P4:Q4"/>
  </mergeCells>
  <phoneticPr fontId="1"/>
  <dataValidations count="1">
    <dataValidation type="list" allowBlank="1" showInputMessage="1" showErrorMessage="1" sqref="AC6:AC35" xr:uid="{00000000-0002-0000-0100-000000000000}">
      <formula1>"0,50,100"</formula1>
    </dataValidation>
  </dataValidations>
  <pageMargins left="0.25" right="0.25" top="0.75" bottom="0.75" header="0.3" footer="0.3"/>
  <pageSetup paperSize="9" scale="3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5"/>
  <sheetViews>
    <sheetView view="pageBreakPreview" zoomScale="115" zoomScaleNormal="115" zoomScaleSheetLayoutView="115" workbookViewId="0">
      <selection activeCell="K5" sqref="K5"/>
    </sheetView>
  </sheetViews>
  <sheetFormatPr baseColWidth="10" defaultColWidth="4.5" defaultRowHeight="17" customHeight="1"/>
  <cols>
    <col min="1" max="1" width="2.6640625" style="1" customWidth="1"/>
    <col min="2" max="2" width="2.83203125" style="1" customWidth="1"/>
    <col min="3" max="3" width="6.6640625" style="1" customWidth="1"/>
    <col min="4" max="4" width="6.83203125" style="1" customWidth="1"/>
    <col min="5" max="5" width="0.5" style="1" customWidth="1"/>
    <col min="6" max="6" width="3.83203125" style="1" customWidth="1"/>
    <col min="7" max="8" width="4.5" style="1"/>
    <col min="9" max="9" width="4.5" style="1" customWidth="1"/>
    <col min="10" max="10" width="2.5" style="1" customWidth="1"/>
    <col min="11" max="11" width="6.33203125" style="1" customWidth="1"/>
    <col min="12" max="12" width="4.5" style="1"/>
    <col min="13" max="13" width="5.6640625" style="1" customWidth="1"/>
    <col min="14" max="14" width="3.5" style="1" customWidth="1"/>
    <col min="15" max="15" width="5.33203125" style="1" customWidth="1"/>
    <col min="16" max="16" width="4" style="1" customWidth="1"/>
    <col min="17" max="17" width="2.6640625" style="1" customWidth="1"/>
    <col min="18" max="18" width="3.1640625" style="1" customWidth="1"/>
    <col min="19" max="19" width="2.6640625" style="1" customWidth="1"/>
    <col min="20" max="21" width="4.5" style="1"/>
    <col min="22" max="22" width="15" style="1" customWidth="1"/>
    <col min="23" max="16384" width="4.5" style="1"/>
  </cols>
  <sheetData>
    <row r="1" spans="1:22" s="2" customFormat="1" ht="17" customHeight="1">
      <c r="A1" s="2" t="s">
        <v>10</v>
      </c>
    </row>
    <row r="2" spans="1:22" s="2" customFormat="1" ht="17" customHeight="1"/>
    <row r="3" spans="1:22" s="2" customFormat="1" ht="17" customHeight="1">
      <c r="N3" s="99" t="s">
        <v>46</v>
      </c>
      <c r="O3" s="99"/>
      <c r="P3" s="54">
        <f>VLOOKUP(F14,一覧表【入力シート】!A4:AL35,2,FALSE)</f>
        <v>114</v>
      </c>
      <c r="Q3" s="54" t="s">
        <v>11</v>
      </c>
    </row>
    <row r="4" spans="1:22" s="2" customFormat="1" ht="17" customHeight="1">
      <c r="N4" s="100">
        <f>IFERROR(VLOOKUP(F14,一覧表【入力シート】!A4:AL35,4,FALSE),"")</f>
        <v>45019</v>
      </c>
      <c r="O4" s="100"/>
      <c r="P4" s="100"/>
      <c r="Q4" s="100"/>
    </row>
    <row r="5" spans="1:22" s="2" customFormat="1" ht="17" customHeight="1">
      <c r="B5" s="21" t="str">
        <f>VLOOKUP(F14,一覧表【入力シート】!A4:AL35,5,FALSE)</f>
        <v>第一中学校ソフトテニス部</v>
      </c>
      <c r="D5" s="21"/>
      <c r="E5" s="21"/>
      <c r="F5" s="21"/>
      <c r="G5" s="21"/>
      <c r="H5" s="21"/>
      <c r="I5" s="21"/>
    </row>
    <row r="6" spans="1:22" s="2" customFormat="1" ht="17" customHeight="1">
      <c r="B6" s="2" t="str">
        <f>IFERROR(VLOOKUP(F14,一覧表【入力シート】!A4:AL35,6,FALSE),"")</f>
        <v>五十嵐　太清</v>
      </c>
      <c r="F6" s="2" t="s">
        <v>43</v>
      </c>
    </row>
    <row r="7" spans="1:22" s="2" customFormat="1" ht="17" customHeight="1"/>
    <row r="8" spans="1:22" s="2" customFormat="1" ht="17" customHeight="1">
      <c r="K8" s="2" t="s">
        <v>12</v>
      </c>
    </row>
    <row r="9" spans="1:22" s="2" customFormat="1" ht="17" customHeight="1"/>
    <row r="10" spans="1:22" s="2" customFormat="1" ht="17" customHeight="1">
      <c r="A10" s="101" t="s">
        <v>35</v>
      </c>
      <c r="B10" s="101"/>
      <c r="C10" s="101"/>
      <c r="D10" s="101"/>
      <c r="E10" s="101"/>
      <c r="F10" s="101"/>
      <c r="G10" s="101"/>
      <c r="H10" s="101"/>
      <c r="I10" s="101"/>
      <c r="J10" s="101"/>
      <c r="K10" s="101"/>
      <c r="L10" s="101"/>
      <c r="M10" s="101"/>
      <c r="N10" s="101"/>
      <c r="O10" s="101"/>
      <c r="P10" s="101"/>
      <c r="Q10" s="101"/>
    </row>
    <row r="11" spans="1:22" s="2" customFormat="1" ht="17" customHeight="1">
      <c r="B11" s="102">
        <f>IFERROR(VLOOKUP(F14,一覧表【入力シート】!A4:AL35,3,FALSE),"")</f>
        <v>45019</v>
      </c>
      <c r="C11" s="102"/>
      <c r="D11" s="102"/>
      <c r="E11" s="21" t="s">
        <v>77</v>
      </c>
    </row>
    <row r="12" spans="1:22" s="2" customFormat="1" ht="17" customHeight="1">
      <c r="B12" s="2" t="s">
        <v>78</v>
      </c>
    </row>
    <row r="13" spans="1:22" s="2" customFormat="1" ht="17" customHeight="1"/>
    <row r="14" spans="1:22" s="2" customFormat="1" ht="17" customHeight="1">
      <c r="B14" s="103" t="s">
        <v>13</v>
      </c>
      <c r="C14" s="104"/>
      <c r="D14" s="105"/>
      <c r="E14" s="20"/>
      <c r="F14" s="33">
        <v>1</v>
      </c>
      <c r="G14" s="19" t="s">
        <v>11</v>
      </c>
    </row>
    <row r="15" spans="1:22" s="2" customFormat="1" ht="17" customHeight="1">
      <c r="B15" s="4" t="s">
        <v>14</v>
      </c>
      <c r="C15" s="3"/>
      <c r="D15" s="3"/>
      <c r="E15" s="3"/>
      <c r="F15" s="3"/>
      <c r="G15" s="3"/>
      <c r="H15" s="3"/>
      <c r="I15" s="3"/>
      <c r="J15" s="3"/>
      <c r="K15" s="3"/>
      <c r="L15" s="3"/>
      <c r="M15" s="3"/>
      <c r="N15" s="3"/>
      <c r="O15" s="3"/>
      <c r="P15" s="3"/>
      <c r="Q15" s="3"/>
      <c r="R15" s="5"/>
    </row>
    <row r="16" spans="1:22" s="2" customFormat="1" ht="17" customHeight="1">
      <c r="B16" s="6" t="str">
        <f>IFERROR(VLOOKUP(F14,一覧表【入力シート】!A4:AL35,7,FALSE),"")</f>
        <v>役員会</v>
      </c>
      <c r="D16" s="7"/>
      <c r="E16" s="7"/>
      <c r="F16" s="7"/>
      <c r="G16" s="7"/>
      <c r="H16" s="7"/>
      <c r="I16" s="7"/>
      <c r="J16" s="7"/>
      <c r="K16" s="7"/>
      <c r="L16" s="7"/>
      <c r="M16" s="7"/>
      <c r="N16" s="7"/>
      <c r="P16" s="7"/>
      <c r="Q16" s="7"/>
      <c r="R16" s="8"/>
      <c r="V16" s="28"/>
    </row>
    <row r="17" spans="2:22" s="2" customFormat="1" ht="17" customHeight="1">
      <c r="B17" s="108" t="s">
        <v>36</v>
      </c>
      <c r="C17" s="109"/>
      <c r="D17" s="106" t="s">
        <v>19</v>
      </c>
      <c r="E17" s="106"/>
      <c r="F17" s="106"/>
      <c r="G17" s="106"/>
      <c r="H17" s="4"/>
      <c r="I17" s="107">
        <f>IFERROR(VLOOKUP(F14,一覧表【入力シート】!A4:AL35,8,FALSE),"")</f>
        <v>45019</v>
      </c>
      <c r="J17" s="107"/>
      <c r="K17" s="107"/>
      <c r="L17" s="107"/>
      <c r="M17" s="41">
        <f>HOUR(FLOOR(TIME(VLOOKUP(F14,一覧表【入力シート】!A4:AL35,9,FALSE),VLOOKUP(F14,一覧表【入力シート】!A4:AL35,10,FALSE),0),"1:00"))</f>
        <v>19</v>
      </c>
      <c r="N17" s="3" t="s">
        <v>15</v>
      </c>
      <c r="O17" s="25" t="str">
        <f t="shared" ref="O17:O24" si="0">IF(M17&lt;&gt;0,"00","")</f>
        <v>00</v>
      </c>
      <c r="P17" s="3" t="s">
        <v>16</v>
      </c>
      <c r="Q17" s="5" t="s">
        <v>17</v>
      </c>
      <c r="R17" s="5"/>
    </row>
    <row r="18" spans="2:22" s="2" customFormat="1" ht="17" customHeight="1">
      <c r="B18" s="110"/>
      <c r="C18" s="111"/>
      <c r="D18" s="106"/>
      <c r="E18" s="106"/>
      <c r="F18" s="106"/>
      <c r="G18" s="106"/>
      <c r="H18" s="6"/>
      <c r="I18" s="7"/>
      <c r="J18" s="7"/>
      <c r="K18" s="7"/>
      <c r="L18" s="7"/>
      <c r="M18" s="42">
        <f>HOUR(CEILING(TIME(VLOOKUP(F14,一覧表【入力シート】!A4:AL35,11,FALSE),VLOOKUP(F14,一覧表【入力シート】!A4:AL35,12,FALSE),0),"1:00"))</f>
        <v>22</v>
      </c>
      <c r="N18" s="7" t="s">
        <v>15</v>
      </c>
      <c r="O18" s="26" t="str">
        <f t="shared" si="0"/>
        <v>00</v>
      </c>
      <c r="P18" s="7" t="s">
        <v>16</v>
      </c>
      <c r="Q18" s="8" t="s">
        <v>18</v>
      </c>
      <c r="R18" s="8"/>
    </row>
    <row r="19" spans="2:22" s="2" customFormat="1" ht="17" customHeight="1">
      <c r="B19" s="110"/>
      <c r="C19" s="111"/>
      <c r="D19" s="106" t="s">
        <v>33</v>
      </c>
      <c r="E19" s="106"/>
      <c r="F19" s="106"/>
      <c r="G19" s="106"/>
      <c r="H19" s="29"/>
      <c r="I19" s="114">
        <f>IFERROR(VLOOKUP(F14,一覧表【入力シート】!A4:AL35,13,FALSE),"")</f>
        <v>45019</v>
      </c>
      <c r="J19" s="114"/>
      <c r="K19" s="114"/>
      <c r="L19" s="114"/>
      <c r="M19" s="43">
        <f>HOUR(FLOOR(TIME(VLOOKUP(F14,一覧表【入力シート】!A4:AL35,14,FALSE),VLOOKUP(F14,一覧表【入力シート】!A4:AL35,15,FALSE),0),"1:00"))</f>
        <v>19</v>
      </c>
      <c r="N19" s="2" t="s">
        <v>15</v>
      </c>
      <c r="O19" s="25" t="str">
        <f t="shared" si="0"/>
        <v>00</v>
      </c>
      <c r="P19" s="2" t="s">
        <v>16</v>
      </c>
      <c r="Q19" s="9" t="s">
        <v>17</v>
      </c>
      <c r="R19" s="30"/>
    </row>
    <row r="20" spans="2:22" s="2" customFormat="1" ht="17" customHeight="1">
      <c r="B20" s="110"/>
      <c r="C20" s="111"/>
      <c r="D20" s="106"/>
      <c r="E20" s="106"/>
      <c r="F20" s="106"/>
      <c r="G20" s="106"/>
      <c r="H20" s="6"/>
      <c r="I20" s="7"/>
      <c r="J20" s="7"/>
      <c r="K20" s="7"/>
      <c r="L20" s="7"/>
      <c r="M20" s="44">
        <f>HOUR(CEILING(TIME(VLOOKUP(F14,一覧表【入力シート】!A4:AL35,16,FALSE),VLOOKUP(F14,一覧表【入力シート】!A4:AL35,17,FALSE),0),"1:00"))</f>
        <v>21</v>
      </c>
      <c r="N20" s="2" t="s">
        <v>15</v>
      </c>
      <c r="O20" s="26" t="str">
        <f t="shared" si="0"/>
        <v>00</v>
      </c>
      <c r="P20" s="2" t="s">
        <v>16</v>
      </c>
      <c r="Q20" s="9" t="s">
        <v>18</v>
      </c>
      <c r="R20" s="31"/>
    </row>
    <row r="21" spans="2:22" s="2" customFormat="1" ht="17" customHeight="1">
      <c r="B21" s="110"/>
      <c r="C21" s="111"/>
      <c r="D21" s="106" t="s">
        <v>4</v>
      </c>
      <c r="E21" s="106"/>
      <c r="F21" s="106"/>
      <c r="G21" s="106"/>
      <c r="H21" s="4"/>
      <c r="I21" s="107">
        <f>IFERROR(VLOOKUP(F14,一覧表【入力シート】!A4:AL35,18,FALSE),"")</f>
        <v>0</v>
      </c>
      <c r="J21" s="107"/>
      <c r="K21" s="107"/>
      <c r="L21" s="107"/>
      <c r="M21" s="41">
        <f>HOUR(FLOOR(TIME(VLOOKUP(F14,一覧表【入力シート】!A4:AL35,19,FALSE),VLOOKUP(F14,一覧表【入力シート】!A4:AL35,20,FALSE),0),"1:00"))</f>
        <v>0</v>
      </c>
      <c r="N21" s="3" t="s">
        <v>15</v>
      </c>
      <c r="O21" s="25" t="str">
        <f t="shared" si="0"/>
        <v/>
      </c>
      <c r="P21" s="3" t="s">
        <v>16</v>
      </c>
      <c r="Q21" s="5" t="s">
        <v>17</v>
      </c>
      <c r="R21" s="30"/>
    </row>
    <row r="22" spans="2:22" s="2" customFormat="1" ht="17" customHeight="1">
      <c r="B22" s="110"/>
      <c r="C22" s="111"/>
      <c r="D22" s="106"/>
      <c r="E22" s="106"/>
      <c r="F22" s="106"/>
      <c r="G22" s="106"/>
      <c r="H22" s="6"/>
      <c r="I22" s="7"/>
      <c r="J22" s="7"/>
      <c r="K22" s="7"/>
      <c r="L22" s="7"/>
      <c r="M22" s="44">
        <f>HOUR(CEILING(TIME(VLOOKUP(F14,一覧表【入力シート】!A4:AL35,21,FALSE),VLOOKUP(F14,一覧表【入力シート】!A4:AL35,22,FALSE),0),"1:00"))</f>
        <v>0</v>
      </c>
      <c r="N22" s="2" t="s">
        <v>15</v>
      </c>
      <c r="O22" s="26" t="str">
        <f t="shared" si="0"/>
        <v/>
      </c>
      <c r="P22" s="2" t="s">
        <v>16</v>
      </c>
      <c r="Q22" s="9" t="s">
        <v>18</v>
      </c>
      <c r="R22" s="31"/>
    </row>
    <row r="23" spans="2:22" s="2" customFormat="1" ht="17" customHeight="1">
      <c r="B23" s="110"/>
      <c r="C23" s="111"/>
      <c r="D23" s="106" t="s">
        <v>5</v>
      </c>
      <c r="E23" s="106"/>
      <c r="F23" s="106"/>
      <c r="G23" s="106"/>
      <c r="H23" s="4"/>
      <c r="I23" s="107">
        <f>IFERROR(VLOOKUP(F14,一覧表【入力シート】!$A4:$AL35,23,FALSE),"")</f>
        <v>0</v>
      </c>
      <c r="J23" s="107"/>
      <c r="K23" s="107"/>
      <c r="L23" s="107"/>
      <c r="M23" s="41">
        <f>HOUR(FLOOR(TIME(VLOOKUP(F14,一覧表【入力シート】!A4:AL35,24,FALSE),VLOOKUP(F14,一覧表【入力シート】!A4:AL35,25,FALSE),0),"1:00"))</f>
        <v>0</v>
      </c>
      <c r="N23" s="3" t="s">
        <v>15</v>
      </c>
      <c r="O23" s="25" t="str">
        <f t="shared" si="0"/>
        <v/>
      </c>
      <c r="P23" s="3" t="s">
        <v>16</v>
      </c>
      <c r="Q23" s="5" t="s">
        <v>17</v>
      </c>
      <c r="R23" s="30"/>
    </row>
    <row r="24" spans="2:22" s="2" customFormat="1" ht="17" customHeight="1">
      <c r="B24" s="112"/>
      <c r="C24" s="113"/>
      <c r="D24" s="106"/>
      <c r="E24" s="106"/>
      <c r="F24" s="106"/>
      <c r="G24" s="106"/>
      <c r="H24" s="6"/>
      <c r="I24" s="7"/>
      <c r="J24" s="7"/>
      <c r="K24" s="7"/>
      <c r="L24" s="7"/>
      <c r="M24" s="44">
        <f>HOUR(CEILING(TIME(VLOOKUP(F14,一覧表【入力シート】!A4:AL35,26,FALSE),VLOOKUP(F14,一覧表【入力シート】!A4:AL35,27,FALSE),0),"1:00"))</f>
        <v>0</v>
      </c>
      <c r="N24" s="7" t="s">
        <v>15</v>
      </c>
      <c r="O24" s="27" t="str">
        <f t="shared" si="0"/>
        <v/>
      </c>
      <c r="P24" s="7" t="s">
        <v>16</v>
      </c>
      <c r="Q24" s="8" t="s">
        <v>18</v>
      </c>
      <c r="R24" s="31"/>
    </row>
    <row r="25" spans="2:22" s="2" customFormat="1" ht="17" customHeight="1">
      <c r="B25" s="106" t="s">
        <v>20</v>
      </c>
      <c r="C25" s="106"/>
      <c r="D25" s="106"/>
      <c r="E25" s="106"/>
      <c r="F25" s="106" t="s">
        <v>23</v>
      </c>
      <c r="G25" s="106"/>
      <c r="H25" s="106"/>
      <c r="I25" s="106"/>
      <c r="J25" s="106" t="s">
        <v>24</v>
      </c>
      <c r="K25" s="106"/>
      <c r="L25" s="106"/>
      <c r="M25" s="106"/>
      <c r="N25" s="103" t="s">
        <v>25</v>
      </c>
      <c r="O25" s="115"/>
      <c r="P25" s="104"/>
      <c r="Q25" s="104"/>
      <c r="R25" s="105"/>
    </row>
    <row r="26" spans="2:22" s="2" customFormat="1" ht="17" customHeight="1">
      <c r="B26" s="106"/>
      <c r="C26" s="106"/>
      <c r="D26" s="106"/>
      <c r="E26" s="106"/>
      <c r="F26" s="116">
        <f>VLOOKUP(F14,一覧表【入力シート】!A4:AL35,28,FALSE)</f>
        <v>500.00000000000011</v>
      </c>
      <c r="G26" s="116"/>
      <c r="H26" s="117"/>
      <c r="I26" s="105" t="s">
        <v>21</v>
      </c>
      <c r="J26" s="118" t="str">
        <f>VLOOKUP(F14,一覧表【入力シート】!A4:AL35,29,FALSE)&amp;""</f>
        <v>50</v>
      </c>
      <c r="K26" s="118"/>
      <c r="L26" s="119"/>
      <c r="M26" s="105" t="s">
        <v>22</v>
      </c>
      <c r="N26" s="120">
        <f>VLOOKUP(F14,一覧表【入力シート】!A4:AL35,30,FALSE)</f>
        <v>250.00000000000006</v>
      </c>
      <c r="O26" s="121"/>
      <c r="P26" s="121"/>
      <c r="Q26" s="121"/>
      <c r="R26" s="124" t="s">
        <v>21</v>
      </c>
    </row>
    <row r="27" spans="2:22" ht="17" customHeight="1">
      <c r="B27" s="106"/>
      <c r="C27" s="106"/>
      <c r="D27" s="106"/>
      <c r="E27" s="106"/>
      <c r="F27" s="116"/>
      <c r="G27" s="116"/>
      <c r="H27" s="117"/>
      <c r="I27" s="105"/>
      <c r="J27" s="118"/>
      <c r="K27" s="118"/>
      <c r="L27" s="119"/>
      <c r="M27" s="105"/>
      <c r="N27" s="122"/>
      <c r="O27" s="123"/>
      <c r="P27" s="123"/>
      <c r="Q27" s="123"/>
      <c r="R27" s="125"/>
    </row>
    <row r="30" spans="2:22" ht="17" customHeight="1">
      <c r="B30" s="1" t="s">
        <v>26</v>
      </c>
    </row>
    <row r="31" spans="2:22" ht="18.75" customHeight="1">
      <c r="B31" s="126"/>
      <c r="C31" s="126"/>
      <c r="D31" s="126"/>
      <c r="E31" s="126"/>
      <c r="F31" s="106" t="s">
        <v>27</v>
      </c>
      <c r="G31" s="106"/>
      <c r="H31" s="106"/>
      <c r="I31" s="106"/>
      <c r="J31" s="127" t="s">
        <v>28</v>
      </c>
      <c r="K31" s="127"/>
      <c r="L31" s="127"/>
      <c r="M31" s="124"/>
      <c r="N31" s="103" t="s">
        <v>7</v>
      </c>
      <c r="O31" s="104"/>
      <c r="P31" s="104"/>
      <c r="Q31" s="104"/>
      <c r="R31" s="105"/>
      <c r="S31" s="2"/>
    </row>
    <row r="32" spans="2:22" ht="25" customHeight="1">
      <c r="B32" s="103" t="s">
        <v>19</v>
      </c>
      <c r="C32" s="104"/>
      <c r="D32" s="104"/>
      <c r="E32" s="105"/>
      <c r="F32" s="103" t="s">
        <v>30</v>
      </c>
      <c r="G32" s="104"/>
      <c r="H32" s="104"/>
      <c r="I32" s="105"/>
      <c r="J32" s="10"/>
      <c r="K32" s="24">
        <f>IFERROR(24*VLOOKUP(F14,一覧表【入力シート】!A4:AL35,31,FALSE),"")</f>
        <v>3</v>
      </c>
      <c r="L32" s="128" t="s">
        <v>29</v>
      </c>
      <c r="M32" s="129"/>
      <c r="N32" s="117">
        <f>IFERROR(VLOOKUP(F14,一覧表【入力シート】!A4:AL35,32,FALSE),"")</f>
        <v>300</v>
      </c>
      <c r="O32" s="130"/>
      <c r="P32" s="130"/>
      <c r="Q32" s="130"/>
      <c r="R32" s="32" t="s">
        <v>21</v>
      </c>
      <c r="S32" s="2"/>
      <c r="V32" s="40"/>
    </row>
    <row r="33" spans="2:19" ht="25" customHeight="1">
      <c r="B33" s="103" t="s">
        <v>33</v>
      </c>
      <c r="C33" s="104"/>
      <c r="D33" s="104"/>
      <c r="E33" s="105"/>
      <c r="F33" s="103" t="s">
        <v>30</v>
      </c>
      <c r="G33" s="104"/>
      <c r="H33" s="104"/>
      <c r="I33" s="105"/>
      <c r="J33" s="12"/>
      <c r="K33" s="7">
        <f>IFERROR(24*VLOOKUP(F14,一覧表【入力シート】!A4:AL35,33,FALSE),"")</f>
        <v>2.0000000000000009</v>
      </c>
      <c r="L33" s="131" t="s">
        <v>29</v>
      </c>
      <c r="M33" s="132"/>
      <c r="N33" s="117">
        <f>IFERROR(VLOOKUP(F14,一覧表【入力シート】!A4:AL35,34,FALSE),"")</f>
        <v>200.00000000000009</v>
      </c>
      <c r="O33" s="130"/>
      <c r="P33" s="130"/>
      <c r="Q33" s="130"/>
      <c r="R33" s="32" t="s">
        <v>21</v>
      </c>
      <c r="S33" s="2"/>
    </row>
    <row r="34" spans="2:19" ht="25" customHeight="1">
      <c r="B34" s="103" t="s">
        <v>4</v>
      </c>
      <c r="C34" s="104"/>
      <c r="D34" s="104"/>
      <c r="E34" s="105"/>
      <c r="F34" s="103" t="s">
        <v>32</v>
      </c>
      <c r="G34" s="104"/>
      <c r="H34" s="104"/>
      <c r="I34" s="105"/>
      <c r="K34" s="2">
        <f>IFERROR(24*VLOOKUP(F14,一覧表【入力シート】!A4:AL35,35,FALSE),"")</f>
        <v>0</v>
      </c>
      <c r="L34" s="133" t="s">
        <v>29</v>
      </c>
      <c r="M34" s="134"/>
      <c r="N34" s="117">
        <f>IFERROR(VLOOKUP(F14,一覧表【入力シート】!A4:AL35,36,FALSE),"")</f>
        <v>0</v>
      </c>
      <c r="O34" s="130"/>
      <c r="P34" s="130"/>
      <c r="Q34" s="130"/>
      <c r="R34" s="32" t="s">
        <v>21</v>
      </c>
      <c r="S34" s="2"/>
    </row>
    <row r="35" spans="2:19" ht="25" customHeight="1">
      <c r="B35" s="103" t="s">
        <v>5</v>
      </c>
      <c r="C35" s="104"/>
      <c r="D35" s="104"/>
      <c r="E35" s="105"/>
      <c r="F35" s="103" t="s">
        <v>31</v>
      </c>
      <c r="G35" s="104"/>
      <c r="H35" s="104"/>
      <c r="I35" s="105"/>
      <c r="J35" s="11"/>
      <c r="K35" s="24">
        <f>IFERROR(24*VLOOKUP(F14,一覧表【入力シート】!A4:AL35,37,FALSE),"")</f>
        <v>0</v>
      </c>
      <c r="L35" s="128" t="s">
        <v>29</v>
      </c>
      <c r="M35" s="129"/>
      <c r="N35" s="117">
        <f>IFERROR(VLOOKUP(F14,一覧表【入力シート】!A4:AL35,38,FALSE),"")</f>
        <v>0</v>
      </c>
      <c r="O35" s="130"/>
      <c r="P35" s="130"/>
      <c r="Q35" s="130"/>
      <c r="R35" s="32" t="s">
        <v>21</v>
      </c>
      <c r="S35" s="2"/>
    </row>
  </sheetData>
  <mergeCells count="44">
    <mergeCell ref="B35:E35"/>
    <mergeCell ref="F35:I35"/>
    <mergeCell ref="L35:M35"/>
    <mergeCell ref="N35:Q35"/>
    <mergeCell ref="B33:E33"/>
    <mergeCell ref="F33:I33"/>
    <mergeCell ref="L33:M33"/>
    <mergeCell ref="N33:Q33"/>
    <mergeCell ref="B34:E34"/>
    <mergeCell ref="F34:I34"/>
    <mergeCell ref="L34:M34"/>
    <mergeCell ref="N34:Q34"/>
    <mergeCell ref="B31:E31"/>
    <mergeCell ref="F31:I31"/>
    <mergeCell ref="J31:M31"/>
    <mergeCell ref="N31:R31"/>
    <mergeCell ref="B32:E32"/>
    <mergeCell ref="F32:I32"/>
    <mergeCell ref="L32:M32"/>
    <mergeCell ref="N32:Q32"/>
    <mergeCell ref="N25:R25"/>
    <mergeCell ref="F26:H27"/>
    <mergeCell ref="I26:I27"/>
    <mergeCell ref="J26:L27"/>
    <mergeCell ref="M26:M27"/>
    <mergeCell ref="N26:Q27"/>
    <mergeCell ref="R26:R27"/>
    <mergeCell ref="D21:G22"/>
    <mergeCell ref="I21:L21"/>
    <mergeCell ref="D23:G24"/>
    <mergeCell ref="I23:L23"/>
    <mergeCell ref="B25:E27"/>
    <mergeCell ref="F25:I25"/>
    <mergeCell ref="J25:M25"/>
    <mergeCell ref="B17:C24"/>
    <mergeCell ref="D17:G18"/>
    <mergeCell ref="I17:L17"/>
    <mergeCell ref="D19:G20"/>
    <mergeCell ref="I19:L19"/>
    <mergeCell ref="N3:O3"/>
    <mergeCell ref="N4:Q4"/>
    <mergeCell ref="A10:Q10"/>
    <mergeCell ref="B11:D11"/>
    <mergeCell ref="B14:D14"/>
  </mergeCells>
  <phoneticPr fontId="1"/>
  <printOptions horizontalCentered="1"/>
  <pageMargins left="0.70866141732283472" right="0.70866141732283472" top="0.74803149606299213" bottom="0.74803149606299213" header="0.31496062992125984" footer="0.31496062992125984"/>
  <pageSetup paperSize="9" scale="105"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手順書</vt:lpstr>
      <vt:lpstr>一覧表【入力シート】</vt:lpstr>
      <vt:lpstr>許可書【出力シート】</vt:lpstr>
      <vt:lpstr>一覧表【入力シート】!Print_Area</vt:lpstr>
      <vt:lpstr>手順書!Print_Area</vt:lpstr>
      <vt:lpstr>許可書【出力シート】!Print_Area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2023-10-20T04:04:41Z</cp:lastPrinted>
  <dcterms:created xsi:type="dcterms:W3CDTF">2023-09-29T03:40:46Z</dcterms:created>
  <dcterms:modified xsi:type="dcterms:W3CDTF">2024-06-04T10:49:50Z</dcterms:modified>
</cp:coreProperties>
</file>