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11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3\"/>
    </mc:Choice>
  </mc:AlternateContent>
  <xr:revisionPtr revIDLastSave="0" documentId="13_ncr:1_{EC13A741-456C-473A-92B0-CBC38C611389}" xr6:coauthVersionLast="33" xr6:coauthVersionMax="33" xr10:uidLastSave="{00000000-0000-0000-0000-000000000000}"/>
  <bookViews>
    <workbookView xWindow="0" yWindow="0" windowWidth="27825" windowHeight="12360" tabRatio="853" activeTab="12" xr2:uid="{00000000-000D-0000-FFFF-FFFF00000000}"/>
  </bookViews>
  <sheets>
    <sheet name="Anova" sheetId="1" r:id="rId1"/>
    <sheet name="Correlation" sheetId="2" r:id="rId2"/>
    <sheet name="Covariance" sheetId="3" r:id="rId3"/>
    <sheet name="Descriptive" sheetId="4" r:id="rId4"/>
    <sheet name="Exponential Smoothing" sheetId="5" r:id="rId5"/>
    <sheet name="F-Test" sheetId="6" r:id="rId6"/>
    <sheet name="Histogram" sheetId="7" r:id="rId7"/>
    <sheet name="Moving Average" sheetId="8" r:id="rId8"/>
    <sheet name="Random Numbers" sheetId="9" r:id="rId9"/>
    <sheet name="Rank &amp; Percentile" sheetId="10" r:id="rId10"/>
    <sheet name="Regression" sheetId="11" r:id="rId11"/>
    <sheet name="Sampling" sheetId="12" r:id="rId12"/>
    <sheet name="t_Test" sheetId="13" r:id="rId13"/>
    <sheet name="z-Test" sheetId="14" r:id="rId14"/>
  </sheets>
  <externalReferences>
    <externalReference r:id="rId15"/>
  </externalReferences>
  <definedNames>
    <definedName name="_ATPRegress_Dlg_Types" localSheetId="10" hidden="1">{"EXCELHLP.HLP!1802";5;10;5;10;13;13;13;8;5;5;10;14;13;13;13;13;5;10;14;13;5;10;1;2;24}</definedName>
    <definedName name="_ATPRegress_Range1" localSheetId="10" hidden="1">Regression!$D$1:$D$19</definedName>
    <definedName name="_ATPRegress_Range2" localSheetId="10" hidden="1">Regression!$B$1:$C$19</definedName>
    <definedName name="_ATPRegress_Range3" localSheetId="10" hidden="1">Regression!#REF!</definedName>
    <definedName name="_ATPRegress_Range4" localSheetId="10" hidden="1">"="</definedName>
    <definedName name="_ATPRegress_Range5" localSheetId="10" hidden="1">"="</definedName>
    <definedName name="_ATPSampling_Dlg_Types" localSheetId="3" hidden="1">{"EXCELHLP.HLP!1803";5;10;5;10;14;11;112;112;205;207;5;7;1;2;24}</definedName>
    <definedName name="_ATPSampling_Range1" localSheetId="3" hidden="1">Descriptive!$A$1:$A$12</definedName>
    <definedName name="_ATPSampling_Range2" localSheetId="3" hidden="1">Descriptive!$C$1</definedName>
    <definedName name="Control">Descriptive!$A$2:$A$21</definedName>
    <definedName name="Height" localSheetId="2">Covariance!#REF!</definedName>
    <definedName name="Height">Correlation!$B$2:$B$14</definedName>
    <definedName name="IQ" localSheetId="2">Covariance!#REF!</definedName>
    <definedName name="IQ">Correlation!#REF!</definedName>
    <definedName name="Method1">Descriptive!$B$2:$B$21</definedName>
    <definedName name="Method2">Descriptive!$C$2:$C$21</definedName>
    <definedName name="REGRESS_DATA">[1]REGRESS!$O$5:$Q$9</definedName>
    <definedName name="Sex" localSheetId="2">Covariance!#REF!</definedName>
    <definedName name="Sex">Correlation!$D$2:$D$14</definedName>
    <definedName name="solver_opt" localSheetId="1" hidden="1">Correlation!$B$2</definedName>
    <definedName name="Test1" localSheetId="2">Covariance!$B$2:$B$14</definedName>
    <definedName name="Test1">Correlation!$E$2:$E$14</definedName>
    <definedName name="Test2" localSheetId="2">Covariance!$C$2:$C$14</definedName>
    <definedName name="Test2">Correlation!$F$2:$F$14</definedName>
    <definedName name="Test3" localSheetId="2">Covariance!$D$2:$D$14</definedName>
    <definedName name="Test3">Correlation!$G$2:$G$14</definedName>
    <definedName name="Test4" localSheetId="2">Covariance!$E$2:$E$14</definedName>
    <definedName name="Test4">Correlation!$H$2:$H$14</definedName>
    <definedName name="Test5" localSheetId="2">Covariance!$F$2:$F$14</definedName>
    <definedName name="Test5">Correlation!$I$2:$I$14</definedName>
    <definedName name="Weight" localSheetId="2">Covariance!#REF!</definedName>
    <definedName name="Weight">Correlation!$C$2:$C$14</definedName>
  </definedNames>
  <calcPr calcId="179017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8" l="1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M6" i="3"/>
  <c r="L5" i="3"/>
  <c r="K4" i="3"/>
  <c r="J3" i="3"/>
  <c r="I2" i="3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L3" i="10"/>
  <c r="M3" i="10" s="1"/>
  <c r="L4" i="10"/>
  <c r="M4" i="10" s="1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M13" i="10" s="1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" i="10"/>
  <c r="M2" i="10" s="1"/>
  <c r="E13" i="12"/>
  <c r="C23" i="12"/>
  <c r="C24" i="14"/>
  <c r="B24" i="14"/>
  <c r="C25" i="14"/>
  <c r="B25" i="14"/>
  <c r="N7" i="4"/>
  <c r="B27" i="3"/>
  <c r="E30" i="3"/>
  <c r="D32" i="2"/>
  <c r="P12" i="4"/>
  <c r="P7" i="4"/>
  <c r="B30" i="3"/>
  <c r="B32" i="2"/>
  <c r="F31" i="2"/>
  <c r="E30" i="2"/>
  <c r="B31" i="2"/>
  <c r="E34" i="2"/>
  <c r="P4" i="4"/>
  <c r="P14" i="4"/>
  <c r="G32" i="2"/>
  <c r="B33" i="2"/>
  <c r="B34" i="2"/>
  <c r="B29" i="2"/>
  <c r="C31" i="2"/>
  <c r="C28" i="2"/>
  <c r="B30" i="2"/>
  <c r="D29" i="2"/>
  <c r="O11" i="4"/>
  <c r="N11" i="4"/>
  <c r="B28" i="3"/>
  <c r="N6" i="4"/>
  <c r="C29" i="3"/>
  <c r="F33" i="2"/>
  <c r="O4" i="4"/>
  <c r="G33" i="2"/>
  <c r="O7" i="4"/>
  <c r="O6" i="4"/>
  <c r="P9" i="4"/>
  <c r="C28" i="3"/>
  <c r="E33" i="2"/>
  <c r="D30" i="3"/>
  <c r="B28" i="2"/>
  <c r="B29" i="3"/>
  <c r="H34" i="2"/>
  <c r="I34" i="2"/>
  <c r="B26" i="3"/>
  <c r="D31" i="2"/>
  <c r="E29" i="3"/>
  <c r="O2" i="4"/>
  <c r="F34" i="2"/>
  <c r="O12" i="4"/>
  <c r="G34" i="2"/>
  <c r="C27" i="3"/>
  <c r="N13" i="4"/>
  <c r="N4" i="4"/>
  <c r="E32" i="2"/>
  <c r="O9" i="4"/>
  <c r="B27" i="2"/>
  <c r="C32" i="2"/>
  <c r="P8" i="4"/>
  <c r="O14" i="4"/>
  <c r="C34" i="2"/>
  <c r="D28" i="3"/>
  <c r="P13" i="4"/>
  <c r="C30" i="2"/>
  <c r="N8" i="4"/>
  <c r="C33" i="2"/>
  <c r="C30" i="3"/>
  <c r="P11" i="4"/>
  <c r="E31" i="2"/>
  <c r="O13" i="4"/>
  <c r="D34" i="2"/>
  <c r="P5" i="4"/>
  <c r="D29" i="3"/>
  <c r="D33" i="2"/>
  <c r="P2" i="4"/>
  <c r="P6" i="4"/>
  <c r="N14" i="4"/>
  <c r="F30" i="3"/>
  <c r="N5" i="4"/>
  <c r="D30" i="2"/>
  <c r="N9" i="4"/>
  <c r="O5" i="4"/>
  <c r="C29" i="2"/>
  <c r="N2" i="4"/>
  <c r="O8" i="4"/>
  <c r="H33" i="2"/>
  <c r="N12" i="4"/>
  <c r="F32" i="2"/>
  <c r="O10" i="4" l="1"/>
  <c r="N3" i="4"/>
  <c r="N15" i="4"/>
  <c r="O15" i="4"/>
  <c r="O3" i="4"/>
  <c r="P15" i="4"/>
  <c r="P3" i="4"/>
  <c r="N10" i="4"/>
  <c r="P10" i="4"/>
</calcChain>
</file>

<file path=xl/sharedStrings.xml><?xml version="1.0" encoding="utf-8"?>
<sst xmlns="http://schemas.openxmlformats.org/spreadsheetml/2006/main" count="371" uniqueCount="183">
  <si>
    <t>Low</t>
  </si>
  <si>
    <t>Medium</t>
  </si>
  <si>
    <t>High</t>
  </si>
  <si>
    <t>Control</t>
  </si>
  <si>
    <t>Count</t>
  </si>
  <si>
    <t>Sum</t>
  </si>
  <si>
    <t>Variance</t>
  </si>
  <si>
    <t>ANOVA</t>
  </si>
  <si>
    <t>SS</t>
  </si>
  <si>
    <t>df</t>
  </si>
  <si>
    <t>MS</t>
  </si>
  <si>
    <t>F</t>
  </si>
  <si>
    <t>P-value</t>
  </si>
  <si>
    <t>Total</t>
  </si>
  <si>
    <t>Name</t>
  </si>
  <si>
    <t>Height</t>
  </si>
  <si>
    <t>Weight</t>
  </si>
  <si>
    <t>Sex</t>
  </si>
  <si>
    <t>Test1</t>
  </si>
  <si>
    <t>Test2</t>
  </si>
  <si>
    <t>Test3</t>
  </si>
  <si>
    <t>Test4</t>
  </si>
  <si>
    <t>Test5</t>
  </si>
  <si>
    <t>Bill</t>
  </si>
  <si>
    <t>Mike</t>
  </si>
  <si>
    <t>Carol</t>
  </si>
  <si>
    <t>Scott</t>
  </si>
  <si>
    <t>Jill</t>
  </si>
  <si>
    <t>Francis</t>
  </si>
  <si>
    <t>Helen</t>
  </si>
  <si>
    <t>Marci</t>
  </si>
  <si>
    <t>Benedict</t>
  </si>
  <si>
    <t>Hank</t>
  </si>
  <si>
    <t>John</t>
  </si>
  <si>
    <t>Susan</t>
  </si>
  <si>
    <t>Gloria</t>
  </si>
  <si>
    <t>W. Coast Sample</t>
  </si>
  <si>
    <t>Midwest Sample</t>
  </si>
  <si>
    <t>E. Coast Sample</t>
  </si>
  <si>
    <t>Method2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</si>
  <si>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</si>
  <si>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</si>
  <si>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</si>
  <si>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</si>
  <si>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</si>
  <si>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</si>
  <si>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</si>
  <si>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</si>
  <si>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</si>
  <si>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</si>
  <si>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</si>
  <si>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Confidence Level (95%)</t>
  </si>
  <si>
    <t>Confidence Level(95.0%)</t>
  </si>
  <si>
    <t>Confidence Level</t>
  </si>
  <si>
    <t>Month</t>
  </si>
  <si>
    <t>Actual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</si>
  <si>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</si>
  <si>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</si>
  <si>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</si>
  <si>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</si>
  <si>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</si>
  <si>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</si>
  <si>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</si>
  <si>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</si>
  <si>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</si>
  <si>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</si>
  <si>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</si>
  <si>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</si>
  <si>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Group 1 </t>
  </si>
  <si>
    <t>Group 2</t>
  </si>
  <si>
    <t>F-Test Two-Sample for Variances</t>
  </si>
  <si>
    <t>Observations</t>
  </si>
  <si>
    <t>P(F&lt;=f) one-tail</t>
  </si>
  <si>
    <t>F Critical one-tail</t>
  </si>
  <si>
    <t>Data</t>
  </si>
  <si>
    <t>Bin</t>
  </si>
  <si>
    <t>Frequency</t>
  </si>
  <si>
    <t>Cumulative %</t>
  </si>
  <si>
    <t>More</t>
  </si>
  <si>
    <t>Measurements</t>
  </si>
  <si>
    <t>Uniform</t>
  </si>
  <si>
    <t>Normal</t>
  </si>
  <si>
    <t>Benoulli</t>
  </si>
  <si>
    <t>Binomial</t>
  </si>
  <si>
    <t>Poisson</t>
  </si>
  <si>
    <t>Patterned</t>
  </si>
  <si>
    <t>SalesRep</t>
  </si>
  <si>
    <t>Sales</t>
  </si>
  <si>
    <t>Point</t>
  </si>
  <si>
    <t>Rank</t>
  </si>
  <si>
    <t>Percent</t>
  </si>
  <si>
    <t>Allen</t>
  </si>
  <si>
    <t>Brandon</t>
  </si>
  <si>
    <t>Campaigne</t>
  </si>
  <si>
    <t>Dufenberg</t>
  </si>
  <si>
    <t>Fox</t>
  </si>
  <si>
    <t>Giles</t>
  </si>
  <si>
    <t>Haflich</t>
  </si>
  <si>
    <t>Hosaka</t>
  </si>
  <si>
    <t>Jenson</t>
  </si>
  <si>
    <t>Larson</t>
  </si>
  <si>
    <t>Leitch</t>
  </si>
  <si>
    <t>Miller</t>
  </si>
  <si>
    <t>Peterson</t>
  </si>
  <si>
    <t>Richards</t>
  </si>
  <si>
    <t>Richardson</t>
  </si>
  <si>
    <t>Ryan</t>
  </si>
  <si>
    <t>Serrano</t>
  </si>
  <si>
    <t>Struyk</t>
  </si>
  <si>
    <t>Winfrey</t>
  </si>
  <si>
    <t>Months</t>
  </si>
  <si>
    <t>Adv</t>
  </si>
  <si>
    <t>bp Diff</t>
  </si>
  <si>
    <t>Deposits</t>
  </si>
  <si>
    <t>Jan</t>
  </si>
  <si>
    <t>SUMMARY OUTPUT</t>
  </si>
  <si>
    <t>Feb</t>
  </si>
  <si>
    <t>Mar</t>
  </si>
  <si>
    <t>Regression Statistics</t>
  </si>
  <si>
    <t>Apr</t>
  </si>
  <si>
    <t>Multiple R</t>
  </si>
  <si>
    <t>R Square</t>
  </si>
  <si>
    <t>Jun</t>
  </si>
  <si>
    <t>Adjusted R Square</t>
  </si>
  <si>
    <t>Jul</t>
  </si>
  <si>
    <t>Aug</t>
  </si>
  <si>
    <t>Sep</t>
  </si>
  <si>
    <t>Oct</t>
  </si>
  <si>
    <t>Nov</t>
  </si>
  <si>
    <t>Significance F</t>
  </si>
  <si>
    <t>Dec</t>
  </si>
  <si>
    <t>Regression</t>
  </si>
  <si>
    <t>Residual</t>
  </si>
  <si>
    <t>Coefficients</t>
  </si>
  <si>
    <t>t Stat</t>
  </si>
  <si>
    <t>Lower 95%</t>
  </si>
  <si>
    <t>Upper 95%</t>
  </si>
  <si>
    <t>Intercept</t>
  </si>
  <si>
    <t>RESIDUAL OUTPUT</t>
  </si>
  <si>
    <t>PROBABILITY OUTPUT</t>
  </si>
  <si>
    <t>Observation</t>
  </si>
  <si>
    <t>Residuals</t>
  </si>
  <si>
    <t>Standard Residuals</t>
  </si>
  <si>
    <t>Percentile</t>
  </si>
  <si>
    <t>Population</t>
  </si>
  <si>
    <t>Sample</t>
  </si>
  <si>
    <t>Sample mean</t>
  </si>
  <si>
    <t>Population Mean:</t>
  </si>
  <si>
    <t>Student#</t>
  </si>
  <si>
    <t>Pretest</t>
  </si>
  <si>
    <t>Posttest</t>
  </si>
  <si>
    <t>t-Test: Paired Two Sample for Means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</si>
  <si>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</si>
  <si>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</si>
  <si>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</si>
  <si>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</si>
  <si>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</si>
  <si>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</si>
  <si>
    <t>Team-1</t>
  </si>
  <si>
    <t>Team-2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</si>
  <si>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</si>
  <si>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</si>
  <si>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</si>
  <si>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</si>
  <si>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</si>
  <si>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</si>
  <si>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</si>
  <si>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Anova: Single Factor</t>
  </si>
  <si>
    <t>SUMMARY</t>
  </si>
  <si>
    <t>Groups</t>
  </si>
  <si>
    <t>Average</t>
  </si>
  <si>
    <t>Source of Variation</t>
  </si>
  <si>
    <t>F crit</t>
  </si>
  <si>
    <t>Between Groups</t>
  </si>
  <si>
    <t>Within Groups</t>
  </si>
  <si>
    <t>Lower 95.0%</t>
  </si>
  <si>
    <t>Upper 95.0%</t>
  </si>
  <si>
    <t>X Variable 1</t>
  </si>
  <si>
    <t>X Variable 2</t>
  </si>
  <si>
    <t>Predicted Y</t>
  </si>
  <si>
    <t>Y</t>
  </si>
  <si>
    <t>Method1</t>
  </si>
  <si>
    <t>Moving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</si>
</sst>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"/>
    <numFmt numFmtId="165" formatCode="0.0"/>
    <numFmt numFmtId="166" formatCode=";;;"/>
    <numFmt numFmtId="167" formatCode=".00%"/>
    <numFmt numFmtId="168" formatCode="_(* #,##0_);_(* \(#,##0\);_(* &quot;-&quot;??_);_(@_)"/>
    <numFmt numFmtId="169" formatCode="0.0000"/>
    <numFmt numFmtId="172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" fillId="0" borderId="0" applyFont="0" applyFill="0" applyBorder="0" applyAlignment="0" applyProtection="0"/>
  </cellStyleXfs>
  <cellXfs count="90">
    <xf numFmtId="0" fontId="0" fillId="0" borderId="0" xfId="0"/>
    <xf numFmtId="38" fontId="0" fillId="0" borderId="0" xfId="0" applyNumberFormat="1"/>
    <xf numFmtId="38" fontId="0" fillId="0" borderId="0" xfId="1" applyNumberFormat="1" applyFont="1"/>
    <xf numFmtId="0" fontId="0" fillId="0" borderId="1" xfId="0" applyNumberFormat="1" applyFill="1" applyBorder="1" applyAlignment="1"/>
    <xf numFmtId="0" fontId="6" fillId="0" borderId="0" xfId="6"/>
    <xf numFmtId="3" fontId="6" fillId="0" borderId="0" xfId="6" applyNumberFormat="1"/>
    <xf numFmtId="0" fontId="4" fillId="0" borderId="0" xfId="2"/>
    <xf numFmtId="0" fontId="6" fillId="0" borderId="0" xfId="8"/>
    <xf numFmtId="0" fontId="6" fillId="0" borderId="0" xfId="5"/>
    <xf numFmtId="0" fontId="4" fillId="0" borderId="0" xfId="3"/>
    <xf numFmtId="0" fontId="4" fillId="0" borderId="0" xfId="4"/>
    <xf numFmtId="0" fontId="6" fillId="0" borderId="0" xfId="7"/>
    <xf numFmtId="0" fontId="1" fillId="0" borderId="0" xfId="0" applyFont="1"/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167" fontId="0" fillId="0" borderId="0" xfId="0" applyNumberFormat="1" applyFill="1" applyBorder="1" applyAlignment="1"/>
    <xf numFmtId="167" fontId="0" fillId="0" borderId="1" xfId="0" applyNumberFormat="1" applyFill="1" applyBorder="1" applyAlignment="1"/>
    <xf numFmtId="1" fontId="0" fillId="0" borderId="0" xfId="0" applyNumberFormat="1"/>
    <xf numFmtId="0" fontId="5" fillId="0" borderId="0" xfId="7" applyFont="1"/>
    <xf numFmtId="1" fontId="6" fillId="0" borderId="0" xfId="7" applyNumberFormat="1" applyFont="1" applyFill="1" applyBorder="1" applyAlignment="1"/>
    <xf numFmtId="0" fontId="5" fillId="0" borderId="0" xfId="7" applyFont="1" applyFill="1" applyBorder="1" applyAlignment="1">
      <alignment horizontal="left"/>
    </xf>
    <xf numFmtId="0" fontId="6" fillId="0" borderId="0" xfId="7" applyFont="1" applyFill="1" applyBorder="1" applyAlignment="1"/>
    <xf numFmtId="165" fontId="6" fillId="0" borderId="0" xfId="7" applyNumberFormat="1" applyFont="1" applyFill="1" applyBorder="1" applyAlignment="1"/>
    <xf numFmtId="0" fontId="6" fillId="0" borderId="0" xfId="7" applyFont="1"/>
    <xf numFmtId="0" fontId="0" fillId="0" borderId="0" xfId="0" applyFill="1"/>
    <xf numFmtId="2" fontId="0" fillId="0" borderId="0" xfId="0" applyNumberForma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1" xfId="0" applyFont="1" applyFill="1" applyBorder="1" applyAlignment="1"/>
    <xf numFmtId="0" fontId="9" fillId="0" borderId="0" xfId="2" applyFont="1"/>
    <xf numFmtId="0" fontId="10" fillId="0" borderId="2" xfId="0" applyFont="1" applyFill="1" applyBorder="1" applyAlignment="1">
      <alignment horizontal="center"/>
    </xf>
    <xf numFmtId="0" fontId="9" fillId="0" borderId="0" xfId="4" applyFont="1"/>
    <xf numFmtId="3" fontId="14" fillId="0" borderId="0" xfId="6" applyNumberFormat="1" applyFont="1" applyAlignment="1">
      <alignment horizontal="right"/>
    </xf>
    <xf numFmtId="0" fontId="14" fillId="0" borderId="0" xfId="6" applyFont="1" applyAlignment="1">
      <alignment horizontal="right"/>
    </xf>
    <xf numFmtId="0" fontId="13" fillId="0" borderId="0" xfId="6" applyFont="1"/>
    <xf numFmtId="3" fontId="13" fillId="0" borderId="0" xfId="6" applyNumberFormat="1" applyFont="1"/>
    <xf numFmtId="164" fontId="13" fillId="0" borderId="0" xfId="6" applyNumberFormat="1" applyFont="1"/>
    <xf numFmtId="4" fontId="13" fillId="0" borderId="0" xfId="6" applyNumberFormat="1" applyFont="1"/>
    <xf numFmtId="0" fontId="9" fillId="0" borderId="0" xfId="6" applyFont="1"/>
    <xf numFmtId="3" fontId="9" fillId="0" borderId="0" xfId="6" applyNumberFormat="1" applyFont="1"/>
    <xf numFmtId="0" fontId="0" fillId="0" borderId="0" xfId="0" applyFont="1" applyFill="1"/>
    <xf numFmtId="0" fontId="9" fillId="0" borderId="0" xfId="8" applyFont="1"/>
    <xf numFmtId="168" fontId="0" fillId="0" borderId="0" xfId="0" applyNumberFormat="1" applyFont="1"/>
    <xf numFmtId="168" fontId="0" fillId="0" borderId="0" xfId="0" applyNumberFormat="1" applyFont="1" applyFill="1" applyBorder="1" applyAlignment="1"/>
    <xf numFmtId="167" fontId="0" fillId="0" borderId="0" xfId="0" applyNumberFormat="1" applyFont="1" applyFill="1" applyBorder="1" applyAlignment="1"/>
    <xf numFmtId="168" fontId="0" fillId="0" borderId="1" xfId="0" applyNumberFormat="1" applyFont="1" applyFill="1" applyBorder="1" applyAlignment="1"/>
    <xf numFmtId="167" fontId="0" fillId="0" borderId="1" xfId="0" applyNumberFormat="1" applyFont="1" applyFill="1" applyBorder="1" applyAlignment="1"/>
    <xf numFmtId="0" fontId="12" fillId="0" borderId="0" xfId="0" applyFont="1"/>
    <xf numFmtId="0" fontId="0" fillId="0" borderId="1" xfId="0" applyFont="1" applyFill="1" applyBorder="1" applyAlignment="1">
      <alignment wrapText="1"/>
    </xf>
    <xf numFmtId="0" fontId="9" fillId="0" borderId="0" xfId="3" applyFont="1"/>
    <xf numFmtId="0" fontId="9" fillId="0" borderId="0" xfId="3" quotePrefix="1" applyFont="1"/>
    <xf numFmtId="10" fontId="9" fillId="0" borderId="0" xfId="3" applyNumberFormat="1" applyFont="1"/>
    <xf numFmtId="2" fontId="9" fillId="0" borderId="0" xfId="3" applyNumberFormat="1" applyFont="1"/>
    <xf numFmtId="166" fontId="9" fillId="0" borderId="0" xfId="3" applyNumberFormat="1" applyFont="1"/>
    <xf numFmtId="0" fontId="12" fillId="0" borderId="0" xfId="0" applyFont="1" applyAlignment="1">
      <alignment wrapText="1"/>
    </xf>
    <xf numFmtId="0" fontId="0" fillId="0" borderId="3" xfId="0" applyFill="1" applyBorder="1" applyAlignment="1"/>
    <xf numFmtId="0" fontId="0" fillId="0" borderId="5" xfId="0" applyFill="1" applyBorder="1" applyAlignment="1"/>
    <xf numFmtId="0" fontId="12" fillId="0" borderId="0" xfId="2" applyFont="1" applyAlignment="1">
      <alignment horizontal="left"/>
    </xf>
    <xf numFmtId="0" fontId="12" fillId="3" borderId="0" xfId="0" applyFont="1" applyFill="1"/>
    <xf numFmtId="0" fontId="12" fillId="3" borderId="0" xfId="6" applyFont="1" applyFill="1"/>
    <xf numFmtId="3" fontId="12" fillId="3" borderId="0" xfId="6" applyNumberFormat="1" applyFont="1" applyFill="1" applyAlignment="1">
      <alignment horizontal="right"/>
    </xf>
    <xf numFmtId="0" fontId="12" fillId="3" borderId="0" xfId="6" applyFont="1" applyFill="1" applyAlignment="1">
      <alignment horizontal="right"/>
    </xf>
    <xf numFmtId="0" fontId="12" fillId="3" borderId="0" xfId="0" applyFont="1" applyFill="1" applyAlignment="1">
      <alignment horizontal="centerContinuous"/>
    </xf>
    <xf numFmtId="0" fontId="12" fillId="0" borderId="0" xfId="8" applyFont="1"/>
    <xf numFmtId="0" fontId="15" fillId="3" borderId="7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2" fillId="0" borderId="9" xfId="7" applyFont="1" applyFill="1" applyBorder="1" applyAlignment="1">
      <alignment vertical="center"/>
    </xf>
    <xf numFmtId="0" fontId="12" fillId="0" borderId="9" xfId="7" applyFont="1" applyFill="1" applyBorder="1" applyAlignment="1"/>
    <xf numFmtId="169" fontId="0" fillId="0" borderId="0" xfId="0" applyNumberFormat="1" applyFill="1" applyBorder="1" applyAlignment="1"/>
    <xf numFmtId="169" fontId="0" fillId="0" borderId="4" xfId="0" applyNumberFormat="1" applyFill="1" applyBorder="1" applyAlignment="1"/>
    <xf numFmtId="169" fontId="0" fillId="0" borderId="1" xfId="0" applyNumberFormat="1" applyFill="1" applyBorder="1" applyAlignment="1"/>
    <xf numFmtId="169" fontId="0" fillId="0" borderId="6" xfId="0" applyNumberFormat="1" applyFill="1" applyBorder="1" applyAlignment="1"/>
    <xf numFmtId="169" fontId="0" fillId="0" borderId="0" xfId="0" applyNumberFormat="1"/>
    <xf numFmtId="0" fontId="17" fillId="0" borderId="2" xfId="0" applyFont="1" applyFill="1" applyBorder="1" applyAlignment="1">
      <alignment horizontal="centerContinuous"/>
    </xf>
    <xf numFmtId="0" fontId="9" fillId="2" borderId="10" xfId="3" applyFont="1" applyFill="1" applyBorder="1"/>
    <xf numFmtId="0" fontId="8" fillId="2" borderId="10" xfId="3" applyFont="1" applyFill="1" applyBorder="1" applyAlignment="1">
      <alignment horizontal="right"/>
    </xf>
    <xf numFmtId="0" fontId="9" fillId="0" borderId="10" xfId="3" applyFont="1" applyFill="1" applyBorder="1"/>
    <xf numFmtId="0" fontId="9" fillId="0" borderId="10" xfId="3" applyNumberFormat="1" applyFont="1" applyFill="1" applyBorder="1"/>
    <xf numFmtId="0" fontId="8" fillId="2" borderId="10" xfId="0" applyFont="1" applyFill="1" applyBorder="1" applyAlignment="1">
      <alignment horizontal="center"/>
    </xf>
    <xf numFmtId="0" fontId="0" fillId="0" borderId="10" xfId="0" applyFont="1" applyFill="1" applyBorder="1"/>
    <xf numFmtId="168" fontId="0" fillId="0" borderId="10" xfId="0" applyNumberFormat="1" applyFont="1" applyFill="1" applyBorder="1"/>
    <xf numFmtId="10" fontId="11" fillId="0" borderId="10" xfId="9" applyNumberFormat="1" applyFont="1" applyFill="1" applyBorder="1"/>
    <xf numFmtId="0" fontId="12" fillId="3" borderId="10" xfId="5" applyFont="1" applyFill="1" applyBorder="1"/>
    <xf numFmtId="0" fontId="6" fillId="0" borderId="10" xfId="5" applyBorder="1"/>
    <xf numFmtId="0" fontId="0" fillId="0" borderId="10" xfId="0" applyBorder="1"/>
    <xf numFmtId="172" fontId="0" fillId="0" borderId="0" xfId="1" applyNumberFormat="1" applyFont="1" applyFill="1" applyBorder="1" applyAlignment="1"/>
    <xf numFmtId="172" fontId="0" fillId="0" borderId="1" xfId="1" applyNumberFormat="1" applyFont="1" applyFill="1" applyBorder="1" applyAlignment="1"/>
  </cellXfs>
  <cellStyles count="10">
    <cellStyle name="Comma" xfId="1" builtinId="3"/>
    <cellStyle name="Normal" xfId="0" builtinId="0"/>
    <cellStyle name="Normal_ANOVA" xfId="2" xr:uid="{00000000-0005-0000-0000-000002000000}"/>
    <cellStyle name="Normal_DESCRIP" xfId="3" xr:uid="{00000000-0005-0000-0000-000003000000}"/>
    <cellStyle name="Normal_HISTO" xfId="4" xr:uid="{00000000-0005-0000-0000-000004000000}"/>
    <cellStyle name="Normal_MOV-AVG" xfId="5" xr:uid="{00000000-0005-0000-0000-000005000000}"/>
    <cellStyle name="Normal_REGRESS" xfId="6" xr:uid="{00000000-0005-0000-0000-000006000000}"/>
    <cellStyle name="Normal_SCORES" xfId="7" xr:uid="{00000000-0005-0000-0000-000007000000}"/>
    <cellStyle name="Normal_TTEST" xfId="8" xr:uid="{00000000-0005-0000-0000-000008000000}"/>
    <cellStyle name="Percent" xfId="9" builtinId="5"/>
  </cellStyles>
  <dxfs count="56"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</dxf>
    <dxf>
      <font>
        <b/>
        <u val="none"/>
        <vertAlign val="baseline"/>
        <sz val="11"/>
        <color theme="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6" formatCode="#,##0_);[Red]\(#,##0\)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b/>
        <u val="none"/>
        <vertAlign val="baseline"/>
        <sz val="11"/>
        <color theme="0"/>
        <name val="Calibri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border diagonalUp="0" diagonalDown="0">
        <top style="medium">
          <color indexed="64"/>
        </top>
        <vertical/>
        <horizontal/>
      </border>
    </dxf>
    <dxf>
      <font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border diagonalUp="0" diagonalDown="0">
        <top style="medium">
          <color indexed="64"/>
        </top>
        <vertical/>
        <horizontal/>
      </border>
    </dxf>
    <dxf>
      <font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layout>
        <c:manualLayout>
          <c:xMode val="edge"/>
          <c:yMode val="edge"/>
          <c:x val="0.27907016356025716"/>
          <c:y val="3.85964912280701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268015430455537"/>
          <c:y val="0.1508771929824563"/>
          <c:w val="0.79441271798320579"/>
          <c:h val="0.6912280701754386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Smoothing'!$B$2:$B$13</c:f>
              <c:numCache>
                <c:formatCode>#,##0_);[Red]\(#,##0\)</c:formatCode>
                <c:ptCount val="12"/>
                <c:pt idx="0">
                  <c:v>1000</c:v>
                </c:pt>
                <c:pt idx="1">
                  <c:v>1455</c:v>
                </c:pt>
                <c:pt idx="2">
                  <c:v>1899</c:v>
                </c:pt>
                <c:pt idx="3">
                  <c:v>1433</c:v>
                </c:pt>
                <c:pt idx="4">
                  <c:v>1900</c:v>
                </c:pt>
                <c:pt idx="5">
                  <c:v>2133</c:v>
                </c:pt>
                <c:pt idx="6">
                  <c:v>1800</c:v>
                </c:pt>
                <c:pt idx="7">
                  <c:v>2490</c:v>
                </c:pt>
                <c:pt idx="8">
                  <c:v>3000</c:v>
                </c:pt>
                <c:pt idx="9">
                  <c:v>3244</c:v>
                </c:pt>
                <c:pt idx="10">
                  <c:v>4598</c:v>
                </c:pt>
                <c:pt idx="11">
                  <c:v>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9-47AC-A1EC-F9C8BD3DE47F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Smoothing'!$C$2:$C$13</c:f>
              <c:numCache>
                <c:formatCode>#,##0_);[Red]\(#,##0\)</c:formatCode>
                <c:ptCount val="12"/>
                <c:pt idx="0" formatCode="General">
                  <c:v>#N/A</c:v>
                </c:pt>
                <c:pt idx="1">
                  <c:v>1000</c:v>
                </c:pt>
                <c:pt idx="2" formatCode="General">
                  <c:v>1318.5</c:v>
                </c:pt>
                <c:pt idx="3" formatCode="General">
                  <c:v>1724.85</c:v>
                </c:pt>
                <c:pt idx="4" formatCode="General">
                  <c:v>1520.5549999999998</c:v>
                </c:pt>
                <c:pt idx="5" formatCode="General">
                  <c:v>1786.1664999999998</c:v>
                </c:pt>
                <c:pt idx="6" formatCode="General">
                  <c:v>2028.9499499999997</c:v>
                </c:pt>
                <c:pt idx="7" formatCode="General">
                  <c:v>1868.6849849999999</c:v>
                </c:pt>
                <c:pt idx="8" formatCode="General">
                  <c:v>2303.6054955</c:v>
                </c:pt>
                <c:pt idx="9" formatCode="General">
                  <c:v>2791.0816486499998</c:v>
                </c:pt>
                <c:pt idx="10" formatCode="General">
                  <c:v>3108.1244945949998</c:v>
                </c:pt>
                <c:pt idx="11" formatCode="General">
                  <c:v>4151.0373483784997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9-47AC-A1EC-F9C8BD3DE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358056"/>
        <c:axId val="749358448"/>
      </c:lineChart>
      <c:catAx>
        <c:axId val="74935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>
            <c:manualLayout>
              <c:xMode val="edge"/>
              <c:yMode val="edge"/>
              <c:x val="0.48837278623045"/>
              <c:y val="0.90877192982456145"/>
            </c:manualLayout>
          </c:layout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9358448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74935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4534904352096692E-2"/>
              <c:y val="0.43157894736842162"/>
            </c:manualLayout>
          </c:layout>
          <c:overlay val="0"/>
        </c:title>
        <c:numFmt formatCode="#,##0_);[Red]\(#,##0\)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9358056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20639564179977321"/>
          <c:y val="0.23859649122807033"/>
          <c:w val="0.23546545050396686"/>
          <c:h val="0.1368421052631578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2483660130718998"/>
          <c:y val="3.81944444444444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46840958605664"/>
          <c:y val="0.14583333333333351"/>
          <c:w val="0.79302832244008792"/>
          <c:h val="0.6979166666666665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Histogram!$F$3:$F$12</c:f>
              <c:numCache>
                <c:formatCode>0.00</c:formatCode>
                <c:ptCount val="10"/>
                <c:pt idx="0">
                  <c:v>53.078515874221921</c:v>
                </c:pt>
                <c:pt idx="1">
                  <c:v>56.468624633271247</c:v>
                </c:pt>
                <c:pt idx="2">
                  <c:v>49.688407115172595</c:v>
                </c:pt>
                <c:pt idx="3">
                  <c:v>59.858733392320573</c:v>
                </c:pt>
                <c:pt idx="4">
                  <c:v>46.298298356123269</c:v>
                </c:pt>
                <c:pt idx="5">
                  <c:v>42.908189597073942</c:v>
                </c:pt>
                <c:pt idx="6">
                  <c:v>63.2488421513699</c:v>
                </c:pt>
                <c:pt idx="7">
                  <c:v>39.518080838024616</c:v>
                </c:pt>
                <c:pt idx="8">
                  <c:v>36.12797207897529</c:v>
                </c:pt>
                <c:pt idx="9">
                  <c:v>32.737863319925964</c:v>
                </c:pt>
              </c:numCache>
            </c:numRef>
          </c:cat>
          <c:val>
            <c:numRef>
              <c:f>Histogram!$G$3:$G$13</c:f>
              <c:numCache>
                <c:formatCode>General</c:formatCode>
                <c:ptCount val="11"/>
                <c:pt idx="0">
                  <c:v>24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0-4323-8E97-EBB37566D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359232"/>
        <c:axId val="74935962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Histogram!$F$3:$F$12</c:f>
              <c:numCache>
                <c:formatCode>0.00</c:formatCode>
                <c:ptCount val="10"/>
                <c:pt idx="0">
                  <c:v>53.078515874221921</c:v>
                </c:pt>
                <c:pt idx="1">
                  <c:v>56.468624633271247</c:v>
                </c:pt>
                <c:pt idx="2">
                  <c:v>49.688407115172595</c:v>
                </c:pt>
                <c:pt idx="3">
                  <c:v>59.858733392320573</c:v>
                </c:pt>
                <c:pt idx="4">
                  <c:v>46.298298356123269</c:v>
                </c:pt>
                <c:pt idx="5">
                  <c:v>42.908189597073942</c:v>
                </c:pt>
                <c:pt idx="6">
                  <c:v>63.2488421513699</c:v>
                </c:pt>
                <c:pt idx="7">
                  <c:v>39.518080838024616</c:v>
                </c:pt>
                <c:pt idx="8">
                  <c:v>36.12797207897529</c:v>
                </c:pt>
                <c:pt idx="9">
                  <c:v>32.737863319925964</c:v>
                </c:pt>
              </c:numCache>
            </c:numRef>
          </c:cat>
          <c:val>
            <c:numRef>
              <c:f>Histogram!$H$3:$H$13</c:f>
              <c:numCache>
                <c:formatCode>.00%</c:formatCode>
                <c:ptCount val="11"/>
                <c:pt idx="0">
                  <c:v>0.2</c:v>
                </c:pt>
                <c:pt idx="1">
                  <c:v>0.375</c:v>
                </c:pt>
                <c:pt idx="2">
                  <c:v>0.5083333333333333</c:v>
                </c:pt>
                <c:pt idx="3">
                  <c:v>0.64166666666666672</c:v>
                </c:pt>
                <c:pt idx="4">
                  <c:v>0.7416666666666667</c:v>
                </c:pt>
                <c:pt idx="5">
                  <c:v>0.81666666666666665</c:v>
                </c:pt>
                <c:pt idx="6">
                  <c:v>0.89166666666666672</c:v>
                </c:pt>
                <c:pt idx="7">
                  <c:v>0.94166666666666665</c:v>
                </c:pt>
                <c:pt idx="8">
                  <c:v>0.98333333333333328</c:v>
                </c:pt>
                <c:pt idx="9">
                  <c:v>0.9916666666666667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0-4323-8E97-EBB37566D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360016"/>
        <c:axId val="749360408"/>
      </c:lineChart>
      <c:catAx>
        <c:axId val="74935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48801742919390012"/>
              <c:y val="0.90972222222222221"/>
            </c:manualLayout>
          </c:layout>
          <c:overlay val="0"/>
        </c:title>
        <c:numFmt formatCode="0.00" sourceLinked="0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9359624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749359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9607843137254902E-2"/>
              <c:y val="0.385416666666667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9359232"/>
        <c:crossesAt val="1"/>
        <c:crossBetween val="between"/>
      </c:valAx>
      <c:catAx>
        <c:axId val="7493600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49360408"/>
        <c:crosses val="autoZero"/>
        <c:auto val="0"/>
        <c:lblAlgn val="ctr"/>
        <c:lblOffset val="100"/>
        <c:noMultiLvlLbl val="1"/>
      </c:catAx>
      <c:valAx>
        <c:axId val="749360408"/>
        <c:scaling>
          <c:orientation val="minMax"/>
        </c:scaling>
        <c:delete val="0"/>
        <c:axPos val="r"/>
        <c:numFmt formatCode="0%" sourceLinked="0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936001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91503267973991"/>
          <c:y val="0.37500000000000028"/>
          <c:w val="0.22440087145969498"/>
          <c:h val="0.1354166666666667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14570716860733"/>
          <c:y val="0.1152020781796526"/>
          <c:w val="0.83915974849493558"/>
          <c:h val="0.7638077683821349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6350"/>
          </c:spPr>
          <c:marker>
            <c:symbol val="none"/>
          </c:marker>
          <c:val>
            <c:numRef>
              <c:f>'Moving Average'!$A$2:$A$101</c:f>
              <c:numCache>
                <c:formatCode>General</c:formatCode>
                <c:ptCount val="100"/>
                <c:pt idx="0">
                  <c:v>112</c:v>
                </c:pt>
                <c:pt idx="1">
                  <c:v>111</c:v>
                </c:pt>
                <c:pt idx="2">
                  <c:v>181</c:v>
                </c:pt>
                <c:pt idx="3">
                  <c:v>154</c:v>
                </c:pt>
                <c:pt idx="4">
                  <c:v>100</c:v>
                </c:pt>
                <c:pt idx="5">
                  <c:v>87</c:v>
                </c:pt>
                <c:pt idx="6">
                  <c:v>193</c:v>
                </c:pt>
                <c:pt idx="7">
                  <c:v>170</c:v>
                </c:pt>
                <c:pt idx="8">
                  <c:v>78</c:v>
                </c:pt>
                <c:pt idx="9">
                  <c:v>171</c:v>
                </c:pt>
                <c:pt idx="10">
                  <c:v>140</c:v>
                </c:pt>
                <c:pt idx="11">
                  <c:v>202</c:v>
                </c:pt>
                <c:pt idx="12">
                  <c:v>151</c:v>
                </c:pt>
                <c:pt idx="13">
                  <c:v>108</c:v>
                </c:pt>
                <c:pt idx="14">
                  <c:v>124</c:v>
                </c:pt>
                <c:pt idx="15">
                  <c:v>134</c:v>
                </c:pt>
                <c:pt idx="16">
                  <c:v>194</c:v>
                </c:pt>
                <c:pt idx="17">
                  <c:v>153</c:v>
                </c:pt>
                <c:pt idx="18">
                  <c:v>115</c:v>
                </c:pt>
                <c:pt idx="19">
                  <c:v>205</c:v>
                </c:pt>
                <c:pt idx="20">
                  <c:v>56</c:v>
                </c:pt>
                <c:pt idx="21">
                  <c:v>162</c:v>
                </c:pt>
                <c:pt idx="22">
                  <c:v>129</c:v>
                </c:pt>
                <c:pt idx="23">
                  <c:v>161</c:v>
                </c:pt>
                <c:pt idx="24">
                  <c:v>150</c:v>
                </c:pt>
                <c:pt idx="25">
                  <c:v>154</c:v>
                </c:pt>
                <c:pt idx="26">
                  <c:v>125</c:v>
                </c:pt>
                <c:pt idx="27">
                  <c:v>65</c:v>
                </c:pt>
                <c:pt idx="28">
                  <c:v>102</c:v>
                </c:pt>
                <c:pt idx="29">
                  <c:v>192</c:v>
                </c:pt>
                <c:pt idx="30">
                  <c:v>202</c:v>
                </c:pt>
                <c:pt idx="31">
                  <c:v>192</c:v>
                </c:pt>
                <c:pt idx="32">
                  <c:v>140</c:v>
                </c:pt>
                <c:pt idx="33">
                  <c:v>165</c:v>
                </c:pt>
                <c:pt idx="34">
                  <c:v>112</c:v>
                </c:pt>
                <c:pt idx="35">
                  <c:v>165</c:v>
                </c:pt>
                <c:pt idx="36">
                  <c:v>154</c:v>
                </c:pt>
                <c:pt idx="37">
                  <c:v>208</c:v>
                </c:pt>
                <c:pt idx="38">
                  <c:v>149</c:v>
                </c:pt>
                <c:pt idx="39">
                  <c:v>185</c:v>
                </c:pt>
                <c:pt idx="40">
                  <c:v>180</c:v>
                </c:pt>
                <c:pt idx="41">
                  <c:v>103</c:v>
                </c:pt>
                <c:pt idx="42">
                  <c:v>264</c:v>
                </c:pt>
                <c:pt idx="43">
                  <c:v>99</c:v>
                </c:pt>
                <c:pt idx="44">
                  <c:v>131</c:v>
                </c:pt>
                <c:pt idx="45">
                  <c:v>156</c:v>
                </c:pt>
                <c:pt idx="46">
                  <c:v>139</c:v>
                </c:pt>
                <c:pt idx="47">
                  <c:v>225</c:v>
                </c:pt>
                <c:pt idx="48">
                  <c:v>155</c:v>
                </c:pt>
                <c:pt idx="49">
                  <c:v>212</c:v>
                </c:pt>
                <c:pt idx="50">
                  <c:v>187</c:v>
                </c:pt>
                <c:pt idx="51">
                  <c:v>143</c:v>
                </c:pt>
                <c:pt idx="52">
                  <c:v>239</c:v>
                </c:pt>
                <c:pt idx="53">
                  <c:v>207</c:v>
                </c:pt>
                <c:pt idx="54">
                  <c:v>164</c:v>
                </c:pt>
                <c:pt idx="55">
                  <c:v>186</c:v>
                </c:pt>
                <c:pt idx="56">
                  <c:v>122</c:v>
                </c:pt>
                <c:pt idx="57">
                  <c:v>116</c:v>
                </c:pt>
                <c:pt idx="58">
                  <c:v>156</c:v>
                </c:pt>
                <c:pt idx="59">
                  <c:v>133</c:v>
                </c:pt>
                <c:pt idx="60">
                  <c:v>168</c:v>
                </c:pt>
                <c:pt idx="61">
                  <c:v>177</c:v>
                </c:pt>
                <c:pt idx="62">
                  <c:v>81</c:v>
                </c:pt>
                <c:pt idx="63">
                  <c:v>201</c:v>
                </c:pt>
                <c:pt idx="64">
                  <c:v>125</c:v>
                </c:pt>
                <c:pt idx="65">
                  <c:v>148</c:v>
                </c:pt>
                <c:pt idx="66">
                  <c:v>169</c:v>
                </c:pt>
                <c:pt idx="67">
                  <c:v>169</c:v>
                </c:pt>
                <c:pt idx="68">
                  <c:v>179</c:v>
                </c:pt>
                <c:pt idx="69">
                  <c:v>172</c:v>
                </c:pt>
                <c:pt idx="70">
                  <c:v>166</c:v>
                </c:pt>
                <c:pt idx="71">
                  <c:v>205</c:v>
                </c:pt>
                <c:pt idx="72">
                  <c:v>173</c:v>
                </c:pt>
                <c:pt idx="73">
                  <c:v>250</c:v>
                </c:pt>
                <c:pt idx="74">
                  <c:v>195</c:v>
                </c:pt>
                <c:pt idx="75">
                  <c:v>156</c:v>
                </c:pt>
                <c:pt idx="76">
                  <c:v>214</c:v>
                </c:pt>
                <c:pt idx="77">
                  <c:v>261</c:v>
                </c:pt>
                <c:pt idx="78">
                  <c:v>264</c:v>
                </c:pt>
                <c:pt idx="79">
                  <c:v>175</c:v>
                </c:pt>
                <c:pt idx="80">
                  <c:v>192</c:v>
                </c:pt>
                <c:pt idx="81">
                  <c:v>178</c:v>
                </c:pt>
                <c:pt idx="82">
                  <c:v>217</c:v>
                </c:pt>
                <c:pt idx="83">
                  <c:v>213</c:v>
                </c:pt>
                <c:pt idx="84">
                  <c:v>139</c:v>
                </c:pt>
                <c:pt idx="85">
                  <c:v>167</c:v>
                </c:pt>
                <c:pt idx="86">
                  <c:v>150</c:v>
                </c:pt>
                <c:pt idx="87">
                  <c:v>179</c:v>
                </c:pt>
                <c:pt idx="88">
                  <c:v>134</c:v>
                </c:pt>
                <c:pt idx="89">
                  <c:v>149</c:v>
                </c:pt>
                <c:pt idx="90">
                  <c:v>168</c:v>
                </c:pt>
                <c:pt idx="91">
                  <c:v>218</c:v>
                </c:pt>
                <c:pt idx="92">
                  <c:v>207</c:v>
                </c:pt>
                <c:pt idx="93">
                  <c:v>203</c:v>
                </c:pt>
                <c:pt idx="94">
                  <c:v>233</c:v>
                </c:pt>
                <c:pt idx="95">
                  <c:v>249</c:v>
                </c:pt>
                <c:pt idx="96">
                  <c:v>170</c:v>
                </c:pt>
                <c:pt idx="97">
                  <c:v>190</c:v>
                </c:pt>
                <c:pt idx="98">
                  <c:v>285</c:v>
                </c:pt>
                <c:pt idx="99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2-4B25-95AF-8C478588360B}"/>
            </c:ext>
          </c:extLst>
        </c:ser>
        <c:ser>
          <c:idx val="1"/>
          <c:order val="1"/>
          <c:tx>
            <c:strRef>
              <c:f>'Moving Average'!$B$1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'Moving Average'!$B$2:$B$100</c:f>
              <c:numCache>
                <c:formatCode>General</c:formatCode>
                <c:ptCount val="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135.69999999999999</c:v>
                </c:pt>
                <c:pt idx="9">
                  <c:v>138.5</c:v>
                </c:pt>
                <c:pt idx="10">
                  <c:v>147.6</c:v>
                </c:pt>
                <c:pt idx="11">
                  <c:v>144.6</c:v>
                </c:pt>
                <c:pt idx="12">
                  <c:v>140</c:v>
                </c:pt>
                <c:pt idx="13">
                  <c:v>142.4</c:v>
                </c:pt>
                <c:pt idx="14">
                  <c:v>147.1</c:v>
                </c:pt>
                <c:pt idx="15">
                  <c:v>147.19999999999999</c:v>
                </c:pt>
                <c:pt idx="16">
                  <c:v>145.5</c:v>
                </c:pt>
                <c:pt idx="17">
                  <c:v>149.19999999999999</c:v>
                </c:pt>
                <c:pt idx="18">
                  <c:v>152.6</c:v>
                </c:pt>
                <c:pt idx="19">
                  <c:v>144.19999999999999</c:v>
                </c:pt>
                <c:pt idx="20">
                  <c:v>140.19999999999999</c:v>
                </c:pt>
                <c:pt idx="21">
                  <c:v>138</c:v>
                </c:pt>
                <c:pt idx="22">
                  <c:v>143.30000000000001</c:v>
                </c:pt>
                <c:pt idx="23">
                  <c:v>145.9</c:v>
                </c:pt>
                <c:pt idx="24">
                  <c:v>147.9</c:v>
                </c:pt>
                <c:pt idx="25">
                  <c:v>141</c:v>
                </c:pt>
                <c:pt idx="26">
                  <c:v>132.19999999999999</c:v>
                </c:pt>
                <c:pt idx="27">
                  <c:v>130.9</c:v>
                </c:pt>
                <c:pt idx="28">
                  <c:v>129.6</c:v>
                </c:pt>
                <c:pt idx="29">
                  <c:v>144.19999999999999</c:v>
                </c:pt>
                <c:pt idx="30">
                  <c:v>147.19999999999999</c:v>
                </c:pt>
                <c:pt idx="31">
                  <c:v>148.30000000000001</c:v>
                </c:pt>
                <c:pt idx="32">
                  <c:v>148.69999999999999</c:v>
                </c:pt>
                <c:pt idx="33">
                  <c:v>144.9</c:v>
                </c:pt>
                <c:pt idx="34">
                  <c:v>146</c:v>
                </c:pt>
                <c:pt idx="35">
                  <c:v>148.9</c:v>
                </c:pt>
                <c:pt idx="36">
                  <c:v>163.19999999999999</c:v>
                </c:pt>
                <c:pt idx="37">
                  <c:v>167.9</c:v>
                </c:pt>
                <c:pt idx="38">
                  <c:v>167.2</c:v>
                </c:pt>
                <c:pt idx="39">
                  <c:v>165</c:v>
                </c:pt>
                <c:pt idx="40">
                  <c:v>156.1</c:v>
                </c:pt>
                <c:pt idx="41">
                  <c:v>168.5</c:v>
                </c:pt>
                <c:pt idx="42">
                  <c:v>161.9</c:v>
                </c:pt>
                <c:pt idx="43">
                  <c:v>163.80000000000001</c:v>
                </c:pt>
                <c:pt idx="44">
                  <c:v>162.9</c:v>
                </c:pt>
                <c:pt idx="45">
                  <c:v>161.4</c:v>
                </c:pt>
                <c:pt idx="46">
                  <c:v>163.1</c:v>
                </c:pt>
                <c:pt idx="47">
                  <c:v>163.69999999999999</c:v>
                </c:pt>
                <c:pt idx="48">
                  <c:v>166.4</c:v>
                </c:pt>
                <c:pt idx="49">
                  <c:v>167.1</c:v>
                </c:pt>
                <c:pt idx="50">
                  <c:v>171.1</c:v>
                </c:pt>
                <c:pt idx="51">
                  <c:v>168.6</c:v>
                </c:pt>
                <c:pt idx="52">
                  <c:v>179.4</c:v>
                </c:pt>
                <c:pt idx="53">
                  <c:v>182.7</c:v>
                </c:pt>
                <c:pt idx="54">
                  <c:v>185.7</c:v>
                </c:pt>
                <c:pt idx="55">
                  <c:v>184</c:v>
                </c:pt>
                <c:pt idx="56">
                  <c:v>173.1</c:v>
                </c:pt>
                <c:pt idx="57">
                  <c:v>173.2</c:v>
                </c:pt>
                <c:pt idx="58">
                  <c:v>165.3</c:v>
                </c:pt>
                <c:pt idx="59">
                  <c:v>163.4</c:v>
                </c:pt>
                <c:pt idx="60">
                  <c:v>166.8</c:v>
                </c:pt>
                <c:pt idx="61">
                  <c:v>151</c:v>
                </c:pt>
                <c:pt idx="62">
                  <c:v>150.4</c:v>
                </c:pt>
                <c:pt idx="63">
                  <c:v>146.5</c:v>
                </c:pt>
                <c:pt idx="64">
                  <c:v>142.69999999999999</c:v>
                </c:pt>
                <c:pt idx="65">
                  <c:v>147.4</c:v>
                </c:pt>
                <c:pt idx="66">
                  <c:v>152.69999999999999</c:v>
                </c:pt>
                <c:pt idx="67">
                  <c:v>155</c:v>
                </c:pt>
                <c:pt idx="68">
                  <c:v>158.9</c:v>
                </c:pt>
                <c:pt idx="69">
                  <c:v>158.69999999999999</c:v>
                </c:pt>
                <c:pt idx="70">
                  <c:v>161.5</c:v>
                </c:pt>
                <c:pt idx="71">
                  <c:v>170.7</c:v>
                </c:pt>
                <c:pt idx="72">
                  <c:v>175.6</c:v>
                </c:pt>
                <c:pt idx="73">
                  <c:v>182.6</c:v>
                </c:pt>
                <c:pt idx="74">
                  <c:v>183.4</c:v>
                </c:pt>
                <c:pt idx="75">
                  <c:v>187.9</c:v>
                </c:pt>
                <c:pt idx="76">
                  <c:v>197.1</c:v>
                </c:pt>
                <c:pt idx="77">
                  <c:v>205.6</c:v>
                </c:pt>
                <c:pt idx="78">
                  <c:v>205.9</c:v>
                </c:pt>
                <c:pt idx="79">
                  <c:v>208.5</c:v>
                </c:pt>
                <c:pt idx="80">
                  <c:v>205.8</c:v>
                </c:pt>
                <c:pt idx="81">
                  <c:v>210.2</c:v>
                </c:pt>
                <c:pt idx="82">
                  <c:v>206.5</c:v>
                </c:pt>
                <c:pt idx="83">
                  <c:v>200.9</c:v>
                </c:pt>
                <c:pt idx="84">
                  <c:v>202</c:v>
                </c:pt>
                <c:pt idx="85">
                  <c:v>195.6</c:v>
                </c:pt>
                <c:pt idx="86">
                  <c:v>187.4</c:v>
                </c:pt>
                <c:pt idx="87">
                  <c:v>174.4</c:v>
                </c:pt>
                <c:pt idx="88">
                  <c:v>171.8</c:v>
                </c:pt>
                <c:pt idx="89">
                  <c:v>169.4</c:v>
                </c:pt>
                <c:pt idx="90">
                  <c:v>173.4</c:v>
                </c:pt>
                <c:pt idx="91">
                  <c:v>172.4</c:v>
                </c:pt>
                <c:pt idx="92">
                  <c:v>171.4</c:v>
                </c:pt>
                <c:pt idx="93">
                  <c:v>180.8</c:v>
                </c:pt>
                <c:pt idx="94">
                  <c:v>189</c:v>
                </c:pt>
                <c:pt idx="95">
                  <c:v>191</c:v>
                </c:pt>
                <c:pt idx="96">
                  <c:v>192.1</c:v>
                </c:pt>
                <c:pt idx="97">
                  <c:v>207.2</c:v>
                </c:pt>
                <c:pt idx="98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2-4B25-95AF-8C478588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361192"/>
        <c:axId val="749361584"/>
      </c:lineChart>
      <c:catAx>
        <c:axId val="74936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749361584"/>
        <c:crosses val="autoZero"/>
        <c:auto val="1"/>
        <c:lblAlgn val="ctr"/>
        <c:lblOffset val="100"/>
        <c:noMultiLvlLbl val="0"/>
      </c:catAx>
      <c:valAx>
        <c:axId val="749361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61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963709120400699"/>
          <c:y val="0.75572787487806314"/>
          <c:w val="0.17625425005235976"/>
          <c:h val="9.9016637294054882E-2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Regression!$B$2:$B$19</c:f>
              <c:numCache>
                <c:formatCode>#,##0</c:formatCode>
                <c:ptCount val="18"/>
                <c:pt idx="0">
                  <c:v>4927</c:v>
                </c:pt>
                <c:pt idx="1">
                  <c:v>6438</c:v>
                </c:pt>
                <c:pt idx="2">
                  <c:v>5616</c:v>
                </c:pt>
                <c:pt idx="3">
                  <c:v>10672</c:v>
                </c:pt>
                <c:pt idx="4">
                  <c:v>11283</c:v>
                </c:pt>
                <c:pt idx="5">
                  <c:v>5845</c:v>
                </c:pt>
                <c:pt idx="6">
                  <c:v>4911</c:v>
                </c:pt>
                <c:pt idx="7">
                  <c:v>375</c:v>
                </c:pt>
                <c:pt idx="8">
                  <c:v>7656</c:v>
                </c:pt>
                <c:pt idx="9">
                  <c:v>9088</c:v>
                </c:pt>
                <c:pt idx="10">
                  <c:v>5545</c:v>
                </c:pt>
                <c:pt idx="11">
                  <c:v>4551</c:v>
                </c:pt>
                <c:pt idx="12">
                  <c:v>4466</c:v>
                </c:pt>
                <c:pt idx="13">
                  <c:v>5524</c:v>
                </c:pt>
                <c:pt idx="14">
                  <c:v>5927</c:v>
                </c:pt>
                <c:pt idx="15">
                  <c:v>5494</c:v>
                </c:pt>
                <c:pt idx="16">
                  <c:v>3283</c:v>
                </c:pt>
                <c:pt idx="17">
                  <c:v>5678</c:v>
                </c:pt>
              </c:numCache>
            </c:numRef>
          </c:xVal>
          <c:yVal>
            <c:numRef>
              <c:f>Regression!$H$27:$H$44</c:f>
              <c:numCache>
                <c:formatCode>General</c:formatCode>
                <c:ptCount val="18"/>
                <c:pt idx="0">
                  <c:v>574065.02710221754</c:v>
                </c:pt>
                <c:pt idx="1">
                  <c:v>-266186.44142602081</c:v>
                </c:pt>
                <c:pt idx="2">
                  <c:v>309170.2367271774</c:v>
                </c:pt>
                <c:pt idx="3">
                  <c:v>183908.98777152225</c:v>
                </c:pt>
                <c:pt idx="4">
                  <c:v>-36223.860295705032</c:v>
                </c:pt>
                <c:pt idx="5">
                  <c:v>161702.59544170031</c:v>
                </c:pt>
                <c:pt idx="6">
                  <c:v>-113166.11824247206</c:v>
                </c:pt>
                <c:pt idx="7">
                  <c:v>-31779.748205921729</c:v>
                </c:pt>
                <c:pt idx="8">
                  <c:v>-224018.30976620875</c:v>
                </c:pt>
                <c:pt idx="9">
                  <c:v>36659.15452970867</c:v>
                </c:pt>
                <c:pt idx="10">
                  <c:v>806307.93416741141</c:v>
                </c:pt>
                <c:pt idx="11">
                  <c:v>203102.94794704951</c:v>
                </c:pt>
                <c:pt idx="12">
                  <c:v>-9134.2440335650463</c:v>
                </c:pt>
                <c:pt idx="13">
                  <c:v>-193651.83519403986</c:v>
                </c:pt>
                <c:pt idx="14">
                  <c:v>-282728.60515909549</c:v>
                </c:pt>
                <c:pt idx="15">
                  <c:v>-262848.53504909016</c:v>
                </c:pt>
                <c:pt idx="16">
                  <c:v>-121183.41122054216</c:v>
                </c:pt>
                <c:pt idx="17">
                  <c:v>-733995.77509412356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A-4537-AD4F-27FD7C122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62368"/>
        <c:axId val="749362760"/>
      </c:scatterChart>
      <c:valAx>
        <c:axId val="74936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49362760"/>
        <c:crosses val="autoZero"/>
        <c:crossBetween val="midCat"/>
      </c:valAx>
      <c:valAx>
        <c:axId val="749362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6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Regression!$C$2:$C$19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-33</c:v>
                </c:pt>
                <c:pt idx="5">
                  <c:v>-31</c:v>
                </c:pt>
                <c:pt idx="6">
                  <c:v>-10</c:v>
                </c:pt>
                <c:pt idx="7">
                  <c:v>-1</c:v>
                </c:pt>
                <c:pt idx="8">
                  <c:v>3</c:v>
                </c:pt>
                <c:pt idx="9">
                  <c:v>10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19</c:v>
                </c:pt>
                <c:pt idx="15">
                  <c:v>11</c:v>
                </c:pt>
                <c:pt idx="16">
                  <c:v>0</c:v>
                </c:pt>
                <c:pt idx="17">
                  <c:v>9</c:v>
                </c:pt>
              </c:numCache>
            </c:numRef>
          </c:xVal>
          <c:yVal>
            <c:numRef>
              <c:f>Regression!$H$27:$H$44</c:f>
              <c:numCache>
                <c:formatCode>General</c:formatCode>
                <c:ptCount val="18"/>
                <c:pt idx="0">
                  <c:v>574065.02710221754</c:v>
                </c:pt>
                <c:pt idx="1">
                  <c:v>-266186.44142602081</c:v>
                </c:pt>
                <c:pt idx="2">
                  <c:v>309170.2367271774</c:v>
                </c:pt>
                <c:pt idx="3">
                  <c:v>183908.98777152225</c:v>
                </c:pt>
                <c:pt idx="4">
                  <c:v>-36223.860295705032</c:v>
                </c:pt>
                <c:pt idx="5">
                  <c:v>161702.59544170031</c:v>
                </c:pt>
                <c:pt idx="6">
                  <c:v>-113166.11824247206</c:v>
                </c:pt>
                <c:pt idx="7">
                  <c:v>-31779.748205921729</c:v>
                </c:pt>
                <c:pt idx="8">
                  <c:v>-224018.30976620875</c:v>
                </c:pt>
                <c:pt idx="9">
                  <c:v>36659.15452970867</c:v>
                </c:pt>
                <c:pt idx="10">
                  <c:v>806307.93416741141</c:v>
                </c:pt>
                <c:pt idx="11">
                  <c:v>203102.94794704951</c:v>
                </c:pt>
                <c:pt idx="12">
                  <c:v>-9134.2440335650463</c:v>
                </c:pt>
                <c:pt idx="13">
                  <c:v>-193651.83519403986</c:v>
                </c:pt>
                <c:pt idx="14">
                  <c:v>-282728.60515909549</c:v>
                </c:pt>
                <c:pt idx="15">
                  <c:v>-262848.53504909016</c:v>
                </c:pt>
                <c:pt idx="16">
                  <c:v>-121183.41122054216</c:v>
                </c:pt>
                <c:pt idx="17">
                  <c:v>-733995.77509412356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7-48C6-ADDD-230B82EC7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63544"/>
        <c:axId val="749363936"/>
      </c:scatterChart>
      <c:valAx>
        <c:axId val="74936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63936"/>
        <c:crosses val="autoZero"/>
        <c:crossBetween val="midCat"/>
      </c:valAx>
      <c:valAx>
        <c:axId val="74936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63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Regression!$B$2:$B$19</c:f>
              <c:numCache>
                <c:formatCode>#,##0</c:formatCode>
                <c:ptCount val="18"/>
                <c:pt idx="0">
                  <c:v>4927</c:v>
                </c:pt>
                <c:pt idx="1">
                  <c:v>6438</c:v>
                </c:pt>
                <c:pt idx="2">
                  <c:v>5616</c:v>
                </c:pt>
                <c:pt idx="3">
                  <c:v>10672</c:v>
                </c:pt>
                <c:pt idx="4">
                  <c:v>11283</c:v>
                </c:pt>
                <c:pt idx="5">
                  <c:v>5845</c:v>
                </c:pt>
                <c:pt idx="6">
                  <c:v>4911</c:v>
                </c:pt>
                <c:pt idx="7">
                  <c:v>375</c:v>
                </c:pt>
                <c:pt idx="8">
                  <c:v>7656</c:v>
                </c:pt>
                <c:pt idx="9">
                  <c:v>9088</c:v>
                </c:pt>
                <c:pt idx="10">
                  <c:v>5545</c:v>
                </c:pt>
                <c:pt idx="11">
                  <c:v>4551</c:v>
                </c:pt>
                <c:pt idx="12">
                  <c:v>4466</c:v>
                </c:pt>
                <c:pt idx="13">
                  <c:v>5524</c:v>
                </c:pt>
                <c:pt idx="14">
                  <c:v>5927</c:v>
                </c:pt>
                <c:pt idx="15">
                  <c:v>5494</c:v>
                </c:pt>
                <c:pt idx="16">
                  <c:v>3283</c:v>
                </c:pt>
                <c:pt idx="17">
                  <c:v>5678</c:v>
                </c:pt>
              </c:numCache>
            </c:numRef>
          </c:xVal>
          <c:yVal>
            <c:numRef>
              <c:f>Regression!$D$2:$D$19</c:f>
              <c:numCache>
                <c:formatCode>#,##0</c:formatCode>
                <c:ptCount val="18"/>
                <c:pt idx="0">
                  <c:v>2071149</c:v>
                </c:pt>
                <c:pt idx="1">
                  <c:v>1468635</c:v>
                </c:pt>
                <c:pt idx="2">
                  <c:v>1780402</c:v>
                </c:pt>
                <c:pt idx="3">
                  <c:v>2349637</c:v>
                </c:pt>
                <c:pt idx="4">
                  <c:v>1069804</c:v>
                </c:pt>
                <c:pt idx="5">
                  <c:v>732188</c:v>
                </c:pt>
                <c:pt idx="6">
                  <c:v>881976</c:v>
                </c:pt>
                <c:pt idx="7">
                  <c:v>700024</c:v>
                </c:pt>
                <c:pt idx="8">
                  <c:v>1391848</c:v>
                </c:pt>
                <c:pt idx="9">
                  <c:v>1981800</c:v>
                </c:pt>
                <c:pt idx="10">
                  <c:v>2469982</c:v>
                </c:pt>
                <c:pt idx="11">
                  <c:v>1759743</c:v>
                </c:pt>
                <c:pt idx="12">
                  <c:v>1538353</c:v>
                </c:pt>
                <c:pt idx="13">
                  <c:v>1442750</c:v>
                </c:pt>
                <c:pt idx="14">
                  <c:v>1547134</c:v>
                </c:pt>
                <c:pt idx="15">
                  <c:v>1320301</c:v>
                </c:pt>
                <c:pt idx="16">
                  <c:v>948765</c:v>
                </c:pt>
                <c:pt idx="17">
                  <c:v>818945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5-47A6-8B9A-B2C43A7A1A3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Regression!$B$2:$B$19</c:f>
              <c:numCache>
                <c:formatCode>#,##0</c:formatCode>
                <c:ptCount val="18"/>
                <c:pt idx="0">
                  <c:v>4927</c:v>
                </c:pt>
                <c:pt idx="1">
                  <c:v>6438</c:v>
                </c:pt>
                <c:pt idx="2">
                  <c:v>5616</c:v>
                </c:pt>
                <c:pt idx="3">
                  <c:v>10672</c:v>
                </c:pt>
                <c:pt idx="4">
                  <c:v>11283</c:v>
                </c:pt>
                <c:pt idx="5">
                  <c:v>5845</c:v>
                </c:pt>
                <c:pt idx="6">
                  <c:v>4911</c:v>
                </c:pt>
                <c:pt idx="7">
                  <c:v>375</c:v>
                </c:pt>
                <c:pt idx="8">
                  <c:v>7656</c:v>
                </c:pt>
                <c:pt idx="9">
                  <c:v>9088</c:v>
                </c:pt>
                <c:pt idx="10">
                  <c:v>5545</c:v>
                </c:pt>
                <c:pt idx="11">
                  <c:v>4551</c:v>
                </c:pt>
                <c:pt idx="12">
                  <c:v>4466</c:v>
                </c:pt>
                <c:pt idx="13">
                  <c:v>5524</c:v>
                </c:pt>
                <c:pt idx="14">
                  <c:v>5927</c:v>
                </c:pt>
                <c:pt idx="15">
                  <c:v>5494</c:v>
                </c:pt>
                <c:pt idx="16">
                  <c:v>3283</c:v>
                </c:pt>
                <c:pt idx="17">
                  <c:v>5678</c:v>
                </c:pt>
              </c:numCache>
            </c:numRef>
          </c:xVal>
          <c:yVal>
            <c:numRef>
              <c:f>Regression!$G$27:$G$44</c:f>
              <c:numCache>
                <c:formatCode>General</c:formatCode>
                <c:ptCount val="18"/>
                <c:pt idx="0">
                  <c:v>1497083.9728977825</c:v>
                </c:pt>
                <c:pt idx="1">
                  <c:v>1734821.4414260208</c:v>
                </c:pt>
                <c:pt idx="2">
                  <c:v>1471231.7632728226</c:v>
                </c:pt>
                <c:pt idx="3">
                  <c:v>2165728.0122284777</c:v>
                </c:pt>
                <c:pt idx="4">
                  <c:v>1106027.860295705</c:v>
                </c:pt>
                <c:pt idx="5">
                  <c:v>570485.40455829969</c:v>
                </c:pt>
                <c:pt idx="6">
                  <c:v>995142.11824247206</c:v>
                </c:pt>
                <c:pt idx="7">
                  <c:v>731803.74820592173</c:v>
                </c:pt>
                <c:pt idx="8">
                  <c:v>1615866.3097662088</c:v>
                </c:pt>
                <c:pt idx="9">
                  <c:v>1945140.8454702913</c:v>
                </c:pt>
                <c:pt idx="10">
                  <c:v>1663674.0658325886</c:v>
                </c:pt>
                <c:pt idx="11">
                  <c:v>1556640.0520529505</c:v>
                </c:pt>
                <c:pt idx="12">
                  <c:v>1547487.244033565</c:v>
                </c:pt>
                <c:pt idx="13">
                  <c:v>1636401.8351940399</c:v>
                </c:pt>
                <c:pt idx="14">
                  <c:v>1829862.6051590955</c:v>
                </c:pt>
                <c:pt idx="15">
                  <c:v>1583149.5350490902</c:v>
                </c:pt>
                <c:pt idx="16">
                  <c:v>1069948.4112205422</c:v>
                </c:pt>
                <c:pt idx="17">
                  <c:v>1552940.7750941236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5-47A6-8B9A-B2C43A7A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65112"/>
        <c:axId val="749365504"/>
      </c:scatterChart>
      <c:valAx>
        <c:axId val="74936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49365504"/>
        <c:crosses val="autoZero"/>
        <c:crossBetween val="midCat"/>
      </c:valAx>
      <c:valAx>
        <c:axId val="74936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49365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Regression!$C$2:$C$19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-33</c:v>
                </c:pt>
                <c:pt idx="5">
                  <c:v>-31</c:v>
                </c:pt>
                <c:pt idx="6">
                  <c:v>-10</c:v>
                </c:pt>
                <c:pt idx="7">
                  <c:v>-1</c:v>
                </c:pt>
                <c:pt idx="8">
                  <c:v>3</c:v>
                </c:pt>
                <c:pt idx="9">
                  <c:v>10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19</c:v>
                </c:pt>
                <c:pt idx="15">
                  <c:v>11</c:v>
                </c:pt>
                <c:pt idx="16">
                  <c:v>0</c:v>
                </c:pt>
                <c:pt idx="17">
                  <c:v>9</c:v>
                </c:pt>
              </c:numCache>
            </c:numRef>
          </c:xVal>
          <c:yVal>
            <c:numRef>
              <c:f>Regression!$D$2:$D$19</c:f>
              <c:numCache>
                <c:formatCode>#,##0</c:formatCode>
                <c:ptCount val="18"/>
                <c:pt idx="0">
                  <c:v>2071149</c:v>
                </c:pt>
                <c:pt idx="1">
                  <c:v>1468635</c:v>
                </c:pt>
                <c:pt idx="2">
                  <c:v>1780402</c:v>
                </c:pt>
                <c:pt idx="3">
                  <c:v>2349637</c:v>
                </c:pt>
                <c:pt idx="4">
                  <c:v>1069804</c:v>
                </c:pt>
                <c:pt idx="5">
                  <c:v>732188</c:v>
                </c:pt>
                <c:pt idx="6">
                  <c:v>881976</c:v>
                </c:pt>
                <c:pt idx="7">
                  <c:v>700024</c:v>
                </c:pt>
                <c:pt idx="8">
                  <c:v>1391848</c:v>
                </c:pt>
                <c:pt idx="9">
                  <c:v>1981800</c:v>
                </c:pt>
                <c:pt idx="10">
                  <c:v>2469982</c:v>
                </c:pt>
                <c:pt idx="11">
                  <c:v>1759743</c:v>
                </c:pt>
                <c:pt idx="12">
                  <c:v>1538353</c:v>
                </c:pt>
                <c:pt idx="13">
                  <c:v>1442750</c:v>
                </c:pt>
                <c:pt idx="14">
                  <c:v>1547134</c:v>
                </c:pt>
                <c:pt idx="15">
                  <c:v>1320301</c:v>
                </c:pt>
                <c:pt idx="16">
                  <c:v>948765</c:v>
                </c:pt>
                <c:pt idx="17">
                  <c:v>818945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B-4058-B398-72F2F276E34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Regression!$C$2:$C$19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-33</c:v>
                </c:pt>
                <c:pt idx="5">
                  <c:v>-31</c:v>
                </c:pt>
                <c:pt idx="6">
                  <c:v>-10</c:v>
                </c:pt>
                <c:pt idx="7">
                  <c:v>-1</c:v>
                </c:pt>
                <c:pt idx="8">
                  <c:v>3</c:v>
                </c:pt>
                <c:pt idx="9">
                  <c:v>10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19</c:v>
                </c:pt>
                <c:pt idx="15">
                  <c:v>11</c:v>
                </c:pt>
                <c:pt idx="16">
                  <c:v>0</c:v>
                </c:pt>
                <c:pt idx="17">
                  <c:v>9</c:v>
                </c:pt>
              </c:numCache>
            </c:numRef>
          </c:xVal>
          <c:yVal>
            <c:numRef>
              <c:f>Regression!$G$27:$G$44</c:f>
              <c:numCache>
                <c:formatCode>General</c:formatCode>
                <c:ptCount val="18"/>
                <c:pt idx="0">
                  <c:v>1497083.9728977825</c:v>
                </c:pt>
                <c:pt idx="1">
                  <c:v>1734821.4414260208</c:v>
                </c:pt>
                <c:pt idx="2">
                  <c:v>1471231.7632728226</c:v>
                </c:pt>
                <c:pt idx="3">
                  <c:v>2165728.0122284777</c:v>
                </c:pt>
                <c:pt idx="4">
                  <c:v>1106027.860295705</c:v>
                </c:pt>
                <c:pt idx="5">
                  <c:v>570485.40455829969</c:v>
                </c:pt>
                <c:pt idx="6">
                  <c:v>995142.11824247206</c:v>
                </c:pt>
                <c:pt idx="7">
                  <c:v>731803.74820592173</c:v>
                </c:pt>
                <c:pt idx="8">
                  <c:v>1615866.3097662088</c:v>
                </c:pt>
                <c:pt idx="9">
                  <c:v>1945140.8454702913</c:v>
                </c:pt>
                <c:pt idx="10">
                  <c:v>1663674.0658325886</c:v>
                </c:pt>
                <c:pt idx="11">
                  <c:v>1556640.0520529505</c:v>
                </c:pt>
                <c:pt idx="12">
                  <c:v>1547487.244033565</c:v>
                </c:pt>
                <c:pt idx="13">
                  <c:v>1636401.8351940399</c:v>
                </c:pt>
                <c:pt idx="14">
                  <c:v>1829862.6051590955</c:v>
                </c:pt>
                <c:pt idx="15">
                  <c:v>1583149.5350490902</c:v>
                </c:pt>
                <c:pt idx="16">
                  <c:v>1069948.4112205422</c:v>
                </c:pt>
                <c:pt idx="17">
                  <c:v>1552940.7750941236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B-4058-B398-72F2F276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66288"/>
        <c:axId val="749366680"/>
      </c:scatterChart>
      <c:valAx>
        <c:axId val="74936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66680"/>
        <c:crosses val="autoZero"/>
        <c:crossBetween val="midCat"/>
      </c:valAx>
      <c:valAx>
        <c:axId val="749366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49366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Regression!$K$27:$K$44</c:f>
              <c:numCache>
                <c:formatCode>General</c:formatCode>
                <c:ptCount val="18"/>
                <c:pt idx="0">
                  <c:v>2.7777777777777777</c:v>
                </c:pt>
                <c:pt idx="1">
                  <c:v>8.3333333333333321</c:v>
                </c:pt>
                <c:pt idx="2">
                  <c:v>13.888888888888889</c:v>
                </c:pt>
                <c:pt idx="3">
                  <c:v>19.444444444444443</c:v>
                </c:pt>
                <c:pt idx="4">
                  <c:v>25</c:v>
                </c:pt>
                <c:pt idx="5">
                  <c:v>30.555555555555557</c:v>
                </c:pt>
                <c:pt idx="6">
                  <c:v>36.111111111111107</c:v>
                </c:pt>
                <c:pt idx="7">
                  <c:v>41.666666666666664</c:v>
                </c:pt>
                <c:pt idx="8">
                  <c:v>47.222222222222221</c:v>
                </c:pt>
                <c:pt idx="9">
                  <c:v>52.777777777777779</c:v>
                </c:pt>
                <c:pt idx="10">
                  <c:v>58.333333333333336</c:v>
                </c:pt>
                <c:pt idx="11">
                  <c:v>63.888888888888886</c:v>
                </c:pt>
                <c:pt idx="12">
                  <c:v>69.444444444444429</c:v>
                </c:pt>
                <c:pt idx="13">
                  <c:v>74.999999999999986</c:v>
                </c:pt>
                <c:pt idx="14">
                  <c:v>80.555555555555543</c:v>
                </c:pt>
                <c:pt idx="15">
                  <c:v>86.1111111111111</c:v>
                </c:pt>
                <c:pt idx="16">
                  <c:v>91.666666666666657</c:v>
                </c:pt>
                <c:pt idx="17">
                  <c:v>97.222222222222214</c:v>
                </c:pt>
              </c:numCache>
            </c:numRef>
          </c:xVal>
          <c:yVal>
            <c:numRef>
              <c:f>Regression!$L$27:$L$44</c:f>
              <c:numCache>
                <c:formatCode>General</c:formatCode>
                <c:ptCount val="18"/>
                <c:pt idx="0">
                  <c:v>700024</c:v>
                </c:pt>
                <c:pt idx="1">
                  <c:v>732188</c:v>
                </c:pt>
                <c:pt idx="2">
                  <c:v>818945</c:v>
                </c:pt>
                <c:pt idx="3">
                  <c:v>881976</c:v>
                </c:pt>
                <c:pt idx="4">
                  <c:v>948765</c:v>
                </c:pt>
                <c:pt idx="5">
                  <c:v>1069804</c:v>
                </c:pt>
                <c:pt idx="6">
                  <c:v>1320301</c:v>
                </c:pt>
                <c:pt idx="7">
                  <c:v>1391848</c:v>
                </c:pt>
                <c:pt idx="8">
                  <c:v>1442750</c:v>
                </c:pt>
                <c:pt idx="9">
                  <c:v>1468635</c:v>
                </c:pt>
                <c:pt idx="10">
                  <c:v>1538353</c:v>
                </c:pt>
                <c:pt idx="11">
                  <c:v>1547134</c:v>
                </c:pt>
                <c:pt idx="12">
                  <c:v>1759743</c:v>
                </c:pt>
                <c:pt idx="13">
                  <c:v>1780402</c:v>
                </c:pt>
                <c:pt idx="14">
                  <c:v>1981800</c:v>
                </c:pt>
                <c:pt idx="15">
                  <c:v>2071149</c:v>
                </c:pt>
                <c:pt idx="16">
                  <c:v>2349637</c:v>
                </c:pt>
                <c:pt idx="17">
                  <c:v>2469982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F-400D-B4A3-686C767F3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64720"/>
        <c:axId val="749367464"/>
      </c:scatterChart>
      <c:valAx>
        <c:axId val="74936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67464"/>
        <c:crosses val="autoZero"/>
        <c:crossBetween val="midCat"/>
      </c:valAx>
      <c:valAx>
        <c:axId val="749367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6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15</xdr:row>
      <xdr:rowOff>114300</xdr:rowOff>
    </xdr:from>
    <xdr:to>
      <xdr:col>5</xdr:col>
      <xdr:colOff>152400</xdr:colOff>
      <xdr:row>20</xdr:row>
      <xdr:rowOff>9525</xdr:rowOff>
    </xdr:to>
    <xdr:sp macro="" textlink="">
      <xdr:nvSpPr>
        <xdr:cNvPr id="3" name="Line Callout 2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76400" y="2952750"/>
          <a:ext cx="1504950" cy="762000"/>
        </a:xfrm>
        <a:prstGeom prst="borderCallout2">
          <a:avLst>
            <a:gd name="adj1" fmla="val 98558"/>
            <a:gd name="adj2" fmla="val 45464"/>
            <a:gd name="adj3" fmla="val 158173"/>
            <a:gd name="adj4" fmla="val 58649"/>
            <a:gd name="adj5" fmla="val 202396"/>
            <a:gd name="adj6" fmla="val 107164"/>
          </a:avLst>
        </a:prstGeom>
        <a:solidFill>
          <a:schemeClr val="bg1">
            <a:lumMod val="95000"/>
          </a:schemeClr>
        </a:solidFill>
        <a:ln w="31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0">
              <a:solidFill>
                <a:sysClr val="windowText" lastClr="000000"/>
              </a:solidFill>
            </a:rPr>
            <a:t>This  technique uses formulas rather than the Analysis ToolPak.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15</xdr:row>
      <xdr:rowOff>142875</xdr:rowOff>
    </xdr:from>
    <xdr:to>
      <xdr:col>3</xdr:col>
      <xdr:colOff>38100</xdr:colOff>
      <xdr:row>19</xdr:row>
      <xdr:rowOff>142875</xdr:rowOff>
    </xdr:to>
    <xdr:sp macro="" textlink="">
      <xdr:nvSpPr>
        <xdr:cNvPr id="3" name="Line Callout 2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19100" y="3009900"/>
          <a:ext cx="1504950" cy="762000"/>
        </a:xfrm>
        <a:prstGeom prst="borderCallout2">
          <a:avLst>
            <a:gd name="adj1" fmla="val 98558"/>
            <a:gd name="adj2" fmla="val 45464"/>
            <a:gd name="adj3" fmla="val 158173"/>
            <a:gd name="adj4" fmla="val 58649"/>
            <a:gd name="adj5" fmla="val 198646"/>
            <a:gd name="adj6" fmla="val 86910"/>
          </a:avLst>
        </a:prstGeom>
        <a:solidFill>
          <a:schemeClr val="bg1">
            <a:lumMod val="95000"/>
          </a:schemeClr>
        </a:solidFill>
        <a:ln w="31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0">
              <a:solidFill>
                <a:sysClr val="windowText" lastClr="000000"/>
              </a:solidFill>
            </a:rPr>
            <a:t>This  technique uses formulas rather than the Analysis ToolPak.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2</xdr:row>
      <xdr:rowOff>114300</xdr:rowOff>
    </xdr:from>
    <xdr:to>
      <xdr:col>11</xdr:col>
      <xdr:colOff>1838325</xdr:colOff>
      <xdr:row>6</xdr:row>
      <xdr:rowOff>114300</xdr:rowOff>
    </xdr:to>
    <xdr:sp macro="" textlink="">
      <xdr:nvSpPr>
        <xdr:cNvPr id="5" name="Line Callout 2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8591550" y="685800"/>
          <a:ext cx="1504950" cy="762000"/>
        </a:xfrm>
        <a:prstGeom prst="borderCallout2">
          <a:avLst>
            <a:gd name="adj1" fmla="val 98558"/>
            <a:gd name="adj2" fmla="val 45464"/>
            <a:gd name="adj3" fmla="val 149423"/>
            <a:gd name="adj4" fmla="val 75105"/>
            <a:gd name="adj5" fmla="val 134896"/>
            <a:gd name="adj6" fmla="val 116657"/>
          </a:avLst>
        </a:prstGeom>
        <a:solidFill>
          <a:schemeClr val="bg1">
            <a:lumMod val="95000"/>
          </a:schemeClr>
        </a:solidFill>
        <a:ln w="31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0">
              <a:solidFill>
                <a:sysClr val="windowText" lastClr="000000"/>
              </a:solidFill>
            </a:rPr>
            <a:t>This  technique uses formulas rather than the Analysis ToolPak.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114300</xdr:rowOff>
    </xdr:from>
    <xdr:to>
      <xdr:col>12</xdr:col>
      <xdr:colOff>219075</xdr:colOff>
      <xdr:row>17</xdr:row>
      <xdr:rowOff>76200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00000000-0008-0000-0400-00000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14</xdr:row>
      <xdr:rowOff>104775</xdr:rowOff>
    </xdr:from>
    <xdr:to>
      <xdr:col>8</xdr:col>
      <xdr:colOff>180975</xdr:colOff>
      <xdr:row>31</xdr:row>
      <xdr:rowOff>95250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00000000-0008-0000-0600-00000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</xdr:row>
      <xdr:rowOff>95250</xdr:rowOff>
    </xdr:from>
    <xdr:to>
      <xdr:col>7</xdr:col>
      <xdr:colOff>923925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2</xdr:row>
      <xdr:rowOff>57150</xdr:rowOff>
    </xdr:from>
    <xdr:to>
      <xdr:col>8</xdr:col>
      <xdr:colOff>1952625</xdr:colOff>
      <xdr:row>6</xdr:row>
      <xdr:rowOff>57150</xdr:rowOff>
    </xdr:to>
    <xdr:sp macro="" textlink="">
      <xdr:nvSpPr>
        <xdr:cNvPr id="3" name="Line Callout 2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5229225" y="438150"/>
          <a:ext cx="1504950" cy="762000"/>
        </a:xfrm>
        <a:prstGeom prst="borderCallout2">
          <a:avLst>
            <a:gd name="adj1" fmla="val 98558"/>
            <a:gd name="adj2" fmla="val 45464"/>
            <a:gd name="adj3" fmla="val 158173"/>
            <a:gd name="adj4" fmla="val 58649"/>
            <a:gd name="adj5" fmla="val 134896"/>
            <a:gd name="adj6" fmla="val 116657"/>
          </a:avLst>
        </a:prstGeom>
        <a:solidFill>
          <a:schemeClr val="bg1">
            <a:lumMod val="95000"/>
          </a:schemeClr>
        </a:solidFill>
        <a:ln w="31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0">
              <a:solidFill>
                <a:sysClr val="windowText" lastClr="000000"/>
              </a:solidFill>
            </a:rPr>
            <a:t>This  technique uses formulas rather than the Analysis ToolPak.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114301</xdr:rowOff>
    </xdr:from>
    <xdr:to>
      <xdr:col>11</xdr:col>
      <xdr:colOff>95250</xdr:colOff>
      <xdr:row>10</xdr:row>
      <xdr:rowOff>57151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5257800" y="495301"/>
          <a:ext cx="4257675" cy="1485900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050" b="1">
              <a:solidFill>
                <a:sysClr val="windowText" lastClr="000000"/>
              </a:solidFill>
            </a:rPr>
            <a:t>Regression analysis for bank deposits</a:t>
          </a:r>
          <a:r>
            <a:rPr lang="en-US" sz="1050">
              <a:solidFill>
                <a:sysClr val="windowText" lastClr="000000"/>
              </a:solidFill>
            </a:rPr>
            <a:t>. </a:t>
          </a:r>
        </a:p>
        <a:p>
          <a:pPr algn="l"/>
          <a:endParaRPr lang="en-US" sz="1050">
            <a:solidFill>
              <a:sysClr val="windowText" lastClr="000000"/>
            </a:solidFill>
          </a:endParaRPr>
        </a:p>
        <a:p>
          <a:pPr algn="l"/>
          <a:r>
            <a:rPr lang="en-US" sz="1050" u="sng">
              <a:solidFill>
                <a:sysClr val="windowText" lastClr="000000"/>
              </a:solidFill>
            </a:rPr>
            <a:t>Independent Variables:</a:t>
          </a:r>
          <a:br>
            <a:rPr lang="en-US" sz="1050">
              <a:solidFill>
                <a:sysClr val="windowText" lastClr="000000"/>
              </a:solidFill>
            </a:rPr>
          </a:br>
          <a:r>
            <a:rPr lang="en-US" sz="1050">
              <a:solidFill>
                <a:sysClr val="windowText" lastClr="000000"/>
              </a:solidFill>
            </a:rPr>
            <a:t>Adv = Amount spent on advertising. </a:t>
          </a:r>
        </a:p>
        <a:p>
          <a:pPr algn="l"/>
          <a:r>
            <a:rPr lang="en-US" sz="1050">
              <a:solidFill>
                <a:sysClr val="windowText" lastClr="000000"/>
              </a:solidFill>
            </a:rPr>
            <a:t>bp Diff = Interest rate paid, relative to competition (in basis points).</a:t>
          </a:r>
        </a:p>
        <a:p>
          <a:pPr algn="l"/>
          <a:br>
            <a:rPr lang="en-US" sz="1050">
              <a:solidFill>
                <a:sysClr val="windowText" lastClr="000000"/>
              </a:solidFill>
            </a:rPr>
          </a:br>
          <a:r>
            <a:rPr lang="en-US" sz="1050" u="sng">
              <a:solidFill>
                <a:sysClr val="windowText" lastClr="000000"/>
              </a:solidFill>
            </a:rPr>
            <a:t>Dependent Variable:</a:t>
          </a:r>
          <a:br>
            <a:rPr lang="en-US" sz="1050">
              <a:solidFill>
                <a:sysClr val="windowText" lastClr="000000"/>
              </a:solidFill>
            </a:rPr>
          </a:br>
          <a:r>
            <a:rPr lang="en-US" sz="1050">
              <a:solidFill>
                <a:sysClr val="windowText" lastClr="000000"/>
              </a:solidFill>
            </a:rPr>
            <a:t>Deposits = New deposits received.</a:t>
          </a:r>
        </a:p>
      </xdr:txBody>
    </xdr:sp>
    <xdr:clientData/>
  </xdr:twoCellAnchor>
  <xdr:twoCellAnchor>
    <xdr:from>
      <xdr:col>2</xdr:col>
      <xdr:colOff>647700</xdr:colOff>
      <xdr:row>46</xdr:row>
      <xdr:rowOff>9525</xdr:rowOff>
    </xdr:from>
    <xdr:to>
      <xdr:col>7</xdr:col>
      <xdr:colOff>609600</xdr:colOff>
      <xdr:row>58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46</xdr:row>
      <xdr:rowOff>9525</xdr:rowOff>
    </xdr:from>
    <xdr:to>
      <xdr:col>11</xdr:col>
      <xdr:colOff>295275</xdr:colOff>
      <xdr:row>58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59</xdr:row>
      <xdr:rowOff>47625</xdr:rowOff>
    </xdr:from>
    <xdr:to>
      <xdr:col>7</xdr:col>
      <xdr:colOff>638175</xdr:colOff>
      <xdr:row>71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72</xdr:row>
      <xdr:rowOff>47625</xdr:rowOff>
    </xdr:from>
    <xdr:to>
      <xdr:col>7</xdr:col>
      <xdr:colOff>647700</xdr:colOff>
      <xdr:row>84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733426</xdr:colOff>
      <xdr:row>59</xdr:row>
      <xdr:rowOff>19050</xdr:rowOff>
    </xdr:from>
    <xdr:to>
      <xdr:col>11</xdr:col>
      <xdr:colOff>298261</xdr:colOff>
      <xdr:row>71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REGRES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8" headerRowDxfId="55" dataDxfId="54" headerRowCellStyle="Normal_ANOVA" dataCellStyle="Normal_ANOVA">
  <autoFilter ref="A1:D8" xr:uid="{00000000-0009-0000-0100-000001000000}"/>
  <tableColumns count="4">
    <tableColumn id="1" xr3:uid="{00000000-0010-0000-0000-000001000000}" name="Low" totalsRowFunction="sum" dataDxfId="53" totalsRowDxfId="52" dataCellStyle="Normal_ANOVA"/>
    <tableColumn id="2" xr3:uid="{00000000-0010-0000-0000-000002000000}" name="Medium" totalsRowFunction="sum" dataDxfId="51" totalsRowDxfId="50" dataCellStyle="Normal_ANOVA"/>
    <tableColumn id="3" xr3:uid="{00000000-0010-0000-0000-000003000000}" name="High" totalsRowFunction="sum" dataDxfId="49" totalsRowDxfId="48" dataCellStyle="Normal_ANOVA"/>
    <tableColumn id="4" xr3:uid="{00000000-0010-0000-0000-000004000000}" name="Control" totalsRowFunction="sum" dataDxfId="47" totalsRowDxfId="46" dataCellStyle="Normal_ANOV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10" displayName="Table10" ref="A1:I14" totalsRowShown="0" headerRowDxfId="45" dataDxfId="43" headerRowBorderDxfId="44" tableBorderDxfId="42" headerRowCellStyle="Normal_SCORES" dataCellStyle="Normal_SCORES">
  <autoFilter ref="A1:I14" xr:uid="{00000000-0009-0000-0100-00000A000000}"/>
  <tableColumns count="9">
    <tableColumn id="1" xr3:uid="{00000000-0010-0000-0100-000001000000}" name="Name" dataDxfId="41" dataCellStyle="Normal_SCORES"/>
    <tableColumn id="2" xr3:uid="{00000000-0010-0000-0100-000002000000}" name="Height" dataDxfId="40" dataCellStyle="Normal_SCORES"/>
    <tableColumn id="3" xr3:uid="{00000000-0010-0000-0100-000003000000}" name="Weight" dataDxfId="39" dataCellStyle="Normal_SCORES"/>
    <tableColumn id="4" xr3:uid="{00000000-0010-0000-0100-000004000000}" name="Sex" dataDxfId="38" dataCellStyle="Normal_SCORES"/>
    <tableColumn id="5" xr3:uid="{00000000-0010-0000-0100-000005000000}" name="Test1" dataDxfId="37" dataCellStyle="Normal_SCORES"/>
    <tableColumn id="6" xr3:uid="{00000000-0010-0000-0100-000006000000}" name="Test2" dataDxfId="36" dataCellStyle="Normal_SCORES"/>
    <tableColumn id="7" xr3:uid="{00000000-0010-0000-0100-000007000000}" name="Test3" dataDxfId="35" dataCellStyle="Normal_SCORES"/>
    <tableColumn id="8" xr3:uid="{00000000-0010-0000-0100-000008000000}" name="Test4" dataDxfId="34" dataCellStyle="Normal_SCORES"/>
    <tableColumn id="9" xr3:uid="{00000000-0010-0000-0100-000009000000}" name="Test5" dataDxfId="33" dataCellStyle="Normal_SCOR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e9" displayName="Table9" ref="A1:F14" totalsRowShown="0" headerRowDxfId="32" dataDxfId="30" headerRowBorderDxfId="31" tableBorderDxfId="29" headerRowCellStyle="Normal_SCORES" dataCellStyle="Normal_SCORES">
  <autoFilter ref="A1:F14" xr:uid="{00000000-0009-0000-0100-000009000000}"/>
  <tableColumns count="6">
    <tableColumn id="1" xr3:uid="{00000000-0010-0000-0200-000001000000}" name="Name" dataDxfId="28" totalsRowDxfId="27" dataCellStyle="Normal_SCORES"/>
    <tableColumn id="2" xr3:uid="{00000000-0010-0000-0200-000002000000}" name="Test1" dataDxfId="26" dataCellStyle="Normal_SCORES"/>
    <tableColumn id="3" xr3:uid="{00000000-0010-0000-0200-000003000000}" name="Test2" dataDxfId="25" dataCellStyle="Normal_SCORES"/>
    <tableColumn id="4" xr3:uid="{00000000-0010-0000-0200-000004000000}" name="Test3" dataDxfId="24" dataCellStyle="Normal_SCORES"/>
    <tableColumn id="5" xr3:uid="{00000000-0010-0000-0200-000005000000}" name="Test4" dataDxfId="23" dataCellStyle="Normal_SCORES"/>
    <tableColumn id="6" xr3:uid="{00000000-0010-0000-0200-000006000000}" name="Test5" dataDxfId="22" totalsRowDxfId="21" dataCellStyle="Normal_SCOR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8" displayName="Table8" ref="A1:C21" totalsRowShown="0" headerRowDxfId="20" dataDxfId="19" dataCellStyle="Normal_DESCRIP">
  <autoFilter ref="A1:C21" xr:uid="{00000000-0009-0000-0100-000008000000}"/>
  <tableColumns count="3">
    <tableColumn id="1" xr3:uid="{00000000-0010-0000-0300-000001000000}" name="W. Coast Sample" dataDxfId="18" dataCellStyle="Normal_DESCRIP"/>
    <tableColumn id="2" xr3:uid="{00000000-0010-0000-0300-000002000000}" name="Midwest Sample" dataDxfId="17" dataCellStyle="Normal_DESCRIP"/>
    <tableColumn id="3" xr3:uid="{00000000-0010-0000-0300-000003000000}" name="E. Coast Sample" dataDxfId="16" dataCellStyle="Normal_DESCRIP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B13" totalsRowShown="0" headerRowDxfId="15">
  <autoFilter ref="A1:B13" xr:uid="{00000000-0009-0000-0100-000007000000}"/>
  <tableColumns count="2">
    <tableColumn id="1" xr3:uid="{00000000-0010-0000-0400-000001000000}" name="Month"/>
    <tableColumn id="2" xr3:uid="{00000000-0010-0000-0400-000002000000}" name="Actual" dataDxfId="14" dataCellStyle="Comm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B10" totalsRowShown="0" headerRowDxfId="13">
  <autoFilter ref="A1:B10" xr:uid="{00000000-0009-0000-0100-000005000000}"/>
  <tableColumns count="2">
    <tableColumn id="1" xr3:uid="{00000000-0010-0000-0500-000001000000}" name="Group 1 "/>
    <tableColumn id="2" xr3:uid="{00000000-0010-0000-0500-000002000000}" name="Group 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e4" displayName="Table4" ref="A1:B20" totalsRowShown="0" headerRowDxfId="12">
  <autoFilter ref="A1:B20" xr:uid="{00000000-0009-0000-0100-000004000000}"/>
  <tableColumns count="2">
    <tableColumn id="1" xr3:uid="{00000000-0010-0000-0600-000001000000}" name="SalesRep" dataDxfId="11"/>
    <tableColumn id="2" xr3:uid="{00000000-0010-0000-0600-000002000000}" name="Sales" dataDxfId="1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2" displayName="Table2" ref="A1:C22" totalsRowShown="0" headerRowDxfId="9" dataDxfId="8" headerRowCellStyle="Normal_TTEST" dataCellStyle="Normal_TTEST">
  <autoFilter ref="A1:C22" xr:uid="{00000000-0009-0000-0100-000002000000}"/>
  <tableColumns count="3">
    <tableColumn id="1" xr3:uid="{00000000-0010-0000-0700-000001000000}" name="Student#" dataDxfId="7" dataCellStyle="Normal_TTEST"/>
    <tableColumn id="2" xr3:uid="{00000000-0010-0000-0700-000002000000}" name="Pretest" dataDxfId="6" dataCellStyle="Normal_TTEST"/>
    <tableColumn id="3" xr3:uid="{00000000-0010-0000-0700-000003000000}" name="Posttest" dataDxfId="5" dataCellStyle="Normal_TTEST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8000000}" name="Table3" displayName="Table3" ref="A1:C22" totalsRowShown="0" headerRowDxfId="4" dataDxfId="3" headerRowCellStyle="Normal_TTEST" dataCellStyle="Normal_TTEST">
  <autoFilter ref="A1:C22" xr:uid="{00000000-0009-0000-0100-000003000000}"/>
  <tableColumns count="3">
    <tableColumn id="1" xr3:uid="{00000000-0010-0000-0800-000001000000}" name="Student#" dataDxfId="2" dataCellStyle="Normal_TTEST"/>
    <tableColumn id="2" xr3:uid="{00000000-0010-0000-0800-000002000000}" name="Team-1" dataDxfId="1" dataCellStyle="Normal_TTEST"/>
    <tableColumn id="3" xr3:uid="{00000000-0010-0000-0800-000003000000}" name="Team-2" dataDxfId="0" dataCellStyle="Normal_TTES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showGridLines="0" workbookViewId="0">
      <selection activeCell="G2" sqref="G2"/>
    </sheetView>
  </sheetViews>
  <sheetFormatPr defaultRowHeight="12.75" x14ac:dyDescent="0.2"/>
  <cols>
    <col min="1" max="4" width="11" style="6" customWidth="1"/>
    <col min="5" max="5" width="3.5703125" style="6" customWidth="1"/>
    <col min="6" max="6" width="9.140625" style="6"/>
    <col min="7" max="7" width="19.140625" style="6" bestFit="1" customWidth="1"/>
    <col min="8" max="8" width="12" style="6" bestFit="1" customWidth="1"/>
    <col min="9" max="9" width="5.42578125" style="6" bestFit="1" customWidth="1"/>
    <col min="10" max="12" width="12" style="6" bestFit="1" customWidth="1"/>
    <col min="13" max="13" width="11" style="6" bestFit="1" customWidth="1"/>
    <col min="14" max="16384" width="9.140625" style="6"/>
  </cols>
  <sheetData>
    <row r="1" spans="1:13" ht="15" x14ac:dyDescent="0.25">
      <c r="A1" s="58" t="s">
        <v>0</v>
      </c>
      <c r="B1" s="58" t="s">
        <v>1</v>
      </c>
      <c r="C1" s="58" t="s">
        <v>2</v>
      </c>
      <c r="D1" s="58" t="s">
        <v>3</v>
      </c>
      <c r="E1" s="30"/>
      <c r="F1"/>
      <c r="G1" t="s">
        <v>167</v>
      </c>
      <c r="H1"/>
      <c r="I1"/>
      <c r="J1"/>
      <c r="K1"/>
      <c r="L1"/>
      <c r="M1"/>
    </row>
    <row r="2" spans="1:13" ht="15" x14ac:dyDescent="0.25">
      <c r="A2" s="30">
        <v>34</v>
      </c>
      <c r="B2" s="30">
        <v>41</v>
      </c>
      <c r="C2" s="30">
        <v>32</v>
      </c>
      <c r="D2" s="30">
        <v>43</v>
      </c>
      <c r="E2" s="30"/>
      <c r="F2"/>
      <c r="G2"/>
      <c r="H2"/>
      <c r="I2"/>
      <c r="J2"/>
      <c r="K2"/>
      <c r="L2"/>
      <c r="M2"/>
    </row>
    <row r="3" spans="1:13" ht="15.75" thickBot="1" x14ac:dyDescent="0.3">
      <c r="A3" s="27">
        <v>36</v>
      </c>
      <c r="B3" s="30">
        <v>42</v>
      </c>
      <c r="C3" s="30">
        <v>56</v>
      </c>
      <c r="D3" s="30">
        <v>42</v>
      </c>
      <c r="E3" s="30"/>
      <c r="F3"/>
      <c r="G3" t="s">
        <v>168</v>
      </c>
      <c r="H3"/>
      <c r="I3"/>
      <c r="J3"/>
      <c r="K3"/>
      <c r="L3"/>
      <c r="M3"/>
    </row>
    <row r="4" spans="1:13" ht="15" x14ac:dyDescent="0.25">
      <c r="A4" s="30">
        <v>42</v>
      </c>
      <c r="B4" s="30">
        <v>38</v>
      </c>
      <c r="C4" s="30">
        <v>53</v>
      </c>
      <c r="D4" s="30">
        <v>41</v>
      </c>
      <c r="E4" s="30"/>
      <c r="F4"/>
      <c r="G4" s="68" t="s">
        <v>169</v>
      </c>
      <c r="H4" s="68" t="s">
        <v>4</v>
      </c>
      <c r="I4" s="68" t="s">
        <v>5</v>
      </c>
      <c r="J4" s="68" t="s">
        <v>170</v>
      </c>
      <c r="K4" s="68" t="s">
        <v>6</v>
      </c>
      <c r="L4"/>
      <c r="M4"/>
    </row>
    <row r="5" spans="1:13" ht="15" x14ac:dyDescent="0.25">
      <c r="A5" s="30">
        <v>51</v>
      </c>
      <c r="B5" s="30">
        <v>53</v>
      </c>
      <c r="C5" s="30">
        <v>28</v>
      </c>
      <c r="D5" s="30">
        <v>37</v>
      </c>
      <c r="E5" s="30"/>
      <c r="F5"/>
      <c r="G5" s="14" t="s">
        <v>0</v>
      </c>
      <c r="H5" s="14">
        <v>7</v>
      </c>
      <c r="I5" s="14">
        <v>269</v>
      </c>
      <c r="J5" s="14">
        <v>38.428571428571431</v>
      </c>
      <c r="K5" s="14">
        <v>40.619047619047706</v>
      </c>
      <c r="L5"/>
      <c r="M5"/>
    </row>
    <row r="6" spans="1:13" ht="15" x14ac:dyDescent="0.25">
      <c r="A6" s="30">
        <v>38</v>
      </c>
      <c r="B6" s="30">
        <v>43</v>
      </c>
      <c r="C6" s="30">
        <v>43</v>
      </c>
      <c r="D6" s="30">
        <v>50</v>
      </c>
      <c r="E6" s="30"/>
      <c r="F6"/>
      <c r="G6" s="14" t="s">
        <v>1</v>
      </c>
      <c r="H6" s="14">
        <v>7</v>
      </c>
      <c r="I6" s="14">
        <v>289</v>
      </c>
      <c r="J6" s="14">
        <v>41.285714285714285</v>
      </c>
      <c r="K6" s="14">
        <v>34.904761904761777</v>
      </c>
      <c r="L6"/>
      <c r="M6"/>
    </row>
    <row r="7" spans="1:13" ht="15" x14ac:dyDescent="0.25">
      <c r="A7" s="30">
        <v>32</v>
      </c>
      <c r="B7" s="30">
        <v>35</v>
      </c>
      <c r="C7" s="30">
        <v>54</v>
      </c>
      <c r="D7" s="30">
        <v>26</v>
      </c>
      <c r="E7" s="30"/>
      <c r="F7"/>
      <c r="G7" s="14" t="s">
        <v>2</v>
      </c>
      <c r="H7" s="14">
        <v>7</v>
      </c>
      <c r="I7" s="14">
        <v>318</v>
      </c>
      <c r="J7" s="14">
        <v>45.428571428571431</v>
      </c>
      <c r="K7" s="14">
        <v>129.28571428571436</v>
      </c>
      <c r="L7"/>
      <c r="M7"/>
    </row>
    <row r="8" spans="1:13" ht="15.75" thickBot="1" x14ac:dyDescent="0.3">
      <c r="A8" s="30">
        <v>36</v>
      </c>
      <c r="B8" s="30">
        <v>37</v>
      </c>
      <c r="C8" s="30">
        <v>52</v>
      </c>
      <c r="D8" s="30">
        <v>33</v>
      </c>
      <c r="E8" s="30"/>
      <c r="F8"/>
      <c r="G8" s="15" t="s">
        <v>3</v>
      </c>
      <c r="H8" s="15">
        <v>7</v>
      </c>
      <c r="I8" s="15">
        <v>272</v>
      </c>
      <c r="J8" s="15">
        <v>38.857142857142854</v>
      </c>
      <c r="K8" s="15">
        <v>59.809523809523853</v>
      </c>
      <c r="L8"/>
      <c r="M8"/>
    </row>
    <row r="9" spans="1:13" ht="15" x14ac:dyDescent="0.25">
      <c r="A9" s="30"/>
      <c r="B9" s="30"/>
      <c r="C9" s="30"/>
      <c r="D9" s="30"/>
      <c r="E9" s="30"/>
      <c r="F9"/>
      <c r="G9"/>
      <c r="H9"/>
      <c r="I9"/>
      <c r="J9"/>
      <c r="K9"/>
      <c r="L9"/>
      <c r="M9"/>
    </row>
    <row r="10" spans="1:13" ht="15" x14ac:dyDescent="0.25">
      <c r="A10" s="30"/>
      <c r="B10" s="30"/>
      <c r="C10" s="30"/>
      <c r="D10" s="30"/>
      <c r="E10" s="30"/>
      <c r="F10"/>
      <c r="G10"/>
      <c r="H10"/>
      <c r="I10"/>
      <c r="J10"/>
      <c r="K10"/>
      <c r="L10"/>
      <c r="M10"/>
    </row>
    <row r="11" spans="1:13" ht="15.75" thickBot="1" x14ac:dyDescent="0.3">
      <c r="A11" s="30"/>
      <c r="B11" s="30"/>
      <c r="C11" s="30"/>
      <c r="D11" s="30"/>
      <c r="E11" s="30"/>
      <c r="F11"/>
      <c r="G11" t="s">
        <v>7</v>
      </c>
      <c r="H11"/>
      <c r="I11"/>
      <c r="J11"/>
      <c r="K11"/>
      <c r="L11"/>
      <c r="M11"/>
    </row>
    <row r="12" spans="1:13" ht="15" x14ac:dyDescent="0.25">
      <c r="A12" s="30"/>
      <c r="B12" s="30"/>
      <c r="C12" s="30"/>
      <c r="D12" s="30"/>
      <c r="E12" s="30"/>
      <c r="F12"/>
      <c r="G12" s="68" t="s">
        <v>171</v>
      </c>
      <c r="H12" s="68" t="s">
        <v>8</v>
      </c>
      <c r="I12" s="68" t="s">
        <v>9</v>
      </c>
      <c r="J12" s="68" t="s">
        <v>10</v>
      </c>
      <c r="K12" s="68" t="s">
        <v>11</v>
      </c>
      <c r="L12" s="68" t="s">
        <v>12</v>
      </c>
      <c r="M12" s="68" t="s">
        <v>172</v>
      </c>
    </row>
    <row r="13" spans="1:13" ht="15" x14ac:dyDescent="0.25">
      <c r="A13" s="27"/>
      <c r="B13" s="27"/>
      <c r="C13" s="27"/>
      <c r="D13" s="27"/>
      <c r="E13" s="27"/>
      <c r="F13"/>
      <c r="G13" s="14" t="s">
        <v>173</v>
      </c>
      <c r="H13" s="14">
        <v>216.28571428571399</v>
      </c>
      <c r="I13" s="14">
        <v>3</v>
      </c>
      <c r="J13" s="14">
        <v>72.095238095238003</v>
      </c>
      <c r="K13" s="14">
        <v>1.0897966528702523</v>
      </c>
      <c r="L13" s="14">
        <v>0.37243285600922699</v>
      </c>
      <c r="M13" s="14">
        <v>3.0087865704473615</v>
      </c>
    </row>
    <row r="14" spans="1:13" ht="15" x14ac:dyDescent="0.25">
      <c r="A14" s="27"/>
      <c r="B14" s="27"/>
      <c r="C14" s="27"/>
      <c r="D14" s="27"/>
      <c r="E14" s="27"/>
      <c r="F14"/>
      <c r="G14" s="14" t="s">
        <v>174</v>
      </c>
      <c r="H14" s="14">
        <v>1587.714285714286</v>
      </c>
      <c r="I14" s="14">
        <v>24</v>
      </c>
      <c r="J14" s="14">
        <v>66.154761904761912</v>
      </c>
      <c r="K14" s="14"/>
      <c r="L14" s="14"/>
      <c r="M14" s="14"/>
    </row>
    <row r="15" spans="1:13" ht="15" x14ac:dyDescent="0.25">
      <c r="A15" s="27"/>
      <c r="B15" s="27"/>
      <c r="C15" s="27"/>
      <c r="D15" s="27"/>
      <c r="E15" s="27"/>
      <c r="F15"/>
      <c r="G15" s="14"/>
      <c r="H15" s="14"/>
      <c r="I15" s="14"/>
      <c r="J15" s="14"/>
      <c r="K15" s="14"/>
      <c r="L15" s="14"/>
      <c r="M15" s="14"/>
    </row>
    <row r="16" spans="1:13" ht="15.75" thickBot="1" x14ac:dyDescent="0.3">
      <c r="A16" s="27"/>
      <c r="B16" s="27"/>
      <c r="C16" s="27"/>
      <c r="D16" s="27"/>
      <c r="E16" s="27"/>
      <c r="F16"/>
      <c r="G16" s="15" t="s">
        <v>13</v>
      </c>
      <c r="H16" s="15">
        <v>1804</v>
      </c>
      <c r="I16" s="15">
        <v>27</v>
      </c>
      <c r="J16" s="15"/>
      <c r="K16" s="15"/>
      <c r="L16" s="15"/>
      <c r="M16" s="15"/>
    </row>
    <row r="17" spans="1:6" ht="15" x14ac:dyDescent="0.25">
      <c r="A17" s="27"/>
      <c r="B17" s="27"/>
      <c r="C17" s="27"/>
      <c r="D17" s="27"/>
      <c r="E17" s="27"/>
      <c r="F17"/>
    </row>
    <row r="18" spans="1:6" ht="15" x14ac:dyDescent="0.25">
      <c r="A18" s="27"/>
      <c r="B18" s="27"/>
      <c r="C18" s="27"/>
      <c r="D18" s="27"/>
      <c r="E18" s="27"/>
    </row>
    <row r="19" spans="1:6" ht="15" x14ac:dyDescent="0.25">
      <c r="A19" s="27"/>
      <c r="B19" s="27"/>
      <c r="C19" s="27"/>
      <c r="D19" s="27"/>
      <c r="E19" s="27"/>
    </row>
    <row r="20" spans="1:6" ht="15" x14ac:dyDescent="0.25">
      <c r="A20" s="27"/>
      <c r="B20" s="27"/>
      <c r="C20" s="27"/>
      <c r="D20" s="27"/>
      <c r="E20" s="27"/>
    </row>
    <row r="21" spans="1:6" ht="15" x14ac:dyDescent="0.25">
      <c r="A21" s="27"/>
      <c r="B21" s="27"/>
      <c r="C21" s="27"/>
      <c r="D21" s="27"/>
      <c r="E21" s="27"/>
    </row>
    <row r="22" spans="1:6" ht="15" x14ac:dyDescent="0.25">
      <c r="A22" s="27"/>
      <c r="B22" s="27"/>
      <c r="C22" s="27"/>
      <c r="D22" s="27"/>
      <c r="E22" s="27"/>
    </row>
    <row r="23" spans="1:6" ht="15" x14ac:dyDescent="0.25">
      <c r="A23" s="27"/>
      <c r="B23" s="27"/>
      <c r="C23" s="27"/>
      <c r="D23" s="27"/>
      <c r="E23" s="27"/>
    </row>
    <row r="24" spans="1:6" ht="15" x14ac:dyDescent="0.25">
      <c r="A24" s="27"/>
      <c r="B24" s="27"/>
      <c r="C24" s="27"/>
      <c r="D24" s="27"/>
      <c r="E24" s="27"/>
    </row>
    <row r="25" spans="1:6" ht="15" x14ac:dyDescent="0.25">
      <c r="A25" s="27"/>
      <c r="B25" s="27"/>
      <c r="C25" s="27"/>
      <c r="D25" s="27"/>
      <c r="E25" s="27"/>
    </row>
    <row r="26" spans="1:6" ht="15" x14ac:dyDescent="0.25">
      <c r="A26" s="27"/>
      <c r="B26" s="27"/>
      <c r="C26" s="27"/>
      <c r="D26" s="27"/>
      <c r="E26" s="27"/>
    </row>
    <row r="27" spans="1:6" ht="15" x14ac:dyDescent="0.25">
      <c r="A27" s="27"/>
      <c r="B27" s="27"/>
      <c r="C27" s="27"/>
      <c r="D27" s="27"/>
      <c r="E27" s="27"/>
    </row>
    <row r="28" spans="1:6" ht="15" x14ac:dyDescent="0.25">
      <c r="A28" s="27"/>
      <c r="B28" s="27"/>
      <c r="C28" s="27"/>
      <c r="D28" s="27"/>
      <c r="E28" s="27"/>
    </row>
    <row r="29" spans="1:6" ht="15" x14ac:dyDescent="0.25">
      <c r="A29" s="27"/>
      <c r="B29" s="27"/>
      <c r="C29" s="27"/>
      <c r="D29" s="27"/>
      <c r="E29" s="27"/>
    </row>
  </sheetData>
  <phoneticPr fontId="7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&amp;F</oddHeader>
    <oddFooter>Page &amp;P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0"/>
  <sheetViews>
    <sheetView showGridLines="0" workbookViewId="0"/>
  </sheetViews>
  <sheetFormatPr defaultRowHeight="15" x14ac:dyDescent="0.25"/>
  <cols>
    <col min="1" max="2" width="11.85546875" customWidth="1"/>
    <col min="3" max="3" width="5.28515625" customWidth="1"/>
    <col min="8" max="8" width="6.140625" customWidth="1"/>
    <col min="9" max="9" width="33.7109375" customWidth="1"/>
    <col min="10" max="10" width="10.28515625" customWidth="1"/>
    <col min="13" max="13" width="11.85546875" customWidth="1"/>
  </cols>
  <sheetData>
    <row r="1" spans="1:13" x14ac:dyDescent="0.25">
      <c r="A1" s="48" t="s">
        <v>86</v>
      </c>
      <c r="B1" s="48" t="s">
        <v>87</v>
      </c>
      <c r="C1" s="27"/>
      <c r="D1" s="31" t="s">
        <v>88</v>
      </c>
      <c r="E1" s="31" t="s">
        <v>87</v>
      </c>
      <c r="F1" s="31" t="s">
        <v>89</v>
      </c>
      <c r="G1" s="31" t="s">
        <v>90</v>
      </c>
      <c r="H1" s="27"/>
      <c r="I1" s="27"/>
      <c r="J1" s="81" t="s">
        <v>86</v>
      </c>
      <c r="K1" s="81" t="s">
        <v>87</v>
      </c>
      <c r="L1" s="81" t="s">
        <v>89</v>
      </c>
      <c r="M1" s="81" t="s">
        <v>90</v>
      </c>
    </row>
    <row r="2" spans="1:13" x14ac:dyDescent="0.25">
      <c r="A2" s="27" t="s">
        <v>91</v>
      </c>
      <c r="B2" s="43">
        <v>137676</v>
      </c>
      <c r="C2" s="27"/>
      <c r="D2" s="28">
        <v>4</v>
      </c>
      <c r="E2" s="44">
        <v>197107</v>
      </c>
      <c r="F2" s="28">
        <v>1</v>
      </c>
      <c r="G2" s="45">
        <v>1</v>
      </c>
      <c r="H2" s="27"/>
      <c r="I2" s="27"/>
      <c r="J2" s="82" t="s">
        <v>91</v>
      </c>
      <c r="K2" s="83">
        <v>137676</v>
      </c>
      <c r="L2" s="82">
        <f>RANK(K2,$K$2:$K$20)</f>
        <v>9</v>
      </c>
      <c r="M2" s="84">
        <f>(1/(COUNT($K$2:$K$20)-1))*(COUNT($K$2:$K$20)-L2)</f>
        <v>0.55555555555555558</v>
      </c>
    </row>
    <row r="3" spans="1:13" x14ac:dyDescent="0.25">
      <c r="A3" s="27" t="s">
        <v>92</v>
      </c>
      <c r="B3" s="43">
        <v>155449</v>
      </c>
      <c r="C3" s="27"/>
      <c r="D3" s="28">
        <v>3</v>
      </c>
      <c r="E3" s="44">
        <v>180414</v>
      </c>
      <c r="F3" s="28">
        <v>2</v>
      </c>
      <c r="G3" s="45">
        <v>0.94399999999999995</v>
      </c>
      <c r="H3" s="27"/>
      <c r="I3" s="27"/>
      <c r="J3" s="82" t="s">
        <v>92</v>
      </c>
      <c r="K3" s="83">
        <v>155449</v>
      </c>
      <c r="L3" s="82">
        <f t="shared" ref="L3:L18" si="0">RANK(K3,$K$2:$K$20)</f>
        <v>5</v>
      </c>
      <c r="M3" s="84">
        <f t="shared" ref="M3:M18" si="1">(1/(COUNT($K$2:$K$20)-1))*(COUNT($K$2:$K$20)-L3)</f>
        <v>0.77777777777777768</v>
      </c>
    </row>
    <row r="4" spans="1:13" x14ac:dyDescent="0.25">
      <c r="A4" s="27" t="s">
        <v>93</v>
      </c>
      <c r="B4" s="43">
        <v>180414</v>
      </c>
      <c r="C4" s="27"/>
      <c r="D4" s="28">
        <v>17</v>
      </c>
      <c r="E4" s="44">
        <v>170538</v>
      </c>
      <c r="F4" s="28">
        <v>3</v>
      </c>
      <c r="G4" s="45">
        <v>0.88800000000000001</v>
      </c>
      <c r="H4" s="27"/>
      <c r="I4" s="27"/>
      <c r="J4" s="82" t="s">
        <v>93</v>
      </c>
      <c r="K4" s="83">
        <v>180414</v>
      </c>
      <c r="L4" s="82">
        <f t="shared" si="0"/>
        <v>2</v>
      </c>
      <c r="M4" s="84">
        <f t="shared" si="1"/>
        <v>0.94444444444444442</v>
      </c>
    </row>
    <row r="5" spans="1:13" x14ac:dyDescent="0.25">
      <c r="A5" s="27" t="s">
        <v>94</v>
      </c>
      <c r="B5" s="43">
        <v>197107</v>
      </c>
      <c r="C5" s="27"/>
      <c r="D5" s="28">
        <v>14</v>
      </c>
      <c r="E5" s="44">
        <v>161750</v>
      </c>
      <c r="F5" s="28">
        <v>4</v>
      </c>
      <c r="G5" s="45">
        <v>0.83299999999999996</v>
      </c>
      <c r="H5" s="27"/>
      <c r="I5" s="27"/>
      <c r="J5" s="82" t="s">
        <v>94</v>
      </c>
      <c r="K5" s="83">
        <v>197107</v>
      </c>
      <c r="L5" s="82">
        <f t="shared" si="0"/>
        <v>1</v>
      </c>
      <c r="M5" s="84">
        <f t="shared" si="1"/>
        <v>1</v>
      </c>
    </row>
    <row r="6" spans="1:13" x14ac:dyDescent="0.25">
      <c r="A6" s="27" t="s">
        <v>95</v>
      </c>
      <c r="B6" s="43">
        <v>130814</v>
      </c>
      <c r="C6" s="27"/>
      <c r="D6" s="28">
        <v>2</v>
      </c>
      <c r="E6" s="44">
        <v>155449</v>
      </c>
      <c r="F6" s="28">
        <v>5</v>
      </c>
      <c r="G6" s="45">
        <v>0.77700000000000002</v>
      </c>
      <c r="H6" s="27"/>
      <c r="I6" s="27"/>
      <c r="J6" s="82" t="s">
        <v>95</v>
      </c>
      <c r="K6" s="83">
        <v>130814</v>
      </c>
      <c r="L6" s="82">
        <f t="shared" si="0"/>
        <v>12</v>
      </c>
      <c r="M6" s="84">
        <f t="shared" si="1"/>
        <v>0.38888888888888884</v>
      </c>
    </row>
    <row r="7" spans="1:13" x14ac:dyDescent="0.25">
      <c r="A7" s="27" t="s">
        <v>96</v>
      </c>
      <c r="B7" s="43">
        <v>133283</v>
      </c>
      <c r="C7" s="27"/>
      <c r="D7" s="28">
        <v>11</v>
      </c>
      <c r="E7" s="44">
        <v>151466</v>
      </c>
      <c r="F7" s="28">
        <v>6</v>
      </c>
      <c r="G7" s="45">
        <v>0.72199999999999998</v>
      </c>
      <c r="H7" s="27"/>
      <c r="I7" s="27"/>
      <c r="J7" s="82" t="s">
        <v>96</v>
      </c>
      <c r="K7" s="83">
        <v>133283</v>
      </c>
      <c r="L7" s="82">
        <f t="shared" si="0"/>
        <v>11</v>
      </c>
      <c r="M7" s="84">
        <f t="shared" si="1"/>
        <v>0.44444444444444442</v>
      </c>
    </row>
    <row r="8" spans="1:13" x14ac:dyDescent="0.25">
      <c r="A8" s="27" t="s">
        <v>97</v>
      </c>
      <c r="B8" s="43">
        <v>116943</v>
      </c>
      <c r="C8" s="27"/>
      <c r="D8" s="28">
        <v>19</v>
      </c>
      <c r="E8" s="44">
        <v>149627</v>
      </c>
      <c r="F8" s="28">
        <v>7</v>
      </c>
      <c r="G8" s="45">
        <v>0.66600000000000004</v>
      </c>
      <c r="H8" s="27"/>
      <c r="I8" s="27"/>
      <c r="J8" s="82" t="s">
        <v>97</v>
      </c>
      <c r="K8" s="83">
        <v>116943</v>
      </c>
      <c r="L8" s="82">
        <f t="shared" si="0"/>
        <v>17</v>
      </c>
      <c r="M8" s="84">
        <f t="shared" si="1"/>
        <v>0.1111111111111111</v>
      </c>
    </row>
    <row r="9" spans="1:13" x14ac:dyDescent="0.25">
      <c r="A9" s="27" t="s">
        <v>98</v>
      </c>
      <c r="B9" s="43">
        <v>107684</v>
      </c>
      <c r="C9" s="27"/>
      <c r="D9" s="28">
        <v>12</v>
      </c>
      <c r="E9" s="44">
        <v>145088</v>
      </c>
      <c r="F9" s="28">
        <v>8</v>
      </c>
      <c r="G9" s="45">
        <v>0.61099999999999999</v>
      </c>
      <c r="H9" s="27"/>
      <c r="I9" s="27"/>
      <c r="J9" s="82" t="s">
        <v>98</v>
      </c>
      <c r="K9" s="83">
        <v>107684</v>
      </c>
      <c r="L9" s="82">
        <f t="shared" si="0"/>
        <v>18</v>
      </c>
      <c r="M9" s="84">
        <f t="shared" si="1"/>
        <v>5.5555555555555552E-2</v>
      </c>
    </row>
    <row r="10" spans="1:13" x14ac:dyDescent="0.25">
      <c r="A10" s="27" t="s">
        <v>99</v>
      </c>
      <c r="B10" s="43">
        <v>128060</v>
      </c>
      <c r="C10" s="27"/>
      <c r="D10" s="28">
        <v>1</v>
      </c>
      <c r="E10" s="44">
        <v>137676</v>
      </c>
      <c r="F10" s="28">
        <v>9</v>
      </c>
      <c r="G10" s="45">
        <v>0.55500000000000005</v>
      </c>
      <c r="H10" s="27"/>
      <c r="I10" s="27"/>
      <c r="J10" s="82" t="s">
        <v>99</v>
      </c>
      <c r="K10" s="83">
        <v>128060</v>
      </c>
      <c r="L10" s="82">
        <f t="shared" si="0"/>
        <v>13</v>
      </c>
      <c r="M10" s="84">
        <f t="shared" si="1"/>
        <v>0.33333333333333331</v>
      </c>
    </row>
    <row r="11" spans="1:13" x14ac:dyDescent="0.25">
      <c r="A11" s="27" t="s">
        <v>100</v>
      </c>
      <c r="B11" s="43">
        <v>121336</v>
      </c>
      <c r="C11" s="27"/>
      <c r="D11" s="28">
        <v>18</v>
      </c>
      <c r="E11" s="44">
        <v>134395</v>
      </c>
      <c r="F11" s="28">
        <v>10</v>
      </c>
      <c r="G11" s="45">
        <v>0.5</v>
      </c>
      <c r="H11" s="27"/>
      <c r="I11" s="27"/>
      <c r="J11" s="82" t="s">
        <v>100</v>
      </c>
      <c r="K11" s="83">
        <v>121336</v>
      </c>
      <c r="L11" s="82">
        <f t="shared" si="0"/>
        <v>15</v>
      </c>
      <c r="M11" s="84">
        <f t="shared" si="1"/>
        <v>0.22222222222222221</v>
      </c>
    </row>
    <row r="12" spans="1:13" x14ac:dyDescent="0.25">
      <c r="A12" s="27" t="s">
        <v>101</v>
      </c>
      <c r="B12" s="43">
        <v>151466</v>
      </c>
      <c r="C12" s="27"/>
      <c r="D12" s="28">
        <v>6</v>
      </c>
      <c r="E12" s="44">
        <v>133283</v>
      </c>
      <c r="F12" s="28">
        <v>11</v>
      </c>
      <c r="G12" s="45">
        <v>0.44400000000000001</v>
      </c>
      <c r="H12" s="27"/>
      <c r="I12" s="27"/>
      <c r="J12" s="82" t="s">
        <v>101</v>
      </c>
      <c r="K12" s="83">
        <v>151466</v>
      </c>
      <c r="L12" s="82">
        <f t="shared" si="0"/>
        <v>6</v>
      </c>
      <c r="M12" s="84">
        <f t="shared" si="1"/>
        <v>0.72222222222222221</v>
      </c>
    </row>
    <row r="13" spans="1:13" x14ac:dyDescent="0.25">
      <c r="A13" s="27" t="s">
        <v>102</v>
      </c>
      <c r="B13" s="43">
        <v>145088</v>
      </c>
      <c r="C13" s="27"/>
      <c r="D13" s="28">
        <v>5</v>
      </c>
      <c r="E13" s="44">
        <v>130814</v>
      </c>
      <c r="F13" s="28">
        <v>12</v>
      </c>
      <c r="G13" s="45">
        <v>0.38800000000000001</v>
      </c>
      <c r="H13" s="27"/>
      <c r="I13" s="27"/>
      <c r="J13" s="82" t="s">
        <v>102</v>
      </c>
      <c r="K13" s="83">
        <v>145088</v>
      </c>
      <c r="L13" s="82">
        <f t="shared" si="0"/>
        <v>8</v>
      </c>
      <c r="M13" s="84">
        <f t="shared" si="1"/>
        <v>0.61111111111111105</v>
      </c>
    </row>
    <row r="14" spans="1:13" x14ac:dyDescent="0.25">
      <c r="A14" s="27" t="s">
        <v>103</v>
      </c>
      <c r="B14" s="43">
        <v>127995</v>
      </c>
      <c r="C14" s="27"/>
      <c r="D14" s="28">
        <v>9</v>
      </c>
      <c r="E14" s="44">
        <v>128060</v>
      </c>
      <c r="F14" s="28">
        <v>13</v>
      </c>
      <c r="G14" s="45">
        <v>0.33300000000000002</v>
      </c>
      <c r="H14" s="27"/>
      <c r="I14" s="27"/>
      <c r="J14" s="82" t="s">
        <v>103</v>
      </c>
      <c r="K14" s="83">
        <v>127995</v>
      </c>
      <c r="L14" s="82">
        <f t="shared" si="0"/>
        <v>14</v>
      </c>
      <c r="M14" s="84">
        <f t="shared" si="1"/>
        <v>0.27777777777777779</v>
      </c>
    </row>
    <row r="15" spans="1:13" x14ac:dyDescent="0.25">
      <c r="A15" s="27" t="s">
        <v>104</v>
      </c>
      <c r="B15" s="43">
        <v>161750</v>
      </c>
      <c r="C15" s="27"/>
      <c r="D15" s="28">
        <v>13</v>
      </c>
      <c r="E15" s="44">
        <v>127995</v>
      </c>
      <c r="F15" s="28">
        <v>14</v>
      </c>
      <c r="G15" s="45">
        <v>0.27700000000000002</v>
      </c>
      <c r="H15" s="27"/>
      <c r="I15" s="27"/>
      <c r="J15" s="82" t="s">
        <v>104</v>
      </c>
      <c r="K15" s="83">
        <v>161750</v>
      </c>
      <c r="L15" s="82">
        <f t="shared" si="0"/>
        <v>4</v>
      </c>
      <c r="M15" s="84">
        <f t="shared" si="1"/>
        <v>0.83333333333333326</v>
      </c>
    </row>
    <row r="16" spans="1:13" x14ac:dyDescent="0.25">
      <c r="A16" s="27" t="s">
        <v>105</v>
      </c>
      <c r="B16" s="43">
        <v>117203</v>
      </c>
      <c r="C16" s="27"/>
      <c r="D16" s="28">
        <v>10</v>
      </c>
      <c r="E16" s="44">
        <v>121336</v>
      </c>
      <c r="F16" s="28">
        <v>15</v>
      </c>
      <c r="G16" s="45">
        <v>0.222</v>
      </c>
      <c r="H16" s="27"/>
      <c r="I16" s="27"/>
      <c r="J16" s="82" t="s">
        <v>105</v>
      </c>
      <c r="K16" s="83">
        <v>117203</v>
      </c>
      <c r="L16" s="82">
        <f t="shared" si="0"/>
        <v>16</v>
      </c>
      <c r="M16" s="84">
        <f t="shared" si="1"/>
        <v>0.16666666666666666</v>
      </c>
    </row>
    <row r="17" spans="1:13" x14ac:dyDescent="0.25">
      <c r="A17" s="27" t="s">
        <v>106</v>
      </c>
      <c r="B17" s="43">
        <v>102571</v>
      </c>
      <c r="C17" s="27"/>
      <c r="D17" s="28">
        <v>15</v>
      </c>
      <c r="E17" s="44">
        <v>117203</v>
      </c>
      <c r="F17" s="28">
        <v>16</v>
      </c>
      <c r="G17" s="45">
        <v>0.16600000000000001</v>
      </c>
      <c r="H17" s="27"/>
      <c r="I17" s="27"/>
      <c r="J17" s="82" t="s">
        <v>106</v>
      </c>
      <c r="K17" s="83">
        <v>102571</v>
      </c>
      <c r="L17" s="82">
        <f t="shared" si="0"/>
        <v>19</v>
      </c>
      <c r="M17" s="84">
        <f t="shared" si="1"/>
        <v>0</v>
      </c>
    </row>
    <row r="18" spans="1:13" x14ac:dyDescent="0.25">
      <c r="A18" s="27" t="s">
        <v>107</v>
      </c>
      <c r="B18" s="43">
        <v>170538</v>
      </c>
      <c r="C18" s="27"/>
      <c r="D18" s="28">
        <v>7</v>
      </c>
      <c r="E18" s="44">
        <v>116943</v>
      </c>
      <c r="F18" s="28">
        <v>17</v>
      </c>
      <c r="G18" s="45">
        <v>0.111</v>
      </c>
      <c r="H18" s="27"/>
      <c r="I18" s="27"/>
      <c r="J18" s="82" t="s">
        <v>107</v>
      </c>
      <c r="K18" s="83">
        <v>170538</v>
      </c>
      <c r="L18" s="82">
        <f t="shared" si="0"/>
        <v>3</v>
      </c>
      <c r="M18" s="84">
        <f t="shared" si="1"/>
        <v>0.88888888888888884</v>
      </c>
    </row>
    <row r="19" spans="1:13" x14ac:dyDescent="0.25">
      <c r="A19" s="27" t="s">
        <v>108</v>
      </c>
      <c r="B19" s="43">
        <v>134395</v>
      </c>
      <c r="C19" s="27"/>
      <c r="D19" s="28">
        <v>8</v>
      </c>
      <c r="E19" s="44">
        <v>107684</v>
      </c>
      <c r="F19" s="28">
        <v>18</v>
      </c>
      <c r="G19" s="45">
        <v>5.5E-2</v>
      </c>
      <c r="H19" s="27"/>
      <c r="I19" s="27"/>
      <c r="J19" s="82" t="s">
        <v>108</v>
      </c>
      <c r="K19" s="83">
        <v>134395</v>
      </c>
      <c r="L19" s="82">
        <f>RANK(K19,$K$2:$K$20)</f>
        <v>10</v>
      </c>
      <c r="M19" s="84">
        <f>(1/(COUNT($K$2:$K$20)-1))*(COUNT($K$2:$K$20)-L19)</f>
        <v>0.5</v>
      </c>
    </row>
    <row r="20" spans="1:13" ht="15.75" thickBot="1" x14ac:dyDescent="0.3">
      <c r="A20" s="27" t="s">
        <v>109</v>
      </c>
      <c r="B20" s="43">
        <v>149627</v>
      </c>
      <c r="C20" s="27"/>
      <c r="D20" s="29">
        <v>16</v>
      </c>
      <c r="E20" s="46">
        <v>102571</v>
      </c>
      <c r="F20" s="29">
        <v>19</v>
      </c>
      <c r="G20" s="47">
        <v>0</v>
      </c>
      <c r="H20" s="27"/>
      <c r="I20" s="27"/>
      <c r="J20" s="82" t="s">
        <v>109</v>
      </c>
      <c r="K20" s="83">
        <v>149627</v>
      </c>
      <c r="L20" s="82">
        <f>RANK(K20,$K$2:$K$20)</f>
        <v>7</v>
      </c>
      <c r="M20" s="84">
        <f>(1/(COUNT($K$2:$K$20)-1))*(COUNT($K$2:$K$20)-L20)</f>
        <v>0.66666666666666663</v>
      </c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4"/>
  <sheetViews>
    <sheetView showGridLines="0" zoomScaleNormal="100" workbookViewId="0"/>
  </sheetViews>
  <sheetFormatPr defaultRowHeight="12.75" x14ac:dyDescent="0.2"/>
  <cols>
    <col min="1" max="1" width="8.140625" style="4" customWidth="1"/>
    <col min="2" max="2" width="10.7109375" style="5" customWidth="1"/>
    <col min="3" max="3" width="9.85546875" style="4" customWidth="1"/>
    <col min="4" max="4" width="13.28515625" style="5" customWidth="1"/>
    <col min="5" max="5" width="4" style="4" customWidth="1"/>
    <col min="6" max="6" width="18" style="4" bestFit="1" customWidth="1"/>
    <col min="7" max="7" width="12" style="4" customWidth="1"/>
    <col min="8" max="8" width="14.5703125" style="4" bestFit="1" customWidth="1"/>
    <col min="9" max="9" width="18.5703125" style="4" bestFit="1" customWidth="1"/>
    <col min="10" max="10" width="12" style="4" bestFit="1" customWidth="1"/>
    <col min="11" max="11" width="20.140625" style="4" bestFit="1" customWidth="1"/>
    <col min="12" max="12" width="12" style="4" bestFit="1" customWidth="1"/>
    <col min="13" max="13" width="12.42578125" style="4" bestFit="1" customWidth="1"/>
    <col min="14" max="14" width="12.5703125" style="4" bestFit="1" customWidth="1"/>
    <col min="15" max="16384" width="9.140625" style="4"/>
  </cols>
  <sheetData>
    <row r="1" spans="1:14" ht="15" x14ac:dyDescent="0.25">
      <c r="A1" s="60" t="s">
        <v>110</v>
      </c>
      <c r="B1" s="61" t="s">
        <v>111</v>
      </c>
      <c r="C1" s="62" t="s">
        <v>112</v>
      </c>
      <c r="D1" s="61" t="s">
        <v>113</v>
      </c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ht="15" x14ac:dyDescent="0.25">
      <c r="A2" s="39" t="s">
        <v>114</v>
      </c>
      <c r="B2" s="40">
        <v>4927</v>
      </c>
      <c r="C2" s="39">
        <v>10</v>
      </c>
      <c r="D2" s="40">
        <v>2071149</v>
      </c>
      <c r="E2" s="35"/>
      <c r="F2" t="s">
        <v>115</v>
      </c>
      <c r="G2"/>
      <c r="H2"/>
      <c r="I2"/>
      <c r="J2"/>
      <c r="K2"/>
      <c r="L2"/>
      <c r="M2"/>
      <c r="N2"/>
    </row>
    <row r="3" spans="1:14" ht="15.75" thickBot="1" x14ac:dyDescent="0.3">
      <c r="A3" s="39" t="s">
        <v>116</v>
      </c>
      <c r="B3" s="40">
        <v>6438</v>
      </c>
      <c r="C3" s="39">
        <v>13</v>
      </c>
      <c r="D3" s="40">
        <v>1468635</v>
      </c>
      <c r="E3" s="35"/>
      <c r="F3"/>
      <c r="G3"/>
      <c r="H3"/>
      <c r="I3"/>
      <c r="J3"/>
      <c r="K3"/>
      <c r="L3"/>
      <c r="M3"/>
      <c r="N3"/>
    </row>
    <row r="4" spans="1:14" ht="15" x14ac:dyDescent="0.25">
      <c r="A4" s="39" t="s">
        <v>117</v>
      </c>
      <c r="B4" s="40">
        <v>5616</v>
      </c>
      <c r="C4" s="39">
        <v>6</v>
      </c>
      <c r="D4" s="40">
        <v>1780402</v>
      </c>
      <c r="E4" s="35"/>
      <c r="F4" s="76" t="s">
        <v>118</v>
      </c>
      <c r="G4" s="76"/>
      <c r="H4"/>
      <c r="I4"/>
      <c r="J4"/>
      <c r="K4"/>
      <c r="L4"/>
      <c r="M4"/>
      <c r="N4"/>
    </row>
    <row r="5" spans="1:14" ht="15" x14ac:dyDescent="0.25">
      <c r="A5" s="39" t="s">
        <v>119</v>
      </c>
      <c r="B5" s="40">
        <v>10672</v>
      </c>
      <c r="C5" s="39">
        <v>12</v>
      </c>
      <c r="D5" s="40">
        <v>2349637</v>
      </c>
      <c r="E5" s="35"/>
      <c r="F5" s="14" t="s">
        <v>120</v>
      </c>
      <c r="G5" s="14">
        <v>0.76509940493206086</v>
      </c>
      <c r="H5"/>
      <c r="I5"/>
      <c r="J5"/>
      <c r="K5"/>
      <c r="L5"/>
      <c r="M5"/>
      <c r="N5"/>
    </row>
    <row r="6" spans="1:14" ht="15" x14ac:dyDescent="0.25">
      <c r="A6" s="39" t="s">
        <v>60</v>
      </c>
      <c r="B6" s="40">
        <v>11283</v>
      </c>
      <c r="C6" s="39">
        <v>-33</v>
      </c>
      <c r="D6" s="40">
        <v>1069804</v>
      </c>
      <c r="E6" s="35"/>
      <c r="F6" s="14" t="s">
        <v>121</v>
      </c>
      <c r="G6" s="14">
        <v>0.58537709942739358</v>
      </c>
      <c r="H6"/>
      <c r="I6"/>
      <c r="J6"/>
      <c r="K6"/>
      <c r="L6"/>
      <c r="M6"/>
      <c r="N6"/>
    </row>
    <row r="7" spans="1:14" ht="15" x14ac:dyDescent="0.25">
      <c r="A7" s="39" t="s">
        <v>122</v>
      </c>
      <c r="B7" s="40">
        <v>5845</v>
      </c>
      <c r="C7" s="39">
        <v>-31</v>
      </c>
      <c r="D7" s="40">
        <v>732188</v>
      </c>
      <c r="E7" s="35"/>
      <c r="F7" s="14" t="s">
        <v>123</v>
      </c>
      <c r="G7" s="14">
        <v>0.53009404601771271</v>
      </c>
      <c r="H7"/>
      <c r="I7"/>
      <c r="J7"/>
      <c r="K7"/>
      <c r="L7"/>
      <c r="M7"/>
      <c r="N7"/>
    </row>
    <row r="8" spans="1:14" ht="15" x14ac:dyDescent="0.25">
      <c r="A8" s="39" t="s">
        <v>124</v>
      </c>
      <c r="B8" s="40">
        <v>4911</v>
      </c>
      <c r="C8" s="39">
        <v>-10</v>
      </c>
      <c r="D8" s="40">
        <v>881976</v>
      </c>
      <c r="E8" s="35"/>
      <c r="F8" s="14" t="s">
        <v>41</v>
      </c>
      <c r="G8" s="14">
        <v>370049.27043865097</v>
      </c>
      <c r="H8"/>
      <c r="I8"/>
      <c r="J8"/>
      <c r="K8"/>
      <c r="L8"/>
      <c r="M8"/>
      <c r="N8"/>
    </row>
    <row r="9" spans="1:14" ht="15.75" thickBot="1" x14ac:dyDescent="0.3">
      <c r="A9" s="39" t="s">
        <v>125</v>
      </c>
      <c r="B9" s="40">
        <v>375</v>
      </c>
      <c r="C9" s="39">
        <v>-1</v>
      </c>
      <c r="D9" s="40">
        <v>700024</v>
      </c>
      <c r="E9" s="35"/>
      <c r="F9" s="15" t="s">
        <v>71</v>
      </c>
      <c r="G9" s="15">
        <v>18</v>
      </c>
      <c r="H9"/>
      <c r="I9"/>
      <c r="J9"/>
      <c r="K9"/>
      <c r="L9"/>
      <c r="M9"/>
      <c r="N9"/>
    </row>
    <row r="10" spans="1:14" ht="15" x14ac:dyDescent="0.25">
      <c r="A10" s="39" t="s">
        <v>126</v>
      </c>
      <c r="B10" s="40">
        <v>7656</v>
      </c>
      <c r="C10" s="39">
        <v>3</v>
      </c>
      <c r="D10" s="40">
        <v>1391848</v>
      </c>
      <c r="E10" s="35"/>
      <c r="F10"/>
      <c r="G10"/>
      <c r="H10"/>
      <c r="I10"/>
      <c r="J10"/>
      <c r="K10"/>
      <c r="L10"/>
      <c r="M10"/>
      <c r="N10"/>
    </row>
    <row r="11" spans="1:14" ht="15.75" thickBot="1" x14ac:dyDescent="0.3">
      <c r="A11" s="39" t="s">
        <v>127</v>
      </c>
      <c r="B11" s="40">
        <v>9088</v>
      </c>
      <c r="C11" s="39">
        <v>10</v>
      </c>
      <c r="D11" s="40">
        <v>1981800</v>
      </c>
      <c r="E11" s="35"/>
      <c r="F11" t="s">
        <v>7</v>
      </c>
      <c r="G11"/>
      <c r="H11"/>
      <c r="I11"/>
      <c r="J11"/>
      <c r="K11"/>
      <c r="L11"/>
      <c r="M11"/>
      <c r="N11"/>
    </row>
    <row r="12" spans="1:14" ht="15" x14ac:dyDescent="0.25">
      <c r="A12" s="39" t="s">
        <v>128</v>
      </c>
      <c r="B12" s="40">
        <v>5545</v>
      </c>
      <c r="C12" s="39">
        <v>14</v>
      </c>
      <c r="D12" s="40">
        <v>2469982</v>
      </c>
      <c r="E12" s="35"/>
      <c r="F12" s="68"/>
      <c r="G12" s="68" t="s">
        <v>9</v>
      </c>
      <c r="H12" s="68" t="s">
        <v>8</v>
      </c>
      <c r="I12" s="68" t="s">
        <v>10</v>
      </c>
      <c r="J12" s="68" t="s">
        <v>11</v>
      </c>
      <c r="K12" s="68" t="s">
        <v>129</v>
      </c>
      <c r="L12"/>
      <c r="M12"/>
      <c r="N12"/>
    </row>
    <row r="13" spans="1:14" ht="15" x14ac:dyDescent="0.25">
      <c r="A13" s="39" t="s">
        <v>130</v>
      </c>
      <c r="B13" s="40">
        <v>4551</v>
      </c>
      <c r="C13" s="39">
        <v>14</v>
      </c>
      <c r="D13" s="40">
        <v>1759743</v>
      </c>
      <c r="E13" s="35"/>
      <c r="F13" s="14" t="s">
        <v>131</v>
      </c>
      <c r="G13" s="14">
        <v>2</v>
      </c>
      <c r="H13" s="14">
        <v>2899965335149.3315</v>
      </c>
      <c r="I13" s="14">
        <v>1449982667574.6658</v>
      </c>
      <c r="J13" s="14">
        <v>10.588725899226214</v>
      </c>
      <c r="K13" s="14">
        <v>1.356437042406755E-3</v>
      </c>
      <c r="L13"/>
      <c r="M13"/>
      <c r="N13"/>
    </row>
    <row r="14" spans="1:14" ht="15" x14ac:dyDescent="0.25">
      <c r="A14" s="39" t="s">
        <v>114</v>
      </c>
      <c r="B14" s="40">
        <v>4466</v>
      </c>
      <c r="C14" s="39">
        <v>14</v>
      </c>
      <c r="D14" s="40">
        <v>1538353</v>
      </c>
      <c r="E14" s="35"/>
      <c r="F14" s="14" t="s">
        <v>132</v>
      </c>
      <c r="G14" s="14">
        <v>15</v>
      </c>
      <c r="H14" s="14">
        <v>2054046938282.6675</v>
      </c>
      <c r="I14" s="14">
        <v>136936462552.17783</v>
      </c>
      <c r="J14" s="14"/>
      <c r="K14" s="14"/>
      <c r="L14"/>
      <c r="M14"/>
      <c r="N14"/>
    </row>
    <row r="15" spans="1:14" ht="15.75" thickBot="1" x14ac:dyDescent="0.3">
      <c r="A15" s="39" t="s">
        <v>116</v>
      </c>
      <c r="B15" s="40">
        <v>5524</v>
      </c>
      <c r="C15" s="39">
        <v>13</v>
      </c>
      <c r="D15" s="40">
        <v>1442750</v>
      </c>
      <c r="E15" s="35"/>
      <c r="F15" s="15" t="s">
        <v>13</v>
      </c>
      <c r="G15" s="15">
        <v>17</v>
      </c>
      <c r="H15" s="15">
        <v>4954012273431.999</v>
      </c>
      <c r="I15" s="15"/>
      <c r="J15" s="15"/>
      <c r="K15" s="15"/>
      <c r="L15"/>
      <c r="M15"/>
      <c r="N15"/>
    </row>
    <row r="16" spans="1:14" ht="15.75" thickBot="1" x14ac:dyDescent="0.3">
      <c r="A16" s="39" t="s">
        <v>117</v>
      </c>
      <c r="B16" s="40">
        <v>5927</v>
      </c>
      <c r="C16" s="39">
        <v>19</v>
      </c>
      <c r="D16" s="40">
        <v>1547134</v>
      </c>
      <c r="E16" s="35"/>
      <c r="F16"/>
      <c r="G16"/>
      <c r="H16"/>
      <c r="I16"/>
      <c r="J16"/>
      <c r="K16"/>
      <c r="L16"/>
      <c r="M16"/>
      <c r="N16"/>
    </row>
    <row r="17" spans="1:14" ht="15" customHeight="1" x14ac:dyDescent="0.25">
      <c r="A17" s="39" t="s">
        <v>119</v>
      </c>
      <c r="B17" s="40">
        <v>5494</v>
      </c>
      <c r="C17" s="39">
        <v>11</v>
      </c>
      <c r="D17" s="40">
        <v>1320301</v>
      </c>
      <c r="E17" s="35"/>
      <c r="F17" s="68"/>
      <c r="G17" s="68" t="s">
        <v>133</v>
      </c>
      <c r="H17" s="68" t="s">
        <v>41</v>
      </c>
      <c r="I17" s="68" t="s">
        <v>134</v>
      </c>
      <c r="J17" s="68" t="s">
        <v>12</v>
      </c>
      <c r="K17" s="68" t="s">
        <v>135</v>
      </c>
      <c r="L17" s="68" t="s">
        <v>136</v>
      </c>
      <c r="M17" s="68" t="s">
        <v>175</v>
      </c>
      <c r="N17" s="68" t="s">
        <v>176</v>
      </c>
    </row>
    <row r="18" spans="1:14" ht="15" x14ac:dyDescent="0.25">
      <c r="A18" s="39" t="s">
        <v>60</v>
      </c>
      <c r="B18" s="40">
        <v>3283</v>
      </c>
      <c r="C18" s="39">
        <v>0</v>
      </c>
      <c r="D18" s="40">
        <v>948765</v>
      </c>
      <c r="E18" s="35"/>
      <c r="F18" s="14" t="s">
        <v>137</v>
      </c>
      <c r="G18" s="14">
        <v>716434.66148356849</v>
      </c>
      <c r="H18" s="14">
        <v>238757.3324269797</v>
      </c>
      <c r="I18" s="14">
        <v>3.0006812951081998</v>
      </c>
      <c r="J18" s="14">
        <v>8.9602984416947383E-3</v>
      </c>
      <c r="K18" s="14">
        <v>207535.45378301869</v>
      </c>
      <c r="L18" s="14">
        <v>1225333.8691841182</v>
      </c>
      <c r="M18" s="14">
        <v>207535.45378301869</v>
      </c>
      <c r="N18" s="14">
        <v>1225333.8691841182</v>
      </c>
    </row>
    <row r="19" spans="1:14" ht="15" x14ac:dyDescent="0.25">
      <c r="A19" s="39" t="s">
        <v>122</v>
      </c>
      <c r="B19" s="40">
        <v>5678</v>
      </c>
      <c r="C19" s="39">
        <v>9</v>
      </c>
      <c r="D19" s="40">
        <v>818945</v>
      </c>
      <c r="E19" s="35"/>
      <c r="F19" s="14" t="s">
        <v>177</v>
      </c>
      <c r="G19" s="14">
        <v>107.68009434571232</v>
      </c>
      <c r="H19" s="14">
        <v>36.207094985736028</v>
      </c>
      <c r="I19" s="14">
        <v>2.9740053541476734</v>
      </c>
      <c r="J19" s="14">
        <v>9.4602223000946582E-3</v>
      </c>
      <c r="K19" s="14">
        <v>30.506498192325679</v>
      </c>
      <c r="L19" s="14">
        <v>184.85369049909895</v>
      </c>
      <c r="M19" s="14">
        <v>30.506498192325679</v>
      </c>
      <c r="N19" s="14">
        <v>184.85369049909895</v>
      </c>
    </row>
    <row r="20" spans="1:14" ht="15.75" thickBot="1" x14ac:dyDescent="0.3">
      <c r="A20" s="35"/>
      <c r="B20" s="36"/>
      <c r="C20" s="35"/>
      <c r="D20" s="36"/>
      <c r="E20" s="35"/>
      <c r="F20" s="15" t="s">
        <v>178</v>
      </c>
      <c r="G20" s="15">
        <v>25010.948657288947</v>
      </c>
      <c r="H20" s="15">
        <v>6185.9241722786692</v>
      </c>
      <c r="I20" s="15">
        <v>4.04320324024855</v>
      </c>
      <c r="J20" s="15">
        <v>1.0618542174859707E-3</v>
      </c>
      <c r="K20" s="15">
        <v>11825.963391418356</v>
      </c>
      <c r="L20" s="15">
        <v>38195.933923159537</v>
      </c>
      <c r="M20" s="15">
        <v>11825.963391418356</v>
      </c>
      <c r="N20" s="15">
        <v>38195.933923159537</v>
      </c>
    </row>
    <row r="21" spans="1:14" ht="15" x14ac:dyDescent="0.25">
      <c r="A21" s="35"/>
      <c r="B21" s="35"/>
      <c r="C21" s="35"/>
      <c r="D21" s="35"/>
      <c r="E21" s="35"/>
      <c r="F21"/>
      <c r="G21"/>
      <c r="H21"/>
      <c r="I21"/>
      <c r="J21"/>
      <c r="K21"/>
      <c r="L21"/>
      <c r="M21"/>
      <c r="N21"/>
    </row>
    <row r="22" spans="1:14" ht="15" x14ac:dyDescent="0.25">
      <c r="A22" s="35"/>
      <c r="B22" s="35"/>
      <c r="C22" s="35"/>
      <c r="D22" s="35"/>
      <c r="E22" s="35"/>
      <c r="F22"/>
      <c r="G22"/>
      <c r="H22"/>
      <c r="I22"/>
      <c r="J22"/>
      <c r="K22"/>
      <c r="L22"/>
      <c r="M22"/>
      <c r="N22"/>
    </row>
    <row r="23" spans="1:14" ht="15" x14ac:dyDescent="0.25">
      <c r="A23" s="35"/>
      <c r="B23" s="37"/>
      <c r="C23" s="35"/>
      <c r="D23" s="35"/>
      <c r="E23" s="35"/>
      <c r="F23"/>
      <c r="G23"/>
      <c r="H23"/>
      <c r="I23"/>
      <c r="J23"/>
      <c r="K23"/>
      <c r="L23"/>
      <c r="M23"/>
      <c r="N23"/>
    </row>
    <row r="24" spans="1:14" ht="15" x14ac:dyDescent="0.25">
      <c r="A24" s="35"/>
      <c r="B24" s="37"/>
      <c r="C24" s="35"/>
      <c r="D24" s="35"/>
      <c r="E24" s="35"/>
      <c r="F24" t="s">
        <v>138</v>
      </c>
      <c r="G24"/>
      <c r="H24"/>
      <c r="I24"/>
      <c r="J24"/>
      <c r="K24" t="s">
        <v>139</v>
      </c>
      <c r="L24"/>
      <c r="M24"/>
      <c r="N24"/>
    </row>
    <row r="25" spans="1:14" ht="15.75" thickBot="1" x14ac:dyDescent="0.3">
      <c r="A25" s="35"/>
      <c r="B25" s="37"/>
      <c r="C25" s="35"/>
      <c r="D25" s="35"/>
      <c r="E25" s="35"/>
      <c r="F25"/>
      <c r="G25"/>
      <c r="H25"/>
      <c r="I25"/>
      <c r="J25"/>
      <c r="K25"/>
      <c r="L25"/>
      <c r="M25"/>
      <c r="N25"/>
    </row>
    <row r="26" spans="1:14" ht="15" x14ac:dyDescent="0.25">
      <c r="A26" s="35"/>
      <c r="B26" s="35"/>
      <c r="C26" s="35"/>
      <c r="D26" s="35"/>
      <c r="E26" s="35"/>
      <c r="F26" s="68" t="s">
        <v>140</v>
      </c>
      <c r="G26" s="68" t="s">
        <v>179</v>
      </c>
      <c r="H26" s="68" t="s">
        <v>141</v>
      </c>
      <c r="I26" s="68" t="s">
        <v>142</v>
      </c>
      <c r="J26"/>
      <c r="K26" s="68" t="s">
        <v>143</v>
      </c>
      <c r="L26" s="68" t="s">
        <v>180</v>
      </c>
      <c r="M26"/>
      <c r="N26"/>
    </row>
    <row r="27" spans="1:14" ht="15" x14ac:dyDescent="0.25">
      <c r="A27" s="35"/>
      <c r="B27" s="35"/>
      <c r="C27" s="35"/>
      <c r="D27" s="35"/>
      <c r="E27" s="35"/>
      <c r="F27" s="14">
        <v>1</v>
      </c>
      <c r="G27" s="14">
        <v>1497083.9728977825</v>
      </c>
      <c r="H27" s="14">
        <v>574065.02710221754</v>
      </c>
      <c r="I27" s="14">
        <v>1.6515068092233576</v>
      </c>
      <c r="J27"/>
      <c r="K27" s="14">
        <v>2.7777777777777777</v>
      </c>
      <c r="L27" s="14">
        <v>700024</v>
      </c>
      <c r="M27"/>
      <c r="N27"/>
    </row>
    <row r="28" spans="1:14" ht="15" x14ac:dyDescent="0.25">
      <c r="A28" s="35"/>
      <c r="B28" s="35"/>
      <c r="C28" s="35"/>
      <c r="D28" s="35"/>
      <c r="E28" s="35"/>
      <c r="F28" s="14">
        <v>2</v>
      </c>
      <c r="G28" s="14">
        <v>1734821.4414260208</v>
      </c>
      <c r="H28" s="14">
        <v>-266186.44142602081</v>
      </c>
      <c r="I28" s="14">
        <v>-0.76578209746912773</v>
      </c>
      <c r="J28"/>
      <c r="K28" s="14">
        <v>8.3333333333333321</v>
      </c>
      <c r="L28" s="14">
        <v>732188</v>
      </c>
      <c r="M28"/>
      <c r="N28"/>
    </row>
    <row r="29" spans="1:14" ht="15" x14ac:dyDescent="0.25">
      <c r="A29" s="35"/>
      <c r="B29" s="35"/>
      <c r="C29" s="35"/>
      <c r="D29" s="35"/>
      <c r="E29" s="35"/>
      <c r="F29" s="14">
        <v>3</v>
      </c>
      <c r="G29" s="14">
        <v>1471231.7632728226</v>
      </c>
      <c r="H29" s="14">
        <v>309170.2367271774</v>
      </c>
      <c r="I29" s="14">
        <v>0.88944061571131805</v>
      </c>
      <c r="J29"/>
      <c r="K29" s="14">
        <v>13.888888888888889</v>
      </c>
      <c r="L29" s="14">
        <v>818945</v>
      </c>
      <c r="M29"/>
      <c r="N29"/>
    </row>
    <row r="30" spans="1:14" ht="15" x14ac:dyDescent="0.25">
      <c r="A30" s="35"/>
      <c r="B30" s="35"/>
      <c r="C30" s="35"/>
      <c r="D30" s="35"/>
      <c r="E30" s="35"/>
      <c r="F30" s="14">
        <v>4</v>
      </c>
      <c r="G30" s="14">
        <v>2165728.0122284777</v>
      </c>
      <c r="H30" s="14">
        <v>183908.98777152225</v>
      </c>
      <c r="I30" s="14">
        <v>0.5290810818335443</v>
      </c>
      <c r="J30"/>
      <c r="K30" s="14">
        <v>19.444444444444443</v>
      </c>
      <c r="L30" s="14">
        <v>881976</v>
      </c>
      <c r="M30"/>
      <c r="N30"/>
    </row>
    <row r="31" spans="1:14" ht="15" x14ac:dyDescent="0.25">
      <c r="A31" s="35"/>
      <c r="B31" s="35"/>
      <c r="C31" s="35"/>
      <c r="D31" s="35"/>
      <c r="E31" s="35"/>
      <c r="F31" s="14">
        <v>5</v>
      </c>
      <c r="G31" s="14">
        <v>1106027.860295705</v>
      </c>
      <c r="H31" s="14">
        <v>-36223.860295705032</v>
      </c>
      <c r="I31" s="14">
        <v>-0.10421110694844729</v>
      </c>
      <c r="J31"/>
      <c r="K31" s="14">
        <v>25</v>
      </c>
      <c r="L31" s="14">
        <v>948765</v>
      </c>
      <c r="M31"/>
      <c r="N31"/>
    </row>
    <row r="32" spans="1:14" ht="15" x14ac:dyDescent="0.25">
      <c r="A32" s="35"/>
      <c r="B32" s="35"/>
      <c r="C32" s="35"/>
      <c r="D32" s="35"/>
      <c r="E32" s="35"/>
      <c r="F32" s="14">
        <v>6</v>
      </c>
      <c r="G32" s="14">
        <v>570485.40455829969</v>
      </c>
      <c r="H32" s="14">
        <v>161702.59544170031</v>
      </c>
      <c r="I32" s="14">
        <v>0.46519631894159386</v>
      </c>
      <c r="J32"/>
      <c r="K32" s="14">
        <v>30.555555555555557</v>
      </c>
      <c r="L32" s="14">
        <v>1069804</v>
      </c>
      <c r="M32"/>
      <c r="N32"/>
    </row>
    <row r="33" spans="1:14" ht="15" x14ac:dyDescent="0.25">
      <c r="A33" s="35"/>
      <c r="B33" s="35"/>
      <c r="C33" s="35"/>
      <c r="D33" s="35"/>
      <c r="E33" s="35"/>
      <c r="F33" s="14">
        <v>7</v>
      </c>
      <c r="G33" s="14">
        <v>995142.11824247206</v>
      </c>
      <c r="H33" s="14">
        <v>-113166.11824247206</v>
      </c>
      <c r="I33" s="14">
        <v>-0.3255634919866664</v>
      </c>
      <c r="J33"/>
      <c r="K33" s="14">
        <v>36.111111111111107</v>
      </c>
      <c r="L33" s="14">
        <v>1320301</v>
      </c>
      <c r="M33"/>
      <c r="N33"/>
    </row>
    <row r="34" spans="1:14" ht="15" x14ac:dyDescent="0.25">
      <c r="A34" s="35"/>
      <c r="B34" s="35"/>
      <c r="C34" s="35"/>
      <c r="D34" s="35"/>
      <c r="E34" s="35"/>
      <c r="F34" s="14">
        <v>8</v>
      </c>
      <c r="G34" s="14">
        <v>731803.74820592173</v>
      </c>
      <c r="H34" s="14">
        <v>-31779.748205921729</v>
      </c>
      <c r="I34" s="14">
        <v>-9.1426002420694708E-2</v>
      </c>
      <c r="J34"/>
      <c r="K34" s="14">
        <v>41.666666666666664</v>
      </c>
      <c r="L34" s="14">
        <v>1391848</v>
      </c>
      <c r="M34"/>
      <c r="N34"/>
    </row>
    <row r="35" spans="1:14" ht="15" x14ac:dyDescent="0.25">
      <c r="A35" s="35"/>
      <c r="B35" s="35"/>
      <c r="C35" s="35"/>
      <c r="D35" s="35"/>
      <c r="E35" s="35"/>
      <c r="F35" s="14">
        <v>9</v>
      </c>
      <c r="G35" s="14">
        <v>1615866.3097662088</v>
      </c>
      <c r="H35" s="14">
        <v>-224018.30976620875</v>
      </c>
      <c r="I35" s="14">
        <v>-0.64447013230737182</v>
      </c>
      <c r="J35"/>
      <c r="K35" s="14">
        <v>47.222222222222221</v>
      </c>
      <c r="L35" s="14">
        <v>1442750</v>
      </c>
      <c r="M35"/>
      <c r="N35"/>
    </row>
    <row r="36" spans="1:14" ht="15" x14ac:dyDescent="0.25">
      <c r="A36" s="35"/>
      <c r="B36" s="35"/>
      <c r="C36" s="35"/>
      <c r="D36" s="35"/>
      <c r="E36" s="35"/>
      <c r="F36" s="14">
        <v>10</v>
      </c>
      <c r="G36" s="14">
        <v>1945140.8454702913</v>
      </c>
      <c r="H36" s="14">
        <v>36659.15452970867</v>
      </c>
      <c r="I36" s="14">
        <v>0.10546338910731963</v>
      </c>
      <c r="J36"/>
      <c r="K36" s="14">
        <v>52.777777777777779</v>
      </c>
      <c r="L36" s="14">
        <v>1468635</v>
      </c>
      <c r="M36"/>
      <c r="N36"/>
    </row>
    <row r="37" spans="1:14" ht="15" x14ac:dyDescent="0.25">
      <c r="A37" s="35"/>
      <c r="B37" s="35"/>
      <c r="C37" s="35"/>
      <c r="D37" s="35"/>
      <c r="E37" s="35"/>
      <c r="F37" s="14">
        <v>11</v>
      </c>
      <c r="G37" s="14">
        <v>1663674.0658325886</v>
      </c>
      <c r="H37" s="14">
        <v>806307.93416741141</v>
      </c>
      <c r="I37" s="14">
        <v>2.3196379865363075</v>
      </c>
      <c r="J37"/>
      <c r="K37" s="14">
        <v>58.333333333333336</v>
      </c>
      <c r="L37" s="14">
        <v>1538353</v>
      </c>
      <c r="M37"/>
      <c r="N37"/>
    </row>
    <row r="38" spans="1:14" ht="15" x14ac:dyDescent="0.25">
      <c r="A38" s="33"/>
      <c r="B38" s="38"/>
      <c r="C38" s="38"/>
      <c r="D38" s="38"/>
      <c r="E38" s="35"/>
      <c r="F38" s="14">
        <v>12</v>
      </c>
      <c r="G38" s="14">
        <v>1556640.0520529505</v>
      </c>
      <c r="H38" s="14">
        <v>203102.94794704951</v>
      </c>
      <c r="I38" s="14">
        <v>0.58429948816262545</v>
      </c>
      <c r="J38"/>
      <c r="K38" s="14">
        <v>63.888888888888886</v>
      </c>
      <c r="L38" s="14">
        <v>1547134</v>
      </c>
      <c r="M38"/>
      <c r="N38"/>
    </row>
    <row r="39" spans="1:14" ht="15" x14ac:dyDescent="0.25">
      <c r="A39" s="34"/>
      <c r="B39" s="38"/>
      <c r="C39" s="38"/>
      <c r="D39" s="38"/>
      <c r="E39" s="35"/>
      <c r="F39" s="14">
        <v>13</v>
      </c>
      <c r="G39" s="14">
        <v>1547487.244033565</v>
      </c>
      <c r="H39" s="14">
        <v>-9134.2440335650463</v>
      </c>
      <c r="I39" s="14">
        <v>-2.627797463065875E-2</v>
      </c>
      <c r="J39"/>
      <c r="K39" s="14">
        <v>69.444444444444429</v>
      </c>
      <c r="L39" s="14">
        <v>1759743</v>
      </c>
      <c r="M39"/>
      <c r="N39"/>
    </row>
    <row r="40" spans="1:14" ht="15" x14ac:dyDescent="0.25">
      <c r="A40" s="35"/>
      <c r="B40" s="36"/>
      <c r="C40" s="35"/>
      <c r="D40" s="36"/>
      <c r="E40" s="35"/>
      <c r="F40" s="14">
        <v>14</v>
      </c>
      <c r="G40" s="14">
        <v>1636401.8351940399</v>
      </c>
      <c r="H40" s="14">
        <v>-193651.83519403986</v>
      </c>
      <c r="I40" s="14">
        <v>-0.55710992543116522</v>
      </c>
      <c r="J40"/>
      <c r="K40" s="14">
        <v>74.999999999999986</v>
      </c>
      <c r="L40" s="14">
        <v>1780402</v>
      </c>
      <c r="M40"/>
      <c r="N40"/>
    </row>
    <row r="41" spans="1:14" ht="15" x14ac:dyDescent="0.25">
      <c r="A41" s="35"/>
      <c r="B41" s="36"/>
      <c r="C41" s="35"/>
      <c r="D41" s="36"/>
      <c r="E41" s="35"/>
      <c r="F41" s="14">
        <v>15</v>
      </c>
      <c r="G41" s="14">
        <v>1829862.6051590955</v>
      </c>
      <c r="H41" s="14">
        <v>-282728.60515909549</v>
      </c>
      <c r="I41" s="14">
        <v>-0.81337164700564046</v>
      </c>
      <c r="J41"/>
      <c r="K41" s="14">
        <v>80.555555555555543</v>
      </c>
      <c r="L41" s="14">
        <v>1981800</v>
      </c>
      <c r="M41"/>
      <c r="N41"/>
    </row>
    <row r="42" spans="1:14" ht="15" x14ac:dyDescent="0.25">
      <c r="A42" s="35"/>
      <c r="B42" s="36"/>
      <c r="C42" s="35"/>
      <c r="D42" s="36"/>
      <c r="E42" s="35"/>
      <c r="F42" s="14">
        <v>16</v>
      </c>
      <c r="G42" s="14">
        <v>1583149.5350490902</v>
      </c>
      <c r="H42" s="14">
        <v>-262848.53504909016</v>
      </c>
      <c r="I42" s="14">
        <v>-0.75617939594613548</v>
      </c>
      <c r="J42"/>
      <c r="K42" s="14">
        <v>86.1111111111111</v>
      </c>
      <c r="L42" s="14">
        <v>2071149</v>
      </c>
      <c r="M42"/>
      <c r="N42"/>
    </row>
    <row r="43" spans="1:14" ht="15" x14ac:dyDescent="0.25">
      <c r="A43" s="35"/>
      <c r="B43" s="36"/>
      <c r="C43" s="35"/>
      <c r="D43" s="36"/>
      <c r="E43" s="35"/>
      <c r="F43" s="14">
        <v>17</v>
      </c>
      <c r="G43" s="14">
        <v>1069948.4112205422</v>
      </c>
      <c r="H43" s="14">
        <v>-121183.41122054216</v>
      </c>
      <c r="I43" s="14">
        <v>-0.34862815072691006</v>
      </c>
      <c r="J43"/>
      <c r="K43" s="14">
        <v>91.666666666666657</v>
      </c>
      <c r="L43" s="14">
        <v>2349637</v>
      </c>
      <c r="M43"/>
      <c r="N43"/>
    </row>
    <row r="44" spans="1:14" ht="15.75" thickBot="1" x14ac:dyDescent="0.3">
      <c r="A44" s="35"/>
      <c r="B44" s="36"/>
      <c r="C44" s="35"/>
      <c r="D44" s="36"/>
      <c r="E44" s="35"/>
      <c r="F44" s="15">
        <v>18</v>
      </c>
      <c r="G44" s="15">
        <v>1552940.7750941236</v>
      </c>
      <c r="H44" s="15">
        <v>-733995.77509412356</v>
      </c>
      <c r="I44" s="15">
        <v>-2.1116057646432416</v>
      </c>
      <c r="J44"/>
      <c r="K44" s="15">
        <v>97.222222222222214</v>
      </c>
      <c r="L44" s="15">
        <v>2469982</v>
      </c>
      <c r="M44"/>
      <c r="N44"/>
    </row>
  </sheetData>
  <sortState xmlns:xlrd2="http://schemas.microsoft.com/office/spreadsheetml/2017/richdata2" ref="L27:L44">
    <sortCondition ref="L26"/>
  </sortState>
  <phoneticPr fontId="7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3"/>
  <sheetViews>
    <sheetView showGridLines="0" workbookViewId="0"/>
  </sheetViews>
  <sheetFormatPr defaultRowHeight="15" x14ac:dyDescent="0.25"/>
  <sheetData>
    <row r="1" spans="1:6" x14ac:dyDescent="0.25">
      <c r="A1" s="63" t="s">
        <v>144</v>
      </c>
      <c r="B1" s="63"/>
      <c r="C1" s="63"/>
      <c r="D1" s="27"/>
      <c r="E1" s="59" t="s">
        <v>145</v>
      </c>
      <c r="F1" s="27"/>
    </row>
    <row r="2" spans="1:6" x14ac:dyDescent="0.25">
      <c r="A2" s="27">
        <v>10.29796751732647</v>
      </c>
      <c r="B2" s="27">
        <v>7.6730464368301909</v>
      </c>
      <c r="C2" s="27">
        <v>12.389858764217934</v>
      </c>
      <c r="D2" s="27"/>
      <c r="E2" s="27">
        <v>9.3670326148276217</v>
      </c>
      <c r="F2" s="27"/>
    </row>
    <row r="3" spans="1:6" x14ac:dyDescent="0.25">
      <c r="A3" s="27">
        <v>15.001420504413545</v>
      </c>
      <c r="B3" s="27">
        <v>8.6600073498266283</v>
      </c>
      <c r="C3" s="27">
        <v>7.0921248859667685</v>
      </c>
      <c r="D3" s="27"/>
      <c r="E3" s="27">
        <v>9.4227755450992845</v>
      </c>
      <c r="F3" s="27"/>
    </row>
    <row r="4" spans="1:6" x14ac:dyDescent="0.25">
      <c r="A4" s="27">
        <v>9.7000850271433592</v>
      </c>
      <c r="B4" s="27">
        <v>11.329965471086325</v>
      </c>
      <c r="C4" s="27">
        <v>9.2137975368677871</v>
      </c>
      <c r="D4" s="27"/>
      <c r="E4" s="27">
        <v>7.1215720506734215</v>
      </c>
      <c r="F4" s="27"/>
    </row>
    <row r="5" spans="1:6" x14ac:dyDescent="0.25">
      <c r="A5" s="27">
        <v>10.46191189539968</v>
      </c>
      <c r="B5" s="27">
        <v>10.702284523868002</v>
      </c>
      <c r="C5" s="27">
        <v>10.690746446707635</v>
      </c>
      <c r="D5" s="27"/>
      <c r="E5" s="27">
        <v>10.485738382849377</v>
      </c>
      <c r="F5" s="27"/>
    </row>
    <row r="6" spans="1:6" x14ac:dyDescent="0.25">
      <c r="A6" s="27">
        <v>14.226285454933532</v>
      </c>
      <c r="B6" s="27">
        <v>13.92461060982896</v>
      </c>
      <c r="C6" s="27">
        <v>8.1449991537374444</v>
      </c>
      <c r="D6" s="27"/>
      <c r="E6" s="27">
        <v>8.6600073498266283</v>
      </c>
      <c r="F6" s="27"/>
    </row>
    <row r="7" spans="1:6" x14ac:dyDescent="0.25">
      <c r="A7" s="27">
        <v>16.485388439614326</v>
      </c>
      <c r="B7" s="27">
        <v>12.363562998652924</v>
      </c>
      <c r="C7" s="27">
        <v>13.185532477800734</v>
      </c>
      <c r="D7" s="27"/>
      <c r="E7" s="27">
        <v>4.5991839922498912</v>
      </c>
      <c r="F7" s="27"/>
    </row>
    <row r="8" spans="1:6" x14ac:dyDescent="0.25">
      <c r="A8" s="27">
        <v>9.8858606886642519</v>
      </c>
      <c r="B8" s="27">
        <v>11.420786475136993</v>
      </c>
      <c r="C8" s="27">
        <v>7.163229181751376</v>
      </c>
      <c r="D8" s="27"/>
      <c r="E8" s="27">
        <v>7.0921248859667685</v>
      </c>
      <c r="F8" s="27"/>
    </row>
    <row r="9" spans="1:6" x14ac:dyDescent="0.25">
      <c r="A9" s="27">
        <v>7.270315361674875</v>
      </c>
      <c r="B9" s="27">
        <v>6.502151589083951</v>
      </c>
      <c r="C9" s="27">
        <v>10.617677642367198</v>
      </c>
      <c r="D9" s="27"/>
      <c r="E9" s="27">
        <v>13.43524334311951</v>
      </c>
      <c r="F9" s="27"/>
    </row>
    <row r="10" spans="1:6" x14ac:dyDescent="0.25">
      <c r="A10" s="27">
        <v>11.9126707684336</v>
      </c>
      <c r="B10" s="27">
        <v>8.2376652951643337</v>
      </c>
      <c r="C10" s="27">
        <v>13.714380909514148</v>
      </c>
      <c r="D10" s="27"/>
      <c r="E10" s="27">
        <v>8.6600073498266283</v>
      </c>
      <c r="F10" s="27"/>
    </row>
    <row r="11" spans="1:6" x14ac:dyDescent="0.25">
      <c r="A11" s="27">
        <v>7.1215720506734215</v>
      </c>
      <c r="B11" s="27">
        <v>10.886791440279922</v>
      </c>
      <c r="C11" s="27">
        <v>7.6577601046301425</v>
      </c>
      <c r="D11" s="27"/>
      <c r="E11" s="27">
        <v>10.124616690300172</v>
      </c>
      <c r="F11" s="27"/>
    </row>
    <row r="12" spans="1:6" x14ac:dyDescent="0.25">
      <c r="A12" s="27">
        <v>4.7653759591048583</v>
      </c>
      <c r="B12" s="27">
        <v>17.802918844390661</v>
      </c>
      <c r="C12" s="27">
        <v>10.485738382849377</v>
      </c>
      <c r="D12" s="27"/>
      <c r="E12" s="27"/>
      <c r="F12" s="27"/>
    </row>
    <row r="13" spans="1:6" x14ac:dyDescent="0.25">
      <c r="A13" s="27">
        <v>8.6529508078092476</v>
      </c>
      <c r="B13" s="27">
        <v>12.851497811207082</v>
      </c>
      <c r="C13" s="27">
        <v>10.124616690300172</v>
      </c>
      <c r="D13" s="27"/>
      <c r="E13" s="27">
        <f>AVERAGE(E2:E11)</f>
        <v>8.8968302204739302</v>
      </c>
      <c r="F13" s="27" t="s">
        <v>146</v>
      </c>
    </row>
    <row r="14" spans="1:6" x14ac:dyDescent="0.25">
      <c r="A14" s="27">
        <v>9.3670326148276217</v>
      </c>
      <c r="B14" s="27">
        <v>6.8296788210864179</v>
      </c>
      <c r="C14" s="27">
        <v>8.2135284426476574</v>
      </c>
      <c r="D14" s="27"/>
      <c r="E14" s="27"/>
      <c r="F14" s="27"/>
    </row>
    <row r="15" spans="1:6" x14ac:dyDescent="0.25">
      <c r="A15" s="27">
        <v>9.4586005414021201</v>
      </c>
      <c r="B15" s="27">
        <v>9.7074110069661401</v>
      </c>
      <c r="C15" s="27">
        <v>7.3749390846933238</v>
      </c>
      <c r="D15" s="27"/>
      <c r="E15" s="27"/>
      <c r="F15" s="27"/>
    </row>
    <row r="16" spans="1:6" x14ac:dyDescent="0.25">
      <c r="A16" s="27">
        <v>13.448681127338205</v>
      </c>
      <c r="B16" s="27">
        <v>16.878290150780231</v>
      </c>
      <c r="C16" s="27">
        <v>13.243451374146389</v>
      </c>
      <c r="D16" s="27"/>
      <c r="E16" s="27"/>
      <c r="F16" s="27"/>
    </row>
    <row r="17" spans="1:6" x14ac:dyDescent="0.25">
      <c r="A17" s="27">
        <v>5.944899637834169</v>
      </c>
      <c r="B17" s="27">
        <v>12.263018359371927</v>
      </c>
      <c r="C17" s="27">
        <v>8.5843192007450853</v>
      </c>
      <c r="D17" s="27"/>
      <c r="E17" s="27"/>
      <c r="F17" s="27"/>
    </row>
    <row r="18" spans="1:6" x14ac:dyDescent="0.25">
      <c r="A18" s="27">
        <v>7.6150286329357186</v>
      </c>
      <c r="B18" s="27">
        <v>6.525398273661267</v>
      </c>
      <c r="C18" s="27">
        <v>4.5991839922498912</v>
      </c>
      <c r="D18" s="27"/>
      <c r="E18" s="27"/>
      <c r="F18" s="27"/>
    </row>
    <row r="19" spans="1:6" x14ac:dyDescent="0.25">
      <c r="A19" s="27">
        <v>13.367699719092343</v>
      </c>
      <c r="B19" s="27">
        <v>10.129817863125936</v>
      </c>
      <c r="C19" s="27">
        <v>7.4897946231067181</v>
      </c>
      <c r="D19" s="27"/>
      <c r="E19" s="27"/>
      <c r="F19" s="27"/>
    </row>
    <row r="20" spans="1:6" x14ac:dyDescent="0.25">
      <c r="A20" s="27">
        <v>13.43524334311951</v>
      </c>
      <c r="B20" s="27">
        <v>13.912318788934499</v>
      </c>
      <c r="C20" s="27">
        <v>9.4227755450992845</v>
      </c>
      <c r="D20" s="27"/>
      <c r="E20" s="27"/>
      <c r="F20" s="27"/>
    </row>
    <row r="21" spans="1:6" x14ac:dyDescent="0.25">
      <c r="A21" s="27">
        <v>9.8309363036241848</v>
      </c>
      <c r="B21" s="27">
        <v>4.2863360047340393</v>
      </c>
      <c r="C21" s="27">
        <v>8.5396436841256218</v>
      </c>
      <c r="D21" s="27"/>
      <c r="E21" s="27"/>
      <c r="F21" s="27"/>
    </row>
    <row r="22" spans="1:6" x14ac:dyDescent="0.25">
      <c r="A22" s="27"/>
      <c r="B22" s="27"/>
      <c r="C22" s="27"/>
      <c r="D22" s="27"/>
      <c r="E22" s="27"/>
      <c r="F22" s="27"/>
    </row>
    <row r="23" spans="1:6" x14ac:dyDescent="0.25">
      <c r="A23" s="27" t="s">
        <v>147</v>
      </c>
      <c r="B23" s="27"/>
      <c r="C23" s="27">
        <f>AVERAGE(A2:C21)</f>
        <v>10.151426377215103</v>
      </c>
      <c r="D23" s="27"/>
      <c r="E23" s="27"/>
      <c r="F23" s="27"/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2"/>
  <sheetViews>
    <sheetView showGridLines="0" tabSelected="1" workbookViewId="0">
      <selection activeCell="O34" sqref="O34"/>
    </sheetView>
  </sheetViews>
  <sheetFormatPr defaultRowHeight="12.75" x14ac:dyDescent="0.2"/>
  <cols>
    <col min="1" max="1" width="12.42578125" style="7" customWidth="1"/>
    <col min="2" max="2" width="9.5703125" style="7" customWidth="1"/>
    <col min="3" max="3" width="10.42578125" style="7" customWidth="1"/>
    <col min="4" max="4" width="9.140625" style="7"/>
    <col min="5" max="5" width="28.28515625" style="7" customWidth="1"/>
    <col min="6" max="6" width="9.85546875" style="7" customWidth="1"/>
    <col min="7" max="16384" width="9.140625" style="7"/>
  </cols>
  <sheetData>
    <row r="1" spans="1:7" ht="15" x14ac:dyDescent="0.25">
      <c r="A1" s="64" t="s">
        <v>148</v>
      </c>
      <c r="B1" s="64" t="s">
        <v>149</v>
      </c>
      <c r="C1" s="64" t="s">
        <v>150</v>
      </c>
      <c r="D1" s="42"/>
      <c r="E1" s="41" t="s">
        <v>151</v>
      </c>
      <c r="F1" s="41"/>
      <c r="G1" s="41"/>
    </row>
    <row r="2" spans="1:7" ht="15.75" thickBot="1" x14ac:dyDescent="0.3">
      <c r="A2" s="42">
        <v>1</v>
      </c>
      <c r="B2" s="42">
        <v>71</v>
      </c>
      <c r="C2" s="42">
        <v>69</v>
      </c>
      <c r="D2" s="42"/>
      <c r="E2" s="41"/>
      <c r="F2" s="41"/>
      <c r="G2" s="41"/>
    </row>
    <row r="3" spans="1:7" ht="15" x14ac:dyDescent="0.25">
      <c r="A3" s="42">
        <v>2</v>
      </c>
      <c r="B3" s="42">
        <v>63</v>
      </c>
      <c r="C3" s="42">
        <v>61</v>
      </c>
      <c r="D3" s="42"/>
      <c r="E3" s="31"/>
      <c r="F3" s="31" t="s">
        <v>149</v>
      </c>
      <c r="G3" s="31" t="s">
        <v>150</v>
      </c>
    </row>
    <row r="4" spans="1:7" ht="15" x14ac:dyDescent="0.25">
      <c r="A4" s="42">
        <v>3</v>
      </c>
      <c r="B4" s="42">
        <v>68</v>
      </c>
      <c r="C4" s="42">
        <v>70</v>
      </c>
      <c r="D4" s="42"/>
      <c r="E4" s="28" t="s">
        <v>40</v>
      </c>
      <c r="F4" s="28">
        <v>69.61904761904762</v>
      </c>
      <c r="G4" s="28">
        <v>71.095238095238102</v>
      </c>
    </row>
    <row r="5" spans="1:7" ht="15" x14ac:dyDescent="0.25">
      <c r="A5" s="42">
        <v>4</v>
      </c>
      <c r="B5" s="42">
        <v>67</v>
      </c>
      <c r="C5" s="42">
        <v>68</v>
      </c>
      <c r="D5" s="42"/>
      <c r="E5" s="28" t="s">
        <v>6</v>
      </c>
      <c r="F5" s="28">
        <v>16.647619047619081</v>
      </c>
      <c r="G5" s="28">
        <v>48.790476190476326</v>
      </c>
    </row>
    <row r="6" spans="1:7" ht="15" x14ac:dyDescent="0.25">
      <c r="A6" s="42">
        <v>5</v>
      </c>
      <c r="B6" s="42">
        <v>66</v>
      </c>
      <c r="C6" s="42">
        <v>61</v>
      </c>
      <c r="D6" s="42"/>
      <c r="E6" s="28" t="s">
        <v>71</v>
      </c>
      <c r="F6" s="28">
        <v>21</v>
      </c>
      <c r="G6" s="28">
        <v>21</v>
      </c>
    </row>
    <row r="7" spans="1:7" ht="15" x14ac:dyDescent="0.25">
      <c r="A7" s="42">
        <v>6</v>
      </c>
      <c r="B7" s="42">
        <v>63</v>
      </c>
      <c r="C7" s="42">
        <v>60</v>
      </c>
      <c r="D7" s="42"/>
      <c r="E7" s="28" t="s">
        <v>152</v>
      </c>
      <c r="F7" s="28">
        <v>0.96274299245159589</v>
      </c>
      <c r="G7" s="28"/>
    </row>
    <row r="8" spans="1:7" ht="15" x14ac:dyDescent="0.25">
      <c r="A8" s="42">
        <v>7</v>
      </c>
      <c r="B8" s="42">
        <v>76</v>
      </c>
      <c r="C8" s="42">
        <v>83</v>
      </c>
      <c r="D8" s="42"/>
      <c r="E8" s="28" t="s">
        <v>153</v>
      </c>
      <c r="F8" s="28">
        <v>0</v>
      </c>
      <c r="G8" s="28"/>
    </row>
    <row r="9" spans="1:7" ht="15" x14ac:dyDescent="0.25">
      <c r="A9" s="42">
        <v>8</v>
      </c>
      <c r="B9" s="42">
        <v>70</v>
      </c>
      <c r="C9" s="42">
        <v>72</v>
      </c>
      <c r="D9" s="42"/>
      <c r="E9" s="28" t="s">
        <v>9</v>
      </c>
      <c r="F9" s="28">
        <v>20</v>
      </c>
      <c r="G9" s="28"/>
    </row>
    <row r="10" spans="1:7" ht="15" x14ac:dyDescent="0.25">
      <c r="A10" s="42">
        <v>9</v>
      </c>
      <c r="B10" s="42">
        <v>69</v>
      </c>
      <c r="C10" s="42">
        <v>71</v>
      </c>
      <c r="D10" s="42"/>
      <c r="E10" s="28" t="s">
        <v>134</v>
      </c>
      <c r="F10" s="28">
        <v>-2.0815216047793523</v>
      </c>
      <c r="G10" s="28"/>
    </row>
    <row r="11" spans="1:7" ht="15" x14ac:dyDescent="0.25">
      <c r="A11" s="42">
        <v>10</v>
      </c>
      <c r="B11" s="42">
        <v>73</v>
      </c>
      <c r="C11" s="42">
        <v>77</v>
      </c>
      <c r="D11" s="42"/>
      <c r="E11" s="28" t="s">
        <v>154</v>
      </c>
      <c r="F11" s="28">
        <v>2.5222394778852152E-2</v>
      </c>
      <c r="G11" s="28"/>
    </row>
    <row r="12" spans="1:7" ht="15" x14ac:dyDescent="0.25">
      <c r="A12" s="42">
        <v>11</v>
      </c>
      <c r="B12" s="42">
        <v>71</v>
      </c>
      <c r="C12" s="42">
        <v>72</v>
      </c>
      <c r="D12" s="42"/>
      <c r="E12" s="28" t="s">
        <v>155</v>
      </c>
      <c r="F12" s="28">
        <v>1.724718003970338</v>
      </c>
      <c r="G12" s="28"/>
    </row>
    <row r="13" spans="1:7" ht="15" x14ac:dyDescent="0.25">
      <c r="A13" s="42">
        <v>12</v>
      </c>
      <c r="B13" s="42">
        <v>66</v>
      </c>
      <c r="C13" s="42">
        <v>66</v>
      </c>
      <c r="D13" s="42"/>
      <c r="E13" s="28" t="s">
        <v>156</v>
      </c>
      <c r="F13" s="28">
        <v>5.0444789557704303E-2</v>
      </c>
      <c r="G13" s="28"/>
    </row>
    <row r="14" spans="1:7" ht="15.75" thickBot="1" x14ac:dyDescent="0.3">
      <c r="A14" s="42">
        <v>13</v>
      </c>
      <c r="B14" s="42">
        <v>70</v>
      </c>
      <c r="C14" s="42">
        <v>71</v>
      </c>
      <c r="D14" s="42"/>
      <c r="E14" s="29" t="s">
        <v>157</v>
      </c>
      <c r="F14" s="29">
        <v>2.0859624783042818</v>
      </c>
      <c r="G14" s="29"/>
    </row>
    <row r="15" spans="1:7" ht="15" x14ac:dyDescent="0.25">
      <c r="A15" s="42">
        <v>14</v>
      </c>
      <c r="B15" s="42">
        <v>78</v>
      </c>
      <c r="C15" s="42">
        <v>86</v>
      </c>
      <c r="D15" s="42"/>
      <c r="E15" s="42"/>
      <c r="F15" s="42"/>
      <c r="G15" s="42"/>
    </row>
    <row r="16" spans="1:7" ht="15" x14ac:dyDescent="0.25">
      <c r="A16" s="42">
        <v>15</v>
      </c>
      <c r="B16" s="42">
        <v>68</v>
      </c>
      <c r="C16" s="42">
        <v>70</v>
      </c>
      <c r="D16" s="42"/>
      <c r="E16" s="42"/>
      <c r="F16" s="42"/>
      <c r="G16" s="42"/>
    </row>
    <row r="17" spans="1:7" ht="15" x14ac:dyDescent="0.25">
      <c r="A17" s="42">
        <v>16</v>
      </c>
      <c r="B17" s="42">
        <v>75</v>
      </c>
      <c r="C17" s="42">
        <v>78</v>
      </c>
      <c r="D17" s="42"/>
      <c r="E17" s="42"/>
      <c r="F17" s="42"/>
      <c r="G17" s="42"/>
    </row>
    <row r="18" spans="1:7" ht="15" x14ac:dyDescent="0.25">
      <c r="A18" s="42">
        <v>17</v>
      </c>
      <c r="B18" s="42">
        <v>65</v>
      </c>
      <c r="C18" s="42">
        <v>63</v>
      </c>
      <c r="D18" s="42"/>
      <c r="E18" s="42"/>
      <c r="F18" s="42"/>
      <c r="G18" s="42"/>
    </row>
    <row r="19" spans="1:7" ht="15" x14ac:dyDescent="0.25">
      <c r="A19" s="42">
        <v>18</v>
      </c>
      <c r="B19" s="42">
        <v>67</v>
      </c>
      <c r="C19" s="42">
        <v>68</v>
      </c>
      <c r="D19" s="42"/>
      <c r="E19" s="42"/>
      <c r="F19" s="42"/>
      <c r="G19" s="42"/>
    </row>
    <row r="20" spans="1:7" ht="15" x14ac:dyDescent="0.25">
      <c r="A20" s="42">
        <v>19</v>
      </c>
      <c r="B20" s="42">
        <v>71</v>
      </c>
      <c r="C20" s="42">
        <v>77</v>
      </c>
      <c r="D20" s="42"/>
      <c r="E20" s="42"/>
      <c r="F20" s="42"/>
      <c r="G20" s="42"/>
    </row>
    <row r="21" spans="1:7" ht="15" x14ac:dyDescent="0.25">
      <c r="A21" s="42">
        <v>20</v>
      </c>
      <c r="B21" s="42">
        <v>74</v>
      </c>
      <c r="C21" s="42">
        <v>78</v>
      </c>
      <c r="D21" s="42"/>
      <c r="E21" s="42"/>
      <c r="F21" s="42"/>
      <c r="G21" s="42"/>
    </row>
    <row r="22" spans="1:7" ht="15" x14ac:dyDescent="0.25">
      <c r="A22" s="42">
        <v>21</v>
      </c>
      <c r="B22" s="42">
        <v>71</v>
      </c>
      <c r="C22" s="42">
        <v>72</v>
      </c>
      <c r="D22" s="42"/>
      <c r="E22" s="42"/>
      <c r="F22" s="42"/>
      <c r="G22" s="42"/>
    </row>
  </sheetData>
  <phoneticPr fontId="7" type="noConversion"/>
  <printOptions gridLinesSet="0"/>
  <pageMargins left="0.75" right="0.75" top="1" bottom="1" header="0.5" footer="0.5"/>
  <headerFooter alignWithMargins="0">
    <oddHeader>&amp;F</oddHeader>
    <oddFooter>Page &amp;P</oddFooter>
  </headerFooter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5"/>
  <sheetViews>
    <sheetView showGridLines="0" workbookViewId="0"/>
  </sheetViews>
  <sheetFormatPr defaultRowHeight="12.75" x14ac:dyDescent="0.2"/>
  <cols>
    <col min="1" max="1" width="11.140625" style="7" customWidth="1"/>
    <col min="2" max="3" width="9.85546875" style="7" customWidth="1"/>
    <col min="4" max="4" width="9.140625" style="7"/>
    <col min="5" max="5" width="28.28515625" style="7" customWidth="1"/>
    <col min="6" max="6" width="9.85546875" style="7" customWidth="1"/>
    <col min="7" max="16384" width="9.140625" style="7"/>
  </cols>
  <sheetData>
    <row r="1" spans="1:7" ht="15" x14ac:dyDescent="0.25">
      <c r="A1" s="64" t="s">
        <v>148</v>
      </c>
      <c r="B1" s="64" t="s">
        <v>158</v>
      </c>
      <c r="C1" s="64" t="s">
        <v>159</v>
      </c>
      <c r="D1" s="42"/>
      <c r="E1" s="27" t="s">
        <v>160</v>
      </c>
      <c r="F1" s="27"/>
      <c r="G1" s="27"/>
    </row>
    <row r="2" spans="1:7" ht="15.75" thickBot="1" x14ac:dyDescent="0.3">
      <c r="A2" s="42">
        <v>1</v>
      </c>
      <c r="B2" s="42">
        <v>71</v>
      </c>
      <c r="C2" s="42">
        <v>75</v>
      </c>
      <c r="D2" s="42"/>
      <c r="E2" s="27"/>
      <c r="F2" s="27"/>
      <c r="G2" s="27"/>
    </row>
    <row r="3" spans="1:7" ht="15" x14ac:dyDescent="0.25">
      <c r="A3" s="42">
        <v>2</v>
      </c>
      <c r="B3" s="42">
        <v>63</v>
      </c>
      <c r="C3" s="42">
        <v>66</v>
      </c>
      <c r="D3" s="42"/>
      <c r="E3" s="31"/>
      <c r="F3" s="31" t="s">
        <v>158</v>
      </c>
      <c r="G3" s="31" t="s">
        <v>159</v>
      </c>
    </row>
    <row r="4" spans="1:7" ht="15" x14ac:dyDescent="0.25">
      <c r="A4" s="42">
        <v>3</v>
      </c>
      <c r="B4" s="42">
        <v>68</v>
      </c>
      <c r="C4" s="42">
        <v>70</v>
      </c>
      <c r="D4" s="42"/>
      <c r="E4" s="28" t="s">
        <v>40</v>
      </c>
      <c r="F4" s="28">
        <v>69.61904761904762</v>
      </c>
      <c r="G4" s="28">
        <v>72.428571428571431</v>
      </c>
    </row>
    <row r="5" spans="1:7" ht="15" x14ac:dyDescent="0.25">
      <c r="A5" s="42">
        <v>4</v>
      </c>
      <c r="B5" s="42">
        <v>67</v>
      </c>
      <c r="C5" s="42">
        <v>68</v>
      </c>
      <c r="D5" s="42"/>
      <c r="E5" s="28" t="s">
        <v>161</v>
      </c>
      <c r="F5" s="28">
        <v>15.855</v>
      </c>
      <c r="G5" s="28">
        <v>19.007000000000001</v>
      </c>
    </row>
    <row r="6" spans="1:7" ht="15" x14ac:dyDescent="0.25">
      <c r="A6" s="42">
        <v>5</v>
      </c>
      <c r="B6" s="42">
        <v>66</v>
      </c>
      <c r="C6" s="42">
        <v>67</v>
      </c>
      <c r="D6" s="42"/>
      <c r="E6" s="28" t="s">
        <v>71</v>
      </c>
      <c r="F6" s="28">
        <v>21</v>
      </c>
      <c r="G6" s="28">
        <v>21</v>
      </c>
    </row>
    <row r="7" spans="1:7" ht="15" x14ac:dyDescent="0.25">
      <c r="A7" s="42">
        <v>6</v>
      </c>
      <c r="B7" s="42">
        <v>63</v>
      </c>
      <c r="C7" s="42">
        <v>68</v>
      </c>
      <c r="D7" s="42"/>
      <c r="E7" s="28" t="s">
        <v>153</v>
      </c>
      <c r="F7" s="28">
        <v>0</v>
      </c>
      <c r="G7" s="28"/>
    </row>
    <row r="8" spans="1:7" ht="15" x14ac:dyDescent="0.25">
      <c r="A8" s="42">
        <v>7</v>
      </c>
      <c r="B8" s="42">
        <v>76</v>
      </c>
      <c r="C8" s="42">
        <v>81</v>
      </c>
      <c r="D8" s="42"/>
      <c r="E8" s="28" t="s">
        <v>162</v>
      </c>
      <c r="F8" s="28">
        <v>-2.1805508309845725</v>
      </c>
      <c r="G8" s="28"/>
    </row>
    <row r="9" spans="1:7" ht="15" x14ac:dyDescent="0.25">
      <c r="A9" s="42">
        <v>8</v>
      </c>
      <c r="B9" s="42">
        <v>70</v>
      </c>
      <c r="C9" s="42">
        <v>72</v>
      </c>
      <c r="D9" s="42"/>
      <c r="E9" s="28" t="s">
        <v>163</v>
      </c>
      <c r="F9" s="28">
        <v>1.4608275708761664E-2</v>
      </c>
      <c r="G9" s="28"/>
    </row>
    <row r="10" spans="1:7" ht="15" x14ac:dyDescent="0.25">
      <c r="A10" s="42">
        <v>9</v>
      </c>
      <c r="B10" s="42">
        <v>69</v>
      </c>
      <c r="C10" s="42">
        <v>71</v>
      </c>
      <c r="D10" s="42"/>
      <c r="E10" s="28" t="s">
        <v>164</v>
      </c>
      <c r="F10" s="28">
        <v>1.6448530004709028</v>
      </c>
      <c r="G10" s="28"/>
    </row>
    <row r="11" spans="1:7" ht="15" x14ac:dyDescent="0.25">
      <c r="A11" s="42">
        <v>10</v>
      </c>
      <c r="B11" s="42">
        <v>73</v>
      </c>
      <c r="C11" s="42">
        <v>77</v>
      </c>
      <c r="D11" s="42"/>
      <c r="E11" s="28" t="s">
        <v>165</v>
      </c>
      <c r="F11" s="28">
        <v>7.3041378543808322E-3</v>
      </c>
      <c r="G11" s="28"/>
    </row>
    <row r="12" spans="1:7" ht="15.75" thickBot="1" x14ac:dyDescent="0.3">
      <c r="A12" s="42">
        <v>11</v>
      </c>
      <c r="B12" s="42">
        <v>71</v>
      </c>
      <c r="C12" s="42">
        <v>72</v>
      </c>
      <c r="D12" s="42"/>
      <c r="E12" s="29" t="s">
        <v>166</v>
      </c>
      <c r="F12" s="29">
        <v>1.9599610823206604</v>
      </c>
      <c r="G12" s="29"/>
    </row>
    <row r="13" spans="1:7" ht="15" x14ac:dyDescent="0.25">
      <c r="A13" s="42">
        <v>12</v>
      </c>
      <c r="B13" s="42">
        <v>66</v>
      </c>
      <c r="C13" s="42">
        <v>67</v>
      </c>
      <c r="D13" s="42"/>
      <c r="E13" s="27"/>
      <c r="F13" s="27"/>
      <c r="G13" s="27"/>
    </row>
    <row r="14" spans="1:7" ht="15" x14ac:dyDescent="0.25">
      <c r="A14" s="42">
        <v>13</v>
      </c>
      <c r="B14" s="42">
        <v>70</v>
      </c>
      <c r="C14" s="42">
        <v>79</v>
      </c>
      <c r="D14" s="42"/>
      <c r="E14" s="27"/>
      <c r="F14" s="27"/>
      <c r="G14" s="27"/>
    </row>
    <row r="15" spans="1:7" ht="15" x14ac:dyDescent="0.25">
      <c r="A15" s="42">
        <v>14</v>
      </c>
      <c r="B15" s="42">
        <v>78</v>
      </c>
      <c r="C15" s="42">
        <v>72</v>
      </c>
      <c r="D15" s="42"/>
      <c r="E15" s="27"/>
      <c r="F15" s="27"/>
      <c r="G15" s="27"/>
    </row>
    <row r="16" spans="1:7" ht="15" x14ac:dyDescent="0.25">
      <c r="A16" s="42">
        <v>15</v>
      </c>
      <c r="B16" s="42">
        <v>68</v>
      </c>
      <c r="C16" s="42">
        <v>73</v>
      </c>
      <c r="D16" s="42"/>
      <c r="E16" s="42"/>
      <c r="F16" s="42"/>
      <c r="G16" s="42"/>
    </row>
    <row r="17" spans="1:7" ht="15" x14ac:dyDescent="0.25">
      <c r="A17" s="42">
        <v>16</v>
      </c>
      <c r="B17" s="42">
        <v>75</v>
      </c>
      <c r="C17" s="42">
        <v>78</v>
      </c>
      <c r="D17" s="42"/>
      <c r="E17" s="42"/>
      <c r="F17" s="42"/>
      <c r="G17" s="42"/>
    </row>
    <row r="18" spans="1:7" ht="15" x14ac:dyDescent="0.25">
      <c r="A18" s="42">
        <v>17</v>
      </c>
      <c r="B18" s="42">
        <v>65</v>
      </c>
      <c r="C18" s="42">
        <v>69</v>
      </c>
      <c r="D18" s="42"/>
      <c r="E18" s="42"/>
      <c r="F18" s="42"/>
      <c r="G18" s="42"/>
    </row>
    <row r="19" spans="1:7" ht="15" x14ac:dyDescent="0.25">
      <c r="A19" s="42">
        <v>18</v>
      </c>
      <c r="B19" s="42">
        <v>67</v>
      </c>
      <c r="C19" s="42">
        <v>69</v>
      </c>
      <c r="D19" s="42"/>
      <c r="E19" s="42"/>
      <c r="F19" s="42"/>
      <c r="G19" s="42"/>
    </row>
    <row r="20" spans="1:7" ht="15" x14ac:dyDescent="0.25">
      <c r="A20" s="42">
        <v>19</v>
      </c>
      <c r="B20" s="42">
        <v>71</v>
      </c>
      <c r="C20" s="42">
        <v>77</v>
      </c>
      <c r="D20" s="42"/>
      <c r="E20" s="42"/>
      <c r="F20" s="42"/>
      <c r="G20" s="42"/>
    </row>
    <row r="21" spans="1:7" ht="15" x14ac:dyDescent="0.25">
      <c r="A21" s="42">
        <v>20</v>
      </c>
      <c r="B21" s="42">
        <v>74</v>
      </c>
      <c r="C21" s="42">
        <v>78</v>
      </c>
      <c r="D21" s="42"/>
      <c r="E21" s="42"/>
      <c r="F21" s="42"/>
      <c r="G21" s="42"/>
    </row>
    <row r="22" spans="1:7" ht="15" x14ac:dyDescent="0.25">
      <c r="A22" s="42">
        <v>21</v>
      </c>
      <c r="B22" s="42">
        <v>71</v>
      </c>
      <c r="C22" s="42">
        <v>72</v>
      </c>
      <c r="D22" s="42"/>
      <c r="E22" s="42"/>
      <c r="F22" s="42"/>
      <c r="G22" s="42"/>
    </row>
    <row r="23" spans="1:7" ht="15" x14ac:dyDescent="0.25">
      <c r="A23" s="42"/>
      <c r="B23" s="42"/>
      <c r="C23" s="42"/>
      <c r="D23" s="42"/>
      <c r="E23" s="42"/>
      <c r="F23" s="42"/>
      <c r="G23" s="42"/>
    </row>
    <row r="24" spans="1:7" ht="15" x14ac:dyDescent="0.25">
      <c r="A24" s="42" t="s">
        <v>40</v>
      </c>
      <c r="B24" s="42">
        <f>AVERAGE(B2:B22)</f>
        <v>69.61904761904762</v>
      </c>
      <c r="C24" s="42">
        <f>AVERAGE(C2:C22)</f>
        <v>72.428571428571431</v>
      </c>
      <c r="D24" s="42"/>
      <c r="E24" s="42"/>
      <c r="F24" s="42"/>
      <c r="G24" s="42"/>
    </row>
    <row r="25" spans="1:7" ht="15" x14ac:dyDescent="0.25">
      <c r="A25" s="42" t="s">
        <v>6</v>
      </c>
      <c r="B25" s="42">
        <f>VARP(B2:B22)</f>
        <v>15.854875283446715</v>
      </c>
      <c r="C25" s="42">
        <f>VARP(C2:C22)</f>
        <v>19.006802721088437</v>
      </c>
      <c r="D25" s="42"/>
      <c r="E25" s="42"/>
      <c r="F25" s="42"/>
      <c r="G25" s="42"/>
    </row>
  </sheetData>
  <phoneticPr fontId="7" type="noConversion"/>
  <printOptions gridLinesSet="0"/>
  <pageMargins left="0.75" right="0.75" top="1" bottom="1" header="0.5" footer="0.5"/>
  <headerFooter alignWithMargins="0">
    <oddHeader>&amp;F</oddHeader>
    <oddFooter>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5"/>
  <sheetViews>
    <sheetView showGridLines="0" workbookViewId="0">
      <selection activeCell="L10" sqref="L10"/>
    </sheetView>
  </sheetViews>
  <sheetFormatPr defaultRowHeight="12.75" x14ac:dyDescent="0.2"/>
  <cols>
    <col min="1" max="1" width="10.85546875" style="11" customWidth="1"/>
    <col min="2" max="2" width="9" style="11" customWidth="1"/>
    <col min="3" max="3" width="9.5703125" style="11" customWidth="1"/>
    <col min="4" max="10" width="8" style="11" customWidth="1"/>
    <col min="11" max="16384" width="9.140625" style="11"/>
  </cols>
  <sheetData>
    <row r="1" spans="1:19" ht="15" x14ac:dyDescent="0.25">
      <c r="A1" s="69" t="s">
        <v>14</v>
      </c>
      <c r="B1" s="69" t="s">
        <v>15</v>
      </c>
      <c r="C1" s="69" t="s">
        <v>16</v>
      </c>
      <c r="D1" s="69" t="s">
        <v>17</v>
      </c>
      <c r="E1" s="69" t="s">
        <v>18</v>
      </c>
      <c r="F1" s="69" t="s">
        <v>19</v>
      </c>
      <c r="G1" s="69" t="s">
        <v>20</v>
      </c>
      <c r="H1" s="69" t="s">
        <v>21</v>
      </c>
      <c r="I1" s="69" t="s">
        <v>22</v>
      </c>
      <c r="J1"/>
      <c r="K1" s="68"/>
      <c r="L1" s="68" t="s">
        <v>15</v>
      </c>
      <c r="M1" s="68" t="s">
        <v>16</v>
      </c>
      <c r="N1" s="68" t="s">
        <v>17</v>
      </c>
      <c r="O1" s="68" t="s">
        <v>18</v>
      </c>
      <c r="P1" s="68" t="s">
        <v>19</v>
      </c>
      <c r="Q1" s="68" t="s">
        <v>20</v>
      </c>
      <c r="R1" s="68" t="s">
        <v>21</v>
      </c>
      <c r="S1" s="68" t="s">
        <v>22</v>
      </c>
    </row>
    <row r="2" spans="1:19" ht="15" x14ac:dyDescent="0.25">
      <c r="A2" s="21" t="s">
        <v>23</v>
      </c>
      <c r="B2" s="23">
        <v>74.2</v>
      </c>
      <c r="C2" s="24">
        <v>176</v>
      </c>
      <c r="D2" s="22">
        <v>1</v>
      </c>
      <c r="E2" s="20">
        <v>90</v>
      </c>
      <c r="F2" s="20">
        <v>86</v>
      </c>
      <c r="G2" s="20">
        <v>134</v>
      </c>
      <c r="H2" s="20">
        <v>64.650203108158166</v>
      </c>
      <c r="I2" s="20">
        <v>8.9447359712721664</v>
      </c>
      <c r="J2"/>
      <c r="K2" s="14" t="s">
        <v>15</v>
      </c>
      <c r="L2" s="88">
        <v>1</v>
      </c>
      <c r="M2" s="88"/>
      <c r="N2" s="88"/>
      <c r="O2" s="88"/>
      <c r="P2" s="88"/>
      <c r="Q2" s="88"/>
      <c r="R2" s="88"/>
      <c r="S2" s="88"/>
    </row>
    <row r="3" spans="1:19" ht="15" x14ac:dyDescent="0.25">
      <c r="A3" s="21" t="s">
        <v>24</v>
      </c>
      <c r="B3" s="23">
        <v>68.5</v>
      </c>
      <c r="C3" s="20">
        <v>132</v>
      </c>
      <c r="D3" s="22">
        <v>1</v>
      </c>
      <c r="E3" s="20">
        <v>90</v>
      </c>
      <c r="F3" s="20">
        <v>87</v>
      </c>
      <c r="G3" s="20">
        <v>122</v>
      </c>
      <c r="H3" s="20">
        <v>30.840100535306192</v>
      </c>
      <c r="I3" s="20">
        <v>67.384673863944045</v>
      </c>
      <c r="J3"/>
      <c r="K3" s="14" t="s">
        <v>16</v>
      </c>
      <c r="L3" s="88">
        <v>0.84031231658311689</v>
      </c>
      <c r="M3" s="88">
        <v>1</v>
      </c>
      <c r="N3" s="88"/>
      <c r="O3" s="88"/>
      <c r="P3" s="88"/>
      <c r="Q3" s="88"/>
      <c r="R3" s="88"/>
      <c r="S3" s="88"/>
    </row>
    <row r="4" spans="1:19" ht="15" x14ac:dyDescent="0.25">
      <c r="A4" s="21" t="s">
        <v>25</v>
      </c>
      <c r="B4" s="23">
        <v>65</v>
      </c>
      <c r="C4" s="20">
        <v>157</v>
      </c>
      <c r="D4" s="22">
        <v>0</v>
      </c>
      <c r="E4" s="20">
        <v>82</v>
      </c>
      <c r="F4" s="20">
        <v>75</v>
      </c>
      <c r="G4" s="20">
        <v>145</v>
      </c>
      <c r="H4" s="20">
        <v>1.7600572421088145</v>
      </c>
      <c r="I4" s="20">
        <v>6.0147177944600116</v>
      </c>
      <c r="J4"/>
      <c r="K4" s="14" t="s">
        <v>17</v>
      </c>
      <c r="L4" s="88">
        <v>0.67076731722295235</v>
      </c>
      <c r="M4" s="88">
        <v>0.51893664612233348</v>
      </c>
      <c r="N4" s="88">
        <v>1</v>
      </c>
      <c r="O4" s="88"/>
      <c r="P4" s="88"/>
      <c r="Q4" s="88"/>
      <c r="R4" s="88"/>
      <c r="S4" s="88"/>
    </row>
    <row r="5" spans="1:19" ht="15" x14ac:dyDescent="0.25">
      <c r="A5" s="21" t="s">
        <v>26</v>
      </c>
      <c r="B5" s="23">
        <v>73.2</v>
      </c>
      <c r="C5" s="20">
        <v>199</v>
      </c>
      <c r="D5" s="22">
        <v>1</v>
      </c>
      <c r="E5" s="20">
        <v>90</v>
      </c>
      <c r="F5" s="20">
        <v>79</v>
      </c>
      <c r="G5" s="20">
        <v>109</v>
      </c>
      <c r="H5" s="20">
        <v>6.6548747506686823</v>
      </c>
      <c r="I5" s="20">
        <v>91.676159391772671</v>
      </c>
      <c r="J5"/>
      <c r="K5" s="14" t="s">
        <v>18</v>
      </c>
      <c r="L5" s="88">
        <v>9.9593483230139904E-2</v>
      </c>
      <c r="M5" s="88">
        <v>0.1634740563216483</v>
      </c>
      <c r="N5" s="88">
        <v>3.5294508453468541E-3</v>
      </c>
      <c r="O5" s="88">
        <v>1</v>
      </c>
      <c r="P5" s="88"/>
      <c r="Q5" s="88"/>
      <c r="R5" s="88"/>
      <c r="S5" s="88"/>
    </row>
    <row r="6" spans="1:19" ht="15" x14ac:dyDescent="0.25">
      <c r="A6" s="21" t="s">
        <v>27</v>
      </c>
      <c r="B6" s="23">
        <v>65.8</v>
      </c>
      <c r="C6" s="20">
        <v>154</v>
      </c>
      <c r="D6" s="22">
        <v>0</v>
      </c>
      <c r="E6" s="20">
        <v>100</v>
      </c>
      <c r="F6" s="20">
        <v>92</v>
      </c>
      <c r="G6" s="20">
        <v>132</v>
      </c>
      <c r="H6" s="20">
        <v>78.657626317124141</v>
      </c>
      <c r="I6" s="20">
        <v>72.694086599585717</v>
      </c>
      <c r="J6"/>
      <c r="K6" s="14" t="s">
        <v>19</v>
      </c>
      <c r="L6" s="88">
        <v>-0.28052577302525727</v>
      </c>
      <c r="M6" s="88">
        <v>-0.22444423675506434</v>
      </c>
      <c r="N6" s="88">
        <v>-0.15327149912817614</v>
      </c>
      <c r="O6" s="88">
        <v>0.8365098603312825</v>
      </c>
      <c r="P6" s="88">
        <v>1</v>
      </c>
      <c r="Q6" s="88"/>
      <c r="R6" s="88"/>
      <c r="S6" s="88"/>
    </row>
    <row r="7" spans="1:19" ht="15" x14ac:dyDescent="0.25">
      <c r="A7" s="21" t="s">
        <v>28</v>
      </c>
      <c r="B7" s="22">
        <v>52.4</v>
      </c>
      <c r="C7" s="22">
        <v>101</v>
      </c>
      <c r="D7" s="22">
        <v>0</v>
      </c>
      <c r="E7" s="22">
        <v>78</v>
      </c>
      <c r="F7" s="22">
        <v>89</v>
      </c>
      <c r="G7" s="20">
        <v>176</v>
      </c>
      <c r="H7" s="20">
        <v>17.680760476196156</v>
      </c>
      <c r="I7" s="20">
        <v>49.757194531321147</v>
      </c>
      <c r="J7"/>
      <c r="K7" s="14" t="s">
        <v>20</v>
      </c>
      <c r="L7" s="88">
        <v>-0.43735697382979594</v>
      </c>
      <c r="M7" s="88">
        <v>-0.3844685705571706</v>
      </c>
      <c r="N7" s="88">
        <v>-1.3649883943064975E-2</v>
      </c>
      <c r="O7" s="88">
        <v>-0.44504381688534278</v>
      </c>
      <c r="P7" s="88">
        <v>-2.0282813205223623E-2</v>
      </c>
      <c r="Q7" s="88">
        <v>1</v>
      </c>
      <c r="R7" s="88"/>
      <c r="S7" s="88"/>
    </row>
    <row r="8" spans="1:19" ht="15" x14ac:dyDescent="0.25">
      <c r="A8" s="21" t="s">
        <v>29</v>
      </c>
      <c r="B8" s="23">
        <v>69.2</v>
      </c>
      <c r="C8" s="20">
        <v>157</v>
      </c>
      <c r="D8" s="22">
        <v>0</v>
      </c>
      <c r="E8" s="20">
        <v>90</v>
      </c>
      <c r="F8" s="20">
        <v>84</v>
      </c>
      <c r="G8" s="20">
        <v>103</v>
      </c>
      <c r="H8" s="20">
        <v>63.881336722442938</v>
      </c>
      <c r="I8" s="20">
        <v>86.540192104985181</v>
      </c>
      <c r="J8"/>
      <c r="K8" s="14" t="s">
        <v>21</v>
      </c>
      <c r="L8" s="88">
        <v>0.22717728188109473</v>
      </c>
      <c r="M8" s="88">
        <v>3.5644613487596059E-3</v>
      </c>
      <c r="N8" s="88">
        <v>-0.21265296107192588</v>
      </c>
      <c r="O8" s="88">
        <v>7.8383309152619013E-2</v>
      </c>
      <c r="P8" s="88">
        <v>6.7271892135244815E-2</v>
      </c>
      <c r="Q8" s="88">
        <v>-0.15146042874410154</v>
      </c>
      <c r="R8" s="88">
        <v>1</v>
      </c>
      <c r="S8" s="88"/>
    </row>
    <row r="9" spans="1:19" ht="15.75" thickBot="1" x14ac:dyDescent="0.3">
      <c r="A9" s="21" t="s">
        <v>30</v>
      </c>
      <c r="B9" s="23">
        <v>69</v>
      </c>
      <c r="C9" s="20">
        <v>148</v>
      </c>
      <c r="D9" s="22">
        <v>0</v>
      </c>
      <c r="E9" s="20">
        <v>65</v>
      </c>
      <c r="F9" s="20">
        <v>54</v>
      </c>
      <c r="G9" s="20">
        <v>123</v>
      </c>
      <c r="H9" s="20">
        <v>99.740651112097112</v>
      </c>
      <c r="I9" s="20">
        <v>32.359363059549651</v>
      </c>
      <c r="J9"/>
      <c r="K9" s="15" t="s">
        <v>22</v>
      </c>
      <c r="L9" s="89">
        <v>-0.10162362067043039</v>
      </c>
      <c r="M9" s="89">
        <v>-0.17771704450314607</v>
      </c>
      <c r="N9" s="89">
        <v>4.5212474831567026E-2</v>
      </c>
      <c r="O9" s="89">
        <v>0.28936580122152361</v>
      </c>
      <c r="P9" s="89">
        <v>0.20994393583987628</v>
      </c>
      <c r="Q9" s="89">
        <v>-0.37462277159318785</v>
      </c>
      <c r="R9" s="89">
        <v>1.265886020016037E-2</v>
      </c>
      <c r="S9" s="89">
        <v>1</v>
      </c>
    </row>
    <row r="10" spans="1:19" ht="15" x14ac:dyDescent="0.25">
      <c r="A10" s="21" t="s">
        <v>31</v>
      </c>
      <c r="B10" s="23">
        <v>77</v>
      </c>
      <c r="C10" s="20">
        <v>225</v>
      </c>
      <c r="D10" s="22">
        <v>1</v>
      </c>
      <c r="E10" s="20">
        <v>92</v>
      </c>
      <c r="F10" s="20">
        <v>85</v>
      </c>
      <c r="G10" s="20">
        <v>132</v>
      </c>
      <c r="H10" s="20">
        <v>74.067271905732923</v>
      </c>
      <c r="I10" s="20">
        <v>22.43730783711726</v>
      </c>
      <c r="J10"/>
    </row>
    <row r="11" spans="1:19" ht="15" x14ac:dyDescent="0.25">
      <c r="A11" s="21" t="s">
        <v>32</v>
      </c>
      <c r="B11" s="23">
        <v>71</v>
      </c>
      <c r="C11" s="20">
        <v>179</v>
      </c>
      <c r="D11" s="22">
        <v>1</v>
      </c>
      <c r="E11" s="20">
        <v>70</v>
      </c>
      <c r="F11" s="20">
        <v>60</v>
      </c>
      <c r="G11" s="20">
        <v>144</v>
      </c>
      <c r="H11" s="20">
        <v>35.810086203036917</v>
      </c>
      <c r="I11" s="20">
        <v>77.932968328605057</v>
      </c>
      <c r="J11"/>
    </row>
    <row r="12" spans="1:19" ht="15" x14ac:dyDescent="0.25">
      <c r="A12" s="21" t="s">
        <v>33</v>
      </c>
      <c r="B12" s="23">
        <v>73.5</v>
      </c>
      <c r="C12" s="20">
        <v>190</v>
      </c>
      <c r="D12" s="22">
        <v>1</v>
      </c>
      <c r="E12" s="20">
        <v>69</v>
      </c>
      <c r="F12" s="20">
        <v>58</v>
      </c>
      <c r="G12" s="20">
        <v>156</v>
      </c>
      <c r="H12" s="20">
        <v>11.989300025561533</v>
      </c>
      <c r="I12" s="20">
        <v>0.81465523026054143</v>
      </c>
      <c r="J12"/>
    </row>
    <row r="13" spans="1:19" ht="15" x14ac:dyDescent="0.25">
      <c r="A13" s="21" t="s">
        <v>34</v>
      </c>
      <c r="B13" s="23">
        <v>66.900000000000006</v>
      </c>
      <c r="C13" s="20">
        <v>155</v>
      </c>
      <c r="D13" s="22">
        <v>0</v>
      </c>
      <c r="E13" s="20">
        <v>80</v>
      </c>
      <c r="F13" s="20">
        <v>86</v>
      </c>
      <c r="G13" s="20">
        <v>157</v>
      </c>
      <c r="H13" s="20">
        <v>68.048251039817842</v>
      </c>
      <c r="I13" s="20">
        <v>21.861716388777097</v>
      </c>
      <c r="J13"/>
    </row>
    <row r="14" spans="1:19" ht="15" x14ac:dyDescent="0.25">
      <c r="A14" s="21" t="s">
        <v>35</v>
      </c>
      <c r="B14" s="23">
        <v>67.099999999999994</v>
      </c>
      <c r="C14" s="20">
        <v>190</v>
      </c>
      <c r="D14" s="22">
        <v>0</v>
      </c>
      <c r="E14" s="20">
        <v>89</v>
      </c>
      <c r="F14" s="20">
        <v>77</v>
      </c>
      <c r="G14" s="20">
        <v>98</v>
      </c>
      <c r="H14" s="20">
        <v>23.006162051024148</v>
      </c>
      <c r="I14" s="20">
        <v>25.049354179873262</v>
      </c>
      <c r="J14"/>
    </row>
    <row r="16" spans="1:19" ht="15" x14ac:dyDescent="0.25">
      <c r="A16"/>
      <c r="B16"/>
      <c r="C16"/>
      <c r="D16"/>
      <c r="E16"/>
      <c r="F16"/>
      <c r="G16"/>
      <c r="H16"/>
      <c r="I16"/>
      <c r="J16"/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21" spans="1:10" ht="15" x14ac:dyDescent="0.25">
      <c r="C21"/>
    </row>
    <row r="25" spans="1:10" ht="13.5" thickBot="1" x14ac:dyDescent="0.25"/>
    <row r="26" spans="1:10" ht="15" x14ac:dyDescent="0.25">
      <c r="A26" s="65"/>
      <c r="B26" s="66" t="s">
        <v>15</v>
      </c>
      <c r="C26" s="66" t="s">
        <v>16</v>
      </c>
      <c r="D26" s="66" t="s">
        <v>17</v>
      </c>
      <c r="E26" s="66" t="s">
        <v>18</v>
      </c>
      <c r="F26" s="66" t="s">
        <v>19</v>
      </c>
      <c r="G26" s="66" t="s">
        <v>20</v>
      </c>
      <c r="H26" s="66" t="s">
        <v>21</v>
      </c>
      <c r="I26" s="67" t="s">
        <v>22</v>
      </c>
      <c r="J26"/>
    </row>
    <row r="27" spans="1:10" ht="15" x14ac:dyDescent="0.25">
      <c r="A27" s="56" t="s">
        <v>15</v>
      </c>
      <c r="B27" s="71">
        <f ca="1">CORREL(INDIRECT($A27),INDIRECT(B$26))</f>
        <v>1</v>
      </c>
      <c r="C27" s="71"/>
      <c r="D27" s="71"/>
      <c r="E27" s="71"/>
      <c r="F27" s="71"/>
      <c r="G27" s="71"/>
      <c r="H27" s="71"/>
      <c r="I27" s="72"/>
      <c r="J27"/>
    </row>
    <row r="28" spans="1:10" ht="15" x14ac:dyDescent="0.25">
      <c r="A28" s="56" t="s">
        <v>16</v>
      </c>
      <c r="B28" s="71">
        <f t="shared" ref="B28:D29" ca="1" si="0">CORREL(INDIRECT($A28),INDIRECT(B$26))</f>
        <v>0.84031231658311689</v>
      </c>
      <c r="C28" s="71">
        <f t="shared" ca="1" si="0"/>
        <v>0.99999999999999989</v>
      </c>
      <c r="D28" s="71"/>
      <c r="E28" s="71"/>
      <c r="F28" s="71"/>
      <c r="G28" s="71"/>
      <c r="H28" s="71"/>
      <c r="I28" s="72"/>
      <c r="J28"/>
    </row>
    <row r="29" spans="1:10" ht="15" x14ac:dyDescent="0.25">
      <c r="A29" s="56" t="s">
        <v>17</v>
      </c>
      <c r="B29" s="71">
        <f t="shared" ca="1" si="0"/>
        <v>0.67076731722295235</v>
      </c>
      <c r="C29" s="71">
        <f t="shared" ca="1" si="0"/>
        <v>0.51893664612233348</v>
      </c>
      <c r="D29" s="71">
        <f t="shared" ca="1" si="0"/>
        <v>1</v>
      </c>
      <c r="E29" s="71"/>
      <c r="F29" s="71"/>
      <c r="G29" s="71"/>
      <c r="H29" s="71"/>
      <c r="I29" s="72"/>
      <c r="J29"/>
    </row>
    <row r="30" spans="1:10" ht="15" x14ac:dyDescent="0.25">
      <c r="A30" s="56" t="s">
        <v>18</v>
      </c>
      <c r="B30" s="71">
        <f t="shared" ref="B30:D34" ca="1" si="1">CORREL(INDIRECT($A30),INDIRECT(B$26))</f>
        <v>9.9593483230139904E-2</v>
      </c>
      <c r="C30" s="71">
        <f t="shared" ca="1" si="1"/>
        <v>0.1634740563216483</v>
      </c>
      <c r="D30" s="71">
        <f t="shared" ca="1" si="1"/>
        <v>3.5294508453468541E-3</v>
      </c>
      <c r="E30" s="71">
        <f t="shared" ref="E30:I34" ca="1" si="2">CORREL(INDIRECT($A30),INDIRECT(E$26))</f>
        <v>1</v>
      </c>
      <c r="F30" s="71"/>
      <c r="G30" s="71"/>
      <c r="H30" s="71"/>
      <c r="I30" s="72"/>
      <c r="J30"/>
    </row>
    <row r="31" spans="1:10" ht="15" x14ac:dyDescent="0.25">
      <c r="A31" s="56" t="s">
        <v>19</v>
      </c>
      <c r="B31" s="71">
        <f t="shared" ca="1" si="1"/>
        <v>-0.28052577302525727</v>
      </c>
      <c r="C31" s="71">
        <f t="shared" ca="1" si="1"/>
        <v>-0.22444423675506434</v>
      </c>
      <c r="D31" s="71">
        <f t="shared" ca="1" si="1"/>
        <v>-0.15327149912817614</v>
      </c>
      <c r="E31" s="71">
        <f t="shared" ca="1" si="2"/>
        <v>0.8365098603312825</v>
      </c>
      <c r="F31" s="71">
        <f t="shared" ca="1" si="2"/>
        <v>1</v>
      </c>
      <c r="G31" s="71"/>
      <c r="H31" s="71"/>
      <c r="I31" s="72"/>
      <c r="J31"/>
    </row>
    <row r="32" spans="1:10" ht="15" x14ac:dyDescent="0.25">
      <c r="A32" s="56" t="s">
        <v>20</v>
      </c>
      <c r="B32" s="71">
        <f t="shared" ca="1" si="1"/>
        <v>-0.43735697382979594</v>
      </c>
      <c r="C32" s="71">
        <f t="shared" ca="1" si="1"/>
        <v>-0.3844685705571706</v>
      </c>
      <c r="D32" s="71">
        <f t="shared" ca="1" si="1"/>
        <v>-1.3649883943064975E-2</v>
      </c>
      <c r="E32" s="71">
        <f t="shared" ca="1" si="2"/>
        <v>-0.44504381688534278</v>
      </c>
      <c r="F32" s="71">
        <f t="shared" ca="1" si="2"/>
        <v>-2.0282813205223623E-2</v>
      </c>
      <c r="G32" s="71">
        <f t="shared" ca="1" si="2"/>
        <v>1</v>
      </c>
      <c r="H32" s="71"/>
      <c r="I32" s="72"/>
      <c r="J32"/>
    </row>
    <row r="33" spans="1:10" ht="15" x14ac:dyDescent="0.25">
      <c r="A33" s="56" t="s">
        <v>21</v>
      </c>
      <c r="B33" s="71">
        <f t="shared" ca="1" si="1"/>
        <v>0.22717728188109473</v>
      </c>
      <c r="C33" s="71">
        <f t="shared" ca="1" si="1"/>
        <v>3.5644613487596059E-3</v>
      </c>
      <c r="D33" s="71">
        <f t="shared" ca="1" si="1"/>
        <v>-0.21265296107192588</v>
      </c>
      <c r="E33" s="71">
        <f t="shared" ca="1" si="2"/>
        <v>7.8383309152619013E-2</v>
      </c>
      <c r="F33" s="71">
        <f t="shared" ca="1" si="2"/>
        <v>6.7271892135244815E-2</v>
      </c>
      <c r="G33" s="71">
        <f t="shared" ca="1" si="2"/>
        <v>-0.15146042874410154</v>
      </c>
      <c r="H33" s="71">
        <f t="shared" ca="1" si="2"/>
        <v>1</v>
      </c>
      <c r="I33" s="72"/>
      <c r="J33"/>
    </row>
    <row r="34" spans="1:10" ht="15.75" thickBot="1" x14ac:dyDescent="0.3">
      <c r="A34" s="57" t="s">
        <v>22</v>
      </c>
      <c r="B34" s="73">
        <f t="shared" ca="1" si="1"/>
        <v>-0.10162362067043039</v>
      </c>
      <c r="C34" s="73">
        <f t="shared" ca="1" si="1"/>
        <v>-0.17771704450314607</v>
      </c>
      <c r="D34" s="73">
        <f t="shared" ca="1" si="1"/>
        <v>4.5212474831567026E-2</v>
      </c>
      <c r="E34" s="73">
        <f t="shared" ca="1" si="2"/>
        <v>0.28936580122152361</v>
      </c>
      <c r="F34" s="73">
        <f t="shared" ca="1" si="2"/>
        <v>0.20994393583987628</v>
      </c>
      <c r="G34" s="73">
        <f t="shared" ca="1" si="2"/>
        <v>-0.37462277159318785</v>
      </c>
      <c r="H34" s="73">
        <f t="shared" ca="1" si="2"/>
        <v>1.265886020016037E-2</v>
      </c>
      <c r="I34" s="74">
        <f t="shared" ca="1" si="2"/>
        <v>1.0000000000000002</v>
      </c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</sheetData>
  <phoneticPr fontId="7" type="noConversion"/>
  <printOptions gridLinesSet="0"/>
  <pageMargins left="0.75" right="0.75" top="1" bottom="1" header="0.5" footer="0.5"/>
  <headerFooter alignWithMargins="0">
    <oddHeader>&amp;F</oddHeader>
    <oddFooter>Page &amp;P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showGridLines="0" workbookViewId="0"/>
  </sheetViews>
  <sheetFormatPr defaultRowHeight="15" x14ac:dyDescent="0.25"/>
  <cols>
    <col min="1" max="1" width="10" customWidth="1"/>
  </cols>
  <sheetData>
    <row r="1" spans="1:13" x14ac:dyDescent="0.25">
      <c r="A1" s="70" t="s">
        <v>14</v>
      </c>
      <c r="B1" s="70" t="s">
        <v>18</v>
      </c>
      <c r="C1" s="70" t="s">
        <v>19</v>
      </c>
      <c r="D1" s="70" t="s">
        <v>20</v>
      </c>
      <c r="E1" s="70" t="s">
        <v>21</v>
      </c>
      <c r="F1" s="70" t="s">
        <v>22</v>
      </c>
      <c r="H1" s="68"/>
      <c r="I1" s="68" t="s">
        <v>18</v>
      </c>
      <c r="J1" s="68" t="s">
        <v>19</v>
      </c>
      <c r="K1" s="68" t="s">
        <v>20</v>
      </c>
      <c r="L1" s="68" t="s">
        <v>21</v>
      </c>
      <c r="M1" s="68" t="s">
        <v>22</v>
      </c>
    </row>
    <row r="2" spans="1:13" x14ac:dyDescent="0.25">
      <c r="A2" s="19" t="s">
        <v>23</v>
      </c>
      <c r="B2" s="20">
        <v>1</v>
      </c>
      <c r="C2" s="20">
        <v>1</v>
      </c>
      <c r="D2" s="20">
        <v>134</v>
      </c>
      <c r="E2" s="20">
        <v>64.650203108158166</v>
      </c>
      <c r="F2" s="20">
        <v>8.9447359712721664</v>
      </c>
      <c r="H2" s="14" t="s">
        <v>18</v>
      </c>
      <c r="I2" s="71">
        <f>VARP(Covariance!$B$2:$B$14)</f>
        <v>14</v>
      </c>
      <c r="J2" s="71"/>
      <c r="K2" s="71"/>
      <c r="L2" s="71"/>
      <c r="M2" s="71"/>
    </row>
    <row r="3" spans="1:13" x14ac:dyDescent="0.25">
      <c r="A3" s="21" t="s">
        <v>24</v>
      </c>
      <c r="B3" s="20">
        <v>2</v>
      </c>
      <c r="C3" s="20">
        <v>2</v>
      </c>
      <c r="D3" s="20">
        <v>122</v>
      </c>
      <c r="E3" s="20">
        <v>30.840100535306192</v>
      </c>
      <c r="F3" s="20">
        <v>67.384673863944045</v>
      </c>
      <c r="H3" s="14" t="s">
        <v>19</v>
      </c>
      <c r="I3" s="71">
        <v>14</v>
      </c>
      <c r="J3" s="71">
        <f>VARP(Covariance!$C$2:$C$14)</f>
        <v>14</v>
      </c>
      <c r="K3" s="71"/>
      <c r="L3" s="71"/>
      <c r="M3" s="71"/>
    </row>
    <row r="4" spans="1:13" x14ac:dyDescent="0.25">
      <c r="A4" s="21" t="s">
        <v>25</v>
      </c>
      <c r="B4" s="20">
        <v>3</v>
      </c>
      <c r="C4" s="20">
        <v>3</v>
      </c>
      <c r="D4" s="20">
        <v>145</v>
      </c>
      <c r="E4" s="20">
        <v>1.7600572421088145</v>
      </c>
      <c r="F4" s="20">
        <v>6.0147177944600116</v>
      </c>
      <c r="H4" s="14" t="s">
        <v>20</v>
      </c>
      <c r="I4" s="71">
        <v>4.2307692307692308</v>
      </c>
      <c r="J4" s="71">
        <v>4.2307692307692308</v>
      </c>
      <c r="K4" s="71">
        <f>VARP(Covariance!$D$2:$D$14)</f>
        <v>472.59171597633139</v>
      </c>
      <c r="L4" s="71"/>
      <c r="M4" s="71"/>
    </row>
    <row r="5" spans="1:13" x14ac:dyDescent="0.25">
      <c r="A5" s="21" t="s">
        <v>26</v>
      </c>
      <c r="B5" s="20">
        <v>4</v>
      </c>
      <c r="C5" s="20">
        <v>4</v>
      </c>
      <c r="D5" s="20">
        <v>109</v>
      </c>
      <c r="E5" s="20">
        <v>6.6548747506686823</v>
      </c>
      <c r="F5" s="20">
        <v>91.676159391772671</v>
      </c>
      <c r="H5" s="14" t="s">
        <v>21</v>
      </c>
      <c r="I5" s="71">
        <v>10.572176421829862</v>
      </c>
      <c r="J5" s="71">
        <v>10.572176421829862</v>
      </c>
      <c r="K5" s="71">
        <v>-100.81655622902623</v>
      </c>
      <c r="L5" s="71">
        <f>VARP(Covariance!$E$2:$E$14)</f>
        <v>937.51720909299138</v>
      </c>
      <c r="M5" s="71"/>
    </row>
    <row r="6" spans="1:13" ht="15.75" thickBot="1" x14ac:dyDescent="0.3">
      <c r="A6" s="21" t="s">
        <v>27</v>
      </c>
      <c r="B6" s="20">
        <v>5</v>
      </c>
      <c r="C6" s="20">
        <v>5</v>
      </c>
      <c r="D6" s="20">
        <v>132</v>
      </c>
      <c r="E6" s="20">
        <v>78.657626317124141</v>
      </c>
      <c r="F6" s="20">
        <v>72.694086599585717</v>
      </c>
      <c r="H6" s="15" t="s">
        <v>22</v>
      </c>
      <c r="I6" s="73">
        <v>-23.917560812864409</v>
      </c>
      <c r="J6" s="73">
        <v>-23.917560812864409</v>
      </c>
      <c r="K6" s="73">
        <v>-253.72638791028146</v>
      </c>
      <c r="L6" s="73">
        <v>12.075709025860853</v>
      </c>
      <c r="M6" s="73">
        <f>VARP(Covariance!$F$2:$F$14)</f>
        <v>970.63695864387603</v>
      </c>
    </row>
    <row r="7" spans="1:13" x14ac:dyDescent="0.25">
      <c r="A7" s="21" t="s">
        <v>28</v>
      </c>
      <c r="B7" s="22">
        <v>6</v>
      </c>
      <c r="C7" s="22">
        <v>6</v>
      </c>
      <c r="D7" s="20">
        <v>176</v>
      </c>
      <c r="E7" s="20">
        <v>17.680760476196156</v>
      </c>
      <c r="F7" s="20">
        <v>49.757194531321147</v>
      </c>
      <c r="H7" s="18"/>
      <c r="I7" s="18"/>
    </row>
    <row r="8" spans="1:13" x14ac:dyDescent="0.25">
      <c r="A8" s="21" t="s">
        <v>29</v>
      </c>
      <c r="B8" s="20">
        <v>7</v>
      </c>
      <c r="C8" s="20">
        <v>7</v>
      </c>
      <c r="D8" s="20">
        <v>103</v>
      </c>
      <c r="E8" s="20">
        <v>63.881336722442938</v>
      </c>
      <c r="F8" s="20">
        <v>86.540192104985181</v>
      </c>
    </row>
    <row r="9" spans="1:13" x14ac:dyDescent="0.25">
      <c r="A9" s="21" t="s">
        <v>30</v>
      </c>
      <c r="B9" s="20">
        <v>8</v>
      </c>
      <c r="C9" s="20">
        <v>8</v>
      </c>
      <c r="D9" s="20">
        <v>123</v>
      </c>
      <c r="E9" s="20">
        <v>99.740651112097112</v>
      </c>
      <c r="F9" s="20">
        <v>32.359363059549651</v>
      </c>
    </row>
    <row r="10" spans="1:13" x14ac:dyDescent="0.25">
      <c r="A10" s="21" t="s">
        <v>31</v>
      </c>
      <c r="B10" s="20">
        <v>9</v>
      </c>
      <c r="C10" s="20">
        <v>9</v>
      </c>
      <c r="D10" s="20">
        <v>132</v>
      </c>
      <c r="E10" s="20">
        <v>74.067271905732923</v>
      </c>
      <c r="F10" s="20">
        <v>22.43730783711726</v>
      </c>
    </row>
    <row r="11" spans="1:13" x14ac:dyDescent="0.25">
      <c r="A11" s="21" t="s">
        <v>32</v>
      </c>
      <c r="B11" s="20">
        <v>10</v>
      </c>
      <c r="C11" s="20">
        <v>10</v>
      </c>
      <c r="D11" s="20">
        <v>144</v>
      </c>
      <c r="E11" s="20">
        <v>35.810086203036917</v>
      </c>
      <c r="F11" s="20">
        <v>77.932968328605057</v>
      </c>
    </row>
    <row r="12" spans="1:13" x14ac:dyDescent="0.25">
      <c r="A12" s="21" t="s">
        <v>33</v>
      </c>
      <c r="B12" s="20">
        <v>11</v>
      </c>
      <c r="C12" s="20">
        <v>11</v>
      </c>
      <c r="D12" s="20">
        <v>156</v>
      </c>
      <c r="E12" s="20">
        <v>11.989300025561533</v>
      </c>
      <c r="F12" s="20">
        <v>0.81465523026054143</v>
      </c>
    </row>
    <row r="13" spans="1:13" x14ac:dyDescent="0.25">
      <c r="A13" s="21" t="s">
        <v>34</v>
      </c>
      <c r="B13" s="20">
        <v>12</v>
      </c>
      <c r="C13" s="20">
        <v>12</v>
      </c>
      <c r="D13" s="20">
        <v>157</v>
      </c>
      <c r="E13" s="20">
        <v>68.048251039817842</v>
      </c>
      <c r="F13" s="20">
        <v>21.861716388777097</v>
      </c>
    </row>
    <row r="14" spans="1:13" x14ac:dyDescent="0.25">
      <c r="A14" s="21" t="s">
        <v>35</v>
      </c>
      <c r="B14" s="20">
        <v>13</v>
      </c>
      <c r="C14" s="20">
        <v>13</v>
      </c>
      <c r="D14" s="20">
        <v>98</v>
      </c>
      <c r="E14" s="20">
        <v>23.006162051024148</v>
      </c>
      <c r="F14" s="20">
        <v>25.049354179873262</v>
      </c>
      <c r="H14" s="18"/>
      <c r="I14" s="18"/>
    </row>
    <row r="15" spans="1:13" x14ac:dyDescent="0.25">
      <c r="B15" s="18"/>
      <c r="C15" s="18"/>
      <c r="D15" s="18"/>
      <c r="E15" s="18"/>
      <c r="F15" s="18"/>
    </row>
    <row r="25" spans="1:6" x14ac:dyDescent="0.25">
      <c r="A25" s="59"/>
      <c r="B25" s="59" t="s">
        <v>18</v>
      </c>
      <c r="C25" s="59" t="s">
        <v>19</v>
      </c>
      <c r="D25" s="59" t="s">
        <v>20</v>
      </c>
      <c r="E25" s="59" t="s">
        <v>21</v>
      </c>
      <c r="F25" s="59" t="s">
        <v>22</v>
      </c>
    </row>
    <row r="26" spans="1:6" x14ac:dyDescent="0.25">
      <c r="A26" t="s">
        <v>18</v>
      </c>
      <c r="B26" s="75">
        <f ca="1">COVAR(INDIRECT($A26),INDIRECT(B$25))</f>
        <v>14</v>
      </c>
      <c r="C26" s="75"/>
      <c r="D26" s="75"/>
      <c r="E26" s="75"/>
      <c r="F26" s="75"/>
    </row>
    <row r="27" spans="1:6" x14ac:dyDescent="0.25">
      <c r="A27" t="s">
        <v>19</v>
      </c>
      <c r="B27" s="75">
        <f t="shared" ref="B27:F30" ca="1" si="0">COVAR(INDIRECT($A27),INDIRECT(B$25))</f>
        <v>14</v>
      </c>
      <c r="C27" s="75">
        <f t="shared" ca="1" si="0"/>
        <v>14</v>
      </c>
      <c r="D27" s="75"/>
      <c r="E27" s="75"/>
      <c r="F27" s="75"/>
    </row>
    <row r="28" spans="1:6" x14ac:dyDescent="0.25">
      <c r="A28" t="s">
        <v>20</v>
      </c>
      <c r="B28" s="75">
        <f t="shared" ca="1" si="0"/>
        <v>4.2307692307692308</v>
      </c>
      <c r="C28" s="75">
        <f t="shared" ca="1" si="0"/>
        <v>4.2307692307692308</v>
      </c>
      <c r="D28" s="75">
        <f t="shared" ca="1" si="0"/>
        <v>472.59171597633144</v>
      </c>
      <c r="E28" s="75"/>
      <c r="F28" s="75"/>
    </row>
    <row r="29" spans="1:6" x14ac:dyDescent="0.25">
      <c r="A29" t="s">
        <v>21</v>
      </c>
      <c r="B29" s="75">
        <f t="shared" ca="1" si="0"/>
        <v>10.572176421829862</v>
      </c>
      <c r="C29" s="75">
        <f t="shared" ca="1" si="0"/>
        <v>10.572176421829862</v>
      </c>
      <c r="D29" s="75">
        <f t="shared" ca="1" si="0"/>
        <v>-100.81655622902623</v>
      </c>
      <c r="E29" s="75">
        <f t="shared" ca="1" si="0"/>
        <v>937.51720909299127</v>
      </c>
      <c r="F29" s="75"/>
    </row>
    <row r="30" spans="1:6" x14ac:dyDescent="0.25">
      <c r="A30" t="s">
        <v>22</v>
      </c>
      <c r="B30" s="75">
        <f t="shared" ca="1" si="0"/>
        <v>-23.917560812864409</v>
      </c>
      <c r="C30" s="75">
        <f t="shared" ca="1" si="0"/>
        <v>-23.917560812864409</v>
      </c>
      <c r="D30" s="75">
        <f t="shared" ca="1" si="0"/>
        <v>-253.72638791028146</v>
      </c>
      <c r="E30" s="75">
        <f t="shared" ca="1" si="0"/>
        <v>12.075709025860853</v>
      </c>
      <c r="F30" s="75">
        <f t="shared" ca="1" si="0"/>
        <v>970.63695864387591</v>
      </c>
    </row>
  </sheetData>
  <phoneticPr fontId="7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1"/>
  <sheetViews>
    <sheetView showGridLines="0" workbookViewId="0">
      <selection activeCell="R29" sqref="R29"/>
    </sheetView>
  </sheetViews>
  <sheetFormatPr defaultRowHeight="12.75" x14ac:dyDescent="0.2"/>
  <cols>
    <col min="1" max="3" width="11.42578125" style="9" customWidth="1"/>
    <col min="4" max="4" width="7" style="9" customWidth="1"/>
    <col min="5" max="5" width="17.5703125" style="9" customWidth="1"/>
    <col min="6" max="6" width="8.28515625" style="9" customWidth="1"/>
    <col min="7" max="7" width="17.5703125" style="9" customWidth="1"/>
    <col min="8" max="8" width="8.28515625" style="9" customWidth="1"/>
    <col min="9" max="9" width="17.5703125" style="9" customWidth="1"/>
    <col min="10" max="10" width="8.28515625" style="9" customWidth="1"/>
    <col min="11" max="11" width="5" style="9" customWidth="1"/>
    <col min="12" max="12" width="28.28515625" style="9" customWidth="1"/>
    <col min="13" max="13" width="19" style="9" customWidth="1"/>
    <col min="14" max="14" width="11.85546875" style="9" customWidth="1"/>
    <col min="15" max="15" width="21.28515625" style="9" customWidth="1"/>
    <col min="16" max="17" width="14.28515625" style="9" customWidth="1"/>
    <col min="18" max="16384" width="9.140625" style="9"/>
  </cols>
  <sheetData>
    <row r="1" spans="1:18" ht="30" x14ac:dyDescent="0.25">
      <c r="A1" s="55" t="s">
        <v>36</v>
      </c>
      <c r="B1" s="55" t="s">
        <v>37</v>
      </c>
      <c r="C1" s="55" t="s">
        <v>38</v>
      </c>
      <c r="D1" s="50"/>
      <c r="E1" s="31" t="s">
        <v>36</v>
      </c>
      <c r="F1" s="31"/>
      <c r="G1" s="31" t="s">
        <v>37</v>
      </c>
      <c r="H1" s="31"/>
      <c r="I1" s="31" t="s">
        <v>38</v>
      </c>
      <c r="J1" s="31"/>
      <c r="K1" s="50"/>
      <c r="L1" s="50"/>
      <c r="M1" s="77"/>
      <c r="N1" s="78" t="s">
        <v>3</v>
      </c>
      <c r="O1" s="78" t="s">
        <v>181</v>
      </c>
      <c r="P1" s="78" t="s">
        <v>39</v>
      </c>
      <c r="Q1" s="50"/>
      <c r="R1" s="50"/>
    </row>
    <row r="2" spans="1:18" ht="15" x14ac:dyDescent="0.25">
      <c r="A2" s="50">
        <v>35</v>
      </c>
      <c r="B2" s="50">
        <v>41</v>
      </c>
      <c r="C2" s="51">
        <v>52</v>
      </c>
      <c r="D2" s="50"/>
      <c r="E2" s="28"/>
      <c r="F2" s="28"/>
      <c r="G2" s="28"/>
      <c r="H2" s="28"/>
      <c r="I2" s="28"/>
      <c r="J2" s="28"/>
      <c r="K2" s="50"/>
      <c r="L2" s="50"/>
      <c r="M2" s="79" t="s">
        <v>40</v>
      </c>
      <c r="N2" s="80">
        <f ca="1">AVERAGE(INDIRECT(N1))</f>
        <v>39.25</v>
      </c>
      <c r="O2" s="80">
        <f ca="1">AVERAGE(INDIRECT(O1))</f>
        <v>46</v>
      </c>
      <c r="P2" s="80">
        <f ca="1">AVERAGE(INDIRECT(P1))</f>
        <v>41.35</v>
      </c>
      <c r="Q2" s="50"/>
      <c r="R2" s="52"/>
    </row>
    <row r="3" spans="1:18" ht="15" x14ac:dyDescent="0.25">
      <c r="A3" s="50">
        <v>32</v>
      </c>
      <c r="B3" s="50">
        <v>35</v>
      </c>
      <c r="C3" s="51">
        <v>29</v>
      </c>
      <c r="D3" s="50"/>
      <c r="E3" s="28" t="s">
        <v>40</v>
      </c>
      <c r="F3" s="28">
        <v>39.25</v>
      </c>
      <c r="G3" s="28" t="s">
        <v>40</v>
      </c>
      <c r="H3" s="28">
        <v>46</v>
      </c>
      <c r="I3" s="28" t="s">
        <v>40</v>
      </c>
      <c r="J3" s="28">
        <v>41.35</v>
      </c>
      <c r="K3" s="50"/>
      <c r="L3" s="50"/>
      <c r="M3" s="79" t="s">
        <v>41</v>
      </c>
      <c r="N3" s="80">
        <f ca="1">N6/SQRT(N14)</f>
        <v>1.8480074618213445</v>
      </c>
      <c r="O3" s="80">
        <f ca="1">O6/SQRT(O14)</f>
        <v>2.1076302482071885</v>
      </c>
      <c r="P3" s="80">
        <f ca="1">P6/SQRT(P14)</f>
        <v>1.5648692563513706</v>
      </c>
      <c r="Q3" s="53"/>
      <c r="R3" s="50"/>
    </row>
    <row r="4" spans="1:18" ht="15" x14ac:dyDescent="0.25">
      <c r="A4" s="50">
        <v>46</v>
      </c>
      <c r="B4" s="50">
        <v>36</v>
      </c>
      <c r="C4" s="51">
        <v>43</v>
      </c>
      <c r="D4" s="50"/>
      <c r="E4" s="28" t="s">
        <v>41</v>
      </c>
      <c r="F4" s="28">
        <v>1.8480074618213445</v>
      </c>
      <c r="G4" s="28" t="s">
        <v>41</v>
      </c>
      <c r="H4" s="28">
        <v>2.1076302482071885</v>
      </c>
      <c r="I4" s="28" t="s">
        <v>41</v>
      </c>
      <c r="J4" s="28">
        <v>1.5648692563513706</v>
      </c>
      <c r="K4" s="50"/>
      <c r="L4" s="50"/>
      <c r="M4" s="79" t="s">
        <v>42</v>
      </c>
      <c r="N4" s="80">
        <f ca="1">MEDIAN(INDIRECT(N1))</f>
        <v>37.5</v>
      </c>
      <c r="O4" s="80">
        <f ca="1">MEDIAN(INDIRECT(O1))</f>
        <v>45.5</v>
      </c>
      <c r="P4" s="80">
        <f ca="1">MEDIAN(INDIRECT(P1))</f>
        <v>41.5</v>
      </c>
      <c r="Q4" s="53"/>
      <c r="R4" s="53"/>
    </row>
    <row r="5" spans="1:18" ht="15" x14ac:dyDescent="0.25">
      <c r="A5" s="50">
        <v>57</v>
      </c>
      <c r="B5" s="50">
        <v>45</v>
      </c>
      <c r="C5" s="50">
        <v>45</v>
      </c>
      <c r="D5" s="54"/>
      <c r="E5" s="28" t="s">
        <v>42</v>
      </c>
      <c r="F5" s="28">
        <v>37.5</v>
      </c>
      <c r="G5" s="28" t="s">
        <v>42</v>
      </c>
      <c r="H5" s="28">
        <v>45.5</v>
      </c>
      <c r="I5" s="28" t="s">
        <v>42</v>
      </c>
      <c r="J5" s="28">
        <v>41.5</v>
      </c>
      <c r="K5" s="54"/>
      <c r="L5" s="54"/>
      <c r="M5" s="79" t="s">
        <v>43</v>
      </c>
      <c r="N5" s="80">
        <f ca="1">MODE(INDIRECT(N1))</f>
        <v>37</v>
      </c>
      <c r="O5" s="80">
        <f ca="1">MODE(INDIRECT(O1))</f>
        <v>52</v>
      </c>
      <c r="P5" s="80">
        <f ca="1">MODE(INDIRECT(P1))</f>
        <v>37</v>
      </c>
      <c r="Q5" s="53"/>
      <c r="R5" s="50"/>
    </row>
    <row r="6" spans="1:18" ht="15" x14ac:dyDescent="0.25">
      <c r="A6" s="50">
        <v>45</v>
      </c>
      <c r="B6" s="50">
        <v>44</v>
      </c>
      <c r="C6" s="51">
        <v>28</v>
      </c>
      <c r="D6" s="54"/>
      <c r="E6" s="28" t="s">
        <v>43</v>
      </c>
      <c r="F6" s="28">
        <v>37</v>
      </c>
      <c r="G6" s="28" t="s">
        <v>43</v>
      </c>
      <c r="H6" s="28">
        <v>52</v>
      </c>
      <c r="I6" s="28" t="s">
        <v>43</v>
      </c>
      <c r="J6" s="28">
        <v>37</v>
      </c>
      <c r="K6" s="54"/>
      <c r="L6" s="54"/>
      <c r="M6" s="79" t="s">
        <v>44</v>
      </c>
      <c r="N6" s="80">
        <f ca="1">STDEV(INDIRECT(N1))</f>
        <v>8.2645406151187473</v>
      </c>
      <c r="O6" s="80">
        <f ca="1">STDEV(INDIRECT(O1))</f>
        <v>9.4256090128520551</v>
      </c>
      <c r="P6" s="80">
        <f ca="1">STDEV(INDIRECT(P1))</f>
        <v>6.9983080662024184</v>
      </c>
      <c r="Q6" s="53"/>
      <c r="R6" s="50"/>
    </row>
    <row r="7" spans="1:18" ht="15" x14ac:dyDescent="0.25">
      <c r="A7" s="50">
        <v>28</v>
      </c>
      <c r="B7" s="50">
        <v>62</v>
      </c>
      <c r="C7" s="51">
        <v>35</v>
      </c>
      <c r="D7" s="54"/>
      <c r="E7" s="28" t="s">
        <v>44</v>
      </c>
      <c r="F7" s="28">
        <v>8.2645406151187473</v>
      </c>
      <c r="G7" s="28" t="s">
        <v>44</v>
      </c>
      <c r="H7" s="28">
        <v>9.4256090128520551</v>
      </c>
      <c r="I7" s="28" t="s">
        <v>44</v>
      </c>
      <c r="J7" s="28">
        <v>6.9983080662024184</v>
      </c>
      <c r="K7" s="54"/>
      <c r="L7" s="54"/>
      <c r="M7" s="79" t="s">
        <v>6</v>
      </c>
      <c r="N7" s="80">
        <f ca="1">VAR(INDIRECT(N1))</f>
        <v>68.30263157894737</v>
      </c>
      <c r="O7" s="80">
        <f ca="1">VAR(INDIRECT(O1))</f>
        <v>88.84210526315789</v>
      </c>
      <c r="P7" s="80">
        <f ca="1">VAR(INDIRECT(P1))</f>
        <v>48.976315789473837</v>
      </c>
      <c r="Q7" s="53"/>
      <c r="R7" s="50"/>
    </row>
    <row r="8" spans="1:18" ht="15" x14ac:dyDescent="0.25">
      <c r="A8" s="50">
        <v>60</v>
      </c>
      <c r="B8" s="50">
        <v>61</v>
      </c>
      <c r="C8" s="51">
        <v>37</v>
      </c>
      <c r="D8" s="54"/>
      <c r="E8" s="28" t="s">
        <v>45</v>
      </c>
      <c r="F8" s="28">
        <v>68.30263157894737</v>
      </c>
      <c r="G8" s="28" t="s">
        <v>45</v>
      </c>
      <c r="H8" s="28">
        <v>88.84210526315789</v>
      </c>
      <c r="I8" s="28" t="s">
        <v>45</v>
      </c>
      <c r="J8" s="28">
        <v>48.976315789473837</v>
      </c>
      <c r="K8" s="54"/>
      <c r="L8" s="54"/>
      <c r="M8" s="79" t="s">
        <v>46</v>
      </c>
      <c r="N8" s="80">
        <f ca="1">KURT(INDIRECT(N1))</f>
        <v>1.4726606780452034</v>
      </c>
      <c r="O8" s="80">
        <f ca="1">KURT(INDIRECT(O1))</f>
        <v>-0.47699449830020724</v>
      </c>
      <c r="P8" s="80">
        <f ca="1">KURT(INDIRECT(P1))</f>
        <v>-0.2802537626887438</v>
      </c>
      <c r="Q8" s="53"/>
      <c r="R8" s="50"/>
    </row>
    <row r="9" spans="1:18" ht="15" x14ac:dyDescent="0.25">
      <c r="A9" s="50">
        <v>37</v>
      </c>
      <c r="B9" s="50">
        <v>62</v>
      </c>
      <c r="C9" s="50">
        <v>32</v>
      </c>
      <c r="D9" s="54"/>
      <c r="E9" s="28" t="s">
        <v>46</v>
      </c>
      <c r="F9" s="28">
        <v>1.4726606780452034</v>
      </c>
      <c r="G9" s="28" t="s">
        <v>46</v>
      </c>
      <c r="H9" s="28">
        <v>-0.47699449830020724</v>
      </c>
      <c r="I9" s="28" t="s">
        <v>46</v>
      </c>
      <c r="J9" s="28">
        <v>-0.2802537626887438</v>
      </c>
      <c r="K9" s="54"/>
      <c r="L9" s="54"/>
      <c r="M9" s="79" t="s">
        <v>47</v>
      </c>
      <c r="N9" s="80">
        <f ca="1">SKEW(INDIRECT(N1))</f>
        <v>1.1801137855548518</v>
      </c>
      <c r="O9" s="80">
        <f ca="1">SKEW(INDIRECT(O1))</f>
        <v>0.14120717963922388</v>
      </c>
      <c r="P9" s="80">
        <f ca="1">SKEW(INDIRECT(P1))</f>
        <v>-0.24857926373298986</v>
      </c>
      <c r="Q9" s="53"/>
      <c r="R9" s="50"/>
    </row>
    <row r="10" spans="1:18" ht="15" x14ac:dyDescent="0.25">
      <c r="A10" s="50">
        <v>34</v>
      </c>
      <c r="B10" s="50">
        <v>36</v>
      </c>
      <c r="C10" s="50">
        <v>37</v>
      </c>
      <c r="D10" s="54"/>
      <c r="E10" s="28" t="s">
        <v>47</v>
      </c>
      <c r="F10" s="28">
        <v>1.1801137855548518</v>
      </c>
      <c r="G10" s="28" t="s">
        <v>47</v>
      </c>
      <c r="H10" s="28">
        <v>0.14120717963922388</v>
      </c>
      <c r="I10" s="28" t="s">
        <v>47</v>
      </c>
      <c r="J10" s="28">
        <v>-0.24857926373298986</v>
      </c>
      <c r="K10" s="54"/>
      <c r="L10" s="54"/>
      <c r="M10" s="79" t="s">
        <v>48</v>
      </c>
      <c r="N10" s="80">
        <f ca="1">ABS(N11-N12)</f>
        <v>32</v>
      </c>
      <c r="O10" s="80">
        <f ca="1">ABS(O11-O12)</f>
        <v>34</v>
      </c>
      <c r="P10" s="80">
        <f ca="1">ABS(P11-P12)</f>
        <v>26</v>
      </c>
      <c r="Q10" s="53"/>
      <c r="R10" s="50"/>
    </row>
    <row r="11" spans="1:18" ht="15" x14ac:dyDescent="0.25">
      <c r="A11" s="50">
        <v>33</v>
      </c>
      <c r="B11" s="50">
        <v>52</v>
      </c>
      <c r="C11" s="50">
        <v>41</v>
      </c>
      <c r="D11" s="54"/>
      <c r="E11" s="28" t="s">
        <v>48</v>
      </c>
      <c r="F11" s="28">
        <v>32</v>
      </c>
      <c r="G11" s="28" t="s">
        <v>48</v>
      </c>
      <c r="H11" s="28">
        <v>34</v>
      </c>
      <c r="I11" s="28" t="s">
        <v>48</v>
      </c>
      <c r="J11" s="28">
        <v>26</v>
      </c>
      <c r="K11" s="54"/>
      <c r="L11" s="54"/>
      <c r="M11" s="79" t="s">
        <v>49</v>
      </c>
      <c r="N11" s="80">
        <f ca="1">MIN(INDIRECT(N1))</f>
        <v>28</v>
      </c>
      <c r="O11" s="80">
        <f ca="1">MIN(INDIRECT(O1))</f>
        <v>28</v>
      </c>
      <c r="P11" s="80">
        <f ca="1">MIN(INDIRECT(P1))</f>
        <v>28</v>
      </c>
      <c r="Q11" s="53"/>
      <c r="R11" s="50"/>
    </row>
    <row r="12" spans="1:18" ht="15" x14ac:dyDescent="0.25">
      <c r="A12" s="50">
        <v>37</v>
      </c>
      <c r="B12" s="50">
        <v>46</v>
      </c>
      <c r="C12" s="50">
        <v>54</v>
      </c>
      <c r="D12" s="54"/>
      <c r="E12" s="28" t="s">
        <v>49</v>
      </c>
      <c r="F12" s="28">
        <v>28</v>
      </c>
      <c r="G12" s="28" t="s">
        <v>49</v>
      </c>
      <c r="H12" s="28">
        <v>28</v>
      </c>
      <c r="I12" s="28" t="s">
        <v>49</v>
      </c>
      <c r="J12" s="28">
        <v>28</v>
      </c>
      <c r="K12" s="54"/>
      <c r="L12" s="54"/>
      <c r="M12" s="79" t="s">
        <v>50</v>
      </c>
      <c r="N12" s="80">
        <f ca="1">MAX(INDIRECT(N1))</f>
        <v>60</v>
      </c>
      <c r="O12" s="80">
        <f ca="1">MAX(INDIRECT(O1))</f>
        <v>62</v>
      </c>
      <c r="P12" s="80">
        <f ca="1">MAX(INDIRECT(P1))</f>
        <v>54</v>
      </c>
      <c r="Q12" s="53"/>
      <c r="R12" s="50"/>
    </row>
    <row r="13" spans="1:18" ht="15" x14ac:dyDescent="0.25">
      <c r="A13" s="50">
        <v>32</v>
      </c>
      <c r="B13" s="50">
        <v>52</v>
      </c>
      <c r="C13" s="50">
        <v>44</v>
      </c>
      <c r="D13" s="54"/>
      <c r="E13" s="28" t="s">
        <v>50</v>
      </c>
      <c r="F13" s="28">
        <v>60</v>
      </c>
      <c r="G13" s="28" t="s">
        <v>50</v>
      </c>
      <c r="H13" s="28">
        <v>62</v>
      </c>
      <c r="I13" s="28" t="s">
        <v>50</v>
      </c>
      <c r="J13" s="28">
        <v>54</v>
      </c>
      <c r="K13" s="54"/>
      <c r="L13" s="54"/>
      <c r="M13" s="79" t="s">
        <v>5</v>
      </c>
      <c r="N13" s="80">
        <f ca="1">SUM(INDIRECT(N1))</f>
        <v>785</v>
      </c>
      <c r="O13" s="80">
        <f ca="1">SUM(INDIRECT(O1))</f>
        <v>920</v>
      </c>
      <c r="P13" s="80">
        <f ca="1">SUM(INDIRECT(P1))</f>
        <v>827</v>
      </c>
      <c r="Q13" s="53"/>
      <c r="R13" s="50"/>
    </row>
    <row r="14" spans="1:18" ht="15" x14ac:dyDescent="0.25">
      <c r="A14" s="50">
        <v>38</v>
      </c>
      <c r="B14" s="50">
        <v>38</v>
      </c>
      <c r="C14" s="50">
        <v>42</v>
      </c>
      <c r="D14" s="50"/>
      <c r="E14" s="28" t="s">
        <v>5</v>
      </c>
      <c r="F14" s="28">
        <v>785</v>
      </c>
      <c r="G14" s="28" t="s">
        <v>5</v>
      </c>
      <c r="H14" s="28">
        <v>920</v>
      </c>
      <c r="I14" s="28" t="s">
        <v>5</v>
      </c>
      <c r="J14" s="28">
        <v>827</v>
      </c>
      <c r="K14" s="50"/>
      <c r="L14" s="50"/>
      <c r="M14" s="79" t="s">
        <v>4</v>
      </c>
      <c r="N14" s="80">
        <f ca="1">COUNT(INDIRECT(N1))</f>
        <v>20</v>
      </c>
      <c r="O14" s="80">
        <f ca="1">COUNT(INDIRECT(O1))</f>
        <v>20</v>
      </c>
      <c r="P14" s="80">
        <f ca="1">COUNT(INDIRECT(P1))</f>
        <v>20</v>
      </c>
      <c r="Q14" s="53"/>
      <c r="R14" s="50"/>
    </row>
    <row r="15" spans="1:18" ht="15" x14ac:dyDescent="0.25">
      <c r="A15" s="50">
        <v>41</v>
      </c>
      <c r="B15" s="50">
        <v>28</v>
      </c>
      <c r="C15" s="50">
        <v>48</v>
      </c>
      <c r="D15" s="50"/>
      <c r="E15" s="28" t="s">
        <v>4</v>
      </c>
      <c r="F15" s="28">
        <v>20</v>
      </c>
      <c r="G15" s="28" t="s">
        <v>4</v>
      </c>
      <c r="H15" s="28">
        <v>20</v>
      </c>
      <c r="I15" s="28" t="s">
        <v>4</v>
      </c>
      <c r="J15" s="28">
        <v>20</v>
      </c>
      <c r="K15" s="50"/>
      <c r="L15" s="50"/>
      <c r="M15" s="79" t="s">
        <v>51</v>
      </c>
      <c r="N15" s="80">
        <f ca="1">CONFIDENCE(1-N16,N6,N14)</f>
        <v>3.6220280683311135</v>
      </c>
      <c r="O15" s="80">
        <f ca="1">CONFIDENCE(1-O16,O6,O14)</f>
        <v>4.1308793792133036</v>
      </c>
      <c r="P15" s="80">
        <f ca="1">CONFIDENCE(1-P16,P6,P14)</f>
        <v>3.0670873829626628</v>
      </c>
      <c r="Q15" s="53"/>
      <c r="R15" s="50"/>
    </row>
    <row r="16" spans="1:18" ht="30.75" thickBot="1" x14ac:dyDescent="0.3">
      <c r="A16" s="50">
        <v>38</v>
      </c>
      <c r="B16" s="50">
        <v>50</v>
      </c>
      <c r="C16" s="50">
        <v>46</v>
      </c>
      <c r="D16" s="50"/>
      <c r="E16" s="49" t="s">
        <v>52</v>
      </c>
      <c r="F16" s="29">
        <v>3.8679252719946535</v>
      </c>
      <c r="G16" s="49" t="s">
        <v>52</v>
      </c>
      <c r="H16" s="29">
        <v>4.4113221777938127</v>
      </c>
      <c r="I16" s="49" t="s">
        <v>52</v>
      </c>
      <c r="J16" s="29">
        <v>3.2753100131118944</v>
      </c>
      <c r="K16" s="50"/>
      <c r="L16" s="50"/>
      <c r="M16" s="79" t="s">
        <v>53</v>
      </c>
      <c r="N16" s="80">
        <v>0.95</v>
      </c>
      <c r="O16" s="80">
        <v>0.95</v>
      </c>
      <c r="P16" s="80">
        <v>0.95</v>
      </c>
      <c r="Q16" s="53"/>
      <c r="R16" s="53"/>
    </row>
    <row r="17" spans="1:18" ht="15" x14ac:dyDescent="0.25">
      <c r="A17" s="50">
        <v>42</v>
      </c>
      <c r="B17" s="50">
        <v>52</v>
      </c>
      <c r="C17" s="50">
        <v>47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27"/>
      <c r="O17" s="27"/>
      <c r="P17" s="50"/>
      <c r="Q17" s="50"/>
      <c r="R17" s="50"/>
    </row>
    <row r="18" spans="1:18" ht="15" x14ac:dyDescent="0.25">
      <c r="A18" s="50">
        <v>29</v>
      </c>
      <c r="B18" s="50">
        <v>48</v>
      </c>
      <c r="C18" s="50">
        <v>39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1:18" ht="15" x14ac:dyDescent="0.25">
      <c r="A19" s="50">
        <v>40</v>
      </c>
      <c r="B19" s="50">
        <v>38</v>
      </c>
      <c r="C19" s="50">
        <v>40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 spans="1:18" ht="15" x14ac:dyDescent="0.25">
      <c r="A20" s="50">
        <v>37</v>
      </c>
      <c r="B20" s="50">
        <v>44</v>
      </c>
      <c r="C20" s="50">
        <v>41</v>
      </c>
      <c r="D20" s="50"/>
      <c r="E20"/>
      <c r="F20"/>
      <c r="G20"/>
      <c r="H20"/>
      <c r="I20"/>
      <c r="J20"/>
      <c r="K20" s="50"/>
      <c r="L20" s="50"/>
      <c r="M20" s="50"/>
      <c r="N20" s="50"/>
      <c r="O20" s="50"/>
      <c r="P20" s="50"/>
      <c r="Q20" s="50"/>
      <c r="R20" s="50"/>
    </row>
    <row r="21" spans="1:18" ht="15" x14ac:dyDescent="0.25">
      <c r="A21" s="50">
        <v>44</v>
      </c>
      <c r="B21" s="50">
        <v>50</v>
      </c>
      <c r="C21" s="50">
        <v>47</v>
      </c>
      <c r="D21" s="50"/>
      <c r="E21"/>
      <c r="F21"/>
      <c r="G21"/>
      <c r="H21"/>
      <c r="I21"/>
      <c r="J21"/>
      <c r="K21" s="50"/>
      <c r="L21" s="50"/>
      <c r="M21" s="50"/>
      <c r="N21" s="50"/>
      <c r="O21" s="50"/>
      <c r="P21" s="50"/>
      <c r="Q21" s="50"/>
      <c r="R21" s="50"/>
    </row>
    <row r="22" spans="1:18" ht="15" x14ac:dyDescent="0.25">
      <c r="A22" s="50"/>
      <c r="B22" s="50"/>
      <c r="C22" s="50"/>
      <c r="D22" s="50"/>
      <c r="E22"/>
      <c r="F22"/>
      <c r="G22"/>
      <c r="H22"/>
      <c r="I22"/>
      <c r="J22"/>
      <c r="K22" s="50"/>
      <c r="L22" s="50"/>
      <c r="M22" s="50"/>
      <c r="N22" s="50"/>
      <c r="O22" s="50"/>
      <c r="P22" s="50"/>
      <c r="Q22" s="50"/>
      <c r="R22" s="50"/>
    </row>
    <row r="23" spans="1:18" ht="15" x14ac:dyDescent="0.25">
      <c r="A23" s="50"/>
      <c r="B23" s="50"/>
      <c r="C23" s="50"/>
      <c r="D23" s="50"/>
      <c r="E23"/>
      <c r="F23"/>
      <c r="G23"/>
      <c r="H23"/>
      <c r="I23"/>
      <c r="J23"/>
      <c r="K23" s="50"/>
      <c r="L23" s="50"/>
      <c r="M23" s="50"/>
      <c r="N23" s="50"/>
      <c r="O23" s="50"/>
      <c r="P23" s="50"/>
      <c r="Q23" s="50"/>
      <c r="R23" s="50"/>
    </row>
    <row r="24" spans="1:18" ht="15" x14ac:dyDescent="0.25">
      <c r="A24" s="50"/>
      <c r="B24" s="50"/>
      <c r="C24" s="50"/>
      <c r="D24" s="50"/>
      <c r="E24"/>
      <c r="F24"/>
      <c r="G24"/>
      <c r="H24"/>
      <c r="I24"/>
      <c r="J24"/>
      <c r="K24" s="50"/>
      <c r="L24" s="50"/>
      <c r="M24" s="50"/>
      <c r="N24" s="50"/>
      <c r="O24" s="50"/>
      <c r="P24" s="50"/>
      <c r="Q24" s="50"/>
      <c r="R24" s="50"/>
    </row>
    <row r="25" spans="1:18" ht="15" x14ac:dyDescent="0.25">
      <c r="A25" s="27"/>
      <c r="B25" s="27"/>
      <c r="C25" s="27"/>
      <c r="D25" s="27"/>
      <c r="E25"/>
      <c r="F25"/>
      <c r="G25"/>
      <c r="H25"/>
      <c r="I25"/>
      <c r="J25"/>
      <c r="K25" s="27"/>
      <c r="L25" s="27"/>
      <c r="M25" s="27"/>
      <c r="N25" s="27"/>
      <c r="O25" s="50"/>
      <c r="P25" s="50"/>
      <c r="Q25" s="50"/>
      <c r="R25" s="50"/>
    </row>
    <row r="26" spans="1:18" ht="15" x14ac:dyDescent="0.25">
      <c r="A26" s="27"/>
      <c r="B26" s="27"/>
      <c r="C26" s="27"/>
      <c r="D26" s="27"/>
      <c r="E26"/>
      <c r="F26"/>
      <c r="G26"/>
      <c r="H26"/>
      <c r="I26"/>
      <c r="J26"/>
      <c r="K26" s="27"/>
      <c r="L26" s="27"/>
      <c r="M26" s="27"/>
      <c r="N26" s="27"/>
      <c r="O26" s="50"/>
      <c r="P26" s="50"/>
      <c r="Q26" s="50"/>
      <c r="R26" s="50"/>
    </row>
    <row r="27" spans="1:18" ht="15" x14ac:dyDescent="0.25">
      <c r="A27" s="27"/>
      <c r="B27" s="27"/>
      <c r="C27" s="27"/>
      <c r="D27" s="27"/>
      <c r="E27"/>
      <c r="F27"/>
      <c r="G27"/>
      <c r="H27"/>
      <c r="I27"/>
      <c r="J27"/>
      <c r="K27" s="27"/>
      <c r="L27" s="27"/>
      <c r="M27" s="27"/>
      <c r="N27" s="27"/>
      <c r="O27" s="50"/>
      <c r="P27" s="50"/>
      <c r="Q27" s="50"/>
      <c r="R27" s="50"/>
    </row>
    <row r="28" spans="1:18" ht="15" x14ac:dyDescent="0.25">
      <c r="A28" s="27"/>
      <c r="B28" s="27"/>
      <c r="C28" s="27"/>
      <c r="D28" s="27"/>
      <c r="E28"/>
      <c r="F28"/>
      <c r="G28"/>
      <c r="H28"/>
      <c r="I28"/>
      <c r="J28"/>
      <c r="K28" s="27"/>
      <c r="L28" s="27"/>
      <c r="M28" s="27"/>
      <c r="N28" s="27"/>
      <c r="O28" s="50"/>
      <c r="P28" s="50"/>
      <c r="Q28" s="50"/>
      <c r="R28" s="50"/>
    </row>
    <row r="29" spans="1:18" ht="15" x14ac:dyDescent="0.25">
      <c r="A29" s="27"/>
      <c r="B29" s="27"/>
      <c r="C29" s="27"/>
      <c r="D29" s="27"/>
      <c r="E29"/>
      <c r="F29"/>
      <c r="G29"/>
      <c r="H29"/>
      <c r="I29"/>
      <c r="J29"/>
      <c r="K29" s="27"/>
      <c r="L29" s="27"/>
      <c r="M29" s="27"/>
      <c r="N29" s="27"/>
      <c r="O29" s="50"/>
      <c r="P29" s="50"/>
      <c r="Q29" s="50"/>
      <c r="R29" s="50"/>
    </row>
    <row r="30" spans="1:18" ht="15" x14ac:dyDescent="0.25">
      <c r="A30" s="27"/>
      <c r="B30" s="27"/>
      <c r="C30" s="27"/>
      <c r="D30" s="27"/>
      <c r="E30"/>
      <c r="F30"/>
      <c r="G30"/>
      <c r="H30"/>
      <c r="I30"/>
      <c r="J30"/>
      <c r="K30" s="27"/>
      <c r="L30" s="27"/>
      <c r="M30" s="27"/>
      <c r="N30" s="27"/>
      <c r="O30" s="50"/>
      <c r="P30" s="50"/>
      <c r="Q30" s="50"/>
      <c r="R30" s="50"/>
    </row>
    <row r="31" spans="1:18" ht="15" x14ac:dyDescent="0.25">
      <c r="A31" s="27"/>
      <c r="B31" s="27"/>
      <c r="C31" s="27"/>
      <c r="D31" s="27"/>
      <c r="E31"/>
      <c r="F31"/>
      <c r="G31"/>
      <c r="H31"/>
      <c r="I31"/>
      <c r="J31"/>
      <c r="K31" s="27"/>
      <c r="L31" s="27"/>
      <c r="M31" s="27"/>
      <c r="N31" s="27"/>
      <c r="O31" s="50"/>
      <c r="P31" s="50"/>
      <c r="Q31" s="50"/>
      <c r="R31" s="50"/>
    </row>
    <row r="32" spans="1:18" ht="15" x14ac:dyDescent="0.25">
      <c r="A32" s="27"/>
      <c r="B32" s="27"/>
      <c r="C32" s="27"/>
      <c r="D32" s="27"/>
      <c r="E32"/>
      <c r="F32"/>
      <c r="G32"/>
      <c r="H32"/>
      <c r="I32"/>
      <c r="J32"/>
      <c r="K32" s="27"/>
      <c r="L32" s="27"/>
      <c r="M32" s="27"/>
      <c r="N32" s="27"/>
      <c r="O32" s="50"/>
      <c r="P32" s="50"/>
      <c r="Q32" s="50"/>
      <c r="R32" s="50"/>
    </row>
    <row r="33" spans="1:18" ht="15" x14ac:dyDescent="0.25">
      <c r="A33" s="27"/>
      <c r="B33" s="27"/>
      <c r="C33" s="27"/>
      <c r="D33" s="27"/>
      <c r="E33"/>
      <c r="F33"/>
      <c r="G33"/>
      <c r="H33"/>
      <c r="I33"/>
      <c r="J33"/>
      <c r="K33" s="27"/>
      <c r="L33" s="27"/>
      <c r="M33" s="27"/>
      <c r="N33" s="27"/>
      <c r="O33" s="50"/>
      <c r="P33" s="50"/>
      <c r="Q33" s="50"/>
      <c r="R33" s="50"/>
    </row>
    <row r="34" spans="1:18" ht="15" x14ac:dyDescent="0.25">
      <c r="A34" s="27"/>
      <c r="B34" s="27"/>
      <c r="C34" s="27"/>
      <c r="D34" s="27"/>
      <c r="E34"/>
      <c r="F34"/>
      <c r="G34"/>
      <c r="H34"/>
      <c r="I34"/>
      <c r="J34"/>
      <c r="K34" s="27"/>
      <c r="L34" s="27"/>
      <c r="M34" s="27"/>
      <c r="N34" s="27"/>
      <c r="O34" s="50"/>
      <c r="P34" s="50"/>
      <c r="Q34" s="50"/>
      <c r="R34" s="50"/>
    </row>
    <row r="35" spans="1:18" ht="15" x14ac:dyDescent="0.25">
      <c r="A35" s="27"/>
      <c r="B35" s="27"/>
      <c r="C35" s="27"/>
      <c r="D35" s="27"/>
      <c r="E35"/>
      <c r="F35"/>
      <c r="G35"/>
      <c r="H35"/>
      <c r="I35"/>
      <c r="J35"/>
      <c r="K35" s="27"/>
      <c r="L35" s="27"/>
      <c r="M35" s="27"/>
      <c r="N35" s="27"/>
      <c r="O35" s="50"/>
      <c r="P35" s="50"/>
      <c r="Q35" s="50"/>
      <c r="R35" s="50"/>
    </row>
    <row r="36" spans="1:18" ht="15" x14ac:dyDescent="0.25">
      <c r="A36" s="27"/>
      <c r="B36" s="27"/>
      <c r="C36" s="27"/>
      <c r="D36" s="27"/>
      <c r="E36"/>
      <c r="F36"/>
      <c r="G36"/>
      <c r="H36"/>
      <c r="I36"/>
      <c r="J36"/>
      <c r="K36" s="27"/>
      <c r="L36" s="27"/>
      <c r="M36" s="27"/>
      <c r="N36" s="27"/>
      <c r="O36" s="50"/>
      <c r="P36" s="50"/>
      <c r="Q36" s="50"/>
      <c r="R36" s="50"/>
    </row>
    <row r="37" spans="1:18" ht="15" x14ac:dyDescent="0.25">
      <c r="A37" s="27"/>
      <c r="B37" s="27"/>
      <c r="C37" s="27"/>
      <c r="D37" s="27"/>
      <c r="E37"/>
      <c r="F37"/>
      <c r="G37"/>
      <c r="H37"/>
      <c r="I37"/>
      <c r="J37"/>
      <c r="K37" s="27"/>
      <c r="L37" s="27"/>
      <c r="M37" s="27"/>
      <c r="N37" s="27"/>
      <c r="O37" s="50"/>
      <c r="P37" s="50"/>
      <c r="Q37" s="50"/>
      <c r="R37" s="50"/>
    </row>
    <row r="38" spans="1:18" ht="15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50"/>
      <c r="P38" s="50"/>
      <c r="Q38" s="50"/>
      <c r="R38" s="50"/>
    </row>
    <row r="39" spans="1:18" ht="15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50"/>
      <c r="P39" s="50"/>
      <c r="Q39" s="50"/>
      <c r="R39" s="50"/>
    </row>
    <row r="40" spans="1:18" ht="15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50"/>
      <c r="P40" s="50"/>
      <c r="Q40" s="50"/>
      <c r="R40" s="50"/>
    </row>
    <row r="41" spans="1:18" ht="15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50"/>
      <c r="P41" s="50"/>
      <c r="Q41" s="50"/>
      <c r="R41" s="50"/>
    </row>
  </sheetData>
  <phoneticPr fontId="7" type="noConversion"/>
  <printOptions gridLinesSet="0"/>
  <pageMargins left="0.75" right="0.75" top="1" bottom="1" header="0.5" footer="0.5"/>
  <pageSetup orientation="portrait" horizontalDpi="300" verticalDpi="0" r:id="rId1"/>
  <headerFooter alignWithMargins="0">
    <oddHeader>&amp;F</oddHeader>
    <oddFooter>Page &amp;P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showGridLines="0" workbookViewId="0">
      <selection activeCell="C9" sqref="C9"/>
    </sheetView>
  </sheetViews>
  <sheetFormatPr defaultRowHeight="15" x14ac:dyDescent="0.25"/>
  <cols>
    <col min="1" max="1" width="13.140625" customWidth="1"/>
    <col min="2" max="2" width="13.85546875" customWidth="1"/>
  </cols>
  <sheetData>
    <row r="1" spans="1:3" x14ac:dyDescent="0.25">
      <c r="A1" s="48" t="s">
        <v>54</v>
      </c>
      <c r="B1" s="48" t="s">
        <v>55</v>
      </c>
    </row>
    <row r="2" spans="1:3" x14ac:dyDescent="0.25">
      <c r="A2" t="s">
        <v>56</v>
      </c>
      <c r="B2" s="2">
        <v>1000</v>
      </c>
      <c r="C2" t="e">
        <v>#N/A</v>
      </c>
    </row>
    <row r="3" spans="1:3" x14ac:dyDescent="0.25">
      <c r="A3" t="s">
        <v>57</v>
      </c>
      <c r="B3" s="2">
        <v>1455</v>
      </c>
      <c r="C3" s="1">
        <f>B2</f>
        <v>1000</v>
      </c>
    </row>
    <row r="4" spans="1:3" x14ac:dyDescent="0.25">
      <c r="A4" t="s">
        <v>58</v>
      </c>
      <c r="B4" s="2">
        <v>1899</v>
      </c>
      <c r="C4">
        <f t="shared" ref="C4:C13" si="0">0.7*B3+0.3*C3</f>
        <v>1318.5</v>
      </c>
    </row>
    <row r="5" spans="1:3" x14ac:dyDescent="0.25">
      <c r="A5" t="s">
        <v>59</v>
      </c>
      <c r="B5" s="2">
        <v>1433</v>
      </c>
      <c r="C5">
        <f t="shared" si="0"/>
        <v>1724.85</v>
      </c>
    </row>
    <row r="6" spans="1:3" x14ac:dyDescent="0.25">
      <c r="A6" t="s">
        <v>60</v>
      </c>
      <c r="B6" s="2">
        <v>1900</v>
      </c>
      <c r="C6">
        <f t="shared" si="0"/>
        <v>1520.5549999999998</v>
      </c>
    </row>
    <row r="7" spans="1:3" x14ac:dyDescent="0.25">
      <c r="A7" t="s">
        <v>61</v>
      </c>
      <c r="B7" s="2">
        <v>2133</v>
      </c>
      <c r="C7">
        <f t="shared" si="0"/>
        <v>1786.1664999999998</v>
      </c>
    </row>
    <row r="8" spans="1:3" x14ac:dyDescent="0.25">
      <c r="A8" t="s">
        <v>62</v>
      </c>
      <c r="B8" s="2">
        <v>1800</v>
      </c>
      <c r="C8">
        <f t="shared" si="0"/>
        <v>2028.9499499999997</v>
      </c>
    </row>
    <row r="9" spans="1:3" x14ac:dyDescent="0.25">
      <c r="A9" t="s">
        <v>63</v>
      </c>
      <c r="B9" s="2">
        <v>2490</v>
      </c>
      <c r="C9">
        <f t="shared" si="0"/>
        <v>1868.6849849999999</v>
      </c>
    </row>
    <row r="10" spans="1:3" x14ac:dyDescent="0.25">
      <c r="A10" t="s">
        <v>64</v>
      </c>
      <c r="B10" s="2">
        <v>3000</v>
      </c>
      <c r="C10">
        <f t="shared" si="0"/>
        <v>2303.6054955</v>
      </c>
    </row>
    <row r="11" spans="1:3" x14ac:dyDescent="0.25">
      <c r="A11" t="s">
        <v>65</v>
      </c>
      <c r="B11" s="2">
        <v>3244</v>
      </c>
      <c r="C11">
        <f t="shared" si="0"/>
        <v>2791.0816486499998</v>
      </c>
    </row>
    <row r="12" spans="1:3" x14ac:dyDescent="0.25">
      <c r="A12" t="s">
        <v>66</v>
      </c>
      <c r="B12" s="2">
        <v>4598</v>
      </c>
      <c r="C12">
        <f t="shared" si="0"/>
        <v>3108.1244945949998</v>
      </c>
    </row>
    <row r="13" spans="1:3" x14ac:dyDescent="0.25">
      <c r="A13" t="s">
        <v>67</v>
      </c>
      <c r="B13" s="2">
        <v>5409</v>
      </c>
      <c r="C13">
        <f t="shared" si="0"/>
        <v>4151.0373483784997</v>
      </c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showGridLines="0" workbookViewId="0">
      <selection activeCell="Q22" sqref="Q22"/>
    </sheetView>
  </sheetViews>
  <sheetFormatPr defaultRowHeight="15" x14ac:dyDescent="0.25"/>
  <cols>
    <col min="1" max="1" width="10.85546875" customWidth="1"/>
    <col min="2" max="2" width="10.28515625" customWidth="1"/>
    <col min="4" max="4" width="14.5703125" customWidth="1"/>
  </cols>
  <sheetData>
    <row r="1" spans="1:6" x14ac:dyDescent="0.25">
      <c r="A1" s="48" t="s">
        <v>68</v>
      </c>
      <c r="B1" s="48" t="s">
        <v>69</v>
      </c>
      <c r="D1" s="25" t="s">
        <v>70</v>
      </c>
      <c r="E1" s="25"/>
      <c r="F1" s="25"/>
    </row>
    <row r="2" spans="1:6" ht="15.75" thickBot="1" x14ac:dyDescent="0.3">
      <c r="A2">
        <v>96</v>
      </c>
      <c r="B2">
        <v>39</v>
      </c>
      <c r="D2" s="25"/>
      <c r="E2" s="25"/>
      <c r="F2" s="25"/>
    </row>
    <row r="3" spans="1:6" x14ac:dyDescent="0.25">
      <c r="A3">
        <v>78</v>
      </c>
      <c r="B3">
        <v>53</v>
      </c>
      <c r="D3" s="13"/>
      <c r="E3" s="13" t="s">
        <v>68</v>
      </c>
      <c r="F3" s="13" t="s">
        <v>69</v>
      </c>
    </row>
    <row r="4" spans="1:6" x14ac:dyDescent="0.25">
      <c r="A4">
        <v>72</v>
      </c>
      <c r="B4">
        <v>51</v>
      </c>
      <c r="D4" s="14" t="s">
        <v>40</v>
      </c>
      <c r="E4" s="14">
        <v>75.444444444444443</v>
      </c>
      <c r="F4" s="14">
        <v>46.666666666666664</v>
      </c>
    </row>
    <row r="5" spans="1:6" x14ac:dyDescent="0.25">
      <c r="A5">
        <v>78</v>
      </c>
      <c r="B5">
        <v>48</v>
      </c>
      <c r="D5" s="14" t="s">
        <v>6</v>
      </c>
      <c r="E5" s="14">
        <v>109.52777777777737</v>
      </c>
      <c r="F5" s="14">
        <v>25</v>
      </c>
    </row>
    <row r="6" spans="1:6" x14ac:dyDescent="0.25">
      <c r="A6">
        <v>65</v>
      </c>
      <c r="B6">
        <v>51</v>
      </c>
      <c r="D6" s="14" t="s">
        <v>71</v>
      </c>
      <c r="E6" s="14">
        <v>9</v>
      </c>
      <c r="F6" s="14">
        <v>9</v>
      </c>
    </row>
    <row r="7" spans="1:6" x14ac:dyDescent="0.25">
      <c r="A7">
        <v>66</v>
      </c>
      <c r="B7">
        <v>42</v>
      </c>
      <c r="D7" s="14" t="s">
        <v>9</v>
      </c>
      <c r="E7" s="14">
        <v>8</v>
      </c>
      <c r="F7" s="14">
        <v>8</v>
      </c>
    </row>
    <row r="8" spans="1:6" x14ac:dyDescent="0.25">
      <c r="A8">
        <v>69</v>
      </c>
      <c r="B8">
        <v>44</v>
      </c>
      <c r="D8" s="14" t="s">
        <v>11</v>
      </c>
      <c r="E8" s="14">
        <v>4.3811111111110952</v>
      </c>
      <c r="F8" s="14"/>
    </row>
    <row r="9" spans="1:6" x14ac:dyDescent="0.25">
      <c r="A9">
        <v>87</v>
      </c>
      <c r="B9">
        <v>42</v>
      </c>
      <c r="D9" s="14" t="s">
        <v>72</v>
      </c>
      <c r="E9" s="14">
        <v>2.5855309468575283E-2</v>
      </c>
      <c r="F9" s="14"/>
    </row>
    <row r="10" spans="1:6" ht="15.75" thickBot="1" x14ac:dyDescent="0.3">
      <c r="A10">
        <v>68</v>
      </c>
      <c r="B10">
        <v>50</v>
      </c>
      <c r="D10" s="15" t="s">
        <v>73</v>
      </c>
      <c r="E10" s="15">
        <v>3.4381031355223968</v>
      </c>
      <c r="F10" s="15"/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0"/>
  <sheetViews>
    <sheetView showGridLines="0" workbookViewId="0">
      <selection activeCell="N39" sqref="N39"/>
    </sheetView>
  </sheetViews>
  <sheetFormatPr defaultRowHeight="12.75" x14ac:dyDescent="0.2"/>
  <cols>
    <col min="1" max="1" width="7.7109375" style="10" customWidth="1"/>
    <col min="2" max="2" width="5.5703125" style="10" customWidth="1"/>
    <col min="3" max="3" width="7.7109375" style="10" customWidth="1"/>
    <col min="4" max="4" width="9.85546875" style="10" customWidth="1"/>
    <col min="5" max="5" width="12.7109375" style="10" customWidth="1"/>
    <col min="6" max="6" width="7.7109375" style="10" customWidth="1"/>
    <col min="7" max="7" width="9.85546875" style="10" customWidth="1"/>
    <col min="8" max="8" width="12.7109375" style="10" customWidth="1"/>
    <col min="9" max="16384" width="9.140625" style="10"/>
  </cols>
  <sheetData>
    <row r="1" spans="1:8" ht="15.75" thickBot="1" x14ac:dyDescent="0.3">
      <c r="A1" s="59" t="s">
        <v>74</v>
      </c>
    </row>
    <row r="2" spans="1:8" ht="15" x14ac:dyDescent="0.25">
      <c r="A2" s="32">
        <v>62.703239917755127</v>
      </c>
      <c r="C2" s="13" t="s">
        <v>75</v>
      </c>
      <c r="D2" s="13" t="s">
        <v>76</v>
      </c>
      <c r="E2" s="13" t="s">
        <v>77</v>
      </c>
      <c r="F2" s="13" t="s">
        <v>75</v>
      </c>
      <c r="G2" s="13" t="s">
        <v>76</v>
      </c>
      <c r="H2" s="13" t="s">
        <v>77</v>
      </c>
    </row>
    <row r="3" spans="1:8" ht="15" x14ac:dyDescent="0.25">
      <c r="A3" s="32">
        <v>61.964439181610942</v>
      </c>
      <c r="C3" s="26">
        <v>32.737863319925964</v>
      </c>
      <c r="D3" s="14">
        <v>1</v>
      </c>
      <c r="E3" s="16">
        <v>8.3333333333333332E-3</v>
      </c>
      <c r="F3" s="26">
        <v>53.078515874221921</v>
      </c>
      <c r="G3" s="14">
        <v>24</v>
      </c>
      <c r="H3" s="16">
        <v>0.2</v>
      </c>
    </row>
    <row r="4" spans="1:8" ht="15" x14ac:dyDescent="0.25">
      <c r="A4" s="32">
        <v>48.445928213186562</v>
      </c>
      <c r="C4" s="26">
        <v>36.12797207897529</v>
      </c>
      <c r="D4" s="14">
        <v>5</v>
      </c>
      <c r="E4" s="16">
        <v>0.05</v>
      </c>
      <c r="F4" s="26">
        <v>56.468624633271247</v>
      </c>
      <c r="G4" s="14">
        <v>21</v>
      </c>
      <c r="H4" s="16">
        <v>0.375</v>
      </c>
    </row>
    <row r="5" spans="1:8" ht="15" x14ac:dyDescent="0.25">
      <c r="A5" s="32">
        <v>46.467131495592184</v>
      </c>
      <c r="C5" s="26">
        <v>39.518080838024616</v>
      </c>
      <c r="D5" s="14">
        <v>6</v>
      </c>
      <c r="E5" s="16">
        <v>0.1</v>
      </c>
      <c r="F5" s="26">
        <v>49.688407115172595</v>
      </c>
      <c r="G5" s="14">
        <v>16</v>
      </c>
      <c r="H5" s="16">
        <v>0.5083333333333333</v>
      </c>
    </row>
    <row r="6" spans="1:8" ht="15" x14ac:dyDescent="0.25">
      <c r="A6" s="32">
        <v>55.019765012548305</v>
      </c>
      <c r="C6" s="26">
        <v>42.908189597073942</v>
      </c>
      <c r="D6" s="14">
        <v>9</v>
      </c>
      <c r="E6" s="16">
        <v>0.17499999999999999</v>
      </c>
      <c r="F6" s="26">
        <v>59.858733392320573</v>
      </c>
      <c r="G6" s="14">
        <v>16</v>
      </c>
      <c r="H6" s="16">
        <v>0.64166666666666672</v>
      </c>
    </row>
    <row r="7" spans="1:8" ht="15" x14ac:dyDescent="0.25">
      <c r="A7" s="32">
        <v>59.108407539315522</v>
      </c>
      <c r="C7" s="26">
        <v>46.298298356123269</v>
      </c>
      <c r="D7" s="14">
        <v>12</v>
      </c>
      <c r="E7" s="16">
        <v>0.27500000000000002</v>
      </c>
      <c r="F7" s="26">
        <v>46.298298356123269</v>
      </c>
      <c r="G7" s="14">
        <v>12</v>
      </c>
      <c r="H7" s="16">
        <v>0.7416666666666667</v>
      </c>
    </row>
    <row r="8" spans="1:8" ht="15" x14ac:dyDescent="0.25">
      <c r="A8" s="32">
        <v>54.506055120145902</v>
      </c>
      <c r="C8" s="26">
        <v>49.688407115172595</v>
      </c>
      <c r="D8" s="14">
        <v>16</v>
      </c>
      <c r="E8" s="16">
        <v>0.40833333333333333</v>
      </c>
      <c r="F8" s="26">
        <v>42.908189597073942</v>
      </c>
      <c r="G8" s="14">
        <v>9</v>
      </c>
      <c r="H8" s="16">
        <v>0.81666666666666665</v>
      </c>
    </row>
    <row r="9" spans="1:8" ht="15" x14ac:dyDescent="0.25">
      <c r="A9" s="32">
        <v>66.638950910419226</v>
      </c>
      <c r="C9" s="26">
        <v>53.078515874221921</v>
      </c>
      <c r="D9" s="14">
        <v>24</v>
      </c>
      <c r="E9" s="16">
        <v>0.60833333333333328</v>
      </c>
      <c r="F9" s="26">
        <v>63.2488421513699</v>
      </c>
      <c r="G9" s="14">
        <v>9</v>
      </c>
      <c r="H9" s="16">
        <v>0.89166666666666672</v>
      </c>
    </row>
    <row r="10" spans="1:8" ht="15" x14ac:dyDescent="0.25">
      <c r="A10" s="32">
        <v>53.080222086282447</v>
      </c>
      <c r="C10" s="26">
        <v>56.468624633271247</v>
      </c>
      <c r="D10" s="14">
        <v>21</v>
      </c>
      <c r="E10" s="16">
        <v>0.78333333333333333</v>
      </c>
      <c r="F10" s="26">
        <v>39.518080838024616</v>
      </c>
      <c r="G10" s="14">
        <v>6</v>
      </c>
      <c r="H10" s="16">
        <v>0.94166666666666665</v>
      </c>
    </row>
    <row r="11" spans="1:8" ht="15" x14ac:dyDescent="0.25">
      <c r="A11" s="32">
        <v>43.194905982818455</v>
      </c>
      <c r="C11" s="26">
        <v>59.858733392320573</v>
      </c>
      <c r="D11" s="14">
        <v>16</v>
      </c>
      <c r="E11" s="16">
        <v>0.91666666666666663</v>
      </c>
      <c r="F11" s="26">
        <v>36.12797207897529</v>
      </c>
      <c r="G11" s="14">
        <v>5</v>
      </c>
      <c r="H11" s="16">
        <v>0.98333333333333328</v>
      </c>
    </row>
    <row r="12" spans="1:8" ht="15" x14ac:dyDescent="0.25">
      <c r="A12" s="32">
        <v>49.663004928152077</v>
      </c>
      <c r="C12" s="26">
        <v>63.2488421513699</v>
      </c>
      <c r="D12" s="14">
        <v>9</v>
      </c>
      <c r="E12" s="16">
        <v>0.9916666666666667</v>
      </c>
      <c r="F12" s="26">
        <v>32.737863319925964</v>
      </c>
      <c r="G12" s="14">
        <v>1</v>
      </c>
      <c r="H12" s="16">
        <v>0.9916666666666667</v>
      </c>
    </row>
    <row r="13" spans="1:8" ht="15.75" thickBot="1" x14ac:dyDescent="0.3">
      <c r="A13" s="32">
        <v>51.458756742067635</v>
      </c>
      <c r="C13" s="15" t="s">
        <v>78</v>
      </c>
      <c r="D13" s="15">
        <v>1</v>
      </c>
      <c r="E13" s="17">
        <v>1</v>
      </c>
      <c r="F13" s="3" t="s">
        <v>78</v>
      </c>
      <c r="G13" s="15">
        <v>1</v>
      </c>
      <c r="H13" s="17">
        <v>1</v>
      </c>
    </row>
    <row r="14" spans="1:8" ht="15" x14ac:dyDescent="0.25">
      <c r="A14" s="32">
        <v>55.923975550103933</v>
      </c>
    </row>
    <row r="15" spans="1:8" ht="15" x14ac:dyDescent="0.25">
      <c r="A15" s="32">
        <v>47.272125256131403</v>
      </c>
    </row>
    <row r="16" spans="1:8" ht="15" x14ac:dyDescent="0.25">
      <c r="A16" s="32">
        <v>55.25746145285666</v>
      </c>
    </row>
    <row r="17" spans="1:1" ht="15" x14ac:dyDescent="0.25">
      <c r="A17" s="32">
        <v>47.957547748228535</v>
      </c>
    </row>
    <row r="18" spans="1:1" ht="15" x14ac:dyDescent="0.25">
      <c r="A18" s="32">
        <v>54.41882548329886</v>
      </c>
    </row>
    <row r="19" spans="1:1" ht="15" x14ac:dyDescent="0.25">
      <c r="A19" s="32">
        <v>50.674899638397619</v>
      </c>
    </row>
    <row r="20" spans="1:1" ht="15" x14ac:dyDescent="0.25">
      <c r="A20" s="32">
        <v>51.15669536171481</v>
      </c>
    </row>
    <row r="21" spans="1:1" ht="15" x14ac:dyDescent="0.25">
      <c r="A21" s="32">
        <v>43.688215909060091</v>
      </c>
    </row>
    <row r="22" spans="1:1" ht="15" x14ac:dyDescent="0.25">
      <c r="A22" s="32">
        <v>60.519215720705688</v>
      </c>
    </row>
    <row r="23" spans="1:1" ht="15" x14ac:dyDescent="0.25">
      <c r="A23" s="32">
        <v>56.45481122774072</v>
      </c>
    </row>
    <row r="24" spans="1:1" ht="15" x14ac:dyDescent="0.25">
      <c r="A24" s="32">
        <v>61.660449672490358</v>
      </c>
    </row>
    <row r="25" spans="1:1" ht="15" x14ac:dyDescent="0.25">
      <c r="A25" s="32">
        <v>53.403110895305872</v>
      </c>
    </row>
    <row r="26" spans="1:1" ht="15" x14ac:dyDescent="0.25">
      <c r="A26" s="32">
        <v>62.579548638314009</v>
      </c>
    </row>
    <row r="27" spans="1:1" ht="15" x14ac:dyDescent="0.25">
      <c r="A27" s="32">
        <v>46.522365108830854</v>
      </c>
    </row>
    <row r="28" spans="1:1" ht="15" x14ac:dyDescent="0.25">
      <c r="A28" s="32">
        <v>61.796691978815943</v>
      </c>
    </row>
    <row r="29" spans="1:1" ht="15" x14ac:dyDescent="0.25">
      <c r="A29" s="32">
        <v>35.454342095181346</v>
      </c>
    </row>
    <row r="30" spans="1:1" ht="15" x14ac:dyDescent="0.25">
      <c r="A30" s="32">
        <v>61.40782842412591</v>
      </c>
    </row>
    <row r="31" spans="1:1" ht="15" x14ac:dyDescent="0.25">
      <c r="A31" s="32">
        <v>49.109249984030612</v>
      </c>
    </row>
    <row r="32" spans="1:1" ht="15" x14ac:dyDescent="0.25">
      <c r="A32" s="32">
        <v>46.801461747963913</v>
      </c>
    </row>
    <row r="33" spans="1:1" ht="15" x14ac:dyDescent="0.25">
      <c r="A33" s="32">
        <v>49.449701135745272</v>
      </c>
    </row>
    <row r="34" spans="1:1" ht="15" x14ac:dyDescent="0.25">
      <c r="A34" s="32">
        <v>48.753555701114237</v>
      </c>
    </row>
    <row r="35" spans="1:1" ht="15" x14ac:dyDescent="0.25">
      <c r="A35" s="32">
        <v>56.510908860946074</v>
      </c>
    </row>
    <row r="36" spans="1:1" ht="15" x14ac:dyDescent="0.25">
      <c r="A36" s="32">
        <v>51.678372427704744</v>
      </c>
    </row>
    <row r="37" spans="1:1" ht="15" x14ac:dyDescent="0.25">
      <c r="A37" s="32">
        <v>46.612950781127438</v>
      </c>
    </row>
    <row r="38" spans="1:1" ht="15" x14ac:dyDescent="0.25">
      <c r="A38" s="32">
        <v>41.5251464699395</v>
      </c>
    </row>
    <row r="39" spans="1:1" ht="15" x14ac:dyDescent="0.25">
      <c r="A39" s="32">
        <v>53.778804966714233</v>
      </c>
    </row>
    <row r="40" spans="1:1" ht="15" x14ac:dyDescent="0.25">
      <c r="A40" s="32">
        <v>42.832890711724758</v>
      </c>
    </row>
    <row r="41" spans="1:1" ht="15" x14ac:dyDescent="0.25">
      <c r="A41" s="32">
        <v>57.371490937657654</v>
      </c>
    </row>
    <row r="42" spans="1:1" ht="15" x14ac:dyDescent="0.25">
      <c r="A42" s="32">
        <v>50.044365151552483</v>
      </c>
    </row>
    <row r="43" spans="1:1" ht="15" x14ac:dyDescent="0.25">
      <c r="A43" s="32">
        <v>39.67945430194959</v>
      </c>
    </row>
    <row r="44" spans="1:1" ht="15" x14ac:dyDescent="0.25">
      <c r="A44" s="32">
        <v>53.555815055733547</v>
      </c>
    </row>
    <row r="45" spans="1:1" ht="15" x14ac:dyDescent="0.25">
      <c r="A45" s="32">
        <v>50.710533640813082</v>
      </c>
    </row>
    <row r="46" spans="1:1" ht="15" x14ac:dyDescent="0.25">
      <c r="A46" s="32">
        <v>53.889326762873679</v>
      </c>
    </row>
    <row r="47" spans="1:1" ht="15" x14ac:dyDescent="0.25">
      <c r="A47" s="32">
        <v>35.038884915411472</v>
      </c>
    </row>
    <row r="48" spans="1:1" ht="15" x14ac:dyDescent="0.25">
      <c r="A48" s="32">
        <v>35.003596520982683</v>
      </c>
    </row>
    <row r="49" spans="1:1" ht="15" x14ac:dyDescent="0.25">
      <c r="A49" s="32">
        <v>42.005396052263677</v>
      </c>
    </row>
    <row r="50" spans="1:1" ht="15" x14ac:dyDescent="0.25">
      <c r="A50" s="32">
        <v>43.789642758201808</v>
      </c>
    </row>
    <row r="51" spans="1:1" ht="15" x14ac:dyDescent="0.25">
      <c r="A51" s="32">
        <v>54.677076503867283</v>
      </c>
    </row>
    <row r="52" spans="1:1" ht="15" x14ac:dyDescent="0.25">
      <c r="A52" s="32">
        <v>52.423630576231517</v>
      </c>
    </row>
    <row r="53" spans="1:1" ht="15" x14ac:dyDescent="0.25">
      <c r="A53" s="32">
        <v>58.861188689479604</v>
      </c>
    </row>
    <row r="54" spans="1:1" ht="15" x14ac:dyDescent="0.25">
      <c r="A54" s="32">
        <v>46.63168637198396</v>
      </c>
    </row>
    <row r="55" spans="1:1" ht="15" x14ac:dyDescent="0.25">
      <c r="A55" s="32">
        <v>53.590303094824776</v>
      </c>
    </row>
    <row r="56" spans="1:1" ht="15" x14ac:dyDescent="0.25">
      <c r="A56" s="32">
        <v>55.760975909652188</v>
      </c>
    </row>
    <row r="57" spans="1:1" ht="15" x14ac:dyDescent="0.25">
      <c r="A57" s="32">
        <v>53.070344973821193</v>
      </c>
    </row>
    <row r="58" spans="1:1" ht="15" x14ac:dyDescent="0.25">
      <c r="A58" s="32">
        <v>52.943579602288082</v>
      </c>
    </row>
    <row r="59" spans="1:1" ht="15" x14ac:dyDescent="0.25">
      <c r="A59" s="32">
        <v>57.918333722045645</v>
      </c>
    </row>
    <row r="60" spans="1:1" ht="15" x14ac:dyDescent="0.25">
      <c r="A60" s="32">
        <v>57.97446773503907</v>
      </c>
    </row>
    <row r="61" spans="1:1" ht="15" x14ac:dyDescent="0.25">
      <c r="A61" s="32">
        <v>43.565506883896887</v>
      </c>
    </row>
    <row r="62" spans="1:1" ht="15" x14ac:dyDescent="0.25">
      <c r="A62" s="32">
        <v>37.584269547369331</v>
      </c>
    </row>
    <row r="63" spans="1:1" ht="15" x14ac:dyDescent="0.25">
      <c r="A63" s="32">
        <v>59.208579285768792</v>
      </c>
    </row>
    <row r="64" spans="1:1" ht="15" x14ac:dyDescent="0.25">
      <c r="A64" s="32">
        <v>40.099713613744825</v>
      </c>
    </row>
    <row r="65" spans="1:1" ht="15" x14ac:dyDescent="0.25">
      <c r="A65" s="32">
        <v>51.427033566869795</v>
      </c>
    </row>
    <row r="66" spans="1:1" ht="15" x14ac:dyDescent="0.25">
      <c r="A66" s="32">
        <v>52.441574906697497</v>
      </c>
    </row>
    <row r="67" spans="1:1" ht="15" x14ac:dyDescent="0.25">
      <c r="A67" s="32">
        <v>60.061557986773551</v>
      </c>
    </row>
    <row r="68" spans="1:1" ht="15" x14ac:dyDescent="0.25">
      <c r="A68" s="32">
        <v>39.326315699145198</v>
      </c>
    </row>
    <row r="69" spans="1:1" ht="15" x14ac:dyDescent="0.25">
      <c r="A69" s="32">
        <v>37.477058311924338</v>
      </c>
    </row>
    <row r="70" spans="1:1" ht="15" x14ac:dyDescent="0.25">
      <c r="A70" s="32">
        <v>40.872838679933921</v>
      </c>
    </row>
    <row r="71" spans="1:1" ht="15" x14ac:dyDescent="0.25">
      <c r="A71" s="32">
        <v>52.269662218168378</v>
      </c>
    </row>
    <row r="72" spans="1:1" ht="15" x14ac:dyDescent="0.25">
      <c r="A72" s="32">
        <v>56.191348802531138</v>
      </c>
    </row>
    <row r="73" spans="1:1" ht="15" x14ac:dyDescent="0.25">
      <c r="A73" s="32">
        <v>57.706385076744482</v>
      </c>
    </row>
    <row r="74" spans="1:1" ht="15" x14ac:dyDescent="0.25">
      <c r="A74" s="32">
        <v>43.831734172999859</v>
      </c>
    </row>
    <row r="75" spans="1:1" ht="15" x14ac:dyDescent="0.25">
      <c r="A75" s="32">
        <v>45.128400769317523</v>
      </c>
    </row>
    <row r="76" spans="1:1" ht="15" x14ac:dyDescent="0.25">
      <c r="A76" s="32">
        <v>48.742405296070501</v>
      </c>
    </row>
    <row r="77" spans="1:1" ht="15" x14ac:dyDescent="0.25">
      <c r="A77" s="32">
        <v>51.788012014003471</v>
      </c>
    </row>
    <row r="78" spans="1:1" ht="15" x14ac:dyDescent="0.25">
      <c r="A78" s="32">
        <v>58.858933142619208</v>
      </c>
    </row>
    <row r="79" spans="1:1" ht="15" x14ac:dyDescent="0.25">
      <c r="A79" s="32">
        <v>45.928519638255239</v>
      </c>
    </row>
    <row r="80" spans="1:1" ht="15" x14ac:dyDescent="0.25">
      <c r="A80" s="32">
        <v>45.427078829379752</v>
      </c>
    </row>
    <row r="81" spans="1:1" ht="15" x14ac:dyDescent="0.25">
      <c r="A81" s="32">
        <v>52.441574906697497</v>
      </c>
    </row>
    <row r="82" spans="1:1" ht="15" x14ac:dyDescent="0.25">
      <c r="A82" s="32">
        <v>57.113339961506426</v>
      </c>
    </row>
    <row r="83" spans="1:1" ht="15" x14ac:dyDescent="0.25">
      <c r="A83" s="32">
        <v>38.963718351442367</v>
      </c>
    </row>
    <row r="84" spans="1:1" ht="15" x14ac:dyDescent="0.25">
      <c r="A84" s="32">
        <v>58.52543962537311</v>
      </c>
    </row>
    <row r="85" spans="1:1" ht="15" x14ac:dyDescent="0.25">
      <c r="A85" s="32">
        <v>59.136547305388376</v>
      </c>
    </row>
    <row r="86" spans="1:1" ht="15" x14ac:dyDescent="0.25">
      <c r="A86" s="32">
        <v>36.399270710535347</v>
      </c>
    </row>
    <row r="87" spans="1:1" ht="15" x14ac:dyDescent="0.25">
      <c r="A87" s="32">
        <v>53.956956788897514</v>
      </c>
    </row>
    <row r="88" spans="1:1" ht="15" x14ac:dyDescent="0.25">
      <c r="A88" s="32">
        <v>46.091382854501717</v>
      </c>
    </row>
    <row r="89" spans="1:1" ht="15" x14ac:dyDescent="0.25">
      <c r="A89" s="32">
        <v>42.22227415884845</v>
      </c>
    </row>
    <row r="90" spans="1:1" ht="15" x14ac:dyDescent="0.25">
      <c r="A90" s="32">
        <v>55.469710231409408</v>
      </c>
    </row>
    <row r="91" spans="1:1" ht="15" x14ac:dyDescent="0.25">
      <c r="A91" s="32">
        <v>40.444503055186942</v>
      </c>
    </row>
    <row r="92" spans="1:1" ht="15" x14ac:dyDescent="0.25">
      <c r="A92" s="32">
        <v>49.151732481550425</v>
      </c>
    </row>
    <row r="93" spans="1:1" ht="15" x14ac:dyDescent="0.25">
      <c r="A93" s="32">
        <v>43.67568307206966</v>
      </c>
    </row>
    <row r="94" spans="1:1" ht="15" x14ac:dyDescent="0.25">
      <c r="A94" s="32">
        <v>59.094383131014183</v>
      </c>
    </row>
    <row r="95" spans="1:1" ht="15" x14ac:dyDescent="0.25">
      <c r="A95" s="32">
        <v>56.628370101680048</v>
      </c>
    </row>
    <row r="96" spans="1:1" ht="15" x14ac:dyDescent="0.25">
      <c r="A96" s="32">
        <v>56.44888132228516</v>
      </c>
    </row>
    <row r="97" spans="1:1" ht="15" x14ac:dyDescent="0.25">
      <c r="A97" s="32">
        <v>52.90105163003318</v>
      </c>
    </row>
    <row r="98" spans="1:1" ht="15" x14ac:dyDescent="0.25">
      <c r="A98" s="32">
        <v>54.15880094806198</v>
      </c>
    </row>
    <row r="99" spans="1:1" ht="15" x14ac:dyDescent="0.25">
      <c r="A99" s="32">
        <v>58.852148312143981</v>
      </c>
    </row>
    <row r="100" spans="1:1" ht="15" x14ac:dyDescent="0.25">
      <c r="A100" s="32">
        <v>46.480619302019477</v>
      </c>
    </row>
    <row r="101" spans="1:1" ht="15" x14ac:dyDescent="0.25">
      <c r="A101" s="32">
        <v>51.995067577809095</v>
      </c>
    </row>
    <row r="102" spans="1:1" ht="15" x14ac:dyDescent="0.25">
      <c r="A102" s="32">
        <v>52.634005795698613</v>
      </c>
    </row>
    <row r="103" spans="1:1" ht="15" x14ac:dyDescent="0.25">
      <c r="A103" s="32">
        <v>38.199670042376965</v>
      </c>
    </row>
    <row r="104" spans="1:1" ht="15" x14ac:dyDescent="0.25">
      <c r="A104" s="32">
        <v>50.541713234269992</v>
      </c>
    </row>
    <row r="105" spans="1:1" ht="15" x14ac:dyDescent="0.25">
      <c r="A105" s="32">
        <v>42.696539266034961</v>
      </c>
    </row>
    <row r="106" spans="1:1" ht="15" x14ac:dyDescent="0.25">
      <c r="A106" s="32">
        <v>51.057833287632093</v>
      </c>
    </row>
    <row r="107" spans="1:1" ht="15" x14ac:dyDescent="0.25">
      <c r="A107" s="32">
        <v>54.683606675826013</v>
      </c>
    </row>
    <row r="108" spans="1:1" ht="15" x14ac:dyDescent="0.25">
      <c r="A108" s="32">
        <v>32.737863319925964</v>
      </c>
    </row>
    <row r="109" spans="1:1" ht="15" x14ac:dyDescent="0.25">
      <c r="A109" s="32">
        <v>45.279304130235687</v>
      </c>
    </row>
    <row r="110" spans="1:1" ht="15" x14ac:dyDescent="0.25">
      <c r="A110" s="32">
        <v>61.251031537540257</v>
      </c>
    </row>
    <row r="111" spans="1:1" ht="15" x14ac:dyDescent="0.25">
      <c r="A111" s="32">
        <v>52.148226485587656</v>
      </c>
    </row>
    <row r="112" spans="1:1" ht="15" x14ac:dyDescent="0.25">
      <c r="A112" s="32">
        <v>50.173513399204239</v>
      </c>
    </row>
    <row r="113" spans="1:1" ht="15" x14ac:dyDescent="0.25">
      <c r="A113" s="32">
        <v>33.558227540925145</v>
      </c>
    </row>
    <row r="114" spans="1:1" ht="15" x14ac:dyDescent="0.25">
      <c r="A114" s="32">
        <v>34.917594701983035</v>
      </c>
    </row>
    <row r="115" spans="1:1" ht="15" x14ac:dyDescent="0.25">
      <c r="A115" s="32">
        <v>44.889003573916852</v>
      </c>
    </row>
    <row r="116" spans="1:1" ht="15" x14ac:dyDescent="0.25">
      <c r="A116" s="32">
        <v>52.1659980120603</v>
      </c>
    </row>
    <row r="117" spans="1:1" ht="15" x14ac:dyDescent="0.25">
      <c r="A117" s="32">
        <v>49.566807673545554</v>
      </c>
    </row>
    <row r="118" spans="1:1" ht="15" x14ac:dyDescent="0.25">
      <c r="A118" s="32">
        <v>51.094886101782322</v>
      </c>
    </row>
    <row r="119" spans="1:1" ht="15" x14ac:dyDescent="0.25">
      <c r="A119" s="32">
        <v>50.245745468419045</v>
      </c>
    </row>
    <row r="120" spans="1:1" ht="15" x14ac:dyDescent="0.25">
      <c r="A120" s="32">
        <v>56.824448064435273</v>
      </c>
    </row>
    <row r="121" spans="1:1" ht="15" x14ac:dyDescent="0.25">
      <c r="A121" s="32">
        <v>55.930414772592485</v>
      </c>
    </row>
    <row r="122" spans="1:1" ht="15" x14ac:dyDescent="0.25">
      <c r="A122"/>
    </row>
    <row r="123" spans="1:1" ht="15" x14ac:dyDescent="0.25">
      <c r="A123"/>
    </row>
    <row r="124" spans="1:1" ht="15" x14ac:dyDescent="0.25">
      <c r="A124"/>
    </row>
    <row r="125" spans="1:1" ht="15" x14ac:dyDescent="0.25">
      <c r="A125"/>
    </row>
    <row r="126" spans="1:1" ht="15" x14ac:dyDescent="0.25">
      <c r="A126"/>
    </row>
    <row r="127" spans="1:1" ht="15" x14ac:dyDescent="0.25">
      <c r="A127"/>
    </row>
    <row r="128" spans="1:1" ht="15" x14ac:dyDescent="0.25">
      <c r="A128"/>
    </row>
    <row r="129" spans="1:1" ht="15" x14ac:dyDescent="0.25">
      <c r="A129"/>
    </row>
    <row r="130" spans="1:1" ht="15" x14ac:dyDescent="0.25">
      <c r="A130"/>
    </row>
    <row r="131" spans="1:1" ht="15" x14ac:dyDescent="0.25">
      <c r="A131"/>
    </row>
    <row r="132" spans="1:1" ht="15" x14ac:dyDescent="0.25">
      <c r="A132"/>
    </row>
    <row r="133" spans="1:1" ht="15" x14ac:dyDescent="0.25">
      <c r="A133"/>
    </row>
    <row r="134" spans="1:1" ht="15" x14ac:dyDescent="0.25">
      <c r="A134"/>
    </row>
    <row r="135" spans="1:1" ht="15" x14ac:dyDescent="0.25">
      <c r="A135"/>
    </row>
    <row r="136" spans="1:1" ht="15" x14ac:dyDescent="0.25">
      <c r="A136"/>
    </row>
    <row r="137" spans="1:1" ht="15" x14ac:dyDescent="0.25">
      <c r="A137"/>
    </row>
    <row r="138" spans="1:1" ht="15" x14ac:dyDescent="0.25">
      <c r="A138"/>
    </row>
    <row r="139" spans="1:1" ht="15" x14ac:dyDescent="0.25">
      <c r="A139"/>
    </row>
    <row r="140" spans="1:1" ht="15" x14ac:dyDescent="0.25">
      <c r="A140"/>
    </row>
  </sheetData>
  <phoneticPr fontId="7" type="noConversion"/>
  <printOptions gridLinesSet="0"/>
  <pageMargins left="0.75" right="0.75" top="1" bottom="1" header="0.5" footer="0.5"/>
  <pageSetup orientation="portrait" verticalDpi="0" r:id="rId1"/>
  <headerFooter alignWithMargins="0">
    <oddHeader>&amp;F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1"/>
  <sheetViews>
    <sheetView showGridLines="0" workbookViewId="0">
      <selection activeCell="Q36" sqref="Q36"/>
    </sheetView>
  </sheetViews>
  <sheetFormatPr defaultRowHeight="12.75" x14ac:dyDescent="0.2"/>
  <cols>
    <col min="1" max="1" width="14.28515625" style="8" bestFit="1" customWidth="1"/>
    <col min="2" max="2" width="18.7109375" style="8" customWidth="1"/>
    <col min="3" max="8" width="15" style="8" customWidth="1"/>
    <col min="9" max="16384" width="9.140625" style="8"/>
  </cols>
  <sheetData>
    <row r="1" spans="1:2" ht="15" x14ac:dyDescent="0.25">
      <c r="A1" s="85" t="s">
        <v>79</v>
      </c>
      <c r="B1" s="85" t="s">
        <v>182</v>
      </c>
    </row>
    <row r="2" spans="1:2" ht="15" x14ac:dyDescent="0.25">
      <c r="A2" s="86">
        <v>112</v>
      </c>
      <c r="B2" s="87" t="e">
        <v>#N/A</v>
      </c>
    </row>
    <row r="3" spans="1:2" ht="15" x14ac:dyDescent="0.25">
      <c r="A3" s="86">
        <v>111</v>
      </c>
      <c r="B3" s="87" t="e">
        <v>#N/A</v>
      </c>
    </row>
    <row r="4" spans="1:2" ht="15" x14ac:dyDescent="0.25">
      <c r="A4" s="86">
        <v>181</v>
      </c>
      <c r="B4" s="87" t="e">
        <v>#N/A</v>
      </c>
    </row>
    <row r="5" spans="1:2" ht="15" x14ac:dyDescent="0.25">
      <c r="A5" s="86">
        <v>154</v>
      </c>
      <c r="B5" s="87" t="e">
        <v>#N/A</v>
      </c>
    </row>
    <row r="6" spans="1:2" ht="15" x14ac:dyDescent="0.25">
      <c r="A6" s="86">
        <v>100</v>
      </c>
      <c r="B6" s="87" t="e">
        <v>#N/A</v>
      </c>
    </row>
    <row r="7" spans="1:2" ht="15" x14ac:dyDescent="0.25">
      <c r="A7" s="86">
        <v>87</v>
      </c>
      <c r="B7" s="87" t="e">
        <v>#N/A</v>
      </c>
    </row>
    <row r="8" spans="1:2" ht="15" x14ac:dyDescent="0.25">
      <c r="A8" s="86">
        <v>193</v>
      </c>
      <c r="B8" s="87" t="e">
        <v>#N/A</v>
      </c>
    </row>
    <row r="9" spans="1:2" ht="15" x14ac:dyDescent="0.25">
      <c r="A9" s="86">
        <v>170</v>
      </c>
      <c r="B9" s="87" t="e">
        <v>#N/A</v>
      </c>
    </row>
    <row r="10" spans="1:2" ht="15" x14ac:dyDescent="0.25">
      <c r="A10" s="86">
        <v>78</v>
      </c>
      <c r="B10" s="87">
        <f t="shared" ref="B10:B41" si="0">AVERAGE(A2:A11)</f>
        <v>135.69999999999999</v>
      </c>
    </row>
    <row r="11" spans="1:2" ht="15" x14ac:dyDescent="0.25">
      <c r="A11" s="86">
        <v>171</v>
      </c>
      <c r="B11" s="87">
        <f t="shared" si="0"/>
        <v>138.5</v>
      </c>
    </row>
    <row r="12" spans="1:2" ht="15" x14ac:dyDescent="0.25">
      <c r="A12" s="86">
        <v>140</v>
      </c>
      <c r="B12" s="87">
        <f t="shared" si="0"/>
        <v>147.6</v>
      </c>
    </row>
    <row r="13" spans="1:2" ht="15" x14ac:dyDescent="0.25">
      <c r="A13" s="86">
        <v>202</v>
      </c>
      <c r="B13" s="87">
        <f t="shared" si="0"/>
        <v>144.6</v>
      </c>
    </row>
    <row r="14" spans="1:2" ht="15" x14ac:dyDescent="0.25">
      <c r="A14" s="86">
        <v>151</v>
      </c>
      <c r="B14" s="87">
        <f t="shared" si="0"/>
        <v>140</v>
      </c>
    </row>
    <row r="15" spans="1:2" ht="15" x14ac:dyDescent="0.25">
      <c r="A15" s="86">
        <v>108</v>
      </c>
      <c r="B15" s="87">
        <f t="shared" si="0"/>
        <v>142.4</v>
      </c>
    </row>
    <row r="16" spans="1:2" ht="15" x14ac:dyDescent="0.25">
      <c r="A16" s="86">
        <v>124</v>
      </c>
      <c r="B16" s="87">
        <f t="shared" si="0"/>
        <v>147.1</v>
      </c>
    </row>
    <row r="17" spans="1:2" ht="15" x14ac:dyDescent="0.25">
      <c r="A17" s="86">
        <v>134</v>
      </c>
      <c r="B17" s="87">
        <f t="shared" si="0"/>
        <v>147.19999999999999</v>
      </c>
    </row>
    <row r="18" spans="1:2" ht="15" x14ac:dyDescent="0.25">
      <c r="A18" s="86">
        <v>194</v>
      </c>
      <c r="B18" s="87">
        <f t="shared" si="0"/>
        <v>145.5</v>
      </c>
    </row>
    <row r="19" spans="1:2" ht="15" x14ac:dyDescent="0.25">
      <c r="A19" s="86">
        <v>153</v>
      </c>
      <c r="B19" s="87">
        <f t="shared" si="0"/>
        <v>149.19999999999999</v>
      </c>
    </row>
    <row r="20" spans="1:2" ht="15" x14ac:dyDescent="0.25">
      <c r="A20" s="86">
        <v>115</v>
      </c>
      <c r="B20" s="87">
        <f t="shared" si="0"/>
        <v>152.6</v>
      </c>
    </row>
    <row r="21" spans="1:2" ht="15" x14ac:dyDescent="0.25">
      <c r="A21" s="86">
        <v>205</v>
      </c>
      <c r="B21" s="87">
        <f t="shared" si="0"/>
        <v>144.19999999999999</v>
      </c>
    </row>
    <row r="22" spans="1:2" ht="15" x14ac:dyDescent="0.25">
      <c r="A22" s="86">
        <v>56</v>
      </c>
      <c r="B22" s="87">
        <f t="shared" si="0"/>
        <v>140.19999999999999</v>
      </c>
    </row>
    <row r="23" spans="1:2" ht="15" x14ac:dyDescent="0.25">
      <c r="A23" s="86">
        <v>162</v>
      </c>
      <c r="B23" s="87">
        <f t="shared" si="0"/>
        <v>138</v>
      </c>
    </row>
    <row r="24" spans="1:2" ht="15" x14ac:dyDescent="0.25">
      <c r="A24" s="86">
        <v>129</v>
      </c>
      <c r="B24" s="87">
        <f t="shared" si="0"/>
        <v>143.30000000000001</v>
      </c>
    </row>
    <row r="25" spans="1:2" ht="15" x14ac:dyDescent="0.25">
      <c r="A25" s="86">
        <v>161</v>
      </c>
      <c r="B25" s="87">
        <f t="shared" si="0"/>
        <v>145.9</v>
      </c>
    </row>
    <row r="26" spans="1:2" ht="15" x14ac:dyDescent="0.25">
      <c r="A26" s="86">
        <v>150</v>
      </c>
      <c r="B26" s="87">
        <f t="shared" si="0"/>
        <v>147.9</v>
      </c>
    </row>
    <row r="27" spans="1:2" ht="15" x14ac:dyDescent="0.25">
      <c r="A27" s="86">
        <v>154</v>
      </c>
      <c r="B27" s="87">
        <f t="shared" si="0"/>
        <v>141</v>
      </c>
    </row>
    <row r="28" spans="1:2" ht="15" x14ac:dyDescent="0.25">
      <c r="A28" s="86">
        <v>125</v>
      </c>
      <c r="B28" s="87">
        <f t="shared" si="0"/>
        <v>132.19999999999999</v>
      </c>
    </row>
    <row r="29" spans="1:2" ht="15" x14ac:dyDescent="0.25">
      <c r="A29" s="86">
        <v>65</v>
      </c>
      <c r="B29" s="87">
        <f t="shared" si="0"/>
        <v>130.9</v>
      </c>
    </row>
    <row r="30" spans="1:2" ht="15" x14ac:dyDescent="0.25">
      <c r="A30" s="86">
        <v>102</v>
      </c>
      <c r="B30" s="87">
        <f t="shared" si="0"/>
        <v>129.6</v>
      </c>
    </row>
    <row r="31" spans="1:2" ht="15" x14ac:dyDescent="0.25">
      <c r="A31" s="86">
        <v>192</v>
      </c>
      <c r="B31" s="87">
        <f t="shared" si="0"/>
        <v>144.19999999999999</v>
      </c>
    </row>
    <row r="32" spans="1:2" ht="15" x14ac:dyDescent="0.25">
      <c r="A32" s="86">
        <v>202</v>
      </c>
      <c r="B32" s="87">
        <f t="shared" si="0"/>
        <v>147.19999999999999</v>
      </c>
    </row>
    <row r="33" spans="1:2" ht="15" x14ac:dyDescent="0.25">
      <c r="A33" s="86">
        <v>192</v>
      </c>
      <c r="B33" s="87">
        <f t="shared" si="0"/>
        <v>148.30000000000001</v>
      </c>
    </row>
    <row r="34" spans="1:2" ht="15" x14ac:dyDescent="0.25">
      <c r="A34" s="86">
        <v>140</v>
      </c>
      <c r="B34" s="87">
        <f t="shared" si="0"/>
        <v>148.69999999999999</v>
      </c>
    </row>
    <row r="35" spans="1:2" ht="15" x14ac:dyDescent="0.25">
      <c r="A35" s="86">
        <v>165</v>
      </c>
      <c r="B35" s="87">
        <f t="shared" si="0"/>
        <v>144.9</v>
      </c>
    </row>
    <row r="36" spans="1:2" ht="15" x14ac:dyDescent="0.25">
      <c r="A36" s="86">
        <v>112</v>
      </c>
      <c r="B36" s="87">
        <f t="shared" si="0"/>
        <v>146</v>
      </c>
    </row>
    <row r="37" spans="1:2" ht="15" x14ac:dyDescent="0.25">
      <c r="A37" s="86">
        <v>165</v>
      </c>
      <c r="B37" s="87">
        <f t="shared" si="0"/>
        <v>148.9</v>
      </c>
    </row>
    <row r="38" spans="1:2" ht="15" x14ac:dyDescent="0.25">
      <c r="A38" s="86">
        <v>154</v>
      </c>
      <c r="B38" s="87">
        <f t="shared" si="0"/>
        <v>163.19999999999999</v>
      </c>
    </row>
    <row r="39" spans="1:2" ht="15" x14ac:dyDescent="0.25">
      <c r="A39" s="86">
        <v>208</v>
      </c>
      <c r="B39" s="87">
        <f t="shared" si="0"/>
        <v>167.9</v>
      </c>
    </row>
    <row r="40" spans="1:2" ht="15" x14ac:dyDescent="0.25">
      <c r="A40" s="86">
        <v>149</v>
      </c>
      <c r="B40" s="87">
        <f t="shared" si="0"/>
        <v>167.2</v>
      </c>
    </row>
    <row r="41" spans="1:2" ht="15" x14ac:dyDescent="0.25">
      <c r="A41" s="86">
        <v>185</v>
      </c>
      <c r="B41" s="87">
        <f t="shared" si="0"/>
        <v>165</v>
      </c>
    </row>
    <row r="42" spans="1:2" ht="15" x14ac:dyDescent="0.25">
      <c r="A42" s="86">
        <v>180</v>
      </c>
      <c r="B42" s="87">
        <f t="shared" ref="B42:B73" si="1">AVERAGE(A34:A43)</f>
        <v>156.1</v>
      </c>
    </row>
    <row r="43" spans="1:2" ht="15" x14ac:dyDescent="0.25">
      <c r="A43" s="86">
        <v>103</v>
      </c>
      <c r="B43" s="87">
        <f t="shared" si="1"/>
        <v>168.5</v>
      </c>
    </row>
    <row r="44" spans="1:2" ht="15" x14ac:dyDescent="0.25">
      <c r="A44" s="86">
        <v>264</v>
      </c>
      <c r="B44" s="87">
        <f t="shared" si="1"/>
        <v>161.9</v>
      </c>
    </row>
    <row r="45" spans="1:2" ht="15" x14ac:dyDescent="0.25">
      <c r="A45" s="86">
        <v>99</v>
      </c>
      <c r="B45" s="87">
        <f t="shared" si="1"/>
        <v>163.80000000000001</v>
      </c>
    </row>
    <row r="46" spans="1:2" ht="15" x14ac:dyDescent="0.25">
      <c r="A46" s="86">
        <v>131</v>
      </c>
      <c r="B46" s="87">
        <f t="shared" si="1"/>
        <v>162.9</v>
      </c>
    </row>
    <row r="47" spans="1:2" ht="15" x14ac:dyDescent="0.25">
      <c r="A47" s="86">
        <v>156</v>
      </c>
      <c r="B47" s="87">
        <f t="shared" si="1"/>
        <v>161.4</v>
      </c>
    </row>
    <row r="48" spans="1:2" ht="15" x14ac:dyDescent="0.25">
      <c r="A48" s="86">
        <v>139</v>
      </c>
      <c r="B48" s="87">
        <f t="shared" si="1"/>
        <v>163.1</v>
      </c>
    </row>
    <row r="49" spans="1:2" ht="15" x14ac:dyDescent="0.25">
      <c r="A49" s="86">
        <v>225</v>
      </c>
      <c r="B49" s="87">
        <f t="shared" si="1"/>
        <v>163.69999999999999</v>
      </c>
    </row>
    <row r="50" spans="1:2" ht="15" x14ac:dyDescent="0.25">
      <c r="A50" s="86">
        <v>155</v>
      </c>
      <c r="B50" s="87">
        <f t="shared" si="1"/>
        <v>166.4</v>
      </c>
    </row>
    <row r="51" spans="1:2" ht="15" x14ac:dyDescent="0.25">
      <c r="A51" s="86">
        <v>212</v>
      </c>
      <c r="B51" s="87">
        <f t="shared" si="1"/>
        <v>167.1</v>
      </c>
    </row>
    <row r="52" spans="1:2" ht="15" x14ac:dyDescent="0.25">
      <c r="A52" s="86">
        <v>187</v>
      </c>
      <c r="B52" s="87">
        <f t="shared" si="1"/>
        <v>171.1</v>
      </c>
    </row>
    <row r="53" spans="1:2" ht="15" x14ac:dyDescent="0.25">
      <c r="A53" s="86">
        <v>143</v>
      </c>
      <c r="B53" s="87">
        <f t="shared" si="1"/>
        <v>168.6</v>
      </c>
    </row>
    <row r="54" spans="1:2" ht="15" x14ac:dyDescent="0.25">
      <c r="A54" s="86">
        <v>239</v>
      </c>
      <c r="B54" s="87">
        <f t="shared" si="1"/>
        <v>179.4</v>
      </c>
    </row>
    <row r="55" spans="1:2" ht="15" x14ac:dyDescent="0.25">
      <c r="A55" s="86">
        <v>207</v>
      </c>
      <c r="B55" s="87">
        <f t="shared" si="1"/>
        <v>182.7</v>
      </c>
    </row>
    <row r="56" spans="1:2" ht="15" x14ac:dyDescent="0.25">
      <c r="A56" s="86">
        <v>164</v>
      </c>
      <c r="B56" s="87">
        <f t="shared" si="1"/>
        <v>185.7</v>
      </c>
    </row>
    <row r="57" spans="1:2" ht="15" x14ac:dyDescent="0.25">
      <c r="A57" s="86">
        <v>186</v>
      </c>
      <c r="B57" s="87">
        <f t="shared" si="1"/>
        <v>184</v>
      </c>
    </row>
    <row r="58" spans="1:2" ht="15" x14ac:dyDescent="0.25">
      <c r="A58" s="86">
        <v>122</v>
      </c>
      <c r="B58" s="87">
        <f t="shared" si="1"/>
        <v>173.1</v>
      </c>
    </row>
    <row r="59" spans="1:2" ht="15" x14ac:dyDescent="0.25">
      <c r="A59" s="86">
        <v>116</v>
      </c>
      <c r="B59" s="87">
        <f t="shared" si="1"/>
        <v>173.2</v>
      </c>
    </row>
    <row r="60" spans="1:2" ht="15" x14ac:dyDescent="0.25">
      <c r="A60" s="86">
        <v>156</v>
      </c>
      <c r="B60" s="87">
        <f t="shared" si="1"/>
        <v>165.3</v>
      </c>
    </row>
    <row r="61" spans="1:2" ht="15" x14ac:dyDescent="0.25">
      <c r="A61" s="86">
        <v>133</v>
      </c>
      <c r="B61" s="87">
        <f t="shared" si="1"/>
        <v>163.4</v>
      </c>
    </row>
    <row r="62" spans="1:2" ht="15" x14ac:dyDescent="0.25">
      <c r="A62" s="86">
        <v>168</v>
      </c>
      <c r="B62" s="87">
        <f t="shared" si="1"/>
        <v>166.8</v>
      </c>
    </row>
    <row r="63" spans="1:2" ht="15" x14ac:dyDescent="0.25">
      <c r="A63" s="86">
        <v>177</v>
      </c>
      <c r="B63" s="87">
        <f t="shared" si="1"/>
        <v>151</v>
      </c>
    </row>
    <row r="64" spans="1:2" ht="15" x14ac:dyDescent="0.25">
      <c r="A64" s="86">
        <v>81</v>
      </c>
      <c r="B64" s="87">
        <f t="shared" si="1"/>
        <v>150.4</v>
      </c>
    </row>
    <row r="65" spans="1:2" ht="15" x14ac:dyDescent="0.25">
      <c r="A65" s="86">
        <v>201</v>
      </c>
      <c r="B65" s="87">
        <f t="shared" si="1"/>
        <v>146.5</v>
      </c>
    </row>
    <row r="66" spans="1:2" ht="15" x14ac:dyDescent="0.25">
      <c r="A66" s="86">
        <v>125</v>
      </c>
      <c r="B66" s="87">
        <f t="shared" si="1"/>
        <v>142.69999999999999</v>
      </c>
    </row>
    <row r="67" spans="1:2" ht="15" x14ac:dyDescent="0.25">
      <c r="A67" s="86">
        <v>148</v>
      </c>
      <c r="B67" s="87">
        <f t="shared" si="1"/>
        <v>147.4</v>
      </c>
    </row>
    <row r="68" spans="1:2" ht="15" x14ac:dyDescent="0.25">
      <c r="A68" s="86">
        <v>169</v>
      </c>
      <c r="B68" s="87">
        <f t="shared" si="1"/>
        <v>152.69999999999999</v>
      </c>
    </row>
    <row r="69" spans="1:2" ht="15" x14ac:dyDescent="0.25">
      <c r="A69" s="86">
        <v>169</v>
      </c>
      <c r="B69" s="87">
        <f t="shared" si="1"/>
        <v>155</v>
      </c>
    </row>
    <row r="70" spans="1:2" ht="15" x14ac:dyDescent="0.25">
      <c r="A70" s="86">
        <v>179</v>
      </c>
      <c r="B70" s="87">
        <f t="shared" si="1"/>
        <v>158.9</v>
      </c>
    </row>
    <row r="71" spans="1:2" ht="15" x14ac:dyDescent="0.25">
      <c r="A71" s="86">
        <v>172</v>
      </c>
      <c r="B71" s="87">
        <f t="shared" si="1"/>
        <v>158.69999999999999</v>
      </c>
    </row>
    <row r="72" spans="1:2" ht="15" x14ac:dyDescent="0.25">
      <c r="A72" s="86">
        <v>166</v>
      </c>
      <c r="B72" s="87">
        <f t="shared" si="1"/>
        <v>161.5</v>
      </c>
    </row>
    <row r="73" spans="1:2" ht="15" x14ac:dyDescent="0.25">
      <c r="A73" s="86">
        <v>205</v>
      </c>
      <c r="B73" s="87">
        <f t="shared" si="1"/>
        <v>170.7</v>
      </c>
    </row>
    <row r="74" spans="1:2" ht="15" x14ac:dyDescent="0.25">
      <c r="A74" s="86">
        <v>173</v>
      </c>
      <c r="B74" s="87">
        <f t="shared" ref="B74:B100" si="2">AVERAGE(A66:A75)</f>
        <v>175.6</v>
      </c>
    </row>
    <row r="75" spans="1:2" ht="15" x14ac:dyDescent="0.25">
      <c r="A75" s="86">
        <v>250</v>
      </c>
      <c r="B75" s="87">
        <f t="shared" si="2"/>
        <v>182.6</v>
      </c>
    </row>
    <row r="76" spans="1:2" ht="15" x14ac:dyDescent="0.25">
      <c r="A76" s="86">
        <v>195</v>
      </c>
      <c r="B76" s="87">
        <f t="shared" si="2"/>
        <v>183.4</v>
      </c>
    </row>
    <row r="77" spans="1:2" ht="15" x14ac:dyDescent="0.25">
      <c r="A77" s="86">
        <v>156</v>
      </c>
      <c r="B77" s="87">
        <f t="shared" si="2"/>
        <v>187.9</v>
      </c>
    </row>
    <row r="78" spans="1:2" ht="15" x14ac:dyDescent="0.25">
      <c r="A78" s="86">
        <v>214</v>
      </c>
      <c r="B78" s="87">
        <f t="shared" si="2"/>
        <v>197.1</v>
      </c>
    </row>
    <row r="79" spans="1:2" ht="15" x14ac:dyDescent="0.25">
      <c r="A79" s="86">
        <v>261</v>
      </c>
      <c r="B79" s="87">
        <f t="shared" si="2"/>
        <v>205.6</v>
      </c>
    </row>
    <row r="80" spans="1:2" ht="15" x14ac:dyDescent="0.25">
      <c r="A80" s="86">
        <v>264</v>
      </c>
      <c r="B80" s="87">
        <f t="shared" si="2"/>
        <v>205.9</v>
      </c>
    </row>
    <row r="81" spans="1:2" ht="15" x14ac:dyDescent="0.25">
      <c r="A81" s="86">
        <v>175</v>
      </c>
      <c r="B81" s="87">
        <f t="shared" si="2"/>
        <v>208.5</v>
      </c>
    </row>
    <row r="82" spans="1:2" ht="15" x14ac:dyDescent="0.25">
      <c r="A82" s="86">
        <v>192</v>
      </c>
      <c r="B82" s="87">
        <f t="shared" si="2"/>
        <v>205.8</v>
      </c>
    </row>
    <row r="83" spans="1:2" ht="15" x14ac:dyDescent="0.25">
      <c r="A83" s="86">
        <v>178</v>
      </c>
      <c r="B83" s="87">
        <f t="shared" si="2"/>
        <v>210.2</v>
      </c>
    </row>
    <row r="84" spans="1:2" ht="15" x14ac:dyDescent="0.25">
      <c r="A84" s="86">
        <v>217</v>
      </c>
      <c r="B84" s="87">
        <f t="shared" si="2"/>
        <v>206.5</v>
      </c>
    </row>
    <row r="85" spans="1:2" ht="15" x14ac:dyDescent="0.25">
      <c r="A85" s="86">
        <v>213</v>
      </c>
      <c r="B85" s="87">
        <f t="shared" si="2"/>
        <v>200.9</v>
      </c>
    </row>
    <row r="86" spans="1:2" ht="15" x14ac:dyDescent="0.25">
      <c r="A86" s="86">
        <v>139</v>
      </c>
      <c r="B86" s="87">
        <f t="shared" si="2"/>
        <v>202</v>
      </c>
    </row>
    <row r="87" spans="1:2" ht="15" x14ac:dyDescent="0.25">
      <c r="A87" s="86">
        <v>167</v>
      </c>
      <c r="B87" s="87">
        <f t="shared" si="2"/>
        <v>195.6</v>
      </c>
    </row>
    <row r="88" spans="1:2" ht="15" x14ac:dyDescent="0.25">
      <c r="A88" s="86">
        <v>150</v>
      </c>
      <c r="B88" s="87">
        <f t="shared" si="2"/>
        <v>187.4</v>
      </c>
    </row>
    <row r="89" spans="1:2" ht="15" x14ac:dyDescent="0.25">
      <c r="A89" s="86">
        <v>179</v>
      </c>
      <c r="B89" s="87">
        <f t="shared" si="2"/>
        <v>174.4</v>
      </c>
    </row>
    <row r="90" spans="1:2" ht="15" x14ac:dyDescent="0.25">
      <c r="A90" s="86">
        <v>134</v>
      </c>
      <c r="B90" s="87">
        <f t="shared" si="2"/>
        <v>171.8</v>
      </c>
    </row>
    <row r="91" spans="1:2" ht="15" x14ac:dyDescent="0.25">
      <c r="A91" s="86">
        <v>149</v>
      </c>
      <c r="B91" s="87">
        <f t="shared" si="2"/>
        <v>169.4</v>
      </c>
    </row>
    <row r="92" spans="1:2" ht="15" x14ac:dyDescent="0.25">
      <c r="A92" s="86">
        <v>168</v>
      </c>
      <c r="B92" s="87">
        <f t="shared" si="2"/>
        <v>173.4</v>
      </c>
    </row>
    <row r="93" spans="1:2" ht="15" x14ac:dyDescent="0.25">
      <c r="A93" s="86">
        <v>218</v>
      </c>
      <c r="B93" s="87">
        <f t="shared" si="2"/>
        <v>172.4</v>
      </c>
    </row>
    <row r="94" spans="1:2" ht="15" x14ac:dyDescent="0.25">
      <c r="A94" s="86">
        <v>207</v>
      </c>
      <c r="B94" s="87">
        <f t="shared" si="2"/>
        <v>171.4</v>
      </c>
    </row>
    <row r="95" spans="1:2" ht="15" x14ac:dyDescent="0.25">
      <c r="A95" s="86">
        <v>203</v>
      </c>
      <c r="B95" s="87">
        <f t="shared" si="2"/>
        <v>180.8</v>
      </c>
    </row>
    <row r="96" spans="1:2" ht="15" x14ac:dyDescent="0.25">
      <c r="A96" s="86">
        <v>233</v>
      </c>
      <c r="B96" s="87">
        <f t="shared" si="2"/>
        <v>189</v>
      </c>
    </row>
    <row r="97" spans="1:2" ht="15" x14ac:dyDescent="0.25">
      <c r="A97" s="86">
        <v>249</v>
      </c>
      <c r="B97" s="87">
        <f t="shared" si="2"/>
        <v>191</v>
      </c>
    </row>
    <row r="98" spans="1:2" ht="15" x14ac:dyDescent="0.25">
      <c r="A98" s="86">
        <v>170</v>
      </c>
      <c r="B98" s="87">
        <f t="shared" si="2"/>
        <v>192.1</v>
      </c>
    </row>
    <row r="99" spans="1:2" ht="15" x14ac:dyDescent="0.25">
      <c r="A99" s="86">
        <v>190</v>
      </c>
      <c r="B99" s="87">
        <f t="shared" si="2"/>
        <v>207.2</v>
      </c>
    </row>
    <row r="100" spans="1:2" ht="15" x14ac:dyDescent="0.25">
      <c r="A100" s="86">
        <v>285</v>
      </c>
      <c r="B100" s="87">
        <f t="shared" si="2"/>
        <v>220.6</v>
      </c>
    </row>
    <row r="101" spans="1:2" x14ac:dyDescent="0.2">
      <c r="A101" s="86">
        <v>283</v>
      </c>
      <c r="B101" s="86"/>
    </row>
  </sheetData>
  <phoneticPr fontId="7" type="noConversion"/>
  <printOptions gridLinesSet="0"/>
  <pageMargins left="0.75" right="0.75" top="1" bottom="1" header="0.5" footer="0.5"/>
  <headerFooter alignWithMargins="0">
    <oddHeader>&amp;F</oddHeader>
    <oddFooter>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1"/>
  <sheetViews>
    <sheetView showGridLines="0" topLeftCell="A64" workbookViewId="0">
      <selection activeCell="B2" sqref="B2:B101"/>
    </sheetView>
  </sheetViews>
  <sheetFormatPr defaultRowHeight="15" x14ac:dyDescent="0.25"/>
  <cols>
    <col min="1" max="6" width="11.140625" customWidth="1"/>
  </cols>
  <sheetData>
    <row r="1" spans="1:8" s="12" customFormat="1" x14ac:dyDescent="0.25">
      <c r="A1" s="59" t="s">
        <v>80</v>
      </c>
      <c r="B1" s="59" t="s">
        <v>81</v>
      </c>
      <c r="C1" s="59" t="s">
        <v>82</v>
      </c>
      <c r="D1" s="59" t="s">
        <v>83</v>
      </c>
      <c r="E1" s="59" t="s">
        <v>84</v>
      </c>
      <c r="F1" s="59" t="s">
        <v>85</v>
      </c>
      <c r="H1"/>
    </row>
    <row r="2" spans="1:8" x14ac:dyDescent="0.25">
      <c r="A2">
        <v>0.38200018311105688</v>
      </c>
      <c r="B2">
        <v>1.4670331438537687</v>
      </c>
      <c r="C2">
        <v>1</v>
      </c>
      <c r="D2">
        <v>3</v>
      </c>
      <c r="E2">
        <v>0</v>
      </c>
      <c r="F2">
        <v>1</v>
      </c>
    </row>
    <row r="3" spans="1:8" x14ac:dyDescent="0.25">
      <c r="A3">
        <v>0.10068056276131473</v>
      </c>
      <c r="B3">
        <v>-1.1827091839222703</v>
      </c>
      <c r="C3">
        <v>1</v>
      </c>
      <c r="D3">
        <v>3</v>
      </c>
      <c r="E3">
        <v>0</v>
      </c>
      <c r="F3">
        <v>1</v>
      </c>
    </row>
    <row r="4" spans="1:8" x14ac:dyDescent="0.25">
      <c r="A4">
        <v>0.59648426770836516</v>
      </c>
      <c r="B4">
        <v>0.32937350624706596</v>
      </c>
      <c r="C4">
        <v>1</v>
      </c>
      <c r="D4">
        <v>3</v>
      </c>
      <c r="E4">
        <v>2</v>
      </c>
      <c r="F4">
        <v>1</v>
      </c>
    </row>
    <row r="5" spans="1:8" x14ac:dyDescent="0.25">
      <c r="A5">
        <v>0.89910580767235326</v>
      </c>
      <c r="B5">
        <v>-0.70603391577606089</v>
      </c>
      <c r="C5">
        <v>1</v>
      </c>
      <c r="D5">
        <v>1</v>
      </c>
      <c r="E5">
        <v>1</v>
      </c>
      <c r="F5">
        <v>1</v>
      </c>
    </row>
    <row r="6" spans="1:8" x14ac:dyDescent="0.25">
      <c r="A6">
        <v>0.88460951567125456</v>
      </c>
      <c r="B6">
        <v>-1.4506804291158915</v>
      </c>
      <c r="C6">
        <v>1</v>
      </c>
      <c r="D6">
        <v>3</v>
      </c>
      <c r="E6">
        <v>0</v>
      </c>
      <c r="F6">
        <v>1</v>
      </c>
    </row>
    <row r="7" spans="1:8" x14ac:dyDescent="0.25">
      <c r="A7">
        <v>0.95846430860316778</v>
      </c>
      <c r="B7">
        <v>-0.22961216927797068</v>
      </c>
      <c r="C7">
        <v>0</v>
      </c>
      <c r="D7">
        <v>3</v>
      </c>
      <c r="E7">
        <v>1</v>
      </c>
      <c r="F7">
        <v>4</v>
      </c>
    </row>
    <row r="8" spans="1:8" x14ac:dyDescent="0.25">
      <c r="A8">
        <v>1.4496292001098667E-2</v>
      </c>
      <c r="B8">
        <v>1.4874194675940089</v>
      </c>
      <c r="C8">
        <v>0</v>
      </c>
      <c r="D8">
        <v>3</v>
      </c>
      <c r="E8">
        <v>1</v>
      </c>
      <c r="F8">
        <v>4</v>
      </c>
    </row>
    <row r="9" spans="1:8" x14ac:dyDescent="0.25">
      <c r="A9">
        <v>0.40742210150456254</v>
      </c>
      <c r="B9">
        <v>1.5703835742897354</v>
      </c>
      <c r="C9">
        <v>0</v>
      </c>
      <c r="D9">
        <v>4</v>
      </c>
      <c r="E9">
        <v>1</v>
      </c>
      <c r="F9">
        <v>4</v>
      </c>
    </row>
    <row r="10" spans="1:8" x14ac:dyDescent="0.25">
      <c r="A10">
        <v>0.86324655903805658</v>
      </c>
      <c r="B10">
        <v>2.5638655642978847</v>
      </c>
      <c r="C10">
        <v>0</v>
      </c>
      <c r="D10">
        <v>1</v>
      </c>
      <c r="E10">
        <v>2</v>
      </c>
      <c r="F10">
        <v>4</v>
      </c>
    </row>
    <row r="11" spans="1:8" x14ac:dyDescent="0.25">
      <c r="A11">
        <v>0.13858455153050325</v>
      </c>
      <c r="B11">
        <v>-0.30460569178103469</v>
      </c>
      <c r="C11">
        <v>1</v>
      </c>
      <c r="D11">
        <v>1</v>
      </c>
      <c r="E11">
        <v>1</v>
      </c>
      <c r="F11">
        <v>4</v>
      </c>
    </row>
    <row r="12" spans="1:8" x14ac:dyDescent="0.25">
      <c r="A12">
        <v>0.24503311258278146</v>
      </c>
      <c r="B12">
        <v>-9.3035623649484478E-2</v>
      </c>
      <c r="C12">
        <v>1</v>
      </c>
      <c r="D12">
        <v>2</v>
      </c>
      <c r="E12">
        <v>0</v>
      </c>
      <c r="F12">
        <v>7</v>
      </c>
    </row>
    <row r="13" spans="1:8" x14ac:dyDescent="0.25">
      <c r="A13">
        <v>4.5472579119235815E-2</v>
      </c>
      <c r="B13">
        <v>0.58741306929732673</v>
      </c>
      <c r="C13">
        <v>0</v>
      </c>
      <c r="D13">
        <v>5</v>
      </c>
      <c r="E13">
        <v>0</v>
      </c>
      <c r="F13">
        <v>7</v>
      </c>
    </row>
    <row r="14" spans="1:8" x14ac:dyDescent="0.25">
      <c r="A14">
        <v>3.2380138554033024E-2</v>
      </c>
      <c r="B14">
        <v>-0.19414756025071256</v>
      </c>
      <c r="C14">
        <v>1</v>
      </c>
      <c r="D14">
        <v>4</v>
      </c>
      <c r="E14">
        <v>0</v>
      </c>
      <c r="F14">
        <v>7</v>
      </c>
    </row>
    <row r="15" spans="1:8" x14ac:dyDescent="0.25">
      <c r="A15">
        <v>0.1641285439619129</v>
      </c>
      <c r="B15">
        <v>0.79910932981874794</v>
      </c>
      <c r="C15">
        <v>0</v>
      </c>
      <c r="D15">
        <v>1</v>
      </c>
      <c r="E15">
        <v>4</v>
      </c>
      <c r="F15">
        <v>7</v>
      </c>
    </row>
    <row r="16" spans="1:8" x14ac:dyDescent="0.25">
      <c r="A16">
        <v>0.2196111941892758</v>
      </c>
      <c r="B16">
        <v>-1.6789817891549319</v>
      </c>
      <c r="C16">
        <v>0</v>
      </c>
      <c r="D16">
        <v>1</v>
      </c>
      <c r="E16">
        <v>0</v>
      </c>
      <c r="F16">
        <v>7</v>
      </c>
    </row>
    <row r="17" spans="1:6" x14ac:dyDescent="0.25">
      <c r="A17">
        <v>1.7090365306558428E-2</v>
      </c>
      <c r="B17">
        <v>0.39339283830486238</v>
      </c>
      <c r="C17">
        <v>1</v>
      </c>
      <c r="D17">
        <v>2</v>
      </c>
      <c r="E17">
        <v>1</v>
      </c>
      <c r="F17">
        <v>10</v>
      </c>
    </row>
    <row r="18" spans="1:6" x14ac:dyDescent="0.25">
      <c r="A18">
        <v>0.28504287850581378</v>
      </c>
      <c r="B18">
        <v>-0.92736172518925741</v>
      </c>
      <c r="C18">
        <v>0</v>
      </c>
      <c r="D18">
        <v>5</v>
      </c>
      <c r="E18">
        <v>1</v>
      </c>
      <c r="F18">
        <v>10</v>
      </c>
    </row>
    <row r="19" spans="1:6" x14ac:dyDescent="0.25">
      <c r="A19">
        <v>0.34308908352916045</v>
      </c>
      <c r="B19">
        <v>-0.68337158154463395</v>
      </c>
      <c r="C19">
        <v>1</v>
      </c>
      <c r="D19">
        <v>6</v>
      </c>
      <c r="E19">
        <v>2</v>
      </c>
      <c r="F19">
        <v>10</v>
      </c>
    </row>
    <row r="20" spans="1:6" x14ac:dyDescent="0.25">
      <c r="A20">
        <v>0.5536362804040651</v>
      </c>
      <c r="B20">
        <v>0.92705249699065462</v>
      </c>
      <c r="C20">
        <v>1</v>
      </c>
      <c r="D20">
        <v>4</v>
      </c>
      <c r="E20">
        <v>0</v>
      </c>
      <c r="F20">
        <v>10</v>
      </c>
    </row>
    <row r="21" spans="1:6" x14ac:dyDescent="0.25">
      <c r="A21">
        <v>0.35737174596392712</v>
      </c>
      <c r="B21">
        <v>-0.28823365028074477</v>
      </c>
      <c r="C21">
        <v>0</v>
      </c>
      <c r="D21">
        <v>0</v>
      </c>
      <c r="E21">
        <v>0</v>
      </c>
      <c r="F21">
        <v>10</v>
      </c>
    </row>
    <row r="22" spans="1:6" x14ac:dyDescent="0.25">
      <c r="A22">
        <v>0.37183751945554977</v>
      </c>
      <c r="B22">
        <v>1.0537542038946413</v>
      </c>
      <c r="C22">
        <v>0</v>
      </c>
      <c r="D22">
        <v>4</v>
      </c>
      <c r="E22">
        <v>1</v>
      </c>
      <c r="F22">
        <v>1</v>
      </c>
    </row>
    <row r="23" spans="1:6" x14ac:dyDescent="0.25">
      <c r="A23">
        <v>0.35560167241431928</v>
      </c>
      <c r="B23">
        <v>-0.33571154745004606</v>
      </c>
      <c r="C23">
        <v>1</v>
      </c>
      <c r="D23">
        <v>3</v>
      </c>
      <c r="E23">
        <v>1</v>
      </c>
      <c r="F23">
        <v>1</v>
      </c>
    </row>
    <row r="24" spans="1:6" x14ac:dyDescent="0.25">
      <c r="A24">
        <v>0.91030610065004425</v>
      </c>
      <c r="B24">
        <v>0.47858179641480092</v>
      </c>
      <c r="C24">
        <v>1</v>
      </c>
      <c r="D24">
        <v>6</v>
      </c>
      <c r="E24">
        <v>1</v>
      </c>
      <c r="F24">
        <v>1</v>
      </c>
    </row>
    <row r="25" spans="1:6" x14ac:dyDescent="0.25">
      <c r="A25">
        <v>0.46601763969847715</v>
      </c>
      <c r="B25">
        <v>0.29186253414081875</v>
      </c>
      <c r="C25">
        <v>1</v>
      </c>
      <c r="D25">
        <v>1</v>
      </c>
      <c r="E25">
        <v>0</v>
      </c>
      <c r="F25">
        <v>1</v>
      </c>
    </row>
    <row r="26" spans="1:6" x14ac:dyDescent="0.25">
      <c r="A26">
        <v>0.42616046632282478</v>
      </c>
      <c r="B26">
        <v>-0.83018903751508333</v>
      </c>
      <c r="C26">
        <v>0</v>
      </c>
      <c r="D26">
        <v>2</v>
      </c>
      <c r="E26">
        <v>1</v>
      </c>
      <c r="F26">
        <v>1</v>
      </c>
    </row>
    <row r="27" spans="1:6" x14ac:dyDescent="0.25">
      <c r="A27">
        <v>0.30390331736198006</v>
      </c>
      <c r="B27">
        <v>2.5096596800722182</v>
      </c>
      <c r="C27">
        <v>1</v>
      </c>
      <c r="D27">
        <v>2</v>
      </c>
      <c r="E27">
        <v>0</v>
      </c>
      <c r="F27">
        <v>4</v>
      </c>
    </row>
    <row r="28" spans="1:6" x14ac:dyDescent="0.25">
      <c r="A28">
        <v>0.97570726645710626</v>
      </c>
      <c r="B28">
        <v>1.1300267033220734</v>
      </c>
      <c r="C28">
        <v>0</v>
      </c>
      <c r="D28">
        <v>2</v>
      </c>
      <c r="E28">
        <v>0</v>
      </c>
      <c r="F28">
        <v>4</v>
      </c>
    </row>
    <row r="29" spans="1:6" x14ac:dyDescent="0.25">
      <c r="A29">
        <v>0.80666524246955784</v>
      </c>
      <c r="B29">
        <v>-2.0494007912930101</v>
      </c>
      <c r="C29">
        <v>0</v>
      </c>
      <c r="D29">
        <v>2</v>
      </c>
      <c r="E29">
        <v>0</v>
      </c>
      <c r="F29">
        <v>4</v>
      </c>
    </row>
    <row r="30" spans="1:6" x14ac:dyDescent="0.25">
      <c r="A30">
        <v>0.99124118778038883</v>
      </c>
      <c r="B30">
        <v>0.54396423365687951</v>
      </c>
      <c r="C30">
        <v>1</v>
      </c>
      <c r="D30">
        <v>3</v>
      </c>
      <c r="E30">
        <v>1</v>
      </c>
      <c r="F30">
        <v>4</v>
      </c>
    </row>
    <row r="31" spans="1:6" x14ac:dyDescent="0.25">
      <c r="A31">
        <v>0.25626392406994841</v>
      </c>
      <c r="B31">
        <v>-0.33650849218247458</v>
      </c>
      <c r="C31">
        <v>0</v>
      </c>
      <c r="D31">
        <v>1</v>
      </c>
      <c r="E31">
        <v>2</v>
      </c>
      <c r="F31">
        <v>4</v>
      </c>
    </row>
    <row r="32" spans="1:6" x14ac:dyDescent="0.25">
      <c r="A32">
        <v>0.95168919949949649</v>
      </c>
      <c r="B32">
        <v>0.61760147218592465</v>
      </c>
      <c r="C32">
        <v>1</v>
      </c>
      <c r="D32">
        <v>2</v>
      </c>
      <c r="E32">
        <v>1</v>
      </c>
      <c r="F32">
        <v>7</v>
      </c>
    </row>
    <row r="33" spans="1:6" x14ac:dyDescent="0.25">
      <c r="A33">
        <v>5.3437910092471085E-2</v>
      </c>
      <c r="B33">
        <v>-1.4725628716405481</v>
      </c>
      <c r="C33">
        <v>0</v>
      </c>
      <c r="D33">
        <v>0</v>
      </c>
      <c r="E33">
        <v>0</v>
      </c>
      <c r="F33">
        <v>7</v>
      </c>
    </row>
    <row r="34" spans="1:6" x14ac:dyDescent="0.25">
      <c r="A34">
        <v>0.70503860591448708</v>
      </c>
      <c r="B34">
        <v>1.64786797540728</v>
      </c>
      <c r="C34">
        <v>1</v>
      </c>
      <c r="D34">
        <v>0</v>
      </c>
      <c r="E34">
        <v>0</v>
      </c>
      <c r="F34">
        <v>7</v>
      </c>
    </row>
    <row r="35" spans="1:6" x14ac:dyDescent="0.25">
      <c r="A35">
        <v>0.81652272103030488</v>
      </c>
      <c r="B35">
        <v>-0.81690131992218085</v>
      </c>
      <c r="C35">
        <v>0</v>
      </c>
      <c r="D35">
        <v>2</v>
      </c>
      <c r="E35">
        <v>0</v>
      </c>
      <c r="F35">
        <v>7</v>
      </c>
    </row>
    <row r="36" spans="1:6" x14ac:dyDescent="0.25">
      <c r="A36">
        <v>0.97250282296212653</v>
      </c>
      <c r="B36">
        <v>-1.3843032320437487</v>
      </c>
      <c r="C36">
        <v>1</v>
      </c>
      <c r="D36">
        <v>3</v>
      </c>
      <c r="E36">
        <v>1</v>
      </c>
      <c r="F36">
        <v>7</v>
      </c>
    </row>
    <row r="37" spans="1:6" x14ac:dyDescent="0.25">
      <c r="A37">
        <v>0.46632282479323711</v>
      </c>
      <c r="B37">
        <v>0.41157704799843486</v>
      </c>
      <c r="C37">
        <v>0</v>
      </c>
      <c r="D37">
        <v>3</v>
      </c>
      <c r="E37">
        <v>1</v>
      </c>
      <c r="F37">
        <v>10</v>
      </c>
    </row>
    <row r="38" spans="1:6" x14ac:dyDescent="0.25">
      <c r="A38">
        <v>0.3002105777153844</v>
      </c>
      <c r="B38">
        <v>1.1852489478769712</v>
      </c>
      <c r="C38">
        <v>0</v>
      </c>
      <c r="D38">
        <v>5</v>
      </c>
      <c r="E38">
        <v>1</v>
      </c>
      <c r="F38">
        <v>10</v>
      </c>
    </row>
    <row r="39" spans="1:6" x14ac:dyDescent="0.25">
      <c r="A39">
        <v>0.75020599993896298</v>
      </c>
      <c r="B39">
        <v>0.61364744396996684</v>
      </c>
      <c r="C39">
        <v>0</v>
      </c>
      <c r="D39">
        <v>1</v>
      </c>
      <c r="E39">
        <v>0</v>
      </c>
      <c r="F39">
        <v>10</v>
      </c>
    </row>
    <row r="40" spans="1:6" x14ac:dyDescent="0.25">
      <c r="A40">
        <v>0.35148167363505967</v>
      </c>
      <c r="B40">
        <v>-0.67281689553055912</v>
      </c>
      <c r="C40">
        <v>0</v>
      </c>
      <c r="D40">
        <v>0</v>
      </c>
      <c r="E40">
        <v>0</v>
      </c>
      <c r="F40">
        <v>10</v>
      </c>
    </row>
    <row r="41" spans="1:6" x14ac:dyDescent="0.25">
      <c r="A41">
        <v>0.77565843684194469</v>
      </c>
      <c r="B41">
        <v>0.47461185204156209</v>
      </c>
      <c r="C41">
        <v>0</v>
      </c>
      <c r="D41">
        <v>1</v>
      </c>
      <c r="E41">
        <v>3</v>
      </c>
      <c r="F41">
        <v>10</v>
      </c>
    </row>
    <row r="42" spans="1:6" x14ac:dyDescent="0.25">
      <c r="A42">
        <v>7.4343089083529157E-2</v>
      </c>
      <c r="B42">
        <v>0.61905893744551577</v>
      </c>
      <c r="C42">
        <v>0</v>
      </c>
      <c r="D42">
        <v>3</v>
      </c>
      <c r="E42">
        <v>0</v>
      </c>
      <c r="F42">
        <v>1</v>
      </c>
    </row>
    <row r="43" spans="1:6" x14ac:dyDescent="0.25">
      <c r="A43">
        <v>0.19843134861293374</v>
      </c>
      <c r="B43">
        <v>0.79111714512691833</v>
      </c>
      <c r="C43">
        <v>0</v>
      </c>
      <c r="D43">
        <v>2</v>
      </c>
      <c r="E43">
        <v>1</v>
      </c>
      <c r="F43">
        <v>1</v>
      </c>
    </row>
    <row r="44" spans="1:6" x14ac:dyDescent="0.25">
      <c r="A44">
        <v>6.4058351390118104E-2</v>
      </c>
      <c r="B44">
        <v>-0.77036247603246011</v>
      </c>
      <c r="C44">
        <v>1</v>
      </c>
      <c r="D44">
        <v>2</v>
      </c>
      <c r="E44">
        <v>0</v>
      </c>
      <c r="F44">
        <v>1</v>
      </c>
    </row>
    <row r="45" spans="1:6" x14ac:dyDescent="0.25">
      <c r="A45">
        <v>0.35834833826715901</v>
      </c>
      <c r="B45">
        <v>-1.0145004125661217</v>
      </c>
      <c r="C45">
        <v>0</v>
      </c>
      <c r="D45">
        <v>1</v>
      </c>
      <c r="E45">
        <v>0</v>
      </c>
      <c r="F45">
        <v>1</v>
      </c>
    </row>
    <row r="46" spans="1:6" x14ac:dyDescent="0.25">
      <c r="A46">
        <v>0.48704489272743917</v>
      </c>
      <c r="B46">
        <v>-1.0114217730006203</v>
      </c>
      <c r="C46">
        <v>0</v>
      </c>
      <c r="D46">
        <v>2</v>
      </c>
      <c r="E46">
        <v>2</v>
      </c>
      <c r="F46">
        <v>1</v>
      </c>
    </row>
    <row r="47" spans="1:6" x14ac:dyDescent="0.25">
      <c r="A47">
        <v>0.51121555223242898</v>
      </c>
      <c r="B47">
        <v>-0.31953845791576896</v>
      </c>
      <c r="C47">
        <v>1</v>
      </c>
      <c r="D47">
        <v>3</v>
      </c>
      <c r="E47">
        <v>1</v>
      </c>
      <c r="F47">
        <v>4</v>
      </c>
    </row>
    <row r="48" spans="1:6" x14ac:dyDescent="0.25">
      <c r="A48">
        <v>0.37345500045777763</v>
      </c>
      <c r="B48">
        <v>0.63932247940101661</v>
      </c>
      <c r="C48">
        <v>0</v>
      </c>
      <c r="D48">
        <v>4</v>
      </c>
      <c r="E48">
        <v>1</v>
      </c>
      <c r="F48">
        <v>4</v>
      </c>
    </row>
    <row r="49" spans="1:6" x14ac:dyDescent="0.25">
      <c r="A49">
        <v>0.98590044862208925</v>
      </c>
      <c r="B49">
        <v>1.4170427675708197</v>
      </c>
      <c r="C49">
        <v>0</v>
      </c>
      <c r="D49">
        <v>4</v>
      </c>
      <c r="E49">
        <v>0</v>
      </c>
      <c r="F49">
        <v>4</v>
      </c>
    </row>
    <row r="50" spans="1:6" x14ac:dyDescent="0.25">
      <c r="A50">
        <v>4.0711691640980256E-2</v>
      </c>
      <c r="B50">
        <v>1.1017846190952696</v>
      </c>
      <c r="C50">
        <v>1</v>
      </c>
      <c r="D50">
        <v>3</v>
      </c>
      <c r="E50">
        <v>1</v>
      </c>
      <c r="F50">
        <v>4</v>
      </c>
    </row>
    <row r="51" spans="1:6" x14ac:dyDescent="0.25">
      <c r="A51">
        <v>0.23071993163853877</v>
      </c>
      <c r="B51">
        <v>0.38363396015483886</v>
      </c>
      <c r="C51">
        <v>0</v>
      </c>
      <c r="D51">
        <v>4</v>
      </c>
      <c r="E51">
        <v>1</v>
      </c>
      <c r="F51">
        <v>4</v>
      </c>
    </row>
    <row r="52" spans="1:6" x14ac:dyDescent="0.25">
      <c r="A52">
        <v>4.9745170445875423E-3</v>
      </c>
      <c r="B52">
        <v>0.58726982388179749</v>
      </c>
      <c r="C52">
        <v>0</v>
      </c>
      <c r="D52">
        <v>3</v>
      </c>
      <c r="E52">
        <v>1</v>
      </c>
      <c r="F52">
        <v>7</v>
      </c>
    </row>
    <row r="53" spans="1:6" x14ac:dyDescent="0.25">
      <c r="A53">
        <v>0.92614520706808678</v>
      </c>
      <c r="B53">
        <v>1.6475178199470975</v>
      </c>
      <c r="C53">
        <v>0</v>
      </c>
      <c r="D53">
        <v>0</v>
      </c>
      <c r="E53">
        <v>1</v>
      </c>
      <c r="F53">
        <v>7</v>
      </c>
    </row>
    <row r="54" spans="1:6" x14ac:dyDescent="0.25">
      <c r="A54">
        <v>0.10031434064760276</v>
      </c>
      <c r="B54">
        <v>1.0607072908896953</v>
      </c>
      <c r="C54">
        <v>1</v>
      </c>
      <c r="D54">
        <v>1</v>
      </c>
      <c r="E54">
        <v>3</v>
      </c>
      <c r="F54">
        <v>7</v>
      </c>
    </row>
    <row r="55" spans="1:6" x14ac:dyDescent="0.25">
      <c r="A55">
        <v>0.25669118320261236</v>
      </c>
      <c r="B55">
        <v>1.5835894373594783</v>
      </c>
      <c r="C55">
        <v>1</v>
      </c>
      <c r="D55">
        <v>4</v>
      </c>
      <c r="E55">
        <v>1</v>
      </c>
      <c r="F55">
        <v>7</v>
      </c>
    </row>
    <row r="56" spans="1:6" x14ac:dyDescent="0.25">
      <c r="A56">
        <v>0.77568895535142068</v>
      </c>
      <c r="B56">
        <v>1.3715271052205935</v>
      </c>
      <c r="C56">
        <v>1</v>
      </c>
      <c r="D56">
        <v>6</v>
      </c>
      <c r="E56">
        <v>0</v>
      </c>
      <c r="F56">
        <v>7</v>
      </c>
    </row>
    <row r="57" spans="1:6" x14ac:dyDescent="0.25">
      <c r="A57">
        <v>0.67964720603045747</v>
      </c>
      <c r="B57">
        <v>-0.28297108656261116</v>
      </c>
      <c r="C57">
        <v>1</v>
      </c>
      <c r="D57">
        <v>1</v>
      </c>
      <c r="E57">
        <v>1</v>
      </c>
      <c r="F57">
        <v>10</v>
      </c>
    </row>
    <row r="58" spans="1:6" x14ac:dyDescent="0.25">
      <c r="A58">
        <v>0.80910672322763755</v>
      </c>
      <c r="B58">
        <v>0.3779382495849859</v>
      </c>
      <c r="C58">
        <v>1</v>
      </c>
      <c r="D58">
        <v>2</v>
      </c>
      <c r="E58">
        <v>0</v>
      </c>
      <c r="F58">
        <v>10</v>
      </c>
    </row>
    <row r="59" spans="1:6" x14ac:dyDescent="0.25">
      <c r="A59">
        <v>0.72432630390331731</v>
      </c>
      <c r="B59">
        <v>1.8597347661852837</v>
      </c>
      <c r="C59">
        <v>1</v>
      </c>
      <c r="D59">
        <v>2</v>
      </c>
      <c r="E59">
        <v>0</v>
      </c>
      <c r="F59">
        <v>10</v>
      </c>
    </row>
    <row r="60" spans="1:6" x14ac:dyDescent="0.25">
      <c r="A60">
        <v>8.5055085909604172E-2</v>
      </c>
      <c r="B60">
        <v>-0.73905425779230427</v>
      </c>
      <c r="C60">
        <v>1</v>
      </c>
      <c r="D60">
        <v>2</v>
      </c>
      <c r="E60">
        <v>1</v>
      </c>
      <c r="F60">
        <v>10</v>
      </c>
    </row>
    <row r="61" spans="1:6" x14ac:dyDescent="0.25">
      <c r="A61">
        <v>0.13226722006897182</v>
      </c>
      <c r="B61">
        <v>-0.19589151634136215</v>
      </c>
      <c r="C61">
        <v>0</v>
      </c>
      <c r="D61">
        <v>3</v>
      </c>
      <c r="E61">
        <v>0</v>
      </c>
      <c r="F61">
        <v>10</v>
      </c>
    </row>
    <row r="62" spans="1:6" x14ac:dyDescent="0.25">
      <c r="A62">
        <v>0.75615710928678248</v>
      </c>
      <c r="B62">
        <v>-1.3635235518449917</v>
      </c>
      <c r="C62">
        <v>0</v>
      </c>
      <c r="D62">
        <v>2</v>
      </c>
      <c r="E62">
        <v>0</v>
      </c>
      <c r="F62">
        <v>1</v>
      </c>
    </row>
    <row r="63" spans="1:6" x14ac:dyDescent="0.25">
      <c r="A63">
        <v>0.62651448103274632</v>
      </c>
      <c r="B63">
        <v>-0.40467625694873277</v>
      </c>
      <c r="C63">
        <v>1</v>
      </c>
      <c r="D63">
        <v>1</v>
      </c>
      <c r="E63">
        <v>1</v>
      </c>
      <c r="F63">
        <v>1</v>
      </c>
    </row>
    <row r="64" spans="1:6" x14ac:dyDescent="0.25">
      <c r="A64">
        <v>0.17365031891842403</v>
      </c>
      <c r="B64">
        <v>-0.20592324290191755</v>
      </c>
      <c r="C64">
        <v>1</v>
      </c>
      <c r="D64">
        <v>4</v>
      </c>
      <c r="E64">
        <v>1</v>
      </c>
      <c r="F64">
        <v>1</v>
      </c>
    </row>
    <row r="65" spans="1:6" x14ac:dyDescent="0.25">
      <c r="A65">
        <v>0.40479750968962674</v>
      </c>
      <c r="B65">
        <v>0.17605543689569458</v>
      </c>
      <c r="C65">
        <v>1</v>
      </c>
      <c r="D65">
        <v>2</v>
      </c>
      <c r="E65">
        <v>0</v>
      </c>
      <c r="F65">
        <v>1</v>
      </c>
    </row>
    <row r="66" spans="1:6" x14ac:dyDescent="0.25">
      <c r="A66">
        <v>0.55232398449659714</v>
      </c>
      <c r="B66">
        <v>1.6676858649589121</v>
      </c>
      <c r="C66">
        <v>0</v>
      </c>
      <c r="D66">
        <v>3</v>
      </c>
      <c r="E66">
        <v>2</v>
      </c>
      <c r="F66">
        <v>1</v>
      </c>
    </row>
    <row r="67" spans="1:6" x14ac:dyDescent="0.25">
      <c r="A67">
        <v>0.71150852992339852</v>
      </c>
      <c r="B67">
        <v>1.0770418157335371</v>
      </c>
      <c r="C67">
        <v>1</v>
      </c>
      <c r="D67">
        <v>2</v>
      </c>
      <c r="E67">
        <v>1</v>
      </c>
      <c r="F67">
        <v>4</v>
      </c>
    </row>
    <row r="68" spans="1:6" x14ac:dyDescent="0.25">
      <c r="A68">
        <v>0.55516220587786491</v>
      </c>
      <c r="B68">
        <v>-1.3023554856772535</v>
      </c>
      <c r="C68">
        <v>1</v>
      </c>
      <c r="D68">
        <v>7</v>
      </c>
      <c r="E68">
        <v>1</v>
      </c>
      <c r="F68">
        <v>4</v>
      </c>
    </row>
    <row r="69" spans="1:6" x14ac:dyDescent="0.25">
      <c r="A69">
        <v>0.18115787224951935</v>
      </c>
      <c r="B69">
        <v>1.4680153981316835</v>
      </c>
      <c r="C69">
        <v>1</v>
      </c>
      <c r="D69">
        <v>0</v>
      </c>
      <c r="E69">
        <v>2</v>
      </c>
      <c r="F69">
        <v>4</v>
      </c>
    </row>
    <row r="70" spans="1:6" x14ac:dyDescent="0.25">
      <c r="A70">
        <v>0.97027497177037869</v>
      </c>
      <c r="B70">
        <v>-0.18528226064518094</v>
      </c>
      <c r="C70">
        <v>1</v>
      </c>
      <c r="D70">
        <v>2</v>
      </c>
      <c r="E70">
        <v>3</v>
      </c>
      <c r="F70">
        <v>4</v>
      </c>
    </row>
    <row r="71" spans="1:6" x14ac:dyDescent="0.25">
      <c r="A71">
        <v>0.68694112979522082</v>
      </c>
      <c r="B71">
        <v>1.3264707376947626</v>
      </c>
      <c r="C71">
        <v>0</v>
      </c>
      <c r="D71">
        <v>2</v>
      </c>
      <c r="E71">
        <v>0</v>
      </c>
      <c r="F71">
        <v>4</v>
      </c>
    </row>
    <row r="72" spans="1:6" x14ac:dyDescent="0.25">
      <c r="A72">
        <v>0.52879421369060331</v>
      </c>
      <c r="B72">
        <v>-0.46062154979154002</v>
      </c>
      <c r="C72">
        <v>0</v>
      </c>
      <c r="D72">
        <v>1</v>
      </c>
      <c r="E72">
        <v>2</v>
      </c>
      <c r="F72">
        <v>7</v>
      </c>
    </row>
    <row r="73" spans="1:6" x14ac:dyDescent="0.25">
      <c r="A73">
        <v>0.79668568987090671</v>
      </c>
      <c r="B73">
        <v>0.95107907327474095</v>
      </c>
      <c r="C73">
        <v>1</v>
      </c>
      <c r="D73">
        <v>6</v>
      </c>
      <c r="E73">
        <v>1</v>
      </c>
      <c r="F73">
        <v>7</v>
      </c>
    </row>
    <row r="74" spans="1:6" x14ac:dyDescent="0.25">
      <c r="A74">
        <v>0.80565813165684985</v>
      </c>
      <c r="B74">
        <v>1.7338652469334193</v>
      </c>
      <c r="C74">
        <v>1</v>
      </c>
      <c r="D74">
        <v>2</v>
      </c>
      <c r="E74">
        <v>0</v>
      </c>
      <c r="F74">
        <v>7</v>
      </c>
    </row>
    <row r="75" spans="1:6" x14ac:dyDescent="0.25">
      <c r="A75">
        <v>0.26221503341776786</v>
      </c>
      <c r="B75">
        <v>1.4362012734636664</v>
      </c>
      <c r="C75">
        <v>0</v>
      </c>
      <c r="D75">
        <v>2</v>
      </c>
      <c r="E75">
        <v>3</v>
      </c>
      <c r="F75">
        <v>7</v>
      </c>
    </row>
    <row r="76" spans="1:6" x14ac:dyDescent="0.25">
      <c r="A76">
        <v>0.17795342875453962</v>
      </c>
      <c r="B76">
        <v>2.6405905373394489</v>
      </c>
      <c r="C76">
        <v>1</v>
      </c>
      <c r="D76">
        <v>2</v>
      </c>
      <c r="E76">
        <v>3</v>
      </c>
      <c r="F76">
        <v>7</v>
      </c>
    </row>
    <row r="77" spans="1:6" x14ac:dyDescent="0.25">
      <c r="A77">
        <v>0.86675618762779627</v>
      </c>
      <c r="B77">
        <v>0.17657384887570515</v>
      </c>
      <c r="C77">
        <v>1</v>
      </c>
      <c r="D77">
        <v>1</v>
      </c>
      <c r="E77">
        <v>0</v>
      </c>
      <c r="F77">
        <v>10</v>
      </c>
    </row>
    <row r="78" spans="1:6" x14ac:dyDescent="0.25">
      <c r="A78">
        <v>0.11484115115817743</v>
      </c>
      <c r="B78">
        <v>1.6758895071689039</v>
      </c>
      <c r="C78">
        <v>1</v>
      </c>
      <c r="D78">
        <v>2</v>
      </c>
      <c r="E78">
        <v>1</v>
      </c>
      <c r="F78">
        <v>10</v>
      </c>
    </row>
    <row r="79" spans="1:6" x14ac:dyDescent="0.25">
      <c r="A79">
        <v>5.9511093478194527E-2</v>
      </c>
      <c r="B79">
        <v>0.85369720181915909</v>
      </c>
      <c r="C79">
        <v>1</v>
      </c>
      <c r="D79">
        <v>2</v>
      </c>
      <c r="E79">
        <v>0</v>
      </c>
      <c r="F79">
        <v>10</v>
      </c>
    </row>
    <row r="80" spans="1:6" x14ac:dyDescent="0.25">
      <c r="A80">
        <v>0.76155888546403394</v>
      </c>
      <c r="B80">
        <v>-1.6850026440806687</v>
      </c>
      <c r="C80">
        <v>1</v>
      </c>
      <c r="D80">
        <v>4</v>
      </c>
      <c r="E80">
        <v>0</v>
      </c>
      <c r="F80">
        <v>10</v>
      </c>
    </row>
    <row r="81" spans="1:6" x14ac:dyDescent="0.25">
      <c r="A81">
        <v>0.73839533677175206</v>
      </c>
      <c r="B81">
        <v>1.3911380847275723</v>
      </c>
      <c r="C81">
        <v>1</v>
      </c>
      <c r="D81">
        <v>4</v>
      </c>
      <c r="E81">
        <v>2</v>
      </c>
      <c r="F81">
        <v>10</v>
      </c>
    </row>
    <row r="82" spans="1:6" x14ac:dyDescent="0.25">
      <c r="A82">
        <v>0.98629718924527721</v>
      </c>
      <c r="B82">
        <v>2.2383392206393182</v>
      </c>
      <c r="C82">
        <v>0</v>
      </c>
      <c r="D82">
        <v>3</v>
      </c>
      <c r="E82">
        <v>2</v>
      </c>
      <c r="F82">
        <v>1</v>
      </c>
    </row>
    <row r="83" spans="1:6" x14ac:dyDescent="0.25">
      <c r="A83">
        <v>0.92559587389751885</v>
      </c>
      <c r="B83">
        <v>-6.7977907747263089E-2</v>
      </c>
      <c r="C83">
        <v>0</v>
      </c>
      <c r="D83">
        <v>4</v>
      </c>
      <c r="E83">
        <v>0</v>
      </c>
      <c r="F83">
        <v>1</v>
      </c>
    </row>
    <row r="84" spans="1:6" x14ac:dyDescent="0.25">
      <c r="A84">
        <v>0.9038666951506088</v>
      </c>
      <c r="B84">
        <v>0.19890421754098497</v>
      </c>
      <c r="C84">
        <v>1</v>
      </c>
      <c r="D84">
        <v>4</v>
      </c>
      <c r="E84">
        <v>1</v>
      </c>
      <c r="F84">
        <v>1</v>
      </c>
    </row>
    <row r="85" spans="1:6" x14ac:dyDescent="0.25">
      <c r="A85">
        <v>0.54496902371288192</v>
      </c>
      <c r="B85">
        <v>1.3416865840554237</v>
      </c>
      <c r="C85">
        <v>1</v>
      </c>
      <c r="D85">
        <v>5</v>
      </c>
      <c r="E85">
        <v>1</v>
      </c>
      <c r="F85">
        <v>1</v>
      </c>
    </row>
    <row r="86" spans="1:6" x14ac:dyDescent="0.25">
      <c r="A86">
        <v>0.50077822199163791</v>
      </c>
      <c r="B86">
        <v>0.85712827058159746</v>
      </c>
      <c r="C86">
        <v>0</v>
      </c>
      <c r="D86">
        <v>4</v>
      </c>
      <c r="E86">
        <v>1</v>
      </c>
      <c r="F86">
        <v>1</v>
      </c>
    </row>
    <row r="87" spans="1:6" x14ac:dyDescent="0.25">
      <c r="A87">
        <v>0.67497787408062992</v>
      </c>
      <c r="B87">
        <v>-0.32953494155663066</v>
      </c>
      <c r="C87">
        <v>0</v>
      </c>
      <c r="D87">
        <v>3</v>
      </c>
      <c r="E87">
        <v>1</v>
      </c>
      <c r="F87">
        <v>4</v>
      </c>
    </row>
    <row r="88" spans="1:6" x14ac:dyDescent="0.25">
      <c r="A88">
        <v>0.48982207708975495</v>
      </c>
      <c r="B88">
        <v>0.20435436454135925</v>
      </c>
      <c r="C88">
        <v>1</v>
      </c>
      <c r="D88">
        <v>4</v>
      </c>
      <c r="E88">
        <v>2</v>
      </c>
      <c r="F88">
        <v>4</v>
      </c>
    </row>
    <row r="89" spans="1:6" x14ac:dyDescent="0.25">
      <c r="A89">
        <v>0.14578691976683858</v>
      </c>
      <c r="B89">
        <v>0.97826159617397934</v>
      </c>
      <c r="C89">
        <v>0</v>
      </c>
      <c r="D89">
        <v>1</v>
      </c>
      <c r="E89">
        <v>0</v>
      </c>
      <c r="F89">
        <v>4</v>
      </c>
    </row>
    <row r="90" spans="1:6" x14ac:dyDescent="0.25">
      <c r="A90">
        <v>3.7965025788140511E-2</v>
      </c>
      <c r="B90">
        <v>0.98166083262185566</v>
      </c>
      <c r="C90">
        <v>1</v>
      </c>
      <c r="D90">
        <v>3</v>
      </c>
      <c r="E90">
        <v>0</v>
      </c>
      <c r="F90">
        <v>4</v>
      </c>
    </row>
    <row r="91" spans="1:6" x14ac:dyDescent="0.25">
      <c r="A91">
        <v>0.79625843073824276</v>
      </c>
      <c r="B91">
        <v>-1.4160650607664138</v>
      </c>
      <c r="C91">
        <v>0</v>
      </c>
      <c r="D91">
        <v>2</v>
      </c>
      <c r="E91">
        <v>2</v>
      </c>
      <c r="F91">
        <v>4</v>
      </c>
    </row>
    <row r="92" spans="1:6" x14ac:dyDescent="0.25">
      <c r="A92">
        <v>0.67155980101931823</v>
      </c>
      <c r="B92">
        <v>1.7773436411516741</v>
      </c>
      <c r="C92">
        <v>1</v>
      </c>
      <c r="D92">
        <v>0</v>
      </c>
      <c r="E92">
        <v>1</v>
      </c>
      <c r="F92">
        <v>7</v>
      </c>
    </row>
    <row r="93" spans="1:6" x14ac:dyDescent="0.25">
      <c r="A93">
        <v>0.73168126468703265</v>
      </c>
      <c r="B93">
        <v>-0.22524091036757454</v>
      </c>
      <c r="C93">
        <v>0</v>
      </c>
      <c r="D93">
        <v>3</v>
      </c>
      <c r="E93">
        <v>1</v>
      </c>
      <c r="F93">
        <v>7</v>
      </c>
    </row>
    <row r="94" spans="1:6" x14ac:dyDescent="0.25">
      <c r="A94">
        <v>0.58452101199377426</v>
      </c>
      <c r="B94">
        <v>0.31483295970247127</v>
      </c>
      <c r="C94">
        <v>1</v>
      </c>
      <c r="D94">
        <v>3</v>
      </c>
      <c r="E94">
        <v>0</v>
      </c>
      <c r="F94">
        <v>7</v>
      </c>
    </row>
    <row r="95" spans="1:6" x14ac:dyDescent="0.25">
      <c r="A95">
        <v>0.152226325266274</v>
      </c>
      <c r="B95">
        <v>-1.0201733857684303</v>
      </c>
      <c r="C95">
        <v>1</v>
      </c>
      <c r="D95">
        <v>5</v>
      </c>
      <c r="E95">
        <v>0</v>
      </c>
      <c r="F95">
        <v>7</v>
      </c>
    </row>
    <row r="96" spans="1:6" x14ac:dyDescent="0.25">
      <c r="A96">
        <v>0.89217810602130188</v>
      </c>
      <c r="B96">
        <v>1.3348198990570381</v>
      </c>
      <c r="C96">
        <v>0</v>
      </c>
      <c r="D96">
        <v>3</v>
      </c>
      <c r="E96">
        <v>2</v>
      </c>
      <c r="F96">
        <v>7</v>
      </c>
    </row>
    <row r="97" spans="1:6" x14ac:dyDescent="0.25">
      <c r="A97">
        <v>0.37781914731284522</v>
      </c>
      <c r="B97">
        <v>0.91460151452338323</v>
      </c>
      <c r="C97">
        <v>1</v>
      </c>
      <c r="D97">
        <v>1</v>
      </c>
      <c r="E97">
        <v>0</v>
      </c>
      <c r="F97">
        <v>10</v>
      </c>
    </row>
    <row r="98" spans="1:6" x14ac:dyDescent="0.25">
      <c r="A98">
        <v>0.20047608874782555</v>
      </c>
      <c r="B98">
        <v>-8.8566594058647752E-2</v>
      </c>
      <c r="C98">
        <v>1</v>
      </c>
      <c r="D98">
        <v>1</v>
      </c>
      <c r="E98">
        <v>1</v>
      </c>
      <c r="F98">
        <v>10</v>
      </c>
    </row>
    <row r="99" spans="1:6" x14ac:dyDescent="0.25">
      <c r="A99">
        <v>0.20578630939664908</v>
      </c>
      <c r="B99">
        <v>-0.99266344477655366</v>
      </c>
      <c r="C99">
        <v>0</v>
      </c>
      <c r="D99">
        <v>3</v>
      </c>
      <c r="E99">
        <v>1</v>
      </c>
      <c r="F99">
        <v>10</v>
      </c>
    </row>
    <row r="100" spans="1:6" x14ac:dyDescent="0.25">
      <c r="A100">
        <v>0.33396404919583728</v>
      </c>
      <c r="B100">
        <v>1.1065731087001041</v>
      </c>
      <c r="C100">
        <v>1</v>
      </c>
      <c r="D100">
        <v>3</v>
      </c>
      <c r="E100">
        <v>1</v>
      </c>
      <c r="F100">
        <v>10</v>
      </c>
    </row>
    <row r="101" spans="1:6" x14ac:dyDescent="0.25">
      <c r="A101">
        <v>0.32514419995727406</v>
      </c>
      <c r="B101">
        <v>1.0233407010673545</v>
      </c>
      <c r="C101">
        <v>0</v>
      </c>
      <c r="D101">
        <v>1</v>
      </c>
      <c r="E101">
        <v>2</v>
      </c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2006-11-13T18:27:03Z</outs:dateTime>
      <outs:isPinned>true</outs:isPinned>
    </outs:relatedDate>
    <outs:relatedDate>
      <outs:type>2</outs:type>
      <outs:displayName>Created</outs:displayName>
      <outs:dateTime>1995-05-27T22:13:42Z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446F6E5-EA35-45DD-B1F2-964B3480909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Anova</vt:lpstr>
      <vt:lpstr>Correlation</vt:lpstr>
      <vt:lpstr>Covariance</vt:lpstr>
      <vt:lpstr>Descriptive</vt:lpstr>
      <vt:lpstr>Exponential Smoothing</vt:lpstr>
      <vt:lpstr>F-Test</vt:lpstr>
      <vt:lpstr>Histogram</vt:lpstr>
      <vt:lpstr>Moving Average</vt:lpstr>
      <vt:lpstr>Random Numbers</vt:lpstr>
      <vt:lpstr>Rank &amp; Percentile</vt:lpstr>
      <vt:lpstr>Regression</vt:lpstr>
      <vt:lpstr>Sampling</vt:lpstr>
      <vt:lpstr>t_Test</vt:lpstr>
      <vt:lpstr>z-Test</vt:lpstr>
      <vt:lpstr>Control</vt:lpstr>
      <vt:lpstr>Height</vt:lpstr>
      <vt:lpstr>Method1</vt:lpstr>
      <vt:lpstr>Method2</vt:lpstr>
      <vt:lpstr>Sex</vt:lpstr>
      <vt:lpstr>Covariance!Test1</vt:lpstr>
      <vt:lpstr>Test1</vt:lpstr>
      <vt:lpstr>Covariance!Test2</vt:lpstr>
      <vt:lpstr>Test2</vt:lpstr>
      <vt:lpstr>Covariance!Test3</vt:lpstr>
      <vt:lpstr>Test3</vt:lpstr>
      <vt:lpstr>Covariance!Test4</vt:lpstr>
      <vt:lpstr>Test4</vt:lpstr>
      <vt:lpstr>Covariance!Test5</vt:lpstr>
      <vt:lpstr>Test5</vt:lpstr>
      <vt:lpstr>Weight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atp examples.xlsx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1995-05-27T22:13:42Z</dcterms:created>
  <dcterms:modified xsi:type="dcterms:W3CDTF">2018-05-20T01:45:51Z</dcterms:modified>
  <cp:category>Excel 2016 Bible</cp:category>
</cp:coreProperties>
</file>