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ead count" sheetId="2" r:id="rId5"/>
    <sheet state="hidden" name="Facts and Assumptions" sheetId="3" r:id="rId6"/>
    <sheet state="hidden" name="Human Resources" sheetId="4" r:id="rId7"/>
    <sheet state="hidden" name="Income Statement" sheetId="5" r:id="rId8"/>
    <sheet state="hidden" name="Cost &amp; Expense Model" sheetId="6" r:id="rId9"/>
    <sheet state="hidden" name="P&amp;L Statement" sheetId="7" r:id="rId10"/>
    <sheet state="hidden" name="Cash Flow Statement" sheetId="8" r:id="rId11"/>
    <sheet state="hidden" name="Working Capital" sheetId="9" r:id="rId12"/>
    <sheet state="hidden" name="Balance Sheet" sheetId="10" r:id="rId13"/>
    <sheet state="hidden" name="Financial Summary" sheetId="11" r:id="rId14"/>
  </sheets>
  <definedNames>
    <definedName hidden="1" localSheetId="1" name="_xlnm._FilterDatabase">'Head count'!$B$1:$E$15</definedName>
  </definedNames>
  <calcPr/>
</workbook>
</file>

<file path=xl/sharedStrings.xml><?xml version="1.0" encoding="utf-8"?>
<sst xmlns="http://schemas.openxmlformats.org/spreadsheetml/2006/main" count="341" uniqueCount="249">
  <si>
    <t>app is free</t>
  </si>
  <si>
    <t>costs</t>
  </si>
  <si>
    <t>CAPEX</t>
  </si>
  <si>
    <t>App developer</t>
  </si>
  <si>
    <t>€</t>
  </si>
  <si>
    <t>AI integration</t>
  </si>
  <si>
    <t>testing</t>
  </si>
  <si>
    <t>marketing</t>
  </si>
  <si>
    <t>TOT CAPEX</t>
  </si>
  <si>
    <t>OPEX</t>
  </si>
  <si>
    <t>revenues</t>
  </si>
  <si>
    <t>amount</t>
  </si>
  <si>
    <t>device</t>
  </si>
  <si>
    <t>€/p</t>
  </si>
  <si>
    <t>maintenance</t>
  </si>
  <si>
    <t>app</t>
  </si>
  <si>
    <t>free</t>
  </si>
  <si>
    <t>€/year</t>
  </si>
  <si>
    <t>cloud service</t>
  </si>
  <si>
    <t>costumers</t>
  </si>
  <si>
    <t>products to be sold to balance capex</t>
  </si>
  <si>
    <t>adv</t>
  </si>
  <si>
    <t>300.000,00 €</t>
  </si>
  <si>
    <t>considering 1mln of ACI's costumers i think it is reasonable</t>
  </si>
  <si>
    <t>rev y1</t>
  </si>
  <si>
    <t>5.100.000,00 €</t>
  </si>
  <si>
    <t>assumptions:</t>
  </si>
  <si>
    <t>all other costs (such as administration) have been considered as internal and therefore are not part of the analysis of this project</t>
  </si>
  <si>
    <t>Scenario Assumptions for Advertisement</t>
  </si>
  <si>
    <t>by chat gpt</t>
  </si>
  <si>
    <t>Monthly Active Users (MAU): 500,000</t>
  </si>
  <si>
    <t>Average Ad Impressions per User per Month: 30</t>
  </si>
  <si>
    <t>Average CPM: $3 (a moderate rate considering the niche)</t>
  </si>
  <si>
    <t>Calculation</t>
  </si>
  <si>
    <t>500,000 users * 30 impressions/user = 15,000,000 impressions</t>
  </si>
  <si>
    <t>15,000,000 impressions / 1,000 * $3 CPM = $45,000</t>
  </si>
  <si>
    <t>$45,000/month * 12 months = $540,000</t>
  </si>
  <si>
    <t>Filippo</t>
  </si>
  <si>
    <t>Assumptions:</t>
  </si>
  <si>
    <t>All prices is in Euros</t>
  </si>
  <si>
    <t>Margin of selling device (20-15)</t>
  </si>
  <si>
    <t>Current Userbase for ACI</t>
  </si>
  <si>
    <t>Average Ad Impressions per User per Month:</t>
  </si>
  <si>
    <t>Average CPM: /1k impression</t>
  </si>
  <si>
    <t>Amir</t>
  </si>
  <si>
    <t>Customer Estimation</t>
  </si>
  <si>
    <t>2024(Q3, Q4)</t>
  </si>
  <si>
    <t>Target Share out of ACI current userbase</t>
  </si>
  <si>
    <t>Customer out of federation</t>
  </si>
  <si>
    <t>Total Customer</t>
  </si>
  <si>
    <t>Revenue</t>
  </si>
  <si>
    <t xml:space="preserve">RS1: from selling device </t>
  </si>
  <si>
    <t xml:space="preserve">RS2: Adverstisment </t>
  </si>
  <si>
    <t>Total revenue</t>
  </si>
  <si>
    <t>Costs</t>
  </si>
  <si>
    <t>Marketing &amp; Advertising</t>
  </si>
  <si>
    <t>Infra &amp; Software Development</t>
  </si>
  <si>
    <t>Personnel Costs</t>
  </si>
  <si>
    <t>Safty Margin</t>
  </si>
  <si>
    <t>Fillipo</t>
  </si>
  <si>
    <t>Total Cost</t>
  </si>
  <si>
    <t>Profit</t>
  </si>
  <si>
    <t>ROI</t>
  </si>
  <si>
    <t>Gross profit margine</t>
  </si>
  <si>
    <t>just for chart</t>
  </si>
  <si>
    <t>IRR</t>
  </si>
  <si>
    <t>NPV</t>
  </si>
  <si>
    <t>Description</t>
  </si>
  <si>
    <t>Role</t>
  </si>
  <si>
    <t>Count</t>
  </si>
  <si>
    <t>Average Annual Salary (EUR)</t>
  </si>
  <si>
    <t>Total Annual Cost (EUR)</t>
  </si>
  <si>
    <t>Development phase</t>
  </si>
  <si>
    <t>Tech &amp; Product Management</t>
  </si>
  <si>
    <t>Leads product vision and strategy</t>
  </si>
  <si>
    <t>Product Manager</t>
  </si>
  <si>
    <t>Oversees project execution and delivery</t>
  </si>
  <si>
    <t>Project Manager</t>
  </si>
  <si>
    <t xml:space="preserve">data analyst </t>
  </si>
  <si>
    <t>Develops user interface components</t>
  </si>
  <si>
    <t>App Developer</t>
  </si>
  <si>
    <t>Builds application server-side logic</t>
  </si>
  <si>
    <t>Back-End Developer</t>
  </si>
  <si>
    <t>Develops and integrates AI features</t>
  </si>
  <si>
    <t>AI Engineer</t>
  </si>
  <si>
    <t>Ensures application quality and functionality</t>
  </si>
  <si>
    <t>QA Tester</t>
  </si>
  <si>
    <t>Devops</t>
  </si>
  <si>
    <t>Design</t>
  </si>
  <si>
    <t>Designs user interface and user experience</t>
  </si>
  <si>
    <t>UI/UX Designer</t>
  </si>
  <si>
    <t>Marketing</t>
  </si>
  <si>
    <t>Ops</t>
  </si>
  <si>
    <t>Support</t>
  </si>
  <si>
    <t>Economic Assumption</t>
  </si>
  <si>
    <t>Inflation Rate</t>
  </si>
  <si>
    <t>Income Tax</t>
  </si>
  <si>
    <t>Payroll Tax</t>
  </si>
  <si>
    <t>Asset Depreciation in Years</t>
  </si>
  <si>
    <t>Pricing</t>
  </si>
  <si>
    <t>App Subscription (Annually)</t>
  </si>
  <si>
    <t>App Subscription (Monthly)</t>
  </si>
  <si>
    <t>Other Service Subscription (Annually)</t>
  </si>
  <si>
    <t>Other Service Subscription (Monthly)</t>
  </si>
  <si>
    <t>Revenue Assumption</t>
  </si>
  <si>
    <t>Monthly Paid User Percentage to Total</t>
  </si>
  <si>
    <t>Annually Paid User Percentage to Total</t>
  </si>
  <si>
    <t>Active User Conversion Rate To Installation</t>
  </si>
  <si>
    <t>App Subscription User Conversion Rate Per Active User</t>
  </si>
  <si>
    <t>other service Subscribtion Conversion Rate Per Active User</t>
  </si>
  <si>
    <t>In-App Purchase Revenue Per Active User</t>
  </si>
  <si>
    <t>User Retention Rate</t>
  </si>
  <si>
    <t>Avarage Usage Months by Monthly Subscribers</t>
  </si>
  <si>
    <t>Paid Install/Organic Install</t>
  </si>
  <si>
    <t>Cost Assumption</t>
  </si>
  <si>
    <t>Cost Per Install (CPI)</t>
  </si>
  <si>
    <t>Other BTL Cost to Revenue Ratio</t>
  </si>
  <si>
    <t>Other TTL Cost to Revenue Ratio</t>
  </si>
  <si>
    <t>Promotion &amp; Discount on Sales</t>
  </si>
  <si>
    <t>Annual Infrastructure Cost</t>
  </si>
  <si>
    <t>Other Costs to Total Expenses</t>
  </si>
  <si>
    <t>Assets Assumption</t>
  </si>
  <si>
    <t>G&amp;A Costs Per Employee on Salary</t>
  </si>
  <si>
    <t>Assets Per New Employee on Salary</t>
  </si>
  <si>
    <t>Initial Cash in Hand</t>
  </si>
  <si>
    <t>Employee Assumption</t>
  </si>
  <si>
    <t xml:space="preserve"> General &amp; C-Level</t>
  </si>
  <si>
    <t>Number</t>
  </si>
  <si>
    <t>Average Salary</t>
  </si>
  <si>
    <t>Engineering &amp; Development</t>
  </si>
  <si>
    <t>Marketing &amp; Sales</t>
  </si>
  <si>
    <t>Customer Service &amp; Support</t>
  </si>
  <si>
    <t>Legal &amp; Contractor Consultation</t>
  </si>
  <si>
    <t>Total</t>
  </si>
  <si>
    <t>Bonus Per Employee on Salary</t>
  </si>
  <si>
    <t>Insurance Per Employee on Salary</t>
  </si>
  <si>
    <t>Metrics Assumption</t>
  </si>
  <si>
    <t>Q1</t>
  </si>
  <si>
    <t>Q2</t>
  </si>
  <si>
    <t>Q3</t>
  </si>
  <si>
    <t>Q4</t>
  </si>
  <si>
    <t>New Installation</t>
  </si>
  <si>
    <t>Acumulative Installation</t>
  </si>
  <si>
    <t>Total Active Users</t>
  </si>
  <si>
    <t>Total App Subscribers</t>
  </si>
  <si>
    <t>other service Subscribers</t>
  </si>
  <si>
    <t xml:space="preserve"> </t>
  </si>
  <si>
    <t>Year</t>
  </si>
  <si>
    <t>Quarter</t>
  </si>
  <si>
    <t>Tatal Salary</t>
  </si>
  <si>
    <t>Total Bonus</t>
  </si>
  <si>
    <t>Total Payroll Tax</t>
  </si>
  <si>
    <t>Total Employee Insurance</t>
  </si>
  <si>
    <t xml:space="preserve">Total Compensation </t>
  </si>
  <si>
    <t>Revenue Model</t>
  </si>
  <si>
    <t>App Subscription</t>
  </si>
  <si>
    <t>Monthly</t>
  </si>
  <si>
    <t>Yearly</t>
  </si>
  <si>
    <t>Pad Subscription</t>
  </si>
  <si>
    <t>In-App Purchase</t>
  </si>
  <si>
    <t>Promotions &amp; Discounts</t>
  </si>
  <si>
    <t>Gross Revenue</t>
  </si>
  <si>
    <t>Cost Model</t>
  </si>
  <si>
    <t>Operating Costs</t>
  </si>
  <si>
    <t>Sales &amp; Marketing</t>
  </si>
  <si>
    <t>Cost Per Install</t>
  </si>
  <si>
    <t>Human Resource</t>
  </si>
  <si>
    <t>Infrastructure Cost</t>
  </si>
  <si>
    <t>Other Costs</t>
  </si>
  <si>
    <t>Total OpEx</t>
  </si>
  <si>
    <t>CapEx</t>
  </si>
  <si>
    <t>EBITDA</t>
  </si>
  <si>
    <t>Interests</t>
  </si>
  <si>
    <t>Depreciation</t>
  </si>
  <si>
    <t>EBIT</t>
  </si>
  <si>
    <t>Net Income</t>
  </si>
  <si>
    <t>Cash In Hand</t>
  </si>
  <si>
    <t>Free Cash Flow</t>
  </si>
  <si>
    <t>Accumulated Cash Flow</t>
  </si>
  <si>
    <t>Gross Profit Margin</t>
  </si>
  <si>
    <t>Fixed Operating Expenses</t>
  </si>
  <si>
    <t>Current Expenses</t>
  </si>
  <si>
    <t>Promotions &amp; Customer Discounts</t>
  </si>
  <si>
    <t>Office Expenses &amp; Infrastructure</t>
  </si>
  <si>
    <t>Salary &amp; Bonuses</t>
  </si>
  <si>
    <t>Maintenance</t>
  </si>
  <si>
    <t>Insurance (Employees)</t>
  </si>
  <si>
    <t>Insurance (Liability and Property)</t>
  </si>
  <si>
    <t>Taxes (Payroll)</t>
  </si>
  <si>
    <t>Taxes (Other)</t>
  </si>
  <si>
    <t>Total Current Expenses</t>
  </si>
  <si>
    <t>Other Expenses</t>
  </si>
  <si>
    <t>Depreciations</t>
  </si>
  <si>
    <t>Commercial Loan</t>
  </si>
  <si>
    <t>Commercial Mortgage</t>
  </si>
  <si>
    <t>Line of Credit</t>
  </si>
  <si>
    <t>Credit Card Debt</t>
  </si>
  <si>
    <t>Other Bank Debt</t>
  </si>
  <si>
    <t>Total Interests</t>
  </si>
  <si>
    <t>Total Other Expenses</t>
  </si>
  <si>
    <t>Total Fixed Operating Expenses</t>
  </si>
  <si>
    <t>Profit &amp; Loss Statement</t>
  </si>
  <si>
    <t xml:space="preserve">   Operating Costs</t>
  </si>
  <si>
    <t xml:space="preserve">   Capital Expenditures</t>
  </si>
  <si>
    <t>Net Income/Gross Revenue</t>
  </si>
  <si>
    <t>Operating Cash Flow</t>
  </si>
  <si>
    <t>Net Earnings</t>
  </si>
  <si>
    <t>Depreciation &amp; Amortization</t>
  </si>
  <si>
    <t xml:space="preserve"> Changes in Working Capital</t>
  </si>
  <si>
    <t>Cash from Operations</t>
  </si>
  <si>
    <t>Investing Cash Flow</t>
  </si>
  <si>
    <t>Investments in Property &amp; Equipment</t>
  </si>
  <si>
    <t>Cash from Investing</t>
  </si>
  <si>
    <t>Financing Cash Flow</t>
  </si>
  <si>
    <t>Issuance (repayment) of debt</t>
  </si>
  <si>
    <t>Issuance (repayment) of equity</t>
  </si>
  <si>
    <t>Cash from Financing</t>
  </si>
  <si>
    <t>Net Increase (decrease) in Cash</t>
  </si>
  <si>
    <t>Opening Cash Balance</t>
  </si>
  <si>
    <t>Closing Cash Balance</t>
  </si>
  <si>
    <t>Current Assets</t>
  </si>
  <si>
    <t>Cash</t>
  </si>
  <si>
    <t>Accounts Receivable</t>
  </si>
  <si>
    <t>Inventories</t>
  </si>
  <si>
    <t>Total Current Assets</t>
  </si>
  <si>
    <t>Current Liabilities</t>
  </si>
  <si>
    <t>Accounts Payable</t>
  </si>
  <si>
    <t>Short-Term Borrowings</t>
  </si>
  <si>
    <t>Accrued Liabilities</t>
  </si>
  <si>
    <t>Total Current Liabilities</t>
  </si>
  <si>
    <t>Working Capital</t>
  </si>
  <si>
    <t>Changes in Working Capital</t>
  </si>
  <si>
    <t>Assets</t>
  </si>
  <si>
    <t>Prepaid Expenses</t>
  </si>
  <si>
    <t>Inventory</t>
  </si>
  <si>
    <t>Property &amp; Equipment</t>
  </si>
  <si>
    <t>Goodwill</t>
  </si>
  <si>
    <t>Total Assets</t>
  </si>
  <si>
    <t>Liabilities</t>
  </si>
  <si>
    <t>Accrued Expenses</t>
  </si>
  <si>
    <t>Unearned Revenue</t>
  </si>
  <si>
    <t>Long-Term Debts</t>
  </si>
  <si>
    <t>Other Long-Term Liabilities</t>
  </si>
  <si>
    <t>Total Liabilities</t>
  </si>
  <si>
    <t>Shareholder's Equity</t>
  </si>
  <si>
    <t>Equity Capital</t>
  </si>
  <si>
    <t>Retained Earnings</t>
  </si>
  <si>
    <t>Total Shareholder's Equity</t>
  </si>
  <si>
    <t>Total Liabilities &amp; Shareholder's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</si>
</sst>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€   ]#,##0"/>
    <numFmt numFmtId="165" formatCode="#,##0;(#,##0)"/>
    <numFmt numFmtId="166" formatCode="&quot;$&quot;#,##0"/>
    <numFmt numFmtId="167" formatCode="&quot;€&quot;#,##0"/>
    <numFmt numFmtId="168" formatCode="m-d"/>
    <numFmt numFmtId="169" formatCode="&quot;$&quot;#,##0.0"/>
    <numFmt numFmtId="170" formatCode="&quot;$&quot;#,##0.00"/>
    <numFmt numFmtId="171" formatCode="_(* #,##0_);_(* \(#,##0\);_(* &quot;-&quot;??_);_(@_)"/>
    <numFmt numFmtId="172" formatCode="_(* #,##0.00_);_(* \(#,##0.00\);_(* &quot;-&quot;??_);_(@_)"/>
    <numFmt numFmtId="173" formatCode="_-* #,##0_-;\(#,##0\)_-;_-* &quot;-&quot;_-;_-@"/>
  </numFmts>
  <fonts count="25">
    <font>
      <sz val="10.0"/>
      <color rgb="FF000000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sz val="12.0"/>
      <color rgb="FF0D0D0D"/>
      <name val="Arial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&quot;Aptos Narrow&quot;"/>
    </font>
    <font>
      <sz val="11.0"/>
      <color theme="1"/>
      <name val="&quot;Aptos Narrow&quot;"/>
    </font>
    <font>
      <color theme="1"/>
      <name val="Calibri"/>
      <scheme val="minor"/>
    </font>
    <font>
      <b/>
      <sz val="11.0"/>
      <color rgb="FF000000"/>
      <name val="&quot;Aptos Narrow&quot;"/>
    </font>
    <font>
      <color rgb="FF000000"/>
      <name val="Arial"/>
    </font>
    <font>
      <b/>
      <color theme="1"/>
      <name val="Calibri"/>
      <scheme val="minor"/>
    </font>
    <font>
      <b/>
      <sz val="11.0"/>
      <color theme="1"/>
      <name val="Calibri"/>
    </font>
    <font/>
    <font>
      <sz val="11.0"/>
      <color theme="0"/>
      <name val="Calibri"/>
    </font>
    <font>
      <sz val="11.0"/>
      <color theme="1"/>
      <name val="Calibri"/>
    </font>
    <font>
      <b/>
      <sz val="11.0"/>
      <color theme="0"/>
      <name val="Calibri"/>
    </font>
    <font>
      <sz val="11.0"/>
      <color rgb="FFAEABAB"/>
      <name val="Calibri"/>
    </font>
    <font>
      <i/>
      <sz val="11.0"/>
      <color theme="1"/>
      <name val="Calibri"/>
    </font>
    <font>
      <b/>
      <i/>
      <sz val="11.0"/>
      <color theme="1"/>
      <name val="Calibri"/>
    </font>
    <font>
      <sz val="11.0"/>
      <color rgb="FFE7E6E6"/>
      <name val="Calibri"/>
    </font>
    <font>
      <i/>
      <sz val="9.0"/>
      <color rgb="FF757070"/>
      <name val="Calibri"/>
    </font>
    <font>
      <i/>
      <sz val="11.0"/>
      <color rgb="FF757070"/>
      <name val="Calibri"/>
    </font>
    <font>
      <sz val="10.0"/>
      <color theme="1"/>
      <name val="Open Sans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CC2E5"/>
        <bgColor rgb="FF9CC2E5"/>
      </patternFill>
    </fill>
    <fill>
      <patternFill patternType="solid">
        <fgColor rgb="FF7030A0"/>
        <bgColor rgb="FF7030A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E7E6E6"/>
        <bgColor rgb="FFE7E6E6"/>
      </patternFill>
    </fill>
    <fill>
      <patternFill patternType="solid">
        <fgColor theme="9"/>
        <bgColor theme="9"/>
      </patternFill>
    </fill>
    <fill>
      <patternFill patternType="solid">
        <fgColor rgb="FFD0CECE"/>
        <bgColor rgb="FFD0CECE"/>
      </patternFill>
    </fill>
  </fills>
  <borders count="5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/>
      <top/>
    </border>
    <border>
      <top/>
    </border>
    <border>
      <right style="dotted">
        <color rgb="FF000000"/>
      </right>
      <top/>
    </border>
    <border>
      <left/>
      <bottom/>
    </border>
    <border>
      <bottom/>
    </border>
    <border>
      <right style="dotted">
        <color rgb="FF000000"/>
      </right>
      <bottom/>
    </border>
    <border>
      <right style="dotted">
        <color rgb="FF000000"/>
      </right>
      <top/>
      <bottom/>
    </border>
    <border>
      <right style="dotted">
        <color rgb="FF000000"/>
      </right>
    </border>
    <border>
      <right style="dotted">
        <color rgb="FF000000"/>
      </right>
      <top style="thin">
        <color rgb="FF000000"/>
      </top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bottom style="medium">
        <color rgb="FF000000"/>
      </bottom>
    </border>
    <border>
      <top style="medium">
        <color rgb="FF000000"/>
      </top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3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3" xfId="0" applyAlignment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1" numFmtId="3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9" numFmtId="165" xfId="0" applyAlignment="1" applyFont="1" applyNumberFormat="1">
      <alignment horizontal="center"/>
    </xf>
    <xf borderId="0" fillId="0" fontId="10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9" numFmtId="164" xfId="0" applyFont="1" applyNumberFormat="1"/>
    <xf borderId="0" fillId="0" fontId="7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shrinkToFit="0" vertical="bottom" wrapText="0"/>
    </xf>
    <xf borderId="0" fillId="0" fontId="9" numFmtId="0" xfId="0" applyAlignment="1" applyFont="1">
      <alignment readingOrder="0"/>
    </xf>
    <xf borderId="0" fillId="0" fontId="8" numFmtId="165" xfId="0" applyAlignment="1" applyFont="1" applyNumberFormat="1">
      <alignment horizontal="center" shrinkToFit="0" vertical="bottom" wrapText="0"/>
    </xf>
    <xf borderId="0" fillId="0" fontId="8" numFmtId="10" xfId="0" applyAlignment="1" applyFont="1" applyNumberFormat="1">
      <alignment shrinkToFit="0" vertical="bottom" wrapText="0"/>
    </xf>
    <xf borderId="0" fillId="0" fontId="8" numFmtId="9" xfId="0" applyAlignment="1" applyFont="1" applyNumberFormat="1">
      <alignment shrinkToFit="0" vertical="bottom" wrapText="0"/>
    </xf>
    <xf borderId="0" fillId="0" fontId="8" numFmtId="166" xfId="0" applyAlignment="1" applyFont="1" applyNumberFormat="1">
      <alignment shrinkToFit="0" vertical="bottom" wrapText="0"/>
    </xf>
    <xf borderId="0" fillId="0" fontId="8" numFmtId="165" xfId="0" applyAlignment="1" applyFont="1" applyNumberFormat="1">
      <alignment shrinkToFit="0" vertical="bottom" wrapText="0"/>
    </xf>
    <xf borderId="0" fillId="0" fontId="9" numFmtId="164" xfId="0" applyAlignment="1" applyFont="1" applyNumberFormat="1">
      <alignment horizontal="left"/>
    </xf>
    <xf borderId="0" fillId="0" fontId="9" numFmtId="0" xfId="0" applyAlignment="1" applyFont="1">
      <alignment readingOrder="0" shrinkToFit="0" wrapText="1"/>
    </xf>
    <xf borderId="0" fillId="0" fontId="9" numFmtId="167" xfId="0" applyAlignment="1" applyFont="1" applyNumberFormat="1">
      <alignment readingOrder="0" shrinkToFit="0" wrapText="1"/>
    </xf>
    <xf borderId="0" fillId="0" fontId="9" numFmtId="0" xfId="0" applyAlignment="1" applyFont="1">
      <alignment shrinkToFit="0" wrapText="1"/>
    </xf>
    <xf borderId="0" fillId="0" fontId="11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horizontal="center" readingOrder="0" shrinkToFit="0" wrapText="1"/>
    </xf>
    <xf borderId="0" fillId="0" fontId="9" numFmtId="167" xfId="0" applyAlignment="1" applyFont="1" applyNumberFormat="1">
      <alignment shrinkToFit="0" wrapText="1"/>
    </xf>
    <xf borderId="0" fillId="0" fontId="9" numFmtId="168" xfId="0" applyAlignment="1" applyFont="1" applyNumberFormat="1">
      <alignment readingOrder="0" shrinkToFit="0" wrapText="1"/>
    </xf>
    <xf borderId="1" fillId="4" fontId="13" numFmtId="0" xfId="0" applyAlignment="1" applyBorder="1" applyFill="1" applyFont="1">
      <alignment horizontal="center" vertical="center"/>
    </xf>
    <xf borderId="2" fillId="0" fontId="14" numFmtId="0" xfId="0" applyBorder="1" applyFont="1"/>
    <xf borderId="3" fillId="0" fontId="14" numFmtId="0" xfId="0" applyBorder="1" applyFont="1"/>
    <xf borderId="4" fillId="5" fontId="15" numFmtId="0" xfId="0" applyAlignment="1" applyBorder="1" applyFill="1" applyFont="1">
      <alignment horizontal="center" vertical="center"/>
    </xf>
    <xf borderId="0" fillId="0" fontId="16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4" fillId="6" fontId="16" numFmtId="0" xfId="0" applyAlignment="1" applyBorder="1" applyFill="1" applyFont="1">
      <alignment vertical="center"/>
    </xf>
    <xf borderId="4" fillId="7" fontId="16" numFmtId="9" xfId="0" applyAlignment="1" applyBorder="1" applyFill="1" applyFont="1" applyNumberFormat="1">
      <alignment horizontal="center" vertical="center"/>
    </xf>
    <xf borderId="4" fillId="7" fontId="16" numFmtId="0" xfId="0" applyAlignment="1" applyBorder="1" applyFont="1">
      <alignment horizontal="center" vertical="center"/>
    </xf>
    <xf borderId="4" fillId="7" fontId="16" numFmtId="166" xfId="0" applyAlignment="1" applyBorder="1" applyFont="1" applyNumberFormat="1">
      <alignment horizontal="center" vertical="center"/>
    </xf>
    <xf borderId="4" fillId="7" fontId="16" numFmtId="169" xfId="0" applyAlignment="1" applyBorder="1" applyFont="1" applyNumberFormat="1">
      <alignment horizontal="center" vertical="center"/>
    </xf>
    <xf borderId="4" fillId="7" fontId="16" numFmtId="10" xfId="0" applyAlignment="1" applyBorder="1" applyFont="1" applyNumberFormat="1">
      <alignment horizontal="center" vertical="center"/>
    </xf>
    <xf borderId="4" fillId="7" fontId="16" numFmtId="170" xfId="0" applyAlignment="1" applyBorder="1" applyFont="1" applyNumberFormat="1">
      <alignment horizontal="center" vertical="center"/>
    </xf>
    <xf borderId="0" fillId="0" fontId="16" numFmtId="9" xfId="0" applyAlignment="1" applyFont="1" applyNumberFormat="1">
      <alignment horizontal="center" vertical="center"/>
    </xf>
    <xf borderId="4" fillId="7" fontId="16" numFmtId="166" xfId="0" applyAlignment="1" applyBorder="1" applyFont="1" applyNumberFormat="1">
      <alignment vertical="center"/>
    </xf>
    <xf borderId="0" fillId="0" fontId="16" numFmtId="170" xfId="0" applyAlignment="1" applyFont="1" applyNumberFormat="1">
      <alignment horizontal="center" vertical="center"/>
    </xf>
    <xf borderId="4" fillId="7" fontId="16" numFmtId="0" xfId="0" applyAlignment="1" applyBorder="1" applyFont="1">
      <alignment vertical="center"/>
    </xf>
    <xf borderId="5" fillId="0" fontId="16" numFmtId="0" xfId="0" applyAlignment="1" applyBorder="1" applyFont="1">
      <alignment horizontal="center" vertical="center"/>
    </xf>
    <xf borderId="6" fillId="0" fontId="14" numFmtId="0" xfId="0" applyBorder="1" applyFont="1"/>
    <xf borderId="7" fillId="0" fontId="16" numFmtId="0" xfId="0" applyAlignment="1" applyBorder="1" applyFont="1">
      <alignment horizontal="left" vertical="center"/>
    </xf>
    <xf borderId="7" fillId="7" fontId="16" numFmtId="0" xfId="0" applyAlignment="1" applyBorder="1" applyFont="1">
      <alignment horizontal="center" vertical="center"/>
    </xf>
    <xf borderId="4" fillId="7" fontId="16" numFmtId="9" xfId="0" applyAlignment="1" applyBorder="1" applyFont="1" applyNumberFormat="1">
      <alignment vertical="center"/>
    </xf>
    <xf borderId="8" fillId="0" fontId="14" numFmtId="0" xfId="0" applyBorder="1" applyFont="1"/>
    <xf borderId="9" fillId="0" fontId="14" numFmtId="0" xfId="0" applyBorder="1" applyFont="1"/>
    <xf borderId="7" fillId="0" fontId="16" numFmtId="3" xfId="0" applyAlignment="1" applyBorder="1" applyFont="1" applyNumberFormat="1">
      <alignment horizontal="center" vertical="center"/>
    </xf>
    <xf borderId="7" fillId="7" fontId="16" numFmtId="3" xfId="0" applyAlignment="1" applyBorder="1" applyFont="1" applyNumberFormat="1">
      <alignment horizontal="center" vertical="center"/>
    </xf>
    <xf borderId="10" fillId="5" fontId="17" numFmtId="0" xfId="0" applyAlignment="1" applyBorder="1" applyFont="1">
      <alignment horizontal="center" vertical="center"/>
    </xf>
    <xf borderId="11" fillId="0" fontId="14" numFmtId="0" xfId="0" applyBorder="1" applyFont="1"/>
    <xf borderId="4" fillId="5" fontId="17" numFmtId="0" xfId="0" applyAlignment="1" applyBorder="1" applyFont="1">
      <alignment vertical="center"/>
    </xf>
    <xf borderId="12" fillId="5" fontId="17" numFmtId="0" xfId="0" applyAlignment="1" applyBorder="1" applyFont="1">
      <alignment horizontal="center" vertical="center"/>
    </xf>
    <xf borderId="13" fillId="5" fontId="17" numFmtId="0" xfId="0" applyAlignment="1" applyBorder="1" applyFont="1">
      <alignment horizontal="center" vertical="center"/>
    </xf>
    <xf borderId="4" fillId="7" fontId="16" numFmtId="10" xfId="0" applyAlignment="1" applyBorder="1" applyFont="1" applyNumberFormat="1">
      <alignment vertical="center"/>
    </xf>
    <xf borderId="14" fillId="0" fontId="14" numFmtId="0" xfId="0" applyBorder="1" applyFont="1"/>
    <xf borderId="15" fillId="7" fontId="16" numFmtId="9" xfId="0" applyAlignment="1" applyBorder="1" applyFont="1" applyNumberFormat="1">
      <alignment horizontal="center" vertical="center"/>
    </xf>
    <xf borderId="16" fillId="7" fontId="16" numFmtId="9" xfId="0" applyAlignment="1" applyBorder="1" applyFont="1" applyNumberFormat="1">
      <alignment horizontal="center" vertical="center"/>
    </xf>
    <xf borderId="8" fillId="0" fontId="16" numFmtId="0" xfId="0" applyAlignment="1" applyBorder="1" applyFont="1">
      <alignment horizontal="center" vertical="center"/>
    </xf>
    <xf borderId="17" fillId="0" fontId="14" numFmtId="0" xfId="0" applyBorder="1" applyFont="1"/>
    <xf borderId="18" fillId="7" fontId="16" numFmtId="9" xfId="0" applyAlignment="1" applyBorder="1" applyFont="1" applyNumberFormat="1">
      <alignment horizontal="center" vertical="center"/>
    </xf>
    <xf borderId="19" fillId="7" fontId="16" numFmtId="9" xfId="0" applyAlignment="1" applyBorder="1" applyFont="1" applyNumberFormat="1">
      <alignment horizontal="center" vertical="center"/>
    </xf>
    <xf borderId="1" fillId="7" fontId="16" numFmtId="0" xfId="0" applyAlignment="1" applyBorder="1" applyFont="1">
      <alignment horizontal="center" vertical="center"/>
    </xf>
    <xf borderId="5" fillId="4" fontId="13" numFmtId="0" xfId="0" applyAlignment="1" applyBorder="1" applyFont="1">
      <alignment horizontal="center" vertical="center"/>
    </xf>
    <xf borderId="7" fillId="5" fontId="15" numFmtId="0" xfId="0" applyAlignment="1" applyBorder="1" applyFont="1">
      <alignment horizontal="center" vertical="center"/>
    </xf>
    <xf borderId="20" fillId="5" fontId="15" numFmtId="0" xfId="0" applyAlignment="1" applyBorder="1" applyFont="1">
      <alignment horizontal="center" vertical="center"/>
    </xf>
    <xf borderId="21" fillId="0" fontId="14" numFmtId="0" xfId="0" applyBorder="1" applyFont="1"/>
    <xf borderId="22" fillId="0" fontId="14" numFmtId="0" xfId="0" applyBorder="1" applyFont="1"/>
    <xf borderId="23" fillId="5" fontId="18" numFmtId="0" xfId="0" applyAlignment="1" applyBorder="1" applyFont="1">
      <alignment horizontal="center" vertical="center"/>
    </xf>
    <xf borderId="23" fillId="5" fontId="15" numFmtId="0" xfId="0" applyAlignment="1" applyBorder="1" applyFont="1">
      <alignment horizontal="center" vertical="center"/>
    </xf>
    <xf borderId="24" fillId="5" fontId="15" numFmtId="0" xfId="0" applyAlignment="1" applyBorder="1" applyFont="1">
      <alignment horizontal="center" vertical="center"/>
    </xf>
    <xf borderId="25" fillId="0" fontId="14" numFmtId="0" xfId="0" applyBorder="1" applyFont="1"/>
    <xf borderId="10" fillId="7" fontId="16" numFmtId="0" xfId="0" applyAlignment="1" applyBorder="1" applyFont="1">
      <alignment horizontal="center" vertical="center"/>
    </xf>
    <xf borderId="26" fillId="0" fontId="14" numFmtId="0" xfId="0" applyBorder="1" applyFont="1"/>
    <xf borderId="27" fillId="0" fontId="14" numFmtId="0" xfId="0" applyBorder="1" applyFont="1"/>
    <xf borderId="28" fillId="7" fontId="16" numFmtId="171" xfId="0" applyAlignment="1" applyBorder="1" applyFont="1" applyNumberFormat="1">
      <alignment horizontal="center" vertical="center"/>
    </xf>
    <xf borderId="4" fillId="7" fontId="16" numFmtId="171" xfId="0" applyAlignment="1" applyBorder="1" applyFont="1" applyNumberFormat="1">
      <alignment horizontal="center" shrinkToFit="0" vertical="center" wrapText="1"/>
    </xf>
    <xf borderId="10" fillId="7" fontId="16" numFmtId="171" xfId="0" applyAlignment="1" applyBorder="1" applyFont="1" applyNumberFormat="1">
      <alignment shrinkToFit="0" vertical="center" wrapText="1"/>
    </xf>
    <xf borderId="28" fillId="7" fontId="18" numFmtId="171" xfId="0" applyAlignment="1" applyBorder="1" applyFont="1" applyNumberFormat="1">
      <alignment horizontal="center" shrinkToFit="0" vertical="center" wrapText="1"/>
    </xf>
    <xf borderId="28" fillId="7" fontId="16" numFmtId="171" xfId="0" applyAlignment="1" applyBorder="1" applyFont="1" applyNumberFormat="1">
      <alignment horizontal="center" shrinkToFit="0" vertical="center" wrapText="1"/>
    </xf>
    <xf borderId="29" fillId="7" fontId="16" numFmtId="171" xfId="0" applyAlignment="1" applyBorder="1" applyFont="1" applyNumberFormat="1">
      <alignment horizontal="center" shrinkToFit="0" vertical="center" wrapText="1"/>
    </xf>
    <xf borderId="30" fillId="0" fontId="14" numFmtId="0" xfId="0" applyBorder="1" applyFont="1"/>
    <xf borderId="28" fillId="7" fontId="16" numFmtId="171" xfId="0" applyAlignment="1" applyBorder="1" applyFont="1" applyNumberFormat="1">
      <alignment vertical="center"/>
    </xf>
    <xf borderId="4" fillId="7" fontId="16" numFmtId="171" xfId="0" applyAlignment="1" applyBorder="1" applyFont="1" applyNumberFormat="1">
      <alignment vertical="center"/>
    </xf>
    <xf borderId="28" fillId="7" fontId="18" numFmtId="171" xfId="0" applyAlignment="1" applyBorder="1" applyFont="1" applyNumberFormat="1">
      <alignment vertical="center"/>
    </xf>
    <xf borderId="29" fillId="7" fontId="16" numFmtId="171" xfId="0" applyAlignment="1" applyBorder="1" applyFont="1" applyNumberFormat="1">
      <alignment vertical="center"/>
    </xf>
    <xf borderId="31" fillId="0" fontId="14" numFmtId="0" xfId="0" applyBorder="1" applyFont="1"/>
    <xf borderId="17" fillId="0" fontId="16" numFmtId="0" xfId="0" applyAlignment="1" applyBorder="1" applyFont="1">
      <alignment horizontal="center" vertical="center"/>
    </xf>
    <xf borderId="32" fillId="7" fontId="16" numFmtId="171" xfId="0" applyAlignment="1" applyBorder="1" applyFont="1" applyNumberFormat="1">
      <alignment vertical="center"/>
    </xf>
    <xf borderId="18" fillId="7" fontId="16" numFmtId="171" xfId="0" applyAlignment="1" applyBorder="1" applyFont="1" applyNumberFormat="1">
      <alignment vertical="center"/>
    </xf>
    <xf borderId="32" fillId="7" fontId="18" numFmtId="171" xfId="0" applyAlignment="1" applyBorder="1" applyFont="1" applyNumberFormat="1">
      <alignment vertical="center"/>
    </xf>
    <xf borderId="19" fillId="7" fontId="16" numFmtId="171" xfId="0" applyAlignment="1" applyBorder="1" applyFont="1" applyNumberFormat="1">
      <alignment vertical="center"/>
    </xf>
    <xf borderId="4" fillId="6" fontId="16" numFmtId="9" xfId="0" applyAlignment="1" applyBorder="1" applyFont="1" applyNumberFormat="1">
      <alignment vertical="center"/>
    </xf>
    <xf borderId="4" fillId="6" fontId="16" numFmtId="10" xfId="0" applyAlignment="1" applyBorder="1" applyFont="1" applyNumberFormat="1">
      <alignment vertical="center"/>
    </xf>
    <xf borderId="4" fillId="7" fontId="16" numFmtId="0" xfId="0" applyAlignment="1" applyBorder="1" applyFont="1">
      <alignment horizontal="left" vertical="center"/>
    </xf>
    <xf borderId="1" fillId="7" fontId="16" numFmtId="0" xfId="0" applyAlignment="1" applyBorder="1" applyFont="1">
      <alignment horizontal="left" vertical="center"/>
    </xf>
    <xf borderId="20" fillId="5" fontId="17" numFmtId="0" xfId="0" applyAlignment="1" applyBorder="1" applyFont="1">
      <alignment horizontal="center" shrinkToFit="0" vertical="center" wrapText="1"/>
    </xf>
    <xf borderId="23" fillId="5" fontId="17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shrinkToFit="0" vertical="center" wrapText="1"/>
    </xf>
    <xf borderId="7" fillId="5" fontId="17" numFmtId="0" xfId="0" applyAlignment="1" applyBorder="1" applyFont="1">
      <alignment horizontal="center" shrinkToFit="0" vertical="center" wrapText="1"/>
    </xf>
    <xf borderId="4" fillId="7" fontId="16" numFmtId="0" xfId="0" applyAlignment="1" applyBorder="1" applyFont="1">
      <alignment horizontal="center" shrinkToFit="0" vertical="center" wrapText="1"/>
    </xf>
    <xf borderId="4" fillId="7" fontId="16" numFmtId="0" xfId="0" applyAlignment="1" applyBorder="1" applyFont="1">
      <alignment shrinkToFit="0" vertical="center" wrapText="1"/>
    </xf>
    <xf borderId="33" fillId="0" fontId="16" numFmtId="3" xfId="0" applyAlignment="1" applyBorder="1" applyFont="1" applyNumberFormat="1">
      <alignment horizontal="center" shrinkToFit="0" vertical="center" wrapText="1"/>
    </xf>
    <xf borderId="34" fillId="0" fontId="16" numFmtId="3" xfId="0" applyAlignment="1" applyBorder="1" applyFont="1" applyNumberForma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33" fillId="0" fontId="14" numFmtId="0" xfId="0" applyBorder="1" applyFont="1"/>
    <xf borderId="34" fillId="0" fontId="14" numFmtId="0" xfId="0" applyBorder="1" applyFont="1"/>
    <xf borderId="0" fillId="0" fontId="16" numFmtId="0" xfId="0" applyAlignment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35" fillId="8" fontId="16" numFmtId="3" xfId="0" applyAlignment="1" applyBorder="1" applyFill="1" applyFont="1" applyNumberFormat="1">
      <alignment horizontal="center" shrinkToFit="0" vertical="center" wrapText="1"/>
    </xf>
    <xf borderId="36" fillId="8" fontId="16" numFmtId="3" xfId="0" applyAlignment="1" applyBorder="1" applyFont="1" applyNumberFormat="1">
      <alignment horizontal="center" shrinkToFit="0" vertical="center" wrapText="1"/>
    </xf>
    <xf borderId="37" fillId="0" fontId="14" numFmtId="0" xfId="0" applyBorder="1" applyFont="1"/>
    <xf borderId="38" fillId="0" fontId="14" numFmtId="0" xfId="0" applyBorder="1" applyFont="1"/>
    <xf borderId="10" fillId="8" fontId="20" numFmtId="3" xfId="0" applyAlignment="1" applyBorder="1" applyFont="1" applyNumberFormat="1">
      <alignment horizontal="center" shrinkToFit="0" vertical="center" wrapText="1"/>
    </xf>
    <xf borderId="14" fillId="0" fontId="16" numFmtId="0" xfId="0" applyAlignment="1" applyBorder="1" applyFont="1">
      <alignment horizontal="left" shrinkToFit="0" vertical="center" wrapText="1"/>
    </xf>
    <xf borderId="39" fillId="9" fontId="16" numFmtId="0" xfId="0" applyAlignment="1" applyBorder="1" applyFill="1" applyFont="1">
      <alignment horizontal="center"/>
    </xf>
    <xf borderId="40" fillId="0" fontId="14" numFmtId="0" xfId="0" applyBorder="1" applyFont="1"/>
    <xf borderId="41" fillId="0" fontId="14" numFmtId="0" xfId="0" applyBorder="1" applyFont="1"/>
    <xf borderId="42" fillId="0" fontId="14" numFmtId="0" xfId="0" applyBorder="1" applyFont="1"/>
    <xf borderId="43" fillId="0" fontId="14" numFmtId="0" xfId="0" applyBorder="1" applyFont="1"/>
    <xf borderId="44" fillId="0" fontId="14" numFmtId="0" xfId="0" applyBorder="1" applyFont="1"/>
    <xf borderId="1" fillId="4" fontId="20" numFmtId="0" xfId="0" applyAlignment="1" applyBorder="1" applyFont="1">
      <alignment horizontal="left" vertical="center"/>
    </xf>
    <xf borderId="45" fillId="0" fontId="14" numFmtId="0" xfId="0" applyBorder="1" applyFont="1"/>
    <xf borderId="0" fillId="0" fontId="15" numFmtId="0" xfId="0" applyAlignment="1" applyFont="1">
      <alignment horizontal="center" vertical="center"/>
    </xf>
    <xf borderId="6" fillId="0" fontId="15" numFmtId="0" xfId="0" applyAlignment="1" applyBorder="1" applyFont="1">
      <alignment horizontal="center" vertical="center"/>
    </xf>
    <xf borderId="0" fillId="0" fontId="13" numFmtId="0" xfId="0" applyAlignment="1" applyFont="1">
      <alignment horizontal="left" vertical="center"/>
    </xf>
    <xf borderId="0" fillId="0" fontId="16" numFmtId="0" xfId="0" applyAlignment="1" applyFont="1">
      <alignment horizontal="left" vertical="center"/>
    </xf>
    <xf borderId="46" fillId="0" fontId="16" numFmtId="0" xfId="0" applyBorder="1" applyFont="1"/>
    <xf borderId="0" fillId="0" fontId="16" numFmtId="38" xfId="0" applyAlignment="1" applyFont="1" applyNumberFormat="1">
      <alignment horizontal="center" vertical="center"/>
    </xf>
    <xf borderId="31" fillId="0" fontId="16" numFmtId="38" xfId="0" applyAlignment="1" applyBorder="1" applyFont="1" applyNumberFormat="1">
      <alignment horizontal="center" vertical="center"/>
    </xf>
    <xf borderId="0" fillId="0" fontId="16" numFmtId="9" xfId="0" applyFont="1" applyNumberFormat="1"/>
    <xf borderId="14" fillId="0" fontId="13" numFmtId="0" xfId="0" applyAlignment="1" applyBorder="1" applyFont="1">
      <alignment horizontal="left" vertical="center"/>
    </xf>
    <xf borderId="47" fillId="0" fontId="14" numFmtId="0" xfId="0" applyBorder="1" applyFont="1"/>
    <xf borderId="14" fillId="0" fontId="16" numFmtId="38" xfId="0" applyAlignment="1" applyBorder="1" applyFont="1" applyNumberFormat="1">
      <alignment horizontal="center" vertical="center"/>
    </xf>
    <xf borderId="0" fillId="0" fontId="18" numFmtId="38" xfId="0" applyAlignment="1" applyFont="1" applyNumberFormat="1">
      <alignment horizontal="center" vertical="center"/>
    </xf>
    <xf borderId="46" fillId="0" fontId="14" numFmtId="0" xfId="0" applyBorder="1" applyFont="1"/>
    <xf borderId="46" fillId="0" fontId="16" numFmtId="0" xfId="0" applyAlignment="1" applyBorder="1" applyFont="1">
      <alignment horizontal="left" vertical="center"/>
    </xf>
    <xf borderId="17" fillId="0" fontId="16" numFmtId="0" xfId="0" applyAlignment="1" applyBorder="1" applyFont="1">
      <alignment horizontal="left" vertical="center"/>
    </xf>
    <xf borderId="48" fillId="0" fontId="14" numFmtId="0" xfId="0" applyBorder="1" applyFont="1"/>
    <xf borderId="17" fillId="0" fontId="16" numFmtId="38" xfId="0" applyAlignment="1" applyBorder="1" applyFont="1" applyNumberFormat="1">
      <alignment horizontal="center" vertical="center"/>
    </xf>
    <xf borderId="9" fillId="0" fontId="16" numFmtId="38" xfId="0" applyAlignment="1" applyBorder="1" applyFont="1" applyNumberFormat="1">
      <alignment horizontal="center" vertical="center"/>
    </xf>
    <xf borderId="21" fillId="0" fontId="13" numFmtId="0" xfId="0" applyAlignment="1" applyBorder="1" applyFont="1">
      <alignment horizontal="left" vertical="center"/>
    </xf>
    <xf borderId="49" fillId="0" fontId="14" numFmtId="0" xfId="0" applyBorder="1" applyFont="1"/>
    <xf borderId="4" fillId="5" fontId="15" numFmtId="38" xfId="0" applyAlignment="1" applyBorder="1" applyFont="1" applyNumberFormat="1">
      <alignment horizontal="center" vertical="center"/>
    </xf>
    <xf borderId="29" fillId="5" fontId="15" numFmtId="38" xfId="0" applyAlignment="1" applyBorder="1" applyFont="1" applyNumberFormat="1">
      <alignment horizontal="center" vertical="center"/>
    </xf>
    <xf borderId="1" fillId="4" fontId="20" numFmtId="0" xfId="0" applyAlignment="1" applyBorder="1" applyFont="1">
      <alignment horizontal="left"/>
    </xf>
    <xf borderId="50" fillId="10" fontId="16" numFmtId="38" xfId="0" applyAlignment="1" applyBorder="1" applyFill="1" applyFont="1" applyNumberFormat="1">
      <alignment horizontal="center" vertical="center"/>
    </xf>
    <xf borderId="50" fillId="10" fontId="21" numFmtId="38" xfId="0" applyAlignment="1" applyBorder="1" applyFont="1" applyNumberFormat="1">
      <alignment horizontal="center" vertical="center"/>
    </xf>
    <xf borderId="51" fillId="10" fontId="16" numFmtId="38" xfId="0" applyAlignment="1" applyBorder="1" applyFont="1" applyNumberFormat="1">
      <alignment horizontal="center" vertical="center"/>
    </xf>
    <xf borderId="52" fillId="0" fontId="16" numFmtId="38" xfId="0" applyAlignment="1" applyBorder="1" applyFont="1" applyNumberFormat="1">
      <alignment horizontal="center" vertical="center"/>
    </xf>
    <xf borderId="53" fillId="0" fontId="16" numFmtId="38" xfId="0" applyAlignment="1" applyBorder="1" applyFont="1" applyNumberFormat="1">
      <alignment horizontal="center" vertical="center"/>
    </xf>
    <xf borderId="17" fillId="0" fontId="22" numFmtId="9" xfId="0" applyAlignment="1" applyBorder="1" applyFont="1" applyNumberFormat="1">
      <alignment horizontal="left" vertical="center"/>
    </xf>
    <xf borderId="17" fillId="0" fontId="23" numFmtId="9" xfId="0" applyAlignment="1" applyBorder="1" applyFont="1" applyNumberFormat="1">
      <alignment horizontal="center" vertical="center"/>
    </xf>
    <xf borderId="0" fillId="0" fontId="23" numFmtId="9" xfId="0" applyFont="1" applyNumberFormat="1"/>
    <xf borderId="0" fillId="0" fontId="20" numFmtId="0" xfId="0" applyFont="1"/>
    <xf borderId="0" fillId="0" fontId="16" numFmtId="172" xfId="0" applyFont="1" applyNumberFormat="1"/>
    <xf borderId="0" fillId="0" fontId="13" numFmtId="0" xfId="0" applyFont="1"/>
    <xf borderId="0" fillId="0" fontId="9" numFmtId="0" xfId="0" applyFont="1"/>
    <xf borderId="0" fillId="0" fontId="16" numFmtId="172" xfId="0" applyAlignment="1" applyFont="1" applyNumberFormat="1">
      <alignment horizontal="center" vertical="center"/>
    </xf>
    <xf borderId="1" fillId="4" fontId="20" numFmtId="0" xfId="0" applyAlignment="1" applyBorder="1" applyFont="1">
      <alignment horizontal="center" vertical="center"/>
    </xf>
    <xf borderId="0" fillId="0" fontId="16" numFmtId="0" xfId="0" applyAlignment="1" applyFont="1">
      <alignment horizontal="center"/>
    </xf>
    <xf borderId="4" fillId="5" fontId="17" numFmtId="0" xfId="0" applyAlignment="1" applyBorder="1" applyFont="1">
      <alignment horizontal="center" vertical="center"/>
    </xf>
    <xf borderId="1" fillId="5" fontId="17" numFmtId="0" xfId="0" applyAlignment="1" applyBorder="1" applyFont="1">
      <alignment horizontal="center" vertical="center"/>
    </xf>
    <xf borderId="4" fillId="11" fontId="16" numFmtId="0" xfId="0" applyBorder="1" applyFill="1" applyFont="1"/>
    <xf borderId="4" fillId="11" fontId="16" numFmtId="38" xfId="0" applyBorder="1" applyFont="1" applyNumberFormat="1"/>
    <xf borderId="0" fillId="0" fontId="16" numFmtId="38" xfId="0" applyFont="1" applyNumberFormat="1"/>
    <xf borderId="0" fillId="0" fontId="19" numFmtId="0" xfId="0" applyFont="1"/>
    <xf borderId="0" fillId="0" fontId="22" numFmtId="0" xfId="0" applyFont="1"/>
    <xf borderId="0" fillId="0" fontId="16" numFmtId="10" xfId="0" applyFont="1" applyNumberFormat="1"/>
    <xf borderId="0" fillId="0" fontId="13" numFmtId="17" xfId="0" applyAlignment="1" applyFont="1" applyNumberFormat="1">
      <alignment horizontal="center" shrinkToFit="0" vertical="center" wrapText="1"/>
    </xf>
    <xf borderId="0" fillId="0" fontId="16" numFmtId="172" xfId="0" applyAlignment="1" applyFont="1" applyNumberFormat="1">
      <alignment horizontal="center"/>
    </xf>
    <xf borderId="0" fillId="0" fontId="24" numFmtId="173" xfId="0" applyFont="1" applyNumberFormat="1"/>
    <xf borderId="0" fillId="0" fontId="16" numFmtId="166" xfId="0" applyAlignment="1" applyFont="1" applyNumberFormat="1">
      <alignment horizontal="center"/>
    </xf>
    <xf borderId="0" fillId="0" fontId="13" numFmtId="0" xfId="0" applyAlignment="1" applyFont="1">
      <alignment horizontal="center" vertical="center"/>
    </xf>
    <xf borderId="54" fillId="0" fontId="16" numFmtId="172" xfId="0" applyAlignment="1" applyBorder="1" applyFont="1" applyNumberFormat="1">
      <alignment horizontal="center"/>
    </xf>
    <xf borderId="55" fillId="0" fontId="16" numFmtId="0" xfId="0" applyBorder="1" applyFont="1"/>
    <xf borderId="55" fillId="0" fontId="16" numFmtId="172" xfId="0" applyAlignment="1" applyBorder="1" applyFont="1" applyNumberFormat="1">
      <alignment horizontal="center"/>
    </xf>
    <xf borderId="56" fillId="0" fontId="16" numFmtId="0" xfId="0" applyBorder="1" applyFont="1"/>
    <xf borderId="56" fillId="0" fontId="16" numFmtId="172" xfId="0" applyAlignment="1" applyBorder="1" applyFont="1" applyNumberFormat="1">
      <alignment horizontal="center"/>
    </xf>
    <xf borderId="52" fillId="0" fontId="16" numFmtId="0" xfId="0" applyBorder="1" applyFont="1"/>
    <xf borderId="52" fillId="0" fontId="16" numFmtId="17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Target User base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Sheet1!$B$41</c:f>
            </c:strRef>
          </c:tx>
          <c:spPr>
            <a:ln cmpd="sng" w="38100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Sheet1!$C$39:$H$39</c:f>
            </c:strRef>
          </c:cat>
          <c:val>
            <c:numRef>
              <c:f>Sheet1!$C$41:$H$41</c:f>
              <c:numCache/>
            </c:numRef>
          </c:val>
          <c:smooth val="0"/>
        </c:ser>
        <c:axId val="1574809987"/>
        <c:axId val="1452154536"/>
      </c:lineChart>
      <c:catAx>
        <c:axId val="1574809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2024(Q3, Q4)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2154536"/>
      </c:catAx>
      <c:valAx>
        <c:axId val="1452154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809987"/>
      </c:valAx>
      <c:barChart>
        <c:barDir val="col"/>
        <c:ser>
          <c:idx val="0"/>
          <c:order val="0"/>
          <c:tx>
            <c:strRef>
              <c:f>Sheet1!$B$40</c:f>
            </c:strRef>
          </c:tx>
          <c:spPr>
            <a:solidFill>
              <a:srgbClr val="5B9BD5">
                <a:alpha val="50196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Sheet1!$C$39:$H$39</c:f>
            </c:strRef>
          </c:cat>
          <c:val>
            <c:numRef>
              <c:f>Sheet1!$C$40:$H$40</c:f>
              <c:numCache/>
            </c:numRef>
          </c:val>
        </c:ser>
        <c:axId val="1905060681"/>
        <c:axId val="1896491474"/>
      </c:barChart>
      <c:catAx>
        <c:axId val="190506068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491474"/>
      </c:catAx>
      <c:valAx>
        <c:axId val="189649147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0606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Sheet1!$B$52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Sheet1!$C$50:$H$50</c:f>
            </c:strRef>
          </c:cat>
          <c:val>
            <c:numRef>
              <c:f>Sheet1!$C$52:$H$52</c:f>
              <c:numCache/>
            </c:numRef>
          </c:val>
        </c:ser>
        <c:ser>
          <c:idx val="1"/>
          <c:order val="1"/>
          <c:tx>
            <c:strRef>
              <c:f>Sheet1!$B$53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Sheet1!$C$50:$H$50</c:f>
            </c:strRef>
          </c:cat>
          <c:val>
            <c:numRef>
              <c:f>Sheet1!$C$53:$H$53</c:f>
              <c:numCache/>
            </c:numRef>
          </c:val>
        </c:ser>
        <c:ser>
          <c:idx val="2"/>
          <c:order val="2"/>
          <c:tx>
            <c:strRef>
              <c:f>Sheet1!$B$54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Sheet1!$C$50:$H$50</c:f>
            </c:strRef>
          </c:cat>
          <c:val>
            <c:numRef>
              <c:f>Sheet1!$C$54:$H$54</c:f>
              <c:numCache/>
            </c:numRef>
          </c:val>
        </c:ser>
        <c:ser>
          <c:idx val="3"/>
          <c:order val="3"/>
          <c:tx>
            <c:strRef>
              <c:f>Sheet1!$B$55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Sheet1!$C$50:$H$50</c:f>
            </c:strRef>
          </c:cat>
          <c:val>
            <c:numRef>
              <c:f>Sheet1!$C$55:$H$55</c:f>
              <c:numCache/>
            </c:numRef>
          </c:val>
        </c:ser>
        <c:overlap val="100"/>
        <c:axId val="191843255"/>
        <c:axId val="1072989868"/>
      </c:barChart>
      <c:catAx>
        <c:axId val="191843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2024(Q3, Q4)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989868"/>
      </c:catAx>
      <c:valAx>
        <c:axId val="1072989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43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eorgia"/>
              </a:defRPr>
            </a:pPr>
            <a:r>
              <a:rPr b="0">
                <a:solidFill>
                  <a:srgbClr val="757575"/>
                </a:solidFill>
                <a:latin typeface="Georgia"/>
              </a:rPr>
              <a:t>Profitability Analysis</a:t>
            </a:r>
          </a:p>
        </c:rich>
      </c:tx>
      <c:layout>
        <c:manualLayout>
          <c:xMode val="edge"/>
          <c:yMode val="edge"/>
          <c:x val="0.03385036496350365"/>
          <c:y val="0.052695417789757414"/>
        </c:manualLayout>
      </c:layout>
      <c:overlay val="0"/>
    </c:title>
    <c:plotArea>
      <c:layout>
        <c:manualLayout>
          <c:xMode val="edge"/>
          <c:yMode val="edge"/>
          <c:x val="0.17228739002932553"/>
          <c:y val="0.2190925426774483"/>
          <c:w val="0.8005131964809384"/>
          <c:h val="0.6015274034141957"/>
        </c:manualLayout>
      </c:layout>
      <c:areaChart>
        <c:ser>
          <c:idx val="0"/>
          <c:order val="0"/>
          <c:tx>
            <c:v>Total Cost [€]</c:v>
          </c:tx>
          <c:spPr>
            <a:solidFill>
              <a:srgbClr val="EA9999">
                <a:alpha val="0"/>
              </a:srgbClr>
            </a:solidFill>
            <a:ln cmpd="sng">
              <a:solidFill>
                <a:srgbClr val="EA9999">
                  <a:alpha val="100000"/>
                </a:srgbClr>
              </a:solidFill>
            </a:ln>
          </c:spPr>
          <c:cat>
            <c:strRef>
              <c:f>Sheet1!$C$64:$H$64</c:f>
            </c:strRef>
          </c:cat>
          <c:val>
            <c:numRef>
              <c:f>Sheet1!$C$65:$H$65</c:f>
              <c:numCache/>
            </c:numRef>
          </c:val>
        </c:ser>
        <c:ser>
          <c:idx val="1"/>
          <c:order val="1"/>
          <c:tx>
            <c:v>Total revenue [€]</c:v>
          </c:tx>
          <c:spPr>
            <a:solidFill>
              <a:srgbClr val="B6D7A8">
                <a:alpha val="0"/>
              </a:srgbClr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cat>
            <c:strRef>
              <c:f>Sheet1!$C$64:$H$64</c:f>
            </c:strRef>
          </c:cat>
          <c:val>
            <c:numRef>
              <c:f>Sheet1!$C$66:$H$66</c:f>
              <c:numCache/>
            </c:numRef>
          </c:val>
        </c:ser>
        <c:ser>
          <c:idx val="2"/>
          <c:order val="2"/>
          <c:tx>
            <c:v>Profit [€]</c:v>
          </c:tx>
          <c:spPr>
            <a:solidFill>
              <a:srgbClr val="6D9EEB">
                <a:alpha val="70000"/>
              </a:srgbClr>
            </a:solidFill>
            <a:ln cmpd="sng">
              <a:solidFill>
                <a:srgbClr val="6D9EEB">
                  <a:alpha val="100000"/>
                </a:srgbClr>
              </a:solidFill>
            </a:ln>
          </c:spPr>
          <c:cat>
            <c:strRef>
              <c:f>Sheet1!$C$64:$H$64</c:f>
            </c:strRef>
          </c:cat>
          <c:val>
            <c:numRef>
              <c:f>Sheet1!$C$67:$H$67</c:f>
              <c:numCache/>
            </c:numRef>
          </c:val>
        </c:ser>
        <c:axId val="140532600"/>
        <c:axId val="1687391143"/>
      </c:areaChart>
      <c:catAx>
        <c:axId val="140532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eorgia"/>
                  </a:defRPr>
                </a:pPr>
                <a:r>
                  <a:rPr b="0">
                    <a:solidFill>
                      <a:srgbClr val="000000"/>
                    </a:solidFill>
                    <a:latin typeface="Georgi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1687391143"/>
      </c:catAx>
      <c:valAx>
        <c:axId val="1687391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.00;(#,##0.00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eorgia"/>
              </a:defRPr>
            </a:pPr>
          </a:p>
        </c:txPr>
        <c:crossAx val="140532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eorgia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371475</xdr:colOff>
      <xdr:row>33</xdr:row>
      <xdr:rowOff>66675</xdr:rowOff>
    </xdr:from>
    <xdr:ext cx="5267325" cy="3267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790575</xdr:colOff>
      <xdr:row>49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723900</xdr:colOff>
      <xdr:row>69</xdr:row>
      <xdr:rowOff>200025</xdr:rowOff>
    </xdr:from>
    <xdr:ext cx="64960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6" max="6" width="15.14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idden="1">
      <c r="A2" s="1"/>
      <c r="B2" s="2" t="s">
        <v>1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idden="1">
      <c r="A3" s="1"/>
      <c r="B3" s="2" t="s">
        <v>2</v>
      </c>
      <c r="C3" s="3"/>
      <c r="D3" s="3"/>
      <c r="E3" s="4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idden="1">
      <c r="A4" s="1"/>
      <c r="B4" s="1"/>
      <c r="C4" s="3"/>
      <c r="D4" s="3"/>
      <c r="E4" s="4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idden="1">
      <c r="A5" s="1"/>
      <c r="B5" s="2" t="s">
        <v>3</v>
      </c>
      <c r="C5" s="3"/>
      <c r="D5" s="3"/>
      <c r="E5" s="4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4</v>
      </c>
      <c r="U5" s="1"/>
      <c r="V5" s="1"/>
      <c r="W5" s="1"/>
      <c r="X5" s="1"/>
    </row>
    <row r="6" hidden="1">
      <c r="A6" s="1"/>
      <c r="B6" s="2" t="s">
        <v>5</v>
      </c>
      <c r="C6" s="3"/>
      <c r="D6" s="3"/>
      <c r="E6" s="4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4</v>
      </c>
      <c r="U6" s="1"/>
      <c r="V6" s="1"/>
      <c r="W6" s="1"/>
      <c r="X6" s="1"/>
    </row>
    <row r="7" hidden="1">
      <c r="A7" s="1"/>
      <c r="B7" s="2" t="s">
        <v>6</v>
      </c>
      <c r="C7" s="3"/>
      <c r="D7" s="3"/>
      <c r="E7" s="4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4</v>
      </c>
      <c r="U7" s="1"/>
      <c r="V7" s="1"/>
      <c r="W7" s="1"/>
      <c r="X7" s="1"/>
    </row>
    <row r="8" hidden="1">
      <c r="A8" s="1"/>
      <c r="B8" s="2" t="s">
        <v>7</v>
      </c>
      <c r="C8" s="3"/>
      <c r="D8" s="3"/>
      <c r="E8" s="4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4</v>
      </c>
      <c r="U8" s="1"/>
      <c r="V8" s="1"/>
      <c r="W8" s="1"/>
      <c r="X8" s="1"/>
    </row>
    <row r="9" hidden="1">
      <c r="A9" s="1"/>
      <c r="B9" s="2" t="s">
        <v>8</v>
      </c>
      <c r="C9" s="3"/>
      <c r="D9" s="3"/>
      <c r="E9" s="4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4</v>
      </c>
      <c r="U9" s="1"/>
      <c r="V9" s="1"/>
      <c r="W9" s="1"/>
      <c r="X9" s="1"/>
    </row>
    <row r="10" hidden="1">
      <c r="A10" s="1"/>
      <c r="B10" s="2" t="s">
        <v>9</v>
      </c>
      <c r="C10" s="3"/>
      <c r="D10" s="5" t="s">
        <v>10</v>
      </c>
      <c r="E10" s="5" t="s">
        <v>11</v>
      </c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idden="1">
      <c r="A11" s="1"/>
      <c r="B11" s="2" t="s">
        <v>12</v>
      </c>
      <c r="C11" s="3"/>
      <c r="D11" s="5" t="s">
        <v>12</v>
      </c>
      <c r="E11" s="6">
        <v>20.0</v>
      </c>
      <c r="F11" s="5" t="s">
        <v>13</v>
      </c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13</v>
      </c>
      <c r="U11" s="1"/>
      <c r="V11" s="1"/>
      <c r="W11" s="1"/>
      <c r="X11" s="1"/>
    </row>
    <row r="12" hidden="1">
      <c r="A12" s="1"/>
      <c r="B12" s="2" t="s">
        <v>14</v>
      </c>
      <c r="C12" s="3"/>
      <c r="D12" s="5" t="s">
        <v>15</v>
      </c>
      <c r="E12" s="6" t="s">
        <v>16</v>
      </c>
      <c r="F12" s="3"/>
      <c r="G12" s="3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17</v>
      </c>
      <c r="U12" s="1"/>
      <c r="V12" s="1"/>
      <c r="W12" s="1"/>
      <c r="X12" s="1"/>
    </row>
    <row r="13" hidden="1">
      <c r="A13" s="1"/>
      <c r="B13" s="2" t="s">
        <v>18</v>
      </c>
      <c r="C13" s="3"/>
      <c r="D13" s="5" t="s">
        <v>19</v>
      </c>
      <c r="E13" s="6">
        <v>240000.0</v>
      </c>
      <c r="F13" s="3"/>
      <c r="G13" s="3"/>
      <c r="H13" s="3"/>
      <c r="I13" s="2" t="s">
        <v>20</v>
      </c>
      <c r="J13" s="1"/>
      <c r="K13" s="7">
        <v>240000.0</v>
      </c>
      <c r="L13" s="1"/>
      <c r="M13" s="1"/>
      <c r="N13" s="1"/>
      <c r="O13" s="1"/>
      <c r="P13" s="1"/>
      <c r="Q13" s="1"/>
      <c r="R13" s="1"/>
      <c r="S13" s="1"/>
      <c r="T13" s="2" t="s">
        <v>17</v>
      </c>
      <c r="U13" s="1"/>
      <c r="V13" s="1"/>
      <c r="W13" s="1"/>
      <c r="X13" s="1"/>
    </row>
    <row r="14" hidden="1">
      <c r="A14" s="1"/>
      <c r="B14" s="1"/>
      <c r="C14" s="3"/>
      <c r="D14" s="5" t="s">
        <v>21</v>
      </c>
      <c r="E14" s="6" t="s">
        <v>22</v>
      </c>
      <c r="F14" s="5" t="s">
        <v>17</v>
      </c>
      <c r="G14" s="3"/>
      <c r="H14" s="3"/>
      <c r="I14" s="1"/>
      <c r="J14" s="1"/>
      <c r="K14" s="2" t="s">
        <v>23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idden="1">
      <c r="A15" s="1"/>
      <c r="B15" s="1"/>
      <c r="C15" s="3"/>
      <c r="D15" s="5" t="s">
        <v>24</v>
      </c>
      <c r="E15" s="6" t="s">
        <v>25</v>
      </c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idden="1">
      <c r="A16" s="1"/>
      <c r="B16" s="1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idden="1">
      <c r="A17" s="1"/>
      <c r="B17" s="2" t="s">
        <v>26</v>
      </c>
      <c r="C17" s="3"/>
      <c r="D17" s="3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idden="1">
      <c r="A18" s="1"/>
      <c r="B18" s="2" t="s">
        <v>7</v>
      </c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idden="1">
      <c r="A19" s="1"/>
      <c r="B19" s="2" t="s">
        <v>27</v>
      </c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idden="1">
      <c r="A20" s="1"/>
      <c r="B20" s="1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idden="1">
      <c r="A21" s="1"/>
      <c r="B21" s="8" t="s">
        <v>28</v>
      </c>
      <c r="C21" s="3"/>
      <c r="D21" s="3"/>
      <c r="E21" s="3"/>
      <c r="F21" s="3"/>
      <c r="G21" s="3"/>
      <c r="H21" s="5" t="s">
        <v>29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9"/>
      <c r="U21" s="1"/>
      <c r="V21" s="1"/>
      <c r="W21" s="1"/>
      <c r="X21" s="1"/>
    </row>
    <row r="22" hidden="1">
      <c r="A22" s="1"/>
      <c r="B22" s="8" t="s">
        <v>30</v>
      </c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9"/>
      <c r="U22" s="1"/>
      <c r="V22" s="1"/>
      <c r="W22" s="1"/>
      <c r="X22" s="1"/>
    </row>
    <row r="23" hidden="1">
      <c r="A23" s="1"/>
      <c r="B23" s="8" t="s">
        <v>31</v>
      </c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9"/>
      <c r="U23" s="1"/>
      <c r="V23" s="1"/>
      <c r="W23" s="1"/>
      <c r="X23" s="1"/>
    </row>
    <row r="24" hidden="1">
      <c r="A24" s="1"/>
      <c r="B24" s="8" t="s">
        <v>32</v>
      </c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9"/>
      <c r="U24" s="1"/>
      <c r="V24" s="1"/>
      <c r="W24" s="1"/>
      <c r="X24" s="1"/>
    </row>
    <row r="25" hidden="1">
      <c r="A25" s="1"/>
      <c r="B25" s="8" t="s">
        <v>33</v>
      </c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9"/>
      <c r="U25" s="1"/>
      <c r="V25" s="1"/>
      <c r="W25" s="1"/>
      <c r="X25" s="1"/>
    </row>
    <row r="26" hidden="1">
      <c r="A26" s="1"/>
      <c r="B26" s="10">
        <v>1.0</v>
      </c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9"/>
      <c r="U26" s="1"/>
      <c r="V26" s="1"/>
      <c r="W26" s="1"/>
      <c r="X26" s="1"/>
    </row>
    <row r="27" hidden="1">
      <c r="A27" s="1"/>
      <c r="B27" s="1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1" t="s">
        <v>34</v>
      </c>
      <c r="U27" s="1"/>
      <c r="V27" s="1"/>
      <c r="W27" s="1"/>
      <c r="X27" s="1"/>
    </row>
    <row r="28" hidden="1">
      <c r="A28" s="1"/>
      <c r="B28" s="10">
        <v>2.0</v>
      </c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9"/>
      <c r="U28" s="1"/>
      <c r="V28" s="1"/>
      <c r="W28" s="1"/>
      <c r="X28" s="1"/>
    </row>
    <row r="29" hidden="1">
      <c r="A29" s="1"/>
      <c r="B29" s="1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1" t="s">
        <v>35</v>
      </c>
      <c r="U29" s="1"/>
      <c r="V29" s="1"/>
      <c r="W29" s="1"/>
      <c r="X29" s="1"/>
    </row>
    <row r="30" hidden="1">
      <c r="A30" s="1"/>
      <c r="B30" s="10">
        <v>3.0</v>
      </c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9"/>
      <c r="U30" s="1"/>
      <c r="V30" s="1"/>
      <c r="W30" s="1"/>
      <c r="X30" s="1"/>
    </row>
    <row r="31" hidden="1">
      <c r="A31" s="1"/>
      <c r="B31" s="1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1" t="s">
        <v>36</v>
      </c>
      <c r="U31" s="1"/>
      <c r="V31" s="1"/>
      <c r="W31" s="1"/>
      <c r="X31" s="1"/>
    </row>
    <row r="32" hidden="1">
      <c r="A32" s="1"/>
      <c r="B32" s="1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2" t="s">
        <v>37</v>
      </c>
      <c r="B33" s="12" t="s">
        <v>38</v>
      </c>
      <c r="C33" s="3"/>
      <c r="D33" s="3"/>
      <c r="E33" s="5" t="s">
        <v>39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B34" s="2" t="s">
        <v>40</v>
      </c>
      <c r="C34" s="5">
        <v>3.0</v>
      </c>
      <c r="D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1"/>
      <c r="V34" s="1"/>
      <c r="W34" s="1"/>
      <c r="X34" s="1"/>
    </row>
    <row r="35">
      <c r="B35" s="2" t="s">
        <v>41</v>
      </c>
      <c r="C35" s="13">
        <v>1000000.0</v>
      </c>
      <c r="D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B36" s="2" t="s">
        <v>42</v>
      </c>
      <c r="C36" s="5">
        <v>30.0</v>
      </c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B37" s="14" t="s">
        <v>43</v>
      </c>
      <c r="C37" s="13">
        <v>3.0</v>
      </c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2"/>
      <c r="C38" s="6"/>
      <c r="D38" s="6"/>
      <c r="E38" s="6"/>
      <c r="F38" s="3"/>
      <c r="G38" s="3"/>
      <c r="H38" s="3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5"/>
      <c r="U38" s="1"/>
      <c r="V38" s="1"/>
      <c r="W38" s="1"/>
      <c r="X38" s="1"/>
    </row>
    <row r="39">
      <c r="A39" s="16" t="s">
        <v>44</v>
      </c>
      <c r="B39" s="12" t="s">
        <v>45</v>
      </c>
      <c r="C39" s="6" t="s">
        <v>46</v>
      </c>
      <c r="D39" s="6">
        <v>2025.0</v>
      </c>
      <c r="E39" s="6">
        <v>2026.0</v>
      </c>
      <c r="F39" s="6">
        <v>2027.0</v>
      </c>
      <c r="G39" s="6">
        <v>2028.0</v>
      </c>
      <c r="H39" s="6">
        <v>2029.0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</row>
    <row r="40">
      <c r="B40" s="2" t="s">
        <v>47</v>
      </c>
      <c r="C40" s="17">
        <v>0.0</v>
      </c>
      <c r="D40" s="17">
        <v>0.05</v>
      </c>
      <c r="E40" s="17">
        <v>0.07</v>
      </c>
      <c r="F40" s="17">
        <v>0.1</v>
      </c>
      <c r="G40" s="17">
        <v>0.15</v>
      </c>
      <c r="H40" s="17">
        <v>0.2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8"/>
      <c r="U40" s="1"/>
      <c r="V40" s="1"/>
      <c r="W40" s="1"/>
      <c r="X40" s="1"/>
    </row>
    <row r="41">
      <c r="B41" s="12" t="s">
        <v>48</v>
      </c>
      <c r="C41" s="19">
        <f>J41*0</f>
        <v>0</v>
      </c>
      <c r="D41" s="19">
        <v>15000.0</v>
      </c>
      <c r="E41" s="20">
        <v>40000.0</v>
      </c>
      <c r="F41" s="19">
        <v>60000.0</v>
      </c>
      <c r="G41" s="20">
        <v>85000.0</v>
      </c>
      <c r="H41" s="19">
        <v>120000.0</v>
      </c>
      <c r="I41" s="2"/>
      <c r="J41" s="21"/>
      <c r="K41" s="1"/>
      <c r="L41" s="1"/>
      <c r="M41" s="1"/>
      <c r="N41" s="1"/>
      <c r="O41" s="1"/>
      <c r="P41" s="1"/>
      <c r="Q41" s="1"/>
      <c r="R41" s="1"/>
      <c r="S41" s="1"/>
      <c r="T41" s="18"/>
      <c r="U41" s="1"/>
      <c r="V41" s="1"/>
      <c r="W41" s="1"/>
      <c r="X41" s="1"/>
    </row>
    <row r="42">
      <c r="B42" s="12" t="s">
        <v>49</v>
      </c>
      <c r="C42" s="19">
        <f t="shared" ref="C42:H42" si="1">C40*$C$35+C41</f>
        <v>0</v>
      </c>
      <c r="D42" s="19">
        <f t="shared" si="1"/>
        <v>65000</v>
      </c>
      <c r="E42" s="19">
        <f t="shared" si="1"/>
        <v>110000</v>
      </c>
      <c r="F42" s="19">
        <f t="shared" si="1"/>
        <v>160000</v>
      </c>
      <c r="G42" s="19">
        <f t="shared" si="1"/>
        <v>235000</v>
      </c>
      <c r="H42" s="19">
        <f t="shared" si="1"/>
        <v>320000</v>
      </c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8"/>
      <c r="U42" s="1"/>
      <c r="V42" s="1"/>
      <c r="W42" s="1"/>
      <c r="X42" s="1"/>
    </row>
    <row r="43">
      <c r="A43" s="1"/>
      <c r="B43" s="18"/>
      <c r="C43" s="22"/>
      <c r="D43" s="22"/>
      <c r="E43" s="3"/>
      <c r="F43" s="3"/>
      <c r="G43" s="3"/>
      <c r="H43" s="3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8"/>
      <c r="U43" s="1"/>
      <c r="V43" s="1"/>
      <c r="W43" s="1"/>
      <c r="X43" s="1"/>
    </row>
    <row r="44">
      <c r="A44" s="2" t="s">
        <v>37</v>
      </c>
      <c r="B44" s="12" t="s">
        <v>50</v>
      </c>
      <c r="C44" s="6" t="s">
        <v>46</v>
      </c>
      <c r="D44" s="6">
        <v>2025.0</v>
      </c>
      <c r="E44" s="6">
        <v>2026.0</v>
      </c>
      <c r="F44" s="6">
        <v>2027.0</v>
      </c>
      <c r="G44" s="6">
        <v>2028.0</v>
      </c>
      <c r="H44" s="6">
        <v>2029.0</v>
      </c>
      <c r="I44" s="1"/>
      <c r="J44" s="23"/>
      <c r="K44" s="1"/>
      <c r="L44" s="1"/>
      <c r="M44" s="1"/>
      <c r="N44" s="1"/>
      <c r="O44" s="1"/>
      <c r="P44" s="1"/>
      <c r="Q44" s="1"/>
      <c r="R44" s="1"/>
      <c r="S44" s="1"/>
      <c r="T44" s="18"/>
      <c r="U44" s="1"/>
      <c r="V44" s="1"/>
      <c r="W44" s="1"/>
      <c r="X44" s="1"/>
    </row>
    <row r="45">
      <c r="B45" s="2" t="s">
        <v>51</v>
      </c>
      <c r="C45" s="24">
        <f t="shared" ref="C45:H45" si="2">C42*$C$34</f>
        <v>0</v>
      </c>
      <c r="D45" s="24">
        <f t="shared" si="2"/>
        <v>195000</v>
      </c>
      <c r="E45" s="24">
        <f t="shared" si="2"/>
        <v>330000</v>
      </c>
      <c r="F45" s="24">
        <f t="shared" si="2"/>
        <v>480000</v>
      </c>
      <c r="G45" s="24">
        <f t="shared" si="2"/>
        <v>705000</v>
      </c>
      <c r="H45" s="24">
        <f t="shared" si="2"/>
        <v>960000</v>
      </c>
      <c r="I45" s="1"/>
      <c r="J45" s="23"/>
      <c r="K45" s="1"/>
      <c r="L45" s="1"/>
      <c r="M45" s="1"/>
      <c r="N45" s="1"/>
      <c r="O45" s="1"/>
      <c r="P45" s="1"/>
      <c r="Q45" s="1"/>
      <c r="R45" s="1"/>
      <c r="S45" s="1"/>
      <c r="T45" s="18"/>
      <c r="U45" s="1"/>
      <c r="V45" s="1"/>
      <c r="W45" s="1"/>
      <c r="X45" s="1"/>
    </row>
    <row r="46">
      <c r="B46" s="2" t="s">
        <v>52</v>
      </c>
      <c r="C46" s="24">
        <f t="shared" ref="C46:H46" si="3">C42*$C$36/1000*$C$37*12</f>
        <v>0</v>
      </c>
      <c r="D46" s="24">
        <f t="shared" si="3"/>
        <v>70200</v>
      </c>
      <c r="E46" s="24">
        <f t="shared" si="3"/>
        <v>118800</v>
      </c>
      <c r="F46" s="24">
        <f t="shared" si="3"/>
        <v>172800</v>
      </c>
      <c r="G46" s="24">
        <f t="shared" si="3"/>
        <v>253800</v>
      </c>
      <c r="H46" s="24">
        <f t="shared" si="3"/>
        <v>345600</v>
      </c>
      <c r="I46" s="1"/>
      <c r="J46" s="25">
        <f>sum(C45:H46)</f>
        <v>3631200</v>
      </c>
      <c r="K46" s="1"/>
      <c r="L46" s="1"/>
      <c r="M46" s="1"/>
      <c r="N46" s="1"/>
      <c r="O46" s="1"/>
      <c r="P46" s="1"/>
      <c r="Q46" s="1"/>
      <c r="R46" s="1"/>
      <c r="S46" s="1"/>
      <c r="T46" s="18"/>
      <c r="U46" s="1"/>
      <c r="V46" s="1"/>
      <c r="W46" s="1"/>
      <c r="X46" s="1"/>
    </row>
    <row r="47">
      <c r="B47" s="18"/>
      <c r="C47" s="26"/>
      <c r="D47" s="26"/>
      <c r="E47" s="26"/>
      <c r="F47" s="24"/>
      <c r="G47" s="24"/>
      <c r="H47" s="24"/>
      <c r="I47" s="15"/>
      <c r="J47" s="15"/>
      <c r="K47" s="15"/>
      <c r="L47" s="15"/>
      <c r="M47" s="15"/>
      <c r="N47" s="15"/>
      <c r="O47" s="15"/>
      <c r="P47" s="15"/>
      <c r="T47" s="18"/>
      <c r="U47" s="1"/>
      <c r="V47" s="1"/>
      <c r="W47" s="1"/>
      <c r="X47" s="1"/>
    </row>
    <row r="48">
      <c r="B48" s="12" t="s">
        <v>53</v>
      </c>
      <c r="C48" s="24">
        <f t="shared" ref="C48:H48" si="4">sum(C45:C46)</f>
        <v>0</v>
      </c>
      <c r="D48" s="24">
        <f t="shared" si="4"/>
        <v>265200</v>
      </c>
      <c r="E48" s="24">
        <f t="shared" si="4"/>
        <v>448800</v>
      </c>
      <c r="F48" s="24">
        <f t="shared" si="4"/>
        <v>652800</v>
      </c>
      <c r="G48" s="24">
        <f t="shared" si="4"/>
        <v>958800</v>
      </c>
      <c r="H48" s="24">
        <f t="shared" si="4"/>
        <v>1305600</v>
      </c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  <c r="T48" s="18"/>
      <c r="U48" s="1"/>
    </row>
    <row r="49">
      <c r="A49" s="1"/>
      <c r="B49" s="27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  <c r="T49" s="18"/>
      <c r="U49" s="1"/>
    </row>
    <row r="50">
      <c r="A50" s="16" t="s">
        <v>44</v>
      </c>
      <c r="B50" s="27" t="s">
        <v>54</v>
      </c>
      <c r="C50" s="6" t="s">
        <v>46</v>
      </c>
      <c r="D50" s="6">
        <v>2025.0</v>
      </c>
      <c r="E50" s="6">
        <v>2026.0</v>
      </c>
      <c r="F50" s="6">
        <v>2027.0</v>
      </c>
      <c r="G50" s="6">
        <v>2028.0</v>
      </c>
      <c r="H50" s="6">
        <v>2029.0</v>
      </c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8"/>
      <c r="U50" s="1"/>
    </row>
    <row r="51" hidden="1">
      <c r="B51" s="27"/>
      <c r="C51" s="28"/>
      <c r="D51" s="28"/>
      <c r="E51" s="29"/>
      <c r="F51" s="28"/>
      <c r="G51" s="28"/>
      <c r="H51" s="2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1"/>
      <c r="T51" s="27"/>
      <c r="U51" s="31"/>
      <c r="V51" s="32"/>
    </row>
    <row r="52">
      <c r="B52" s="33" t="s">
        <v>55</v>
      </c>
      <c r="C52" s="24">
        <v>-10000.0</v>
      </c>
      <c r="D52" s="24">
        <f t="shared" ref="D52:H52" si="5">-rounddown(D48*0.1, -4)</f>
        <v>-20000</v>
      </c>
      <c r="E52" s="24">
        <f t="shared" si="5"/>
        <v>-40000</v>
      </c>
      <c r="F52" s="24">
        <f t="shared" si="5"/>
        <v>-60000</v>
      </c>
      <c r="G52" s="24">
        <f t="shared" si="5"/>
        <v>-90000</v>
      </c>
      <c r="H52" s="24">
        <f t="shared" si="5"/>
        <v>-130000</v>
      </c>
      <c r="I52" s="23"/>
      <c r="J52" s="23"/>
      <c r="K52" s="23"/>
      <c r="L52" s="23"/>
      <c r="M52" s="23"/>
      <c r="N52" s="23"/>
      <c r="O52" s="23"/>
      <c r="P52" s="23"/>
      <c r="Q52" s="30"/>
      <c r="R52" s="30"/>
      <c r="S52" s="31"/>
      <c r="T52" s="18"/>
      <c r="U52" s="31"/>
      <c r="V52" s="32"/>
    </row>
    <row r="53">
      <c r="B53" s="2" t="s">
        <v>56</v>
      </c>
      <c r="C53" s="24">
        <f>-10000*6/2</f>
        <v>-30000</v>
      </c>
      <c r="D53" s="24">
        <f>rounddown(C53*2*1.05, -3)</f>
        <v>-63000</v>
      </c>
      <c r="E53" s="34">
        <f t="shared" ref="E53:H53" si="6">rounddown(D53*1.05, -3)</f>
        <v>-66000</v>
      </c>
      <c r="F53" s="34">
        <f t="shared" si="6"/>
        <v>-69000</v>
      </c>
      <c r="G53" s="34">
        <f t="shared" si="6"/>
        <v>-72000</v>
      </c>
      <c r="H53" s="34">
        <f t="shared" si="6"/>
        <v>-75000</v>
      </c>
      <c r="I53" s="23"/>
      <c r="J53" s="23"/>
      <c r="K53" s="23"/>
      <c r="L53" s="23"/>
      <c r="M53" s="23"/>
      <c r="N53" s="23"/>
      <c r="O53" s="23"/>
      <c r="P53" s="23"/>
      <c r="Q53" s="30"/>
      <c r="R53" s="30"/>
      <c r="S53" s="31"/>
      <c r="T53" s="18"/>
      <c r="U53" s="31"/>
      <c r="V53" s="32"/>
    </row>
    <row r="54">
      <c r="B54" s="33" t="s">
        <v>57</v>
      </c>
      <c r="C54" s="24">
        <f>-roundup('Head count'!J18*1.1, -5)/2</f>
        <v>-400000</v>
      </c>
      <c r="D54" s="35">
        <f>ROUNDDOWN(C54*2*1.05, -4)</f>
        <v>-840000</v>
      </c>
      <c r="E54" s="34">
        <f>-rounddown('Head count'!O18*1.05, -4)</f>
        <v>-400000</v>
      </c>
      <c r="F54" s="34">
        <f t="shared" ref="F54:H54" si="7">rounddown(E54*1.05, -4)</f>
        <v>-420000</v>
      </c>
      <c r="G54" s="34">
        <f t="shared" si="7"/>
        <v>-440000</v>
      </c>
      <c r="H54" s="34">
        <f t="shared" si="7"/>
        <v>-460000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  <c r="T54" s="18"/>
      <c r="U54" s="31"/>
      <c r="V54" s="32"/>
    </row>
    <row r="55">
      <c r="B55" s="36" t="s">
        <v>58</v>
      </c>
      <c r="C55" s="24">
        <v>-20000.0</v>
      </c>
      <c r="D55" s="24">
        <f t="shared" ref="D55:H55" si="8">-10000*4</f>
        <v>-40000</v>
      </c>
      <c r="E55" s="24">
        <f t="shared" si="8"/>
        <v>-40000</v>
      </c>
      <c r="F55" s="24">
        <f t="shared" si="8"/>
        <v>-40000</v>
      </c>
      <c r="G55" s="24">
        <f t="shared" si="8"/>
        <v>-40000</v>
      </c>
      <c r="H55" s="24">
        <f t="shared" si="8"/>
        <v>-40000</v>
      </c>
      <c r="I55" s="23"/>
      <c r="J55" s="23"/>
      <c r="K55" s="23"/>
      <c r="L55" s="23"/>
      <c r="M55" s="23"/>
      <c r="N55" s="23"/>
      <c r="O55" s="23"/>
      <c r="P55" s="23"/>
      <c r="Q55" s="30"/>
      <c r="R55" s="30"/>
      <c r="S55" s="31"/>
      <c r="T55" s="18"/>
      <c r="U55" s="31"/>
      <c r="V55" s="32"/>
    </row>
    <row r="56">
      <c r="A56" s="1"/>
      <c r="B56" s="33"/>
      <c r="C56" s="6" t="s">
        <v>46</v>
      </c>
      <c r="D56" s="6">
        <v>2025.0</v>
      </c>
      <c r="E56" s="6">
        <v>2026.0</v>
      </c>
      <c r="F56" s="6">
        <v>2027.0</v>
      </c>
      <c r="G56" s="6">
        <v>2028.0</v>
      </c>
      <c r="H56" s="6">
        <v>2029.0</v>
      </c>
      <c r="I56" s="24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18"/>
      <c r="U56" s="31"/>
      <c r="V56" s="32"/>
    </row>
    <row r="57">
      <c r="A57" s="2" t="s">
        <v>59</v>
      </c>
      <c r="B57" s="12" t="s">
        <v>60</v>
      </c>
      <c r="C57" s="24">
        <f t="shared" ref="C57:H57" si="9">sum(C52:C55)</f>
        <v>-460000</v>
      </c>
      <c r="D57" s="24">
        <f t="shared" si="9"/>
        <v>-963000</v>
      </c>
      <c r="E57" s="24">
        <f t="shared" si="9"/>
        <v>-546000</v>
      </c>
      <c r="F57" s="24">
        <f t="shared" si="9"/>
        <v>-589000</v>
      </c>
      <c r="G57" s="24">
        <f t="shared" si="9"/>
        <v>-642000</v>
      </c>
      <c r="H57" s="24">
        <f t="shared" si="9"/>
        <v>-705000</v>
      </c>
      <c r="I57" s="24">
        <f t="shared" ref="I57:I62" si="11">SUM(C57:H57)</f>
        <v>-3905000</v>
      </c>
      <c r="J57" s="23">
        <f>sum(C57:H57)</f>
        <v>-3905000</v>
      </c>
      <c r="K57" s="23"/>
      <c r="L57" s="23"/>
      <c r="M57" s="23"/>
      <c r="N57" s="23"/>
      <c r="O57" s="23"/>
      <c r="P57" s="23"/>
      <c r="Q57" s="23"/>
      <c r="R57" s="23"/>
      <c r="S57" s="31"/>
      <c r="T57" s="23"/>
      <c r="U57" s="31"/>
      <c r="V57" s="32"/>
    </row>
    <row r="58">
      <c r="B58" s="12" t="s">
        <v>53</v>
      </c>
      <c r="C58" s="24">
        <f t="shared" ref="C58:H58" si="10">sum(C45:C46)</f>
        <v>0</v>
      </c>
      <c r="D58" s="24">
        <f t="shared" si="10"/>
        <v>265200</v>
      </c>
      <c r="E58" s="24">
        <f t="shared" si="10"/>
        <v>448800</v>
      </c>
      <c r="F58" s="24">
        <f t="shared" si="10"/>
        <v>652800</v>
      </c>
      <c r="G58" s="24">
        <f t="shared" si="10"/>
        <v>958800</v>
      </c>
      <c r="H58" s="24">
        <f t="shared" si="10"/>
        <v>1305600</v>
      </c>
      <c r="I58" s="24">
        <f t="shared" si="11"/>
        <v>3631200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18"/>
      <c r="U58" s="30"/>
      <c r="V58" s="30"/>
      <c r="W58" s="31"/>
      <c r="X58" s="31"/>
      <c r="Y58" s="32"/>
    </row>
    <row r="59">
      <c r="B59" s="12" t="s">
        <v>61</v>
      </c>
      <c r="C59" s="24">
        <f t="shared" ref="C59:H59" si="12">C57+C58</f>
        <v>-460000</v>
      </c>
      <c r="D59" s="24">
        <f t="shared" si="12"/>
        <v>-697800</v>
      </c>
      <c r="E59" s="24">
        <f t="shared" si="12"/>
        <v>-97200</v>
      </c>
      <c r="F59" s="37">
        <f t="shared" si="12"/>
        <v>63800</v>
      </c>
      <c r="G59" s="37">
        <f t="shared" si="12"/>
        <v>316800</v>
      </c>
      <c r="H59" s="37">
        <f t="shared" si="12"/>
        <v>600600</v>
      </c>
      <c r="I59" s="24">
        <f t="shared" si="11"/>
        <v>-273800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18"/>
      <c r="U59" s="30"/>
      <c r="V59" s="30"/>
      <c r="W59" s="31"/>
      <c r="X59" s="31"/>
      <c r="Y59" s="32"/>
    </row>
    <row r="60">
      <c r="B60" s="33"/>
      <c r="C60" s="22"/>
      <c r="D60" s="22"/>
      <c r="E60" s="3"/>
      <c r="F60" s="28"/>
      <c r="G60" s="28"/>
      <c r="H60" s="28"/>
      <c r="I60" s="24">
        <f t="shared" si="11"/>
        <v>0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18"/>
      <c r="U60" s="30"/>
      <c r="V60" s="30"/>
      <c r="W60" s="31"/>
      <c r="X60" s="31"/>
      <c r="Y60" s="32"/>
    </row>
    <row r="61">
      <c r="B61" s="12" t="s">
        <v>62</v>
      </c>
      <c r="C61" s="38">
        <f t="shared" ref="C61:H61" si="13">C59/abs(C57)</f>
        <v>-1</v>
      </c>
      <c r="D61" s="38">
        <f t="shared" si="13"/>
        <v>-0.7246105919</v>
      </c>
      <c r="E61" s="38">
        <f t="shared" si="13"/>
        <v>-0.178021978</v>
      </c>
      <c r="F61" s="38">
        <f t="shared" si="13"/>
        <v>0.1083191851</v>
      </c>
      <c r="G61" s="38">
        <f t="shared" si="13"/>
        <v>0.4934579439</v>
      </c>
      <c r="H61" s="38">
        <f t="shared" si="13"/>
        <v>0.8519148936</v>
      </c>
      <c r="I61" s="24">
        <f t="shared" si="11"/>
        <v>-0.4489405473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18"/>
      <c r="U61" s="30"/>
      <c r="V61" s="30"/>
      <c r="W61" s="31"/>
      <c r="X61" s="31"/>
      <c r="Y61" s="32"/>
    </row>
    <row r="62">
      <c r="B62" s="12" t="s">
        <v>63</v>
      </c>
      <c r="C62" s="38" t="str">
        <f t="shared" ref="C62:H62" si="14">C59/C58</f>
        <v>#DIV/0!</v>
      </c>
      <c r="D62" s="38">
        <f t="shared" si="14"/>
        <v>-2.631221719</v>
      </c>
      <c r="E62" s="38">
        <f t="shared" si="14"/>
        <v>-0.2165775401</v>
      </c>
      <c r="F62" s="38">
        <f t="shared" si="14"/>
        <v>0.09773284314</v>
      </c>
      <c r="G62" s="38">
        <f t="shared" si="14"/>
        <v>0.3304130163</v>
      </c>
      <c r="H62" s="38">
        <f t="shared" si="14"/>
        <v>0.4600183824</v>
      </c>
      <c r="I62" s="24" t="str">
        <f t="shared" si="11"/>
        <v>#DIV/0!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18"/>
      <c r="U62" s="30"/>
      <c r="V62" s="30"/>
      <c r="W62" s="31"/>
      <c r="X62" s="31"/>
      <c r="Y62" s="32"/>
    </row>
    <row r="63" ht="21.0" customHeight="1">
      <c r="A63" s="1"/>
      <c r="B63" s="27"/>
      <c r="C63" s="22"/>
      <c r="D63" s="22"/>
      <c r="E63" s="3"/>
      <c r="F63" s="28"/>
      <c r="G63" s="28"/>
      <c r="H63" s="28"/>
      <c r="I63" s="24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18"/>
      <c r="U63" s="30"/>
      <c r="V63" s="30"/>
      <c r="W63" s="31"/>
      <c r="X63" s="31"/>
      <c r="Y63" s="32"/>
    </row>
    <row r="64" ht="16.5" customHeight="1">
      <c r="A64" s="1"/>
      <c r="B64" s="27"/>
      <c r="C64" s="22" t="s">
        <v>46</v>
      </c>
      <c r="D64" s="22">
        <v>2025.0</v>
      </c>
      <c r="E64" s="22">
        <v>2026.0</v>
      </c>
      <c r="F64" s="22">
        <v>2027.0</v>
      </c>
      <c r="G64" s="22">
        <v>2028.0</v>
      </c>
      <c r="H64" s="22">
        <v>2029.0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18"/>
      <c r="U64" s="30"/>
      <c r="V64" s="30"/>
      <c r="W64" s="31"/>
      <c r="X64" s="31"/>
      <c r="Y64" s="32"/>
    </row>
    <row r="65" ht="15.0" customHeight="1">
      <c r="A65" s="2" t="s">
        <v>64</v>
      </c>
      <c r="B65" s="27" t="str">
        <f t="shared" ref="B65:B67" si="16">B57</f>
        <v>Total Cost</v>
      </c>
      <c r="C65" s="24">
        <f t="shared" ref="C65:H65" si="15">abs(C57)</f>
        <v>460000</v>
      </c>
      <c r="D65" s="24">
        <f t="shared" si="15"/>
        <v>963000</v>
      </c>
      <c r="E65" s="24">
        <f t="shared" si="15"/>
        <v>546000</v>
      </c>
      <c r="F65" s="24">
        <f t="shared" si="15"/>
        <v>589000</v>
      </c>
      <c r="G65" s="24">
        <f t="shared" si="15"/>
        <v>642000</v>
      </c>
      <c r="H65" s="24">
        <f t="shared" si="15"/>
        <v>705000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27"/>
      <c r="U65" s="30"/>
      <c r="V65" s="30"/>
      <c r="W65" s="31"/>
      <c r="X65" s="31"/>
      <c r="Y65" s="32"/>
    </row>
    <row r="66" ht="18.0" customHeight="1">
      <c r="A66" s="1"/>
      <c r="B66" s="27" t="str">
        <f t="shared" si="16"/>
        <v>Total revenue</v>
      </c>
      <c r="C66" s="24">
        <f t="shared" ref="C66:H66" si="17">abs(C58)</f>
        <v>0</v>
      </c>
      <c r="D66" s="24">
        <f t="shared" si="17"/>
        <v>265200</v>
      </c>
      <c r="E66" s="24">
        <f t="shared" si="17"/>
        <v>448800</v>
      </c>
      <c r="F66" s="24">
        <f t="shared" si="17"/>
        <v>652800</v>
      </c>
      <c r="G66" s="24">
        <f t="shared" si="17"/>
        <v>958800</v>
      </c>
      <c r="H66" s="24">
        <f t="shared" si="17"/>
        <v>1305600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18"/>
      <c r="U66" s="30"/>
      <c r="V66" s="30"/>
      <c r="W66" s="31"/>
      <c r="X66" s="31"/>
      <c r="Y66" s="32"/>
    </row>
    <row r="67" ht="18.0" customHeight="1">
      <c r="A67" s="1"/>
      <c r="B67" s="27" t="str">
        <f t="shared" si="16"/>
        <v>Profit</v>
      </c>
      <c r="C67" s="24">
        <f t="shared" ref="C67:H67" si="18">C66-C65</f>
        <v>-460000</v>
      </c>
      <c r="D67" s="24">
        <f t="shared" si="18"/>
        <v>-697800</v>
      </c>
      <c r="E67" s="24">
        <f t="shared" si="18"/>
        <v>-97200</v>
      </c>
      <c r="F67" s="24">
        <f t="shared" si="18"/>
        <v>63800</v>
      </c>
      <c r="G67" s="24">
        <f t="shared" si="18"/>
        <v>316800</v>
      </c>
      <c r="H67" s="24">
        <f t="shared" si="18"/>
        <v>600600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18"/>
      <c r="U67" s="30"/>
      <c r="V67" s="30"/>
      <c r="W67" s="31"/>
      <c r="X67" s="31"/>
      <c r="Y67" s="32"/>
    </row>
    <row r="68">
      <c r="A68" s="1"/>
      <c r="B68" s="27"/>
      <c r="C68" s="22"/>
      <c r="D68" s="22"/>
      <c r="E68" s="3"/>
      <c r="F68" s="28"/>
      <c r="G68" s="28"/>
      <c r="H68" s="28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18"/>
      <c r="U68" s="30"/>
      <c r="V68" s="30"/>
      <c r="W68" s="31"/>
      <c r="X68" s="31"/>
      <c r="Y68" s="32"/>
    </row>
    <row r="69">
      <c r="A69" s="1"/>
      <c r="B69" s="27"/>
      <c r="C69" s="22"/>
      <c r="D69" s="22"/>
      <c r="E69" s="3"/>
      <c r="F69" s="28"/>
      <c r="G69" s="28"/>
      <c r="H69" s="28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18"/>
      <c r="U69" s="30"/>
      <c r="V69" s="30"/>
      <c r="W69" s="31"/>
      <c r="X69" s="31"/>
      <c r="Y69" s="32"/>
    </row>
    <row r="70">
      <c r="A70" s="1"/>
      <c r="B70" s="2" t="s">
        <v>65</v>
      </c>
      <c r="C70" s="39">
        <f>IRR(C59:H59)</f>
        <v>-0.06213591894</v>
      </c>
      <c r="D70" s="22"/>
      <c r="E70" s="3"/>
      <c r="F70" s="28">
        <f>C67+D67+E67+F67+G67+H67</f>
        <v>-273800</v>
      </c>
      <c r="G70" s="28"/>
      <c r="H70" s="28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18"/>
      <c r="U70" s="30"/>
      <c r="V70" s="30"/>
      <c r="W70" s="31"/>
      <c r="X70" s="31"/>
      <c r="Y70" s="32"/>
    </row>
    <row r="71">
      <c r="A71" s="1"/>
      <c r="B71" s="2" t="s">
        <v>66</v>
      </c>
      <c r="C71" s="40">
        <f t="array" ref="C71">Npv(8%, C59:H59)</f>
        <v>-460353.9092</v>
      </c>
      <c r="D71" s="22"/>
      <c r="E71" s="3"/>
      <c r="F71" s="28"/>
      <c r="G71" s="28"/>
      <c r="H71" s="28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18"/>
      <c r="U71" s="30"/>
      <c r="V71" s="30"/>
      <c r="W71" s="31"/>
      <c r="X71" s="31"/>
      <c r="Y71" s="32"/>
    </row>
    <row r="72">
      <c r="A72" s="1"/>
      <c r="C72" s="22"/>
      <c r="D72" s="22"/>
      <c r="E72" s="3"/>
      <c r="F72" s="28"/>
      <c r="G72" s="28"/>
      <c r="H72" s="28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U72" s="30"/>
      <c r="V72" s="30"/>
      <c r="W72" s="31"/>
      <c r="X72" s="31"/>
      <c r="Y72" s="32"/>
    </row>
    <row r="73">
      <c r="A73" s="1"/>
      <c r="B73" s="33"/>
      <c r="C73" s="22"/>
      <c r="D73" s="22"/>
      <c r="E73" s="3"/>
      <c r="F73" s="28"/>
      <c r="G73" s="28"/>
      <c r="H73" s="28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18"/>
      <c r="U73" s="30"/>
      <c r="V73" s="30"/>
      <c r="W73" s="31"/>
      <c r="X73" s="31"/>
      <c r="Y73" s="32"/>
    </row>
    <row r="74">
      <c r="A74" s="1"/>
      <c r="C74" s="22"/>
      <c r="D74" s="22"/>
      <c r="E74" s="3"/>
      <c r="F74" s="28"/>
      <c r="G74" s="28"/>
      <c r="H74" s="28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U74" s="30"/>
      <c r="V74" s="30"/>
      <c r="W74" s="31"/>
      <c r="X74" s="31"/>
      <c r="Y74" s="32"/>
    </row>
    <row r="75">
      <c r="A75" s="1"/>
      <c r="C75" s="22"/>
      <c r="D75" s="22"/>
      <c r="E75" s="3"/>
      <c r="F75" s="28"/>
      <c r="G75" s="28"/>
      <c r="H75" s="28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U75" s="30"/>
      <c r="V75" s="30"/>
      <c r="W75" s="31"/>
      <c r="X75" s="31"/>
      <c r="Y75" s="32"/>
    </row>
    <row r="76">
      <c r="A76" s="1"/>
      <c r="C76" s="22"/>
      <c r="D76" s="22"/>
      <c r="E76" s="3"/>
      <c r="F76" s="28"/>
      <c r="G76" s="28"/>
      <c r="H76" s="28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U76" s="30"/>
      <c r="V76" s="30"/>
      <c r="W76" s="31"/>
      <c r="X76" s="31"/>
      <c r="Y76" s="32"/>
    </row>
    <row r="77">
      <c r="A77" s="1"/>
      <c r="C77" s="41">
        <f t="shared" ref="C77:C78" si="20">C65</f>
        <v>460000</v>
      </c>
      <c r="D77" s="41">
        <f t="shared" ref="D77:I77" si="19">C77+D65</f>
        <v>1423000</v>
      </c>
      <c r="E77" s="41">
        <f t="shared" si="19"/>
        <v>1969000</v>
      </c>
      <c r="F77" s="41">
        <f t="shared" si="19"/>
        <v>2558000</v>
      </c>
      <c r="G77" s="41">
        <f t="shared" si="19"/>
        <v>3200000</v>
      </c>
      <c r="H77" s="41">
        <f t="shared" si="19"/>
        <v>3905000</v>
      </c>
      <c r="I77" s="41">
        <f t="shared" si="19"/>
        <v>3905000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U77" s="30"/>
      <c r="V77" s="30"/>
      <c r="W77" s="31"/>
      <c r="X77" s="31"/>
      <c r="Y77" s="32"/>
    </row>
    <row r="78">
      <c r="A78" s="1"/>
      <c r="C78" s="41">
        <f t="shared" si="20"/>
        <v>0</v>
      </c>
      <c r="D78" s="41">
        <f t="shared" ref="D78:I78" si="21">C78+D66</f>
        <v>265200</v>
      </c>
      <c r="E78" s="41">
        <f t="shared" si="21"/>
        <v>714000</v>
      </c>
      <c r="F78" s="41">
        <f t="shared" si="21"/>
        <v>1366800</v>
      </c>
      <c r="G78" s="41">
        <f t="shared" si="21"/>
        <v>2325600</v>
      </c>
      <c r="H78" s="41">
        <f t="shared" si="21"/>
        <v>3631200</v>
      </c>
      <c r="I78" s="41">
        <f t="shared" si="21"/>
        <v>3631200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U78" s="30"/>
      <c r="V78" s="30"/>
      <c r="W78" s="31"/>
      <c r="X78" s="31"/>
      <c r="Y78" s="32"/>
    </row>
    <row r="79">
      <c r="A79" s="1"/>
      <c r="B79" s="18"/>
      <c r="C79" s="22"/>
      <c r="D79" s="22"/>
      <c r="E79" s="3"/>
      <c r="F79" s="28"/>
      <c r="G79" s="28"/>
      <c r="H79" s="28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3"/>
      <c r="U79" s="30"/>
      <c r="V79" s="30"/>
      <c r="W79" s="31"/>
      <c r="X79" s="31"/>
      <c r="Y79" s="32"/>
    </row>
    <row r="80">
      <c r="A80" s="1"/>
      <c r="B80" s="27"/>
      <c r="C80" s="22"/>
      <c r="D80" s="22"/>
      <c r="E80" s="3"/>
      <c r="F80" s="28"/>
      <c r="G80" s="28"/>
      <c r="H80" s="28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18"/>
      <c r="U80" s="30"/>
      <c r="V80" s="30"/>
      <c r="W80" s="31"/>
      <c r="X80" s="31"/>
      <c r="Y80" s="32"/>
    </row>
    <row r="81">
      <c r="A81" s="1"/>
      <c r="B81" s="33"/>
      <c r="C81" s="22"/>
      <c r="D81" s="22"/>
      <c r="E81" s="3"/>
      <c r="F81" s="28"/>
      <c r="G81" s="28"/>
      <c r="H81" s="28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18"/>
      <c r="U81" s="30"/>
      <c r="V81" s="30"/>
      <c r="W81" s="31"/>
      <c r="X81" s="31"/>
      <c r="Y81" s="32"/>
    </row>
    <row r="82">
      <c r="A82" s="1"/>
      <c r="B82" s="27"/>
      <c r="C82" s="22"/>
      <c r="D82" s="22"/>
      <c r="E82" s="3"/>
      <c r="F82" s="28"/>
      <c r="G82" s="28"/>
      <c r="H82" s="28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18"/>
      <c r="U82" s="30"/>
      <c r="V82" s="30"/>
      <c r="W82" s="31"/>
      <c r="X82" s="31"/>
      <c r="Y82" s="32"/>
    </row>
    <row r="83">
      <c r="A83" s="1"/>
      <c r="B83" s="27"/>
      <c r="C83" s="22"/>
      <c r="D83" s="22"/>
      <c r="E83" s="3"/>
      <c r="F83" s="28"/>
      <c r="G83" s="28"/>
      <c r="H83" s="28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27"/>
      <c r="U83" s="30"/>
      <c r="V83" s="30"/>
      <c r="W83" s="31"/>
      <c r="X83" s="31"/>
      <c r="Y83" s="32"/>
    </row>
    <row r="84">
      <c r="A84" s="1"/>
      <c r="B84" s="33"/>
      <c r="C84" s="22"/>
      <c r="D84" s="22"/>
      <c r="E84" s="3"/>
      <c r="F84" s="28"/>
      <c r="G84" s="28"/>
      <c r="H84" s="28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18"/>
      <c r="U84" s="30"/>
      <c r="V84" s="30"/>
      <c r="W84" s="31"/>
      <c r="X84" s="31"/>
      <c r="Y84" s="32"/>
    </row>
    <row r="85">
      <c r="A85" s="1"/>
      <c r="B85" s="33"/>
      <c r="C85" s="22"/>
      <c r="D85" s="22"/>
      <c r="E85" s="3"/>
      <c r="F85" s="28"/>
      <c r="G85" s="28"/>
      <c r="H85" s="28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18"/>
      <c r="U85" s="30"/>
      <c r="V85" s="30"/>
      <c r="W85" s="31"/>
      <c r="X85" s="31"/>
      <c r="Y85" s="32"/>
    </row>
    <row r="86">
      <c r="A86" s="1"/>
      <c r="B86" s="33"/>
      <c r="C86" s="22"/>
      <c r="D86" s="22"/>
      <c r="E86" s="3"/>
      <c r="F86" s="28"/>
      <c r="G86" s="28"/>
      <c r="H86" s="28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18"/>
      <c r="U86" s="30"/>
      <c r="V86" s="30"/>
      <c r="W86" s="31"/>
      <c r="X86" s="31"/>
      <c r="Y86" s="32"/>
    </row>
    <row r="87">
      <c r="A87" s="1"/>
      <c r="B87" s="33"/>
      <c r="C87" s="22"/>
      <c r="D87" s="22"/>
      <c r="E87" s="3"/>
      <c r="F87" s="28"/>
      <c r="G87" s="28"/>
      <c r="H87" s="28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3"/>
      <c r="U87" s="30"/>
      <c r="V87" s="30"/>
      <c r="W87" s="31"/>
      <c r="X87" s="31"/>
      <c r="Y87" s="32"/>
    </row>
    <row r="88">
      <c r="A88" s="1"/>
      <c r="B88" s="33"/>
      <c r="C88" s="22"/>
      <c r="D88" s="22"/>
      <c r="E88" s="3"/>
      <c r="F88" s="28"/>
      <c r="G88" s="28"/>
      <c r="H88" s="28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18"/>
      <c r="U88" s="30"/>
      <c r="V88" s="30"/>
      <c r="W88" s="31"/>
      <c r="X88" s="31"/>
      <c r="Y88" s="32"/>
    </row>
    <row r="89"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U89" s="42"/>
      <c r="V89" s="42"/>
      <c r="W89" s="32"/>
      <c r="X89" s="32"/>
      <c r="Y89" s="32"/>
    </row>
    <row r="90"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U90" s="42"/>
      <c r="V90" s="42"/>
      <c r="W90" s="32"/>
      <c r="X90" s="32"/>
      <c r="Y90" s="32"/>
    </row>
    <row r="91"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U91" s="42"/>
      <c r="V91" s="42"/>
      <c r="W91" s="32"/>
      <c r="X91" s="32"/>
      <c r="Y91" s="32"/>
    </row>
    <row r="92"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U92" s="42"/>
      <c r="V92" s="42"/>
      <c r="W92" s="32"/>
      <c r="X92" s="32"/>
      <c r="Y92" s="32"/>
    </row>
    <row r="93"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U93" s="42"/>
      <c r="V93" s="42"/>
      <c r="W93" s="32"/>
      <c r="X93" s="32"/>
      <c r="Y93" s="32"/>
    </row>
    <row r="94"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U94" s="42"/>
      <c r="V94" s="42"/>
      <c r="W94" s="32"/>
      <c r="X94" s="32"/>
      <c r="Y94" s="32"/>
    </row>
    <row r="95"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U95" s="42"/>
      <c r="V95" s="42"/>
      <c r="W95" s="32"/>
      <c r="X95" s="32"/>
      <c r="Y95" s="32"/>
    </row>
    <row r="96"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U96" s="42"/>
      <c r="V96" s="42"/>
      <c r="W96" s="32"/>
      <c r="X96" s="32"/>
      <c r="Y96" s="32"/>
    </row>
    <row r="97"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U97" s="42"/>
      <c r="V97" s="42"/>
      <c r="W97" s="32"/>
      <c r="X97" s="32"/>
      <c r="Y97" s="32"/>
    </row>
    <row r="98"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U98" s="42"/>
      <c r="V98" s="42"/>
      <c r="W98" s="32"/>
      <c r="X98" s="32"/>
      <c r="Y98" s="32"/>
    </row>
    <row r="99"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U99" s="42"/>
      <c r="V99" s="42"/>
      <c r="W99" s="32"/>
      <c r="X99" s="32"/>
      <c r="Y99" s="32"/>
    </row>
    <row r="100"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U100" s="42"/>
      <c r="V100" s="42"/>
      <c r="W100" s="32"/>
      <c r="X100" s="32"/>
      <c r="Y100" s="32"/>
    </row>
    <row r="101"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U101" s="42"/>
      <c r="V101" s="42"/>
      <c r="W101" s="32"/>
      <c r="X101" s="32"/>
      <c r="Y101" s="32"/>
    </row>
    <row r="102"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U102" s="42"/>
      <c r="V102" s="42"/>
      <c r="W102" s="32"/>
      <c r="X102" s="32"/>
      <c r="Y102" s="32"/>
    </row>
    <row r="103"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U103" s="42"/>
      <c r="V103" s="42"/>
      <c r="W103" s="32"/>
      <c r="X103" s="32"/>
      <c r="Y103" s="32"/>
    </row>
    <row r="104"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U104" s="42"/>
      <c r="V104" s="42"/>
      <c r="W104" s="32"/>
      <c r="X104" s="32"/>
      <c r="Y104" s="32"/>
    </row>
    <row r="105"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U105" s="42"/>
      <c r="V105" s="42"/>
      <c r="W105" s="32"/>
      <c r="X105" s="32"/>
      <c r="Y105" s="32"/>
    </row>
    <row r="106"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U106" s="42"/>
      <c r="V106" s="42"/>
      <c r="W106" s="32"/>
      <c r="X106" s="32"/>
      <c r="Y106" s="32"/>
    </row>
    <row r="107"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U107" s="42"/>
      <c r="V107" s="42"/>
      <c r="W107" s="32"/>
      <c r="X107" s="32"/>
      <c r="Y107" s="32"/>
    </row>
    <row r="108"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U108" s="42"/>
      <c r="V108" s="42"/>
      <c r="W108" s="32"/>
      <c r="X108" s="32"/>
      <c r="Y108" s="32"/>
    </row>
    <row r="109"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U109" s="42"/>
      <c r="V109" s="42"/>
      <c r="W109" s="32"/>
      <c r="X109" s="32"/>
      <c r="Y109" s="32"/>
    </row>
    <row r="110"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U110" s="42"/>
      <c r="V110" s="42"/>
      <c r="W110" s="32"/>
      <c r="X110" s="32"/>
      <c r="Y110" s="32"/>
    </row>
    <row r="111"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U111" s="42"/>
      <c r="V111" s="42"/>
      <c r="W111" s="32"/>
      <c r="X111" s="32"/>
      <c r="Y111" s="32"/>
    </row>
    <row r="112"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U112" s="42"/>
      <c r="V112" s="42"/>
      <c r="W112" s="32"/>
      <c r="X112" s="32"/>
      <c r="Y112" s="32"/>
    </row>
    <row r="113"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U113" s="42"/>
      <c r="V113" s="42"/>
      <c r="W113" s="32"/>
      <c r="X113" s="32"/>
      <c r="Y113" s="32"/>
    </row>
    <row r="114"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U114" s="42"/>
      <c r="V114" s="42"/>
      <c r="W114" s="32"/>
      <c r="X114" s="32"/>
      <c r="Y114" s="32"/>
    </row>
    <row r="115"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U115" s="42"/>
      <c r="V115" s="42"/>
      <c r="W115" s="32"/>
      <c r="X115" s="32"/>
      <c r="Y115" s="32"/>
    </row>
    <row r="116"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U116" s="42"/>
      <c r="V116" s="42"/>
      <c r="W116" s="32"/>
      <c r="X116" s="32"/>
      <c r="Y116" s="32"/>
    </row>
    <row r="117"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U117" s="32"/>
      <c r="V117" s="32"/>
      <c r="W117" s="32"/>
      <c r="X117" s="32"/>
      <c r="Y117" s="32"/>
    </row>
    <row r="118"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U118" s="32"/>
      <c r="V118" s="32"/>
      <c r="W118" s="32"/>
      <c r="X118" s="32"/>
      <c r="Y118" s="32"/>
    </row>
    <row r="119"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U119" s="32"/>
      <c r="V119" s="32"/>
      <c r="W119" s="32"/>
      <c r="X119" s="32"/>
      <c r="Y119" s="32"/>
    </row>
    <row r="120"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U120" s="32"/>
      <c r="V120" s="32"/>
      <c r="W120" s="32"/>
      <c r="X120" s="32"/>
      <c r="Y120" s="32"/>
    </row>
    <row r="121"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U121" s="32"/>
      <c r="V121" s="32"/>
      <c r="W121" s="32"/>
      <c r="X121" s="32"/>
      <c r="Y121" s="32"/>
    </row>
    <row r="122"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U122" s="32"/>
      <c r="V122" s="32"/>
      <c r="W122" s="32"/>
      <c r="X122" s="32"/>
      <c r="Y122" s="32"/>
    </row>
    <row r="123"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U123" s="32"/>
      <c r="V123" s="32"/>
      <c r="W123" s="32"/>
      <c r="X123" s="32"/>
      <c r="Y123" s="32"/>
    </row>
    <row r="124"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U124" s="32"/>
      <c r="V124" s="32"/>
      <c r="W124" s="32"/>
      <c r="X124" s="32"/>
      <c r="Y124" s="32"/>
    </row>
    <row r="125"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U125" s="32"/>
      <c r="V125" s="32"/>
      <c r="W125" s="32"/>
      <c r="X125" s="32"/>
      <c r="Y125" s="32"/>
    </row>
    <row r="126"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U126" s="32"/>
      <c r="V126" s="32"/>
      <c r="W126" s="32"/>
      <c r="X126" s="32"/>
      <c r="Y126" s="32"/>
    </row>
    <row r="127"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U127" s="32"/>
      <c r="V127" s="32"/>
      <c r="W127" s="32"/>
      <c r="X127" s="32"/>
      <c r="Y127" s="32"/>
    </row>
    <row r="128"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U128" s="32"/>
      <c r="V128" s="32"/>
      <c r="W128" s="32"/>
      <c r="X128" s="32"/>
      <c r="Y128" s="32"/>
    </row>
    <row r="129"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U129" s="32"/>
      <c r="V129" s="32"/>
      <c r="W129" s="32"/>
      <c r="X129" s="32"/>
      <c r="Y129" s="32"/>
    </row>
    <row r="130"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U130" s="32"/>
      <c r="V130" s="32"/>
      <c r="W130" s="32"/>
      <c r="X130" s="32"/>
      <c r="Y130" s="32"/>
    </row>
    <row r="131"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U131" s="32"/>
      <c r="V131" s="32"/>
      <c r="W131" s="32"/>
      <c r="X131" s="32"/>
      <c r="Y131" s="32"/>
    </row>
    <row r="132"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U132" s="32"/>
      <c r="V132" s="32"/>
      <c r="W132" s="32"/>
      <c r="X132" s="32"/>
      <c r="Y132" s="32"/>
    </row>
    <row r="133"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U133" s="32"/>
      <c r="V133" s="32"/>
      <c r="W133" s="32"/>
      <c r="X133" s="32"/>
      <c r="Y133" s="32"/>
    </row>
    <row r="134"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U134" s="32"/>
      <c r="V134" s="32"/>
      <c r="W134" s="32"/>
      <c r="X134" s="32"/>
      <c r="Y134" s="32"/>
    </row>
    <row r="135"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U135" s="32"/>
      <c r="V135" s="32"/>
      <c r="W135" s="32"/>
      <c r="X135" s="32"/>
      <c r="Y135" s="32"/>
    </row>
    <row r="136"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U136" s="32"/>
      <c r="V136" s="32"/>
      <c r="W136" s="32"/>
      <c r="X136" s="32"/>
      <c r="Y136" s="32"/>
    </row>
    <row r="137"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U137" s="32"/>
      <c r="V137" s="32"/>
      <c r="W137" s="32"/>
      <c r="X137" s="32"/>
      <c r="Y137" s="32"/>
    </row>
    <row r="138"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U138" s="32"/>
      <c r="V138" s="32"/>
      <c r="W138" s="32"/>
      <c r="X138" s="32"/>
      <c r="Y138" s="32"/>
    </row>
    <row r="139"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U139" s="32"/>
      <c r="V139" s="32"/>
      <c r="W139" s="32"/>
      <c r="X139" s="32"/>
      <c r="Y139" s="32"/>
    </row>
    <row r="140"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U140" s="32"/>
      <c r="V140" s="32"/>
      <c r="W140" s="32"/>
      <c r="X140" s="32"/>
      <c r="Y140" s="32"/>
    </row>
    <row r="141"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U141" s="32"/>
      <c r="V141" s="32"/>
      <c r="W141" s="32"/>
      <c r="X141" s="32"/>
      <c r="Y141" s="32"/>
    </row>
    <row r="142"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U142" s="32"/>
      <c r="V142" s="32"/>
      <c r="W142" s="32"/>
      <c r="X142" s="32"/>
      <c r="Y142" s="32"/>
    </row>
    <row r="143"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U143" s="32"/>
      <c r="V143" s="32"/>
      <c r="W143" s="32"/>
      <c r="X143" s="32"/>
      <c r="Y143" s="32"/>
    </row>
    <row r="144"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U144" s="32"/>
      <c r="V144" s="32"/>
      <c r="W144" s="32"/>
      <c r="X144" s="32"/>
      <c r="Y144" s="32"/>
    </row>
    <row r="145"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U145" s="32"/>
      <c r="V145" s="32"/>
      <c r="W145" s="32"/>
      <c r="X145" s="32"/>
      <c r="Y145" s="32"/>
    </row>
    <row r="146"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U146" s="32"/>
      <c r="V146" s="32"/>
      <c r="W146" s="32"/>
      <c r="X146" s="32"/>
      <c r="Y146" s="32"/>
    </row>
    <row r="147"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U147" s="32"/>
      <c r="V147" s="32"/>
      <c r="W147" s="32"/>
      <c r="X147" s="32"/>
      <c r="Y147" s="32"/>
    </row>
    <row r="148"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U148" s="32"/>
      <c r="V148" s="32"/>
      <c r="W148" s="32"/>
      <c r="X148" s="32"/>
      <c r="Y148" s="32"/>
    </row>
    <row r="149"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U149" s="32"/>
      <c r="V149" s="32"/>
      <c r="W149" s="32"/>
      <c r="X149" s="32"/>
      <c r="Y149" s="32"/>
    </row>
    <row r="150"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U150" s="32"/>
      <c r="V150" s="32"/>
      <c r="W150" s="32"/>
      <c r="X150" s="32"/>
      <c r="Y150" s="32"/>
    </row>
    <row r="151"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U151" s="32"/>
      <c r="V151" s="32"/>
      <c r="W151" s="32"/>
      <c r="X151" s="32"/>
      <c r="Y151" s="32"/>
    </row>
    <row r="152"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U152" s="32"/>
      <c r="V152" s="32"/>
      <c r="W152" s="32"/>
      <c r="X152" s="32"/>
      <c r="Y152" s="32"/>
    </row>
    <row r="153"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U153" s="32"/>
      <c r="V153" s="32"/>
      <c r="W153" s="32"/>
      <c r="X153" s="32"/>
      <c r="Y153" s="32"/>
    </row>
    <row r="154"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U154" s="32"/>
      <c r="V154" s="32"/>
      <c r="W154" s="32"/>
      <c r="X154" s="32"/>
      <c r="Y154" s="32"/>
    </row>
    <row r="155"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U155" s="32"/>
      <c r="V155" s="32"/>
      <c r="W155" s="32"/>
      <c r="X155" s="32"/>
      <c r="Y155" s="32"/>
    </row>
    <row r="156"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U156" s="32"/>
      <c r="V156" s="32"/>
      <c r="W156" s="32"/>
      <c r="X156" s="32"/>
      <c r="Y156" s="32"/>
    </row>
    <row r="157"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U157" s="32"/>
      <c r="V157" s="32"/>
      <c r="W157" s="32"/>
      <c r="X157" s="32"/>
      <c r="Y157" s="32"/>
    </row>
    <row r="158"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U158" s="32"/>
      <c r="V158" s="32"/>
      <c r="W158" s="32"/>
      <c r="X158" s="32"/>
      <c r="Y158" s="32"/>
    </row>
    <row r="159"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U159" s="32"/>
      <c r="V159" s="32"/>
      <c r="W159" s="32"/>
      <c r="X159" s="32"/>
      <c r="Y159" s="32"/>
    </row>
    <row r="160"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U160" s="32"/>
      <c r="V160" s="32"/>
      <c r="W160" s="32"/>
      <c r="X160" s="32"/>
      <c r="Y160" s="32"/>
    </row>
    <row r="161"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U161" s="32"/>
      <c r="V161" s="32"/>
      <c r="W161" s="32"/>
      <c r="X161" s="32"/>
      <c r="Y161" s="32"/>
    </row>
    <row r="162"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U162" s="32"/>
      <c r="V162" s="32"/>
      <c r="W162" s="32"/>
      <c r="X162" s="32"/>
      <c r="Y162" s="32"/>
    </row>
    <row r="163"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U163" s="32"/>
      <c r="V163" s="32"/>
      <c r="W163" s="32"/>
      <c r="X163" s="32"/>
      <c r="Y163" s="32"/>
    </row>
    <row r="164"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U164" s="32"/>
      <c r="V164" s="32"/>
      <c r="W164" s="32"/>
      <c r="X164" s="32"/>
      <c r="Y164" s="32"/>
    </row>
    <row r="165"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U165" s="32"/>
      <c r="V165" s="32"/>
      <c r="W165" s="32"/>
      <c r="X165" s="32"/>
      <c r="Y165" s="32"/>
    </row>
    <row r="166"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U166" s="32"/>
      <c r="V166" s="32"/>
      <c r="W166" s="32"/>
      <c r="X166" s="32"/>
      <c r="Y166" s="32"/>
    </row>
    <row r="167"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U167" s="32"/>
      <c r="V167" s="32"/>
      <c r="W167" s="32"/>
      <c r="X167" s="32"/>
      <c r="Y167" s="32"/>
    </row>
    <row r="168"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U168" s="32"/>
      <c r="V168" s="32"/>
      <c r="W168" s="32"/>
      <c r="X168" s="32"/>
      <c r="Y168" s="32"/>
    </row>
    <row r="169"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U169" s="32"/>
      <c r="V169" s="32"/>
      <c r="W169" s="32"/>
      <c r="X169" s="32"/>
      <c r="Y169" s="32"/>
    </row>
    <row r="170"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U170" s="32"/>
      <c r="V170" s="32"/>
      <c r="W170" s="32"/>
      <c r="X170" s="32"/>
      <c r="Y170" s="32"/>
    </row>
    <row r="171"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U171" s="32"/>
      <c r="V171" s="32"/>
      <c r="W171" s="32"/>
      <c r="X171" s="32"/>
      <c r="Y171" s="32"/>
    </row>
    <row r="172"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U172" s="32"/>
      <c r="V172" s="32"/>
      <c r="W172" s="32"/>
      <c r="X172" s="32"/>
      <c r="Y172" s="32"/>
    </row>
    <row r="173"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U173" s="32"/>
      <c r="V173" s="32"/>
      <c r="W173" s="32"/>
      <c r="X173" s="32"/>
      <c r="Y173" s="32"/>
    </row>
    <row r="174"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U174" s="32"/>
      <c r="V174" s="32"/>
      <c r="W174" s="32"/>
      <c r="X174" s="32"/>
      <c r="Y174" s="32"/>
    </row>
    <row r="175"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U175" s="32"/>
      <c r="V175" s="32"/>
      <c r="W175" s="32"/>
      <c r="X175" s="32"/>
      <c r="Y175" s="32"/>
    </row>
    <row r="176"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U176" s="32"/>
      <c r="V176" s="32"/>
      <c r="W176" s="32"/>
      <c r="X176" s="32"/>
      <c r="Y176" s="32"/>
    </row>
    <row r="177"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U177" s="32"/>
      <c r="V177" s="32"/>
      <c r="W177" s="32"/>
      <c r="X177" s="32"/>
      <c r="Y177" s="32"/>
    </row>
    <row r="178"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U178" s="32"/>
      <c r="V178" s="32"/>
      <c r="W178" s="32"/>
      <c r="X178" s="32"/>
      <c r="Y178" s="32"/>
    </row>
    <row r="179"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U179" s="32"/>
      <c r="V179" s="32"/>
      <c r="W179" s="32"/>
      <c r="X179" s="32"/>
      <c r="Y179" s="32"/>
    </row>
    <row r="180"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U180" s="32"/>
      <c r="V180" s="32"/>
      <c r="W180" s="32"/>
      <c r="X180" s="32"/>
      <c r="Y180" s="32"/>
    </row>
    <row r="181"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U181" s="32"/>
      <c r="V181" s="32"/>
      <c r="W181" s="32"/>
      <c r="X181" s="32"/>
      <c r="Y181" s="32"/>
    </row>
    <row r="182"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U182" s="32"/>
      <c r="V182" s="32"/>
      <c r="W182" s="32"/>
      <c r="X182" s="32"/>
      <c r="Y182" s="32"/>
    </row>
    <row r="183"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U183" s="32"/>
      <c r="V183" s="32"/>
      <c r="W183" s="32"/>
      <c r="X183" s="32"/>
      <c r="Y183" s="32"/>
    </row>
    <row r="184"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U184" s="32"/>
      <c r="V184" s="32"/>
      <c r="W184" s="32"/>
      <c r="X184" s="32"/>
      <c r="Y184" s="32"/>
    </row>
    <row r="185"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U185" s="32"/>
      <c r="V185" s="32"/>
      <c r="W185" s="32"/>
      <c r="X185" s="32"/>
      <c r="Y185" s="32"/>
    </row>
    <row r="186"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U186" s="32"/>
      <c r="V186" s="32"/>
      <c r="W186" s="32"/>
      <c r="X186" s="32"/>
      <c r="Y186" s="32"/>
    </row>
    <row r="187"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U187" s="32"/>
      <c r="V187" s="32"/>
      <c r="W187" s="32"/>
      <c r="X187" s="32"/>
      <c r="Y187" s="32"/>
    </row>
    <row r="188"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U188" s="32"/>
      <c r="V188" s="32"/>
      <c r="W188" s="32"/>
      <c r="X188" s="32"/>
      <c r="Y188" s="32"/>
    </row>
    <row r="189"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U189" s="32"/>
      <c r="V189" s="32"/>
      <c r="W189" s="32"/>
      <c r="X189" s="32"/>
      <c r="Y189" s="32"/>
    </row>
    <row r="190"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U190" s="32"/>
      <c r="V190" s="32"/>
      <c r="W190" s="32"/>
      <c r="X190" s="32"/>
      <c r="Y190" s="32"/>
    </row>
    <row r="191"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U191" s="32"/>
      <c r="V191" s="32"/>
      <c r="W191" s="32"/>
      <c r="X191" s="32"/>
      <c r="Y191" s="32"/>
    </row>
    <row r="192"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U192" s="32"/>
      <c r="V192" s="32"/>
      <c r="W192" s="32"/>
      <c r="X192" s="32"/>
      <c r="Y192" s="32"/>
    </row>
    <row r="193"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U193" s="32"/>
      <c r="V193" s="32"/>
      <c r="W193" s="32"/>
      <c r="X193" s="32"/>
      <c r="Y193" s="32"/>
    </row>
    <row r="194"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U194" s="32"/>
      <c r="V194" s="32"/>
      <c r="W194" s="32"/>
      <c r="X194" s="32"/>
      <c r="Y194" s="32"/>
    </row>
    <row r="195"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U195" s="32"/>
      <c r="V195" s="32"/>
      <c r="W195" s="32"/>
      <c r="X195" s="32"/>
      <c r="Y195" s="32"/>
    </row>
    <row r="196"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U196" s="32"/>
      <c r="V196" s="32"/>
      <c r="W196" s="32"/>
      <c r="X196" s="32"/>
      <c r="Y196" s="32"/>
    </row>
    <row r="197"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U197" s="32"/>
      <c r="V197" s="32"/>
      <c r="W197" s="32"/>
      <c r="X197" s="32"/>
      <c r="Y197" s="32"/>
    </row>
    <row r="198"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U198" s="32"/>
      <c r="V198" s="32"/>
      <c r="W198" s="32"/>
      <c r="X198" s="32"/>
      <c r="Y198" s="32"/>
    </row>
    <row r="199"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U199" s="32"/>
      <c r="V199" s="32"/>
      <c r="W199" s="32"/>
      <c r="X199" s="32"/>
      <c r="Y199" s="32"/>
    </row>
    <row r="200"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U200" s="32"/>
      <c r="V200" s="32"/>
      <c r="W200" s="32"/>
      <c r="X200" s="32"/>
      <c r="Y200" s="32"/>
    </row>
    <row r="201"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U201" s="32"/>
      <c r="V201" s="32"/>
      <c r="W201" s="32"/>
      <c r="X201" s="32"/>
      <c r="Y201" s="32"/>
    </row>
    <row r="202"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U202" s="32"/>
      <c r="V202" s="32"/>
      <c r="W202" s="32"/>
      <c r="X202" s="32"/>
      <c r="Y202" s="32"/>
    </row>
    <row r="203"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U203" s="32"/>
      <c r="V203" s="32"/>
      <c r="W203" s="32"/>
      <c r="X203" s="32"/>
      <c r="Y203" s="32"/>
    </row>
    <row r="204"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U204" s="32"/>
      <c r="V204" s="32"/>
      <c r="W204" s="32"/>
      <c r="X204" s="32"/>
      <c r="Y204" s="32"/>
    </row>
    <row r="205"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U205" s="32"/>
      <c r="V205" s="32"/>
      <c r="W205" s="32"/>
      <c r="X205" s="32"/>
      <c r="Y205" s="32"/>
    </row>
    <row r="206"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U206" s="32"/>
      <c r="V206" s="32"/>
      <c r="W206" s="32"/>
      <c r="X206" s="32"/>
      <c r="Y206" s="32"/>
    </row>
    <row r="207"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U207" s="32"/>
      <c r="V207" s="32"/>
      <c r="W207" s="32"/>
      <c r="X207" s="32"/>
      <c r="Y207" s="32"/>
    </row>
    <row r="208"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U208" s="32"/>
      <c r="V208" s="32"/>
      <c r="W208" s="32"/>
      <c r="X208" s="32"/>
      <c r="Y208" s="32"/>
    </row>
    <row r="209"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U209" s="32"/>
      <c r="V209" s="32"/>
      <c r="W209" s="32"/>
      <c r="X209" s="32"/>
      <c r="Y209" s="32"/>
    </row>
    <row r="210"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U210" s="32"/>
      <c r="V210" s="32"/>
      <c r="W210" s="32"/>
      <c r="X210" s="32"/>
      <c r="Y210" s="32"/>
    </row>
    <row r="211"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U211" s="32"/>
      <c r="V211" s="32"/>
      <c r="W211" s="32"/>
      <c r="X211" s="32"/>
      <c r="Y211" s="32"/>
    </row>
    <row r="212"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U212" s="32"/>
      <c r="V212" s="32"/>
      <c r="W212" s="32"/>
      <c r="X212" s="32"/>
      <c r="Y212" s="32"/>
    </row>
    <row r="213"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U213" s="32"/>
      <c r="V213" s="32"/>
      <c r="W213" s="32"/>
      <c r="X213" s="32"/>
      <c r="Y213" s="32"/>
    </row>
    <row r="214"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U214" s="32"/>
      <c r="V214" s="32"/>
      <c r="W214" s="32"/>
      <c r="X214" s="32"/>
      <c r="Y214" s="32"/>
    </row>
    <row r="215"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U215" s="32"/>
      <c r="V215" s="32"/>
      <c r="W215" s="32"/>
      <c r="X215" s="32"/>
      <c r="Y215" s="32"/>
    </row>
    <row r="216"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U216" s="32"/>
      <c r="V216" s="32"/>
      <c r="W216" s="32"/>
      <c r="X216" s="32"/>
      <c r="Y216" s="32"/>
    </row>
    <row r="217"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U217" s="32"/>
      <c r="V217" s="32"/>
      <c r="W217" s="32"/>
      <c r="X217" s="32"/>
      <c r="Y217" s="32"/>
    </row>
    <row r="218"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U218" s="32"/>
      <c r="V218" s="32"/>
      <c r="W218" s="32"/>
      <c r="X218" s="32"/>
      <c r="Y218" s="32"/>
    </row>
    <row r="219"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U219" s="32"/>
      <c r="V219" s="32"/>
      <c r="W219" s="32"/>
      <c r="X219" s="32"/>
      <c r="Y219" s="32"/>
    </row>
    <row r="220"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U220" s="32"/>
      <c r="V220" s="32"/>
      <c r="W220" s="32"/>
      <c r="X220" s="32"/>
      <c r="Y220" s="32"/>
    </row>
    <row r="221"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U221" s="32"/>
      <c r="V221" s="32"/>
      <c r="W221" s="32"/>
      <c r="X221" s="32"/>
      <c r="Y221" s="32"/>
    </row>
    <row r="222"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U222" s="32"/>
      <c r="V222" s="32"/>
      <c r="W222" s="32"/>
      <c r="X222" s="32"/>
      <c r="Y222" s="32"/>
    </row>
    <row r="223"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U223" s="32"/>
      <c r="V223" s="32"/>
      <c r="W223" s="32"/>
      <c r="X223" s="32"/>
      <c r="Y223" s="32"/>
    </row>
    <row r="224"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U224" s="32"/>
      <c r="V224" s="32"/>
      <c r="W224" s="32"/>
      <c r="X224" s="32"/>
      <c r="Y224" s="32"/>
    </row>
    <row r="225"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U225" s="32"/>
      <c r="V225" s="32"/>
      <c r="W225" s="32"/>
      <c r="X225" s="32"/>
      <c r="Y225" s="32"/>
    </row>
    <row r="226"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U226" s="32"/>
      <c r="V226" s="32"/>
      <c r="W226" s="32"/>
      <c r="X226" s="32"/>
      <c r="Y226" s="32"/>
    </row>
    <row r="227"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U227" s="32"/>
      <c r="V227" s="32"/>
      <c r="W227" s="32"/>
      <c r="X227" s="32"/>
      <c r="Y227" s="32"/>
    </row>
    <row r="228"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U228" s="32"/>
      <c r="V228" s="32"/>
      <c r="W228" s="32"/>
      <c r="X228" s="32"/>
      <c r="Y228" s="32"/>
    </row>
    <row r="229"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U229" s="32"/>
      <c r="V229" s="32"/>
      <c r="W229" s="32"/>
      <c r="X229" s="32"/>
      <c r="Y229" s="32"/>
    </row>
    <row r="230"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U230" s="32"/>
      <c r="V230" s="32"/>
      <c r="W230" s="32"/>
      <c r="X230" s="32"/>
      <c r="Y230" s="32"/>
    </row>
    <row r="231"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U231" s="32"/>
      <c r="V231" s="32"/>
      <c r="W231" s="32"/>
      <c r="X231" s="32"/>
      <c r="Y231" s="32"/>
    </row>
    <row r="232"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U232" s="32"/>
      <c r="V232" s="32"/>
      <c r="W232" s="32"/>
      <c r="X232" s="32"/>
      <c r="Y232" s="32"/>
    </row>
    <row r="233"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U233" s="32"/>
      <c r="V233" s="32"/>
      <c r="W233" s="32"/>
      <c r="X233" s="32"/>
      <c r="Y233" s="32"/>
    </row>
    <row r="234"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U234" s="32"/>
      <c r="V234" s="32"/>
      <c r="W234" s="32"/>
      <c r="X234" s="32"/>
      <c r="Y234" s="32"/>
    </row>
    <row r="235"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U235" s="32"/>
      <c r="V235" s="32"/>
      <c r="W235" s="32"/>
      <c r="X235" s="32"/>
      <c r="Y235" s="32"/>
    </row>
    <row r="236"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U236" s="32"/>
      <c r="V236" s="32"/>
      <c r="W236" s="32"/>
      <c r="X236" s="32"/>
      <c r="Y236" s="32"/>
    </row>
    <row r="237"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U237" s="32"/>
      <c r="V237" s="32"/>
      <c r="W237" s="32"/>
      <c r="X237" s="32"/>
      <c r="Y237" s="32"/>
    </row>
    <row r="238"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U238" s="32"/>
      <c r="V238" s="32"/>
      <c r="W238" s="32"/>
      <c r="X238" s="32"/>
      <c r="Y238" s="32"/>
    </row>
    <row r="239"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U239" s="32"/>
      <c r="V239" s="32"/>
      <c r="W239" s="32"/>
      <c r="X239" s="32"/>
      <c r="Y239" s="32"/>
    </row>
    <row r="240"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U240" s="32"/>
      <c r="V240" s="32"/>
      <c r="W240" s="32"/>
      <c r="X240" s="32"/>
      <c r="Y240" s="32"/>
    </row>
    <row r="241"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U241" s="32"/>
      <c r="V241" s="32"/>
      <c r="W241" s="32"/>
      <c r="X241" s="32"/>
      <c r="Y241" s="32"/>
    </row>
    <row r="242"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U242" s="32"/>
      <c r="V242" s="32"/>
      <c r="W242" s="32"/>
      <c r="X242" s="32"/>
      <c r="Y242" s="32"/>
    </row>
    <row r="243"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U243" s="32"/>
      <c r="V243" s="32"/>
      <c r="W243" s="32"/>
      <c r="X243" s="32"/>
      <c r="Y243" s="32"/>
    </row>
    <row r="244"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U244" s="32"/>
      <c r="V244" s="32"/>
      <c r="W244" s="32"/>
      <c r="X244" s="32"/>
      <c r="Y244" s="32"/>
    </row>
    <row r="245"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U245" s="32"/>
      <c r="V245" s="32"/>
      <c r="W245" s="32"/>
      <c r="X245" s="32"/>
      <c r="Y245" s="32"/>
    </row>
    <row r="246"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U246" s="32"/>
      <c r="V246" s="32"/>
      <c r="W246" s="32"/>
      <c r="X246" s="32"/>
      <c r="Y246" s="32"/>
    </row>
    <row r="247"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U247" s="32"/>
      <c r="V247" s="32"/>
      <c r="W247" s="32"/>
      <c r="X247" s="32"/>
      <c r="Y247" s="32"/>
    </row>
    <row r="248"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U248" s="32"/>
      <c r="V248" s="32"/>
      <c r="W248" s="32"/>
      <c r="X248" s="32"/>
      <c r="Y248" s="32"/>
    </row>
    <row r="249"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U249" s="32"/>
      <c r="V249" s="32"/>
      <c r="W249" s="32"/>
      <c r="X249" s="32"/>
      <c r="Y249" s="32"/>
    </row>
    <row r="250"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U250" s="32"/>
      <c r="V250" s="32"/>
      <c r="W250" s="32"/>
      <c r="X250" s="32"/>
      <c r="Y250" s="32"/>
    </row>
    <row r="251"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U251" s="32"/>
      <c r="V251" s="32"/>
      <c r="W251" s="32"/>
      <c r="X251" s="32"/>
      <c r="Y251" s="32"/>
    </row>
    <row r="252"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U252" s="32"/>
      <c r="V252" s="32"/>
      <c r="W252" s="32"/>
      <c r="X252" s="32"/>
      <c r="Y252" s="32"/>
    </row>
    <row r="253"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U253" s="32"/>
      <c r="V253" s="32"/>
      <c r="W253" s="32"/>
      <c r="X253" s="32"/>
      <c r="Y253" s="32"/>
    </row>
    <row r="254"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U254" s="32"/>
      <c r="V254" s="32"/>
      <c r="W254" s="32"/>
      <c r="X254" s="32"/>
      <c r="Y254" s="32"/>
    </row>
    <row r="255"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U255" s="32"/>
      <c r="V255" s="32"/>
      <c r="W255" s="32"/>
      <c r="X255" s="32"/>
      <c r="Y255" s="32"/>
    </row>
    <row r="256"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U256" s="32"/>
      <c r="V256" s="32"/>
      <c r="W256" s="32"/>
      <c r="X256" s="32"/>
      <c r="Y256" s="32"/>
    </row>
    <row r="257"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U257" s="32"/>
      <c r="V257" s="32"/>
      <c r="W257" s="32"/>
      <c r="X257" s="32"/>
      <c r="Y257" s="32"/>
    </row>
    <row r="258"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U258" s="32"/>
      <c r="V258" s="32"/>
      <c r="W258" s="32"/>
      <c r="X258" s="32"/>
      <c r="Y258" s="32"/>
    </row>
    <row r="259"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U259" s="32"/>
      <c r="V259" s="32"/>
      <c r="W259" s="32"/>
      <c r="X259" s="32"/>
      <c r="Y259" s="32"/>
    </row>
    <row r="260"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U260" s="32"/>
      <c r="V260" s="32"/>
      <c r="W260" s="32"/>
      <c r="X260" s="32"/>
      <c r="Y260" s="32"/>
    </row>
    <row r="261"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U261" s="32"/>
      <c r="V261" s="32"/>
      <c r="W261" s="32"/>
      <c r="X261" s="32"/>
      <c r="Y261" s="32"/>
    </row>
    <row r="262"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U262" s="32"/>
      <c r="V262" s="32"/>
      <c r="W262" s="32"/>
      <c r="X262" s="32"/>
      <c r="Y262" s="32"/>
    </row>
    <row r="263"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U263" s="32"/>
      <c r="V263" s="32"/>
      <c r="W263" s="32"/>
      <c r="X263" s="32"/>
      <c r="Y263" s="32"/>
    </row>
    <row r="264"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U264" s="32"/>
      <c r="V264" s="32"/>
      <c r="W264" s="32"/>
      <c r="X264" s="32"/>
      <c r="Y264" s="32"/>
    </row>
    <row r="265"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U265" s="32"/>
      <c r="V265" s="32"/>
      <c r="W265" s="32"/>
      <c r="X265" s="32"/>
      <c r="Y265" s="32"/>
    </row>
    <row r="266"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U266" s="32"/>
      <c r="V266" s="32"/>
      <c r="W266" s="32"/>
      <c r="X266" s="32"/>
      <c r="Y266" s="32"/>
    </row>
    <row r="267"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U267" s="32"/>
      <c r="V267" s="32"/>
      <c r="W267" s="32"/>
      <c r="X267" s="32"/>
      <c r="Y267" s="32"/>
    </row>
    <row r="268"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U268" s="32"/>
      <c r="V268" s="32"/>
      <c r="W268" s="32"/>
      <c r="X268" s="32"/>
      <c r="Y268" s="32"/>
    </row>
    <row r="269"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U269" s="32"/>
      <c r="V269" s="32"/>
      <c r="W269" s="32"/>
      <c r="X269" s="32"/>
      <c r="Y269" s="32"/>
    </row>
    <row r="270"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U270" s="32"/>
      <c r="V270" s="32"/>
      <c r="W270" s="32"/>
      <c r="X270" s="32"/>
      <c r="Y270" s="32"/>
    </row>
    <row r="271"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U271" s="32"/>
      <c r="V271" s="32"/>
      <c r="W271" s="32"/>
      <c r="X271" s="32"/>
      <c r="Y271" s="32"/>
    </row>
    <row r="272"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U272" s="32"/>
      <c r="V272" s="32"/>
      <c r="W272" s="32"/>
      <c r="X272" s="32"/>
      <c r="Y272" s="32"/>
    </row>
    <row r="273"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U273" s="32"/>
      <c r="V273" s="32"/>
      <c r="W273" s="32"/>
      <c r="X273" s="32"/>
      <c r="Y273" s="32"/>
    </row>
    <row r="274"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U274" s="32"/>
      <c r="V274" s="32"/>
      <c r="W274" s="32"/>
      <c r="X274" s="32"/>
      <c r="Y274" s="32"/>
    </row>
    <row r="275"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U275" s="32"/>
      <c r="V275" s="32"/>
      <c r="W275" s="32"/>
      <c r="X275" s="32"/>
      <c r="Y275" s="32"/>
    </row>
    <row r="276"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U276" s="32"/>
      <c r="V276" s="32"/>
      <c r="W276" s="32"/>
      <c r="X276" s="32"/>
      <c r="Y276" s="32"/>
    </row>
    <row r="277"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U277" s="32"/>
      <c r="V277" s="32"/>
      <c r="W277" s="32"/>
      <c r="X277" s="32"/>
      <c r="Y277" s="32"/>
    </row>
    <row r="278"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U278" s="32"/>
      <c r="V278" s="32"/>
      <c r="W278" s="32"/>
      <c r="X278" s="32"/>
      <c r="Y278" s="32"/>
    </row>
    <row r="279"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U279" s="32"/>
      <c r="V279" s="32"/>
      <c r="W279" s="32"/>
      <c r="X279" s="32"/>
      <c r="Y279" s="32"/>
    </row>
    <row r="280"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U280" s="32"/>
      <c r="V280" s="32"/>
      <c r="W280" s="32"/>
      <c r="X280" s="32"/>
      <c r="Y280" s="32"/>
    </row>
    <row r="281"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U281" s="32"/>
      <c r="V281" s="32"/>
      <c r="W281" s="32"/>
      <c r="X281" s="32"/>
      <c r="Y281" s="32"/>
    </row>
    <row r="282"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U282" s="32"/>
      <c r="V282" s="32"/>
      <c r="W282" s="32"/>
      <c r="X282" s="32"/>
      <c r="Y282" s="32"/>
    </row>
    <row r="283"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U283" s="32"/>
      <c r="V283" s="32"/>
      <c r="W283" s="32"/>
      <c r="X283" s="32"/>
      <c r="Y283" s="32"/>
    </row>
    <row r="284"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U284" s="32"/>
      <c r="V284" s="32"/>
      <c r="W284" s="32"/>
      <c r="X284" s="32"/>
      <c r="Y284" s="32"/>
    </row>
    <row r="285"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U285" s="32"/>
      <c r="V285" s="32"/>
      <c r="W285" s="32"/>
      <c r="X285" s="32"/>
      <c r="Y285" s="32"/>
    </row>
    <row r="286"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U286" s="32"/>
      <c r="V286" s="32"/>
      <c r="W286" s="32"/>
      <c r="X286" s="32"/>
      <c r="Y286" s="32"/>
    </row>
    <row r="287"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U287" s="32"/>
      <c r="V287" s="32"/>
      <c r="W287" s="32"/>
      <c r="X287" s="32"/>
      <c r="Y287" s="32"/>
    </row>
    <row r="288"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U288" s="32"/>
      <c r="V288" s="32"/>
      <c r="W288" s="32"/>
      <c r="X288" s="32"/>
      <c r="Y288" s="32"/>
    </row>
    <row r="289"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U289" s="32"/>
      <c r="V289" s="32"/>
      <c r="W289" s="32"/>
      <c r="X289" s="32"/>
      <c r="Y289" s="32"/>
    </row>
    <row r="290"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U290" s="32"/>
      <c r="V290" s="32"/>
      <c r="W290" s="32"/>
      <c r="X290" s="32"/>
      <c r="Y290" s="32"/>
    </row>
    <row r="291"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U291" s="32"/>
      <c r="V291" s="32"/>
      <c r="W291" s="32"/>
      <c r="X291" s="32"/>
      <c r="Y291" s="32"/>
    </row>
    <row r="292"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U292" s="32"/>
      <c r="V292" s="32"/>
      <c r="W292" s="32"/>
      <c r="X292" s="32"/>
      <c r="Y292" s="32"/>
    </row>
    <row r="293"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U293" s="32"/>
      <c r="V293" s="32"/>
      <c r="W293" s="32"/>
      <c r="X293" s="32"/>
      <c r="Y293" s="32"/>
    </row>
    <row r="294"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U294" s="32"/>
      <c r="V294" s="32"/>
      <c r="W294" s="32"/>
      <c r="X294" s="32"/>
      <c r="Y294" s="32"/>
    </row>
    <row r="295"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U295" s="32"/>
      <c r="V295" s="32"/>
      <c r="W295" s="32"/>
      <c r="X295" s="32"/>
      <c r="Y295" s="32"/>
    </row>
    <row r="296"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U296" s="32"/>
      <c r="V296" s="32"/>
      <c r="W296" s="32"/>
      <c r="X296" s="32"/>
      <c r="Y296" s="32"/>
    </row>
    <row r="297"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U297" s="32"/>
      <c r="V297" s="32"/>
      <c r="W297" s="32"/>
      <c r="X297" s="32"/>
      <c r="Y297" s="32"/>
    </row>
    <row r="298"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U298" s="32"/>
      <c r="V298" s="32"/>
      <c r="W298" s="32"/>
      <c r="X298" s="32"/>
      <c r="Y298" s="32"/>
    </row>
    <row r="299"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U299" s="32"/>
      <c r="V299" s="32"/>
      <c r="W299" s="32"/>
      <c r="X299" s="32"/>
      <c r="Y299" s="32"/>
    </row>
    <row r="300"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U300" s="32"/>
      <c r="V300" s="32"/>
      <c r="W300" s="32"/>
      <c r="X300" s="32"/>
      <c r="Y300" s="32"/>
    </row>
    <row r="301"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U301" s="32"/>
      <c r="V301" s="32"/>
      <c r="W301" s="32"/>
      <c r="X301" s="32"/>
      <c r="Y301" s="32"/>
    </row>
    <row r="302"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U302" s="32"/>
      <c r="V302" s="32"/>
      <c r="W302" s="32"/>
      <c r="X302" s="32"/>
      <c r="Y302" s="32"/>
    </row>
    <row r="303"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U303" s="32"/>
      <c r="V303" s="32"/>
      <c r="W303" s="32"/>
      <c r="X303" s="32"/>
      <c r="Y303" s="32"/>
    </row>
    <row r="304"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U304" s="32"/>
      <c r="V304" s="32"/>
      <c r="W304" s="32"/>
      <c r="X304" s="32"/>
      <c r="Y304" s="32"/>
    </row>
    <row r="305"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U305" s="32"/>
      <c r="V305" s="32"/>
      <c r="W305" s="32"/>
      <c r="X305" s="32"/>
      <c r="Y305" s="32"/>
    </row>
    <row r="306"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U306" s="32"/>
      <c r="V306" s="32"/>
      <c r="W306" s="32"/>
      <c r="X306" s="32"/>
      <c r="Y306" s="32"/>
    </row>
    <row r="307"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U307" s="32"/>
      <c r="V307" s="32"/>
      <c r="W307" s="32"/>
      <c r="X307" s="32"/>
      <c r="Y307" s="32"/>
    </row>
    <row r="308"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U308" s="32"/>
      <c r="V308" s="32"/>
      <c r="W308" s="32"/>
      <c r="X308" s="32"/>
      <c r="Y308" s="32"/>
    </row>
    <row r="309"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U309" s="32"/>
      <c r="V309" s="32"/>
      <c r="W309" s="32"/>
      <c r="X309" s="32"/>
      <c r="Y309" s="32"/>
    </row>
    <row r="310"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U310" s="32"/>
      <c r="V310" s="32"/>
      <c r="W310" s="32"/>
      <c r="X310" s="32"/>
      <c r="Y310" s="32"/>
    </row>
    <row r="311"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U311" s="32"/>
      <c r="V311" s="32"/>
      <c r="W311" s="32"/>
      <c r="X311" s="32"/>
      <c r="Y311" s="32"/>
    </row>
    <row r="312"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U312" s="32"/>
      <c r="V312" s="32"/>
      <c r="W312" s="32"/>
      <c r="X312" s="32"/>
      <c r="Y312" s="32"/>
    </row>
    <row r="313"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U313" s="32"/>
      <c r="V313" s="32"/>
      <c r="W313" s="32"/>
      <c r="X313" s="32"/>
      <c r="Y313" s="32"/>
    </row>
    <row r="314"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U314" s="32"/>
      <c r="V314" s="32"/>
      <c r="W314" s="32"/>
      <c r="X314" s="32"/>
      <c r="Y314" s="32"/>
    </row>
    <row r="315"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U315" s="32"/>
      <c r="V315" s="32"/>
      <c r="W315" s="32"/>
      <c r="X315" s="32"/>
      <c r="Y315" s="32"/>
    </row>
    <row r="316"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U316" s="32"/>
      <c r="V316" s="32"/>
      <c r="W316" s="32"/>
      <c r="X316" s="32"/>
      <c r="Y316" s="32"/>
    </row>
    <row r="317"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U317" s="32"/>
      <c r="V317" s="32"/>
      <c r="W317" s="32"/>
      <c r="X317" s="32"/>
      <c r="Y317" s="32"/>
    </row>
    <row r="318"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U318" s="32"/>
      <c r="V318" s="32"/>
      <c r="W318" s="32"/>
      <c r="X318" s="32"/>
      <c r="Y318" s="32"/>
    </row>
    <row r="319"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U319" s="32"/>
      <c r="V319" s="32"/>
      <c r="W319" s="32"/>
      <c r="X319" s="32"/>
      <c r="Y319" s="32"/>
    </row>
    <row r="320"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U320" s="32"/>
      <c r="V320" s="32"/>
      <c r="W320" s="32"/>
      <c r="X320" s="32"/>
      <c r="Y320" s="32"/>
    </row>
    <row r="321"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U321" s="32"/>
      <c r="V321" s="32"/>
      <c r="W321" s="32"/>
      <c r="X321" s="32"/>
      <c r="Y321" s="32"/>
    </row>
    <row r="322"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U322" s="32"/>
      <c r="V322" s="32"/>
      <c r="W322" s="32"/>
      <c r="X322" s="32"/>
      <c r="Y322" s="32"/>
    </row>
    <row r="323"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U323" s="32"/>
      <c r="V323" s="32"/>
      <c r="W323" s="32"/>
      <c r="X323" s="32"/>
      <c r="Y323" s="32"/>
    </row>
    <row r="324"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U324" s="32"/>
      <c r="V324" s="32"/>
      <c r="W324" s="32"/>
      <c r="X324" s="32"/>
      <c r="Y324" s="32"/>
    </row>
    <row r="325"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U325" s="32"/>
      <c r="V325" s="32"/>
      <c r="W325" s="32"/>
      <c r="X325" s="32"/>
      <c r="Y325" s="32"/>
    </row>
    <row r="326"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U326" s="32"/>
      <c r="V326" s="32"/>
      <c r="W326" s="32"/>
      <c r="X326" s="32"/>
      <c r="Y326" s="32"/>
    </row>
    <row r="327"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U327" s="32"/>
      <c r="V327" s="32"/>
      <c r="W327" s="32"/>
      <c r="X327" s="32"/>
      <c r="Y327" s="32"/>
    </row>
    <row r="328"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U328" s="32"/>
      <c r="V328" s="32"/>
      <c r="W328" s="32"/>
      <c r="X328" s="32"/>
      <c r="Y328" s="32"/>
    </row>
    <row r="329"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U329" s="32"/>
      <c r="V329" s="32"/>
      <c r="W329" s="32"/>
      <c r="X329" s="32"/>
      <c r="Y329" s="32"/>
    </row>
    <row r="330"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U330" s="32"/>
      <c r="V330" s="32"/>
      <c r="W330" s="32"/>
      <c r="X330" s="32"/>
      <c r="Y330" s="32"/>
    </row>
    <row r="331"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U331" s="32"/>
      <c r="V331" s="32"/>
      <c r="W331" s="32"/>
      <c r="X331" s="32"/>
      <c r="Y331" s="32"/>
    </row>
    <row r="332"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U332" s="32"/>
      <c r="V332" s="32"/>
      <c r="W332" s="32"/>
      <c r="X332" s="32"/>
      <c r="Y332" s="32"/>
    </row>
    <row r="333"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U333" s="32"/>
      <c r="V333" s="32"/>
      <c r="W333" s="32"/>
      <c r="X333" s="32"/>
      <c r="Y333" s="32"/>
    </row>
    <row r="334"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U334" s="32"/>
      <c r="V334" s="32"/>
      <c r="W334" s="32"/>
      <c r="X334" s="32"/>
      <c r="Y334" s="32"/>
    </row>
    <row r="335"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U335" s="32"/>
      <c r="V335" s="32"/>
      <c r="W335" s="32"/>
      <c r="X335" s="32"/>
      <c r="Y335" s="32"/>
    </row>
    <row r="336"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U336" s="32"/>
      <c r="V336" s="32"/>
      <c r="W336" s="32"/>
      <c r="X336" s="32"/>
      <c r="Y336" s="32"/>
    </row>
    <row r="337"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U337" s="32"/>
      <c r="V337" s="32"/>
      <c r="W337" s="32"/>
      <c r="X337" s="32"/>
      <c r="Y337" s="32"/>
    </row>
    <row r="338"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U338" s="32"/>
      <c r="V338" s="32"/>
      <c r="W338" s="32"/>
      <c r="X338" s="32"/>
      <c r="Y338" s="32"/>
    </row>
    <row r="339"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U339" s="32"/>
      <c r="V339" s="32"/>
      <c r="W339" s="32"/>
      <c r="X339" s="32"/>
      <c r="Y339" s="32"/>
    </row>
    <row r="340"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U340" s="32"/>
      <c r="V340" s="32"/>
      <c r="W340" s="32"/>
      <c r="X340" s="32"/>
      <c r="Y340" s="32"/>
    </row>
    <row r="341"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U341" s="32"/>
      <c r="V341" s="32"/>
      <c r="W341" s="32"/>
      <c r="X341" s="32"/>
      <c r="Y341" s="32"/>
    </row>
    <row r="342"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U342" s="32"/>
      <c r="V342" s="32"/>
      <c r="W342" s="32"/>
      <c r="X342" s="32"/>
      <c r="Y342" s="32"/>
    </row>
    <row r="343"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U343" s="32"/>
      <c r="V343" s="32"/>
      <c r="W343" s="32"/>
      <c r="X343" s="32"/>
      <c r="Y343" s="32"/>
    </row>
    <row r="344"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U344" s="32"/>
      <c r="V344" s="32"/>
      <c r="W344" s="32"/>
      <c r="X344" s="32"/>
      <c r="Y344" s="32"/>
    </row>
    <row r="345"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U345" s="32"/>
      <c r="V345" s="32"/>
      <c r="W345" s="32"/>
      <c r="X345" s="32"/>
      <c r="Y345" s="32"/>
    </row>
    <row r="346"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U346" s="32"/>
      <c r="V346" s="32"/>
      <c r="W346" s="32"/>
      <c r="X346" s="32"/>
      <c r="Y346" s="32"/>
    </row>
    <row r="347"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U347" s="32"/>
      <c r="V347" s="32"/>
      <c r="W347" s="32"/>
      <c r="X347" s="32"/>
      <c r="Y347" s="32"/>
    </row>
    <row r="348"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U348" s="32"/>
      <c r="V348" s="32"/>
      <c r="W348" s="32"/>
      <c r="X348" s="32"/>
      <c r="Y348" s="32"/>
    </row>
    <row r="349"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U349" s="32"/>
      <c r="V349" s="32"/>
      <c r="W349" s="32"/>
      <c r="X349" s="32"/>
      <c r="Y349" s="32"/>
    </row>
    <row r="350"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U350" s="32"/>
      <c r="V350" s="32"/>
      <c r="W350" s="32"/>
      <c r="X350" s="32"/>
      <c r="Y350" s="32"/>
    </row>
    <row r="351"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U351" s="32"/>
      <c r="V351" s="32"/>
      <c r="W351" s="32"/>
      <c r="X351" s="32"/>
      <c r="Y351" s="32"/>
    </row>
    <row r="352"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U352" s="32"/>
      <c r="V352" s="32"/>
      <c r="W352" s="32"/>
      <c r="X352" s="32"/>
      <c r="Y352" s="32"/>
    </row>
    <row r="353"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U353" s="32"/>
      <c r="V353" s="32"/>
      <c r="W353" s="32"/>
      <c r="X353" s="32"/>
      <c r="Y353" s="32"/>
    </row>
    <row r="354"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U354" s="32"/>
      <c r="V354" s="32"/>
      <c r="W354" s="32"/>
      <c r="X354" s="32"/>
      <c r="Y354" s="32"/>
    </row>
    <row r="355"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U355" s="32"/>
      <c r="V355" s="32"/>
      <c r="W355" s="32"/>
      <c r="X355" s="32"/>
      <c r="Y355" s="32"/>
    </row>
    <row r="356"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U356" s="32"/>
      <c r="V356" s="32"/>
      <c r="W356" s="32"/>
      <c r="X356" s="32"/>
      <c r="Y356" s="32"/>
    </row>
    <row r="357"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U357" s="32"/>
      <c r="V357" s="32"/>
      <c r="W357" s="32"/>
      <c r="X357" s="32"/>
      <c r="Y357" s="32"/>
    </row>
    <row r="358"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U358" s="32"/>
      <c r="V358" s="32"/>
      <c r="W358" s="32"/>
      <c r="X358" s="32"/>
      <c r="Y358" s="32"/>
    </row>
    <row r="359"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U359" s="32"/>
      <c r="V359" s="32"/>
      <c r="W359" s="32"/>
      <c r="X359" s="32"/>
      <c r="Y359" s="32"/>
    </row>
    <row r="360"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U360" s="32"/>
      <c r="V360" s="32"/>
      <c r="W360" s="32"/>
      <c r="X360" s="32"/>
      <c r="Y360" s="32"/>
    </row>
    <row r="361"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U361" s="32"/>
      <c r="V361" s="32"/>
      <c r="W361" s="32"/>
      <c r="X361" s="32"/>
      <c r="Y361" s="32"/>
    </row>
    <row r="362"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U362" s="32"/>
      <c r="V362" s="32"/>
      <c r="W362" s="32"/>
      <c r="X362" s="32"/>
      <c r="Y362" s="32"/>
    </row>
    <row r="363"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U363" s="32"/>
      <c r="V363" s="32"/>
      <c r="W363" s="32"/>
      <c r="X363" s="32"/>
      <c r="Y363" s="32"/>
    </row>
    <row r="364"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U364" s="32"/>
      <c r="V364" s="32"/>
      <c r="W364" s="32"/>
      <c r="X364" s="32"/>
      <c r="Y364" s="32"/>
    </row>
    <row r="365"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U365" s="32"/>
      <c r="V365" s="32"/>
      <c r="W365" s="32"/>
      <c r="X365" s="32"/>
      <c r="Y365" s="32"/>
    </row>
    <row r="366"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U366" s="32"/>
      <c r="V366" s="32"/>
      <c r="W366" s="32"/>
      <c r="X366" s="32"/>
      <c r="Y366" s="32"/>
    </row>
    <row r="367"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U367" s="32"/>
      <c r="V367" s="32"/>
      <c r="W367" s="32"/>
      <c r="X367" s="32"/>
      <c r="Y367" s="32"/>
    </row>
    <row r="368"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U368" s="32"/>
      <c r="V368" s="32"/>
      <c r="W368" s="32"/>
      <c r="X368" s="32"/>
      <c r="Y368" s="32"/>
    </row>
    <row r="369"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U369" s="32"/>
      <c r="V369" s="32"/>
      <c r="W369" s="32"/>
      <c r="X369" s="32"/>
      <c r="Y369" s="32"/>
    </row>
    <row r="370"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U370" s="32"/>
      <c r="V370" s="32"/>
      <c r="W370" s="32"/>
      <c r="X370" s="32"/>
      <c r="Y370" s="32"/>
    </row>
    <row r="371"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U371" s="32"/>
      <c r="V371" s="32"/>
      <c r="W371" s="32"/>
      <c r="X371" s="32"/>
      <c r="Y371" s="32"/>
    </row>
    <row r="372"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U372" s="32"/>
      <c r="V372" s="32"/>
      <c r="W372" s="32"/>
      <c r="X372" s="32"/>
      <c r="Y372" s="32"/>
    </row>
    <row r="373"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U373" s="32"/>
      <c r="V373" s="32"/>
      <c r="W373" s="32"/>
      <c r="X373" s="32"/>
      <c r="Y373" s="32"/>
    </row>
    <row r="374"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U374" s="32"/>
      <c r="V374" s="32"/>
      <c r="W374" s="32"/>
      <c r="X374" s="32"/>
      <c r="Y374" s="32"/>
    </row>
    <row r="375"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U375" s="32"/>
      <c r="V375" s="32"/>
      <c r="W375" s="32"/>
      <c r="X375" s="32"/>
      <c r="Y375" s="32"/>
    </row>
    <row r="376"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U376" s="32"/>
      <c r="V376" s="32"/>
      <c r="W376" s="32"/>
      <c r="X376" s="32"/>
      <c r="Y376" s="32"/>
    </row>
    <row r="377"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U377" s="32"/>
      <c r="V377" s="32"/>
      <c r="W377" s="32"/>
      <c r="X377" s="32"/>
      <c r="Y377" s="32"/>
    </row>
    <row r="378"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U378" s="32"/>
      <c r="V378" s="32"/>
      <c r="W378" s="32"/>
      <c r="X378" s="32"/>
      <c r="Y378" s="32"/>
    </row>
    <row r="379"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U379" s="32"/>
      <c r="V379" s="32"/>
      <c r="W379" s="32"/>
      <c r="X379" s="32"/>
      <c r="Y379" s="32"/>
    </row>
    <row r="380"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U380" s="32"/>
      <c r="V380" s="32"/>
      <c r="W380" s="32"/>
      <c r="X380" s="32"/>
      <c r="Y380" s="32"/>
    </row>
    <row r="381"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U381" s="32"/>
      <c r="V381" s="32"/>
      <c r="W381" s="32"/>
      <c r="X381" s="32"/>
      <c r="Y381" s="32"/>
    </row>
    <row r="382"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U382" s="32"/>
      <c r="V382" s="32"/>
      <c r="W382" s="32"/>
      <c r="X382" s="32"/>
      <c r="Y382" s="32"/>
    </row>
    <row r="383"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U383" s="32"/>
      <c r="V383" s="32"/>
      <c r="W383" s="32"/>
      <c r="X383" s="32"/>
      <c r="Y383" s="32"/>
    </row>
    <row r="384"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U384" s="32"/>
      <c r="V384" s="32"/>
      <c r="W384" s="32"/>
      <c r="X384" s="32"/>
      <c r="Y384" s="32"/>
    </row>
    <row r="385"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U385" s="32"/>
      <c r="V385" s="32"/>
      <c r="W385" s="32"/>
      <c r="X385" s="32"/>
      <c r="Y385" s="32"/>
    </row>
    <row r="386"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U386" s="32"/>
      <c r="V386" s="32"/>
      <c r="W386" s="32"/>
      <c r="X386" s="32"/>
      <c r="Y386" s="32"/>
    </row>
    <row r="387"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U387" s="32"/>
      <c r="V387" s="32"/>
      <c r="W387" s="32"/>
      <c r="X387" s="32"/>
      <c r="Y387" s="32"/>
    </row>
    <row r="388"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U388" s="32"/>
      <c r="V388" s="32"/>
      <c r="W388" s="32"/>
      <c r="X388" s="32"/>
      <c r="Y388" s="32"/>
    </row>
    <row r="389"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U389" s="32"/>
      <c r="V389" s="32"/>
      <c r="W389" s="32"/>
      <c r="X389" s="32"/>
      <c r="Y389" s="32"/>
    </row>
    <row r="390"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U390" s="32"/>
      <c r="V390" s="32"/>
      <c r="W390" s="32"/>
      <c r="X390" s="32"/>
      <c r="Y390" s="32"/>
    </row>
    <row r="391"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U391" s="32"/>
      <c r="V391" s="32"/>
      <c r="W391" s="32"/>
      <c r="X391" s="32"/>
      <c r="Y391" s="32"/>
    </row>
    <row r="392"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U392" s="32"/>
      <c r="V392" s="32"/>
      <c r="W392" s="32"/>
      <c r="X392" s="32"/>
      <c r="Y392" s="32"/>
    </row>
    <row r="393"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U393" s="32"/>
      <c r="V393" s="32"/>
      <c r="W393" s="32"/>
      <c r="X393" s="32"/>
      <c r="Y393" s="32"/>
    </row>
    <row r="394"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U394" s="32"/>
      <c r="V394" s="32"/>
      <c r="W394" s="32"/>
      <c r="X394" s="32"/>
      <c r="Y394" s="32"/>
    </row>
    <row r="395"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U395" s="32"/>
      <c r="V395" s="32"/>
      <c r="W395" s="32"/>
      <c r="X395" s="32"/>
      <c r="Y395" s="32"/>
    </row>
    <row r="396"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U396" s="32"/>
      <c r="V396" s="32"/>
      <c r="W396" s="32"/>
      <c r="X396" s="32"/>
      <c r="Y396" s="32"/>
    </row>
    <row r="397"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U397" s="32"/>
      <c r="V397" s="32"/>
      <c r="W397" s="32"/>
      <c r="X397" s="32"/>
      <c r="Y397" s="32"/>
    </row>
    <row r="398"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U398" s="32"/>
      <c r="V398" s="32"/>
      <c r="W398" s="32"/>
      <c r="X398" s="32"/>
      <c r="Y398" s="32"/>
    </row>
    <row r="399"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U399" s="32"/>
      <c r="V399" s="32"/>
      <c r="W399" s="32"/>
      <c r="X399" s="32"/>
      <c r="Y399" s="32"/>
    </row>
    <row r="400"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U400" s="32"/>
      <c r="V400" s="32"/>
      <c r="W400" s="32"/>
      <c r="X400" s="32"/>
      <c r="Y400" s="32"/>
    </row>
    <row r="401"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U401" s="32"/>
      <c r="V401" s="32"/>
      <c r="W401" s="32"/>
      <c r="X401" s="32"/>
      <c r="Y401" s="32"/>
    </row>
    <row r="402"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U402" s="32"/>
      <c r="V402" s="32"/>
      <c r="W402" s="32"/>
      <c r="X402" s="32"/>
      <c r="Y402" s="32"/>
    </row>
    <row r="403"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U403" s="32"/>
      <c r="V403" s="32"/>
      <c r="W403" s="32"/>
      <c r="X403" s="32"/>
      <c r="Y403" s="32"/>
    </row>
    <row r="404"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U404" s="32"/>
      <c r="V404" s="32"/>
      <c r="W404" s="32"/>
      <c r="X404" s="32"/>
      <c r="Y404" s="32"/>
    </row>
    <row r="405"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U405" s="32"/>
      <c r="V405" s="32"/>
      <c r="W405" s="32"/>
      <c r="X405" s="32"/>
      <c r="Y405" s="32"/>
    </row>
    <row r="406"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U406" s="32"/>
      <c r="V406" s="32"/>
      <c r="W406" s="32"/>
      <c r="X406" s="32"/>
      <c r="Y406" s="32"/>
    </row>
    <row r="407"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U407" s="32"/>
      <c r="V407" s="32"/>
      <c r="W407" s="32"/>
      <c r="X407" s="32"/>
      <c r="Y407" s="32"/>
    </row>
    <row r="408"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U408" s="32"/>
      <c r="V408" s="32"/>
      <c r="W408" s="32"/>
      <c r="X408" s="32"/>
      <c r="Y408" s="32"/>
    </row>
    <row r="409"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U409" s="32"/>
      <c r="V409" s="32"/>
      <c r="W409" s="32"/>
      <c r="X409" s="32"/>
      <c r="Y409" s="32"/>
    </row>
    <row r="410"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U410" s="32"/>
      <c r="V410" s="32"/>
      <c r="W410" s="32"/>
      <c r="X410" s="32"/>
      <c r="Y410" s="32"/>
    </row>
    <row r="411"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U411" s="32"/>
      <c r="V411" s="32"/>
      <c r="W411" s="32"/>
      <c r="X411" s="32"/>
      <c r="Y411" s="32"/>
    </row>
    <row r="412"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U412" s="32"/>
      <c r="V412" s="32"/>
      <c r="W412" s="32"/>
      <c r="X412" s="32"/>
      <c r="Y412" s="32"/>
    </row>
    <row r="413"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U413" s="32"/>
      <c r="V413" s="32"/>
      <c r="W413" s="32"/>
      <c r="X413" s="32"/>
      <c r="Y413" s="32"/>
    </row>
    <row r="414"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U414" s="32"/>
      <c r="V414" s="32"/>
      <c r="W414" s="32"/>
      <c r="X414" s="32"/>
      <c r="Y414" s="32"/>
    </row>
    <row r="415"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U415" s="32"/>
      <c r="V415" s="32"/>
      <c r="W415" s="32"/>
      <c r="X415" s="32"/>
      <c r="Y415" s="32"/>
    </row>
    <row r="416"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U416" s="32"/>
      <c r="V416" s="32"/>
      <c r="W416" s="32"/>
      <c r="X416" s="32"/>
      <c r="Y416" s="32"/>
    </row>
    <row r="417"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U417" s="32"/>
      <c r="V417" s="32"/>
      <c r="W417" s="32"/>
      <c r="X417" s="32"/>
      <c r="Y417" s="32"/>
    </row>
    <row r="418"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U418" s="32"/>
      <c r="V418" s="32"/>
      <c r="W418" s="32"/>
      <c r="X418" s="32"/>
      <c r="Y418" s="32"/>
    </row>
    <row r="419"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U419" s="32"/>
      <c r="V419" s="32"/>
      <c r="W419" s="32"/>
      <c r="X419" s="32"/>
      <c r="Y419" s="32"/>
    </row>
    <row r="420"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U420" s="32"/>
      <c r="V420" s="32"/>
      <c r="W420" s="32"/>
      <c r="X420" s="32"/>
      <c r="Y420" s="32"/>
    </row>
    <row r="421"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U421" s="32"/>
      <c r="V421" s="32"/>
      <c r="W421" s="32"/>
      <c r="X421" s="32"/>
      <c r="Y421" s="32"/>
    </row>
    <row r="422"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U422" s="32"/>
      <c r="V422" s="32"/>
      <c r="W422" s="32"/>
      <c r="X422" s="32"/>
      <c r="Y422" s="32"/>
    </row>
    <row r="423"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U423" s="32"/>
      <c r="V423" s="32"/>
      <c r="W423" s="32"/>
      <c r="X423" s="32"/>
      <c r="Y423" s="32"/>
    </row>
    <row r="424"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U424" s="32"/>
      <c r="V424" s="32"/>
      <c r="W424" s="32"/>
      <c r="X424" s="32"/>
      <c r="Y424" s="32"/>
    </row>
    <row r="425"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U425" s="32"/>
      <c r="V425" s="32"/>
      <c r="W425" s="32"/>
      <c r="X425" s="32"/>
      <c r="Y425" s="32"/>
    </row>
    <row r="426"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U426" s="32"/>
      <c r="V426" s="32"/>
      <c r="W426" s="32"/>
      <c r="X426" s="32"/>
      <c r="Y426" s="32"/>
    </row>
    <row r="427"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U427" s="32"/>
      <c r="V427" s="32"/>
      <c r="W427" s="32"/>
      <c r="X427" s="32"/>
      <c r="Y427" s="32"/>
    </row>
    <row r="428"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U428" s="32"/>
      <c r="V428" s="32"/>
      <c r="W428" s="32"/>
      <c r="X428" s="32"/>
      <c r="Y428" s="32"/>
    </row>
    <row r="429"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U429" s="32"/>
      <c r="V429" s="32"/>
      <c r="W429" s="32"/>
      <c r="X429" s="32"/>
      <c r="Y429" s="32"/>
    </row>
    <row r="430"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U430" s="32"/>
      <c r="V430" s="32"/>
      <c r="W430" s="32"/>
      <c r="X430" s="32"/>
      <c r="Y430" s="32"/>
    </row>
    <row r="431"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U431" s="32"/>
      <c r="V431" s="32"/>
      <c r="W431" s="32"/>
      <c r="X431" s="32"/>
      <c r="Y431" s="32"/>
    </row>
    <row r="432"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U432" s="32"/>
      <c r="V432" s="32"/>
      <c r="W432" s="32"/>
      <c r="X432" s="32"/>
      <c r="Y432" s="32"/>
    </row>
    <row r="433"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U433" s="32"/>
      <c r="V433" s="32"/>
      <c r="W433" s="32"/>
      <c r="X433" s="32"/>
      <c r="Y433" s="32"/>
    </row>
    <row r="434"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U434" s="32"/>
      <c r="V434" s="32"/>
      <c r="W434" s="32"/>
      <c r="X434" s="32"/>
      <c r="Y434" s="32"/>
    </row>
    <row r="435"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U435" s="32"/>
      <c r="V435" s="32"/>
      <c r="W435" s="32"/>
      <c r="X435" s="32"/>
      <c r="Y435" s="32"/>
    </row>
    <row r="436"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U436" s="32"/>
      <c r="V436" s="32"/>
      <c r="W436" s="32"/>
      <c r="X436" s="32"/>
      <c r="Y436" s="32"/>
    </row>
    <row r="437"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U437" s="32"/>
      <c r="V437" s="32"/>
      <c r="W437" s="32"/>
      <c r="X437" s="32"/>
      <c r="Y437" s="32"/>
    </row>
    <row r="438"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U438" s="32"/>
      <c r="V438" s="32"/>
      <c r="W438" s="32"/>
      <c r="X438" s="32"/>
      <c r="Y438" s="32"/>
    </row>
    <row r="439"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U439" s="32"/>
      <c r="V439" s="32"/>
      <c r="W439" s="32"/>
      <c r="X439" s="32"/>
      <c r="Y439" s="32"/>
    </row>
    <row r="440"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U440" s="32"/>
      <c r="V440" s="32"/>
      <c r="W440" s="32"/>
      <c r="X440" s="32"/>
      <c r="Y440" s="32"/>
    </row>
    <row r="441"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U441" s="32"/>
      <c r="V441" s="32"/>
      <c r="W441" s="32"/>
      <c r="X441" s="32"/>
      <c r="Y441" s="32"/>
    </row>
    <row r="442"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U442" s="32"/>
      <c r="V442" s="32"/>
      <c r="W442" s="32"/>
      <c r="X442" s="32"/>
      <c r="Y442" s="32"/>
    </row>
    <row r="443"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U443" s="32"/>
      <c r="V443" s="32"/>
      <c r="W443" s="32"/>
      <c r="X443" s="32"/>
      <c r="Y443" s="32"/>
    </row>
    <row r="444"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U444" s="32"/>
      <c r="V444" s="32"/>
      <c r="W444" s="32"/>
      <c r="X444" s="32"/>
      <c r="Y444" s="32"/>
    </row>
    <row r="445"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U445" s="32"/>
      <c r="V445" s="32"/>
      <c r="W445" s="32"/>
      <c r="X445" s="32"/>
      <c r="Y445" s="32"/>
    </row>
    <row r="446"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U446" s="32"/>
      <c r="V446" s="32"/>
      <c r="W446" s="32"/>
      <c r="X446" s="32"/>
      <c r="Y446" s="32"/>
    </row>
    <row r="447"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U447" s="32"/>
      <c r="V447" s="32"/>
      <c r="W447" s="32"/>
      <c r="X447" s="32"/>
      <c r="Y447" s="32"/>
    </row>
    <row r="448"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U448" s="32"/>
      <c r="V448" s="32"/>
      <c r="W448" s="32"/>
      <c r="X448" s="32"/>
      <c r="Y448" s="32"/>
    </row>
    <row r="449"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U449" s="32"/>
      <c r="V449" s="32"/>
      <c r="W449" s="32"/>
      <c r="X449" s="32"/>
      <c r="Y449" s="32"/>
    </row>
    <row r="450"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U450" s="32"/>
      <c r="V450" s="32"/>
      <c r="W450" s="32"/>
      <c r="X450" s="32"/>
      <c r="Y450" s="32"/>
    </row>
    <row r="451"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U451" s="32"/>
      <c r="V451" s="32"/>
      <c r="W451" s="32"/>
      <c r="X451" s="32"/>
      <c r="Y451" s="32"/>
    </row>
    <row r="452"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U452" s="32"/>
      <c r="V452" s="32"/>
      <c r="W452" s="32"/>
      <c r="X452" s="32"/>
      <c r="Y452" s="32"/>
    </row>
    <row r="453"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U453" s="32"/>
      <c r="V453" s="32"/>
      <c r="W453" s="32"/>
      <c r="X453" s="32"/>
      <c r="Y453" s="32"/>
    </row>
    <row r="454"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U454" s="32"/>
      <c r="V454" s="32"/>
      <c r="W454" s="32"/>
      <c r="X454" s="32"/>
      <c r="Y454" s="32"/>
    </row>
    <row r="455"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U455" s="32"/>
      <c r="V455" s="32"/>
      <c r="W455" s="32"/>
      <c r="X455" s="32"/>
      <c r="Y455" s="32"/>
    </row>
    <row r="456"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U456" s="32"/>
      <c r="V456" s="32"/>
      <c r="W456" s="32"/>
      <c r="X456" s="32"/>
      <c r="Y456" s="32"/>
    </row>
    <row r="457"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U457" s="32"/>
      <c r="V457" s="32"/>
      <c r="W457" s="32"/>
      <c r="X457" s="32"/>
      <c r="Y457" s="32"/>
    </row>
    <row r="458"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U458" s="32"/>
      <c r="V458" s="32"/>
      <c r="W458" s="32"/>
      <c r="X458" s="32"/>
      <c r="Y458" s="32"/>
    </row>
    <row r="459"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U459" s="32"/>
      <c r="V459" s="32"/>
      <c r="W459" s="32"/>
      <c r="X459" s="32"/>
      <c r="Y459" s="32"/>
    </row>
    <row r="460"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U460" s="32"/>
      <c r="V460" s="32"/>
      <c r="W460" s="32"/>
      <c r="X460" s="32"/>
      <c r="Y460" s="32"/>
    </row>
    <row r="461"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U461" s="32"/>
      <c r="V461" s="32"/>
      <c r="W461" s="32"/>
      <c r="X461" s="32"/>
      <c r="Y461" s="32"/>
    </row>
    <row r="462"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U462" s="32"/>
      <c r="V462" s="32"/>
      <c r="W462" s="32"/>
      <c r="X462" s="32"/>
      <c r="Y462" s="32"/>
    </row>
    <row r="463"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U463" s="32"/>
      <c r="V463" s="32"/>
      <c r="W463" s="32"/>
      <c r="X463" s="32"/>
      <c r="Y463" s="32"/>
    </row>
    <row r="464"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U464" s="32"/>
      <c r="V464" s="32"/>
      <c r="W464" s="32"/>
      <c r="X464" s="32"/>
      <c r="Y464" s="32"/>
    </row>
    <row r="465"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U465" s="32"/>
      <c r="V465" s="32"/>
      <c r="W465" s="32"/>
      <c r="X465" s="32"/>
      <c r="Y465" s="32"/>
    </row>
    <row r="466"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U466" s="32"/>
      <c r="V466" s="32"/>
      <c r="W466" s="32"/>
      <c r="X466" s="32"/>
      <c r="Y466" s="32"/>
    </row>
    <row r="467"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U467" s="32"/>
      <c r="V467" s="32"/>
      <c r="W467" s="32"/>
      <c r="X467" s="32"/>
      <c r="Y467" s="32"/>
    </row>
    <row r="468"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U468" s="32"/>
      <c r="V468" s="32"/>
      <c r="W468" s="32"/>
      <c r="X468" s="32"/>
      <c r="Y468" s="32"/>
    </row>
    <row r="469"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U469" s="32"/>
      <c r="V469" s="32"/>
      <c r="W469" s="32"/>
      <c r="X469" s="32"/>
      <c r="Y469" s="32"/>
    </row>
    <row r="470"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U470" s="32"/>
      <c r="V470" s="32"/>
      <c r="W470" s="32"/>
      <c r="X470" s="32"/>
      <c r="Y470" s="32"/>
    </row>
    <row r="471"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U471" s="32"/>
      <c r="V471" s="32"/>
      <c r="W471" s="32"/>
      <c r="X471" s="32"/>
      <c r="Y471" s="32"/>
    </row>
    <row r="472"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U472" s="32"/>
      <c r="V472" s="32"/>
      <c r="W472" s="32"/>
      <c r="X472" s="32"/>
      <c r="Y472" s="32"/>
    </row>
    <row r="473"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U473" s="32"/>
      <c r="V473" s="32"/>
      <c r="W473" s="32"/>
      <c r="X473" s="32"/>
      <c r="Y473" s="32"/>
    </row>
    <row r="474"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U474" s="32"/>
      <c r="V474" s="32"/>
      <c r="W474" s="32"/>
      <c r="X474" s="32"/>
      <c r="Y474" s="32"/>
    </row>
    <row r="475"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U475" s="32"/>
      <c r="V475" s="32"/>
      <c r="W475" s="32"/>
      <c r="X475" s="32"/>
      <c r="Y475" s="32"/>
    </row>
    <row r="476"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U476" s="32"/>
      <c r="V476" s="32"/>
      <c r="W476" s="32"/>
      <c r="X476" s="32"/>
      <c r="Y476" s="32"/>
    </row>
    <row r="477"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U477" s="32"/>
      <c r="V477" s="32"/>
      <c r="W477" s="32"/>
      <c r="X477" s="32"/>
      <c r="Y477" s="32"/>
    </row>
    <row r="478"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U478" s="32"/>
      <c r="V478" s="32"/>
      <c r="W478" s="32"/>
      <c r="X478" s="32"/>
      <c r="Y478" s="32"/>
    </row>
    <row r="479"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U479" s="32"/>
      <c r="V479" s="32"/>
      <c r="W479" s="32"/>
      <c r="X479" s="32"/>
      <c r="Y479" s="32"/>
    </row>
    <row r="480"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U480" s="32"/>
      <c r="V480" s="32"/>
      <c r="W480" s="32"/>
      <c r="X480" s="32"/>
      <c r="Y480" s="32"/>
    </row>
    <row r="481"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U481" s="32"/>
      <c r="V481" s="32"/>
      <c r="W481" s="32"/>
      <c r="X481" s="32"/>
      <c r="Y481" s="32"/>
    </row>
    <row r="482"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U482" s="32"/>
      <c r="V482" s="32"/>
      <c r="W482" s="32"/>
      <c r="X482" s="32"/>
      <c r="Y482" s="32"/>
    </row>
    <row r="483"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U483" s="32"/>
      <c r="V483" s="32"/>
      <c r="W483" s="32"/>
      <c r="X483" s="32"/>
      <c r="Y483" s="32"/>
    </row>
    <row r="484"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U484" s="32"/>
      <c r="V484" s="32"/>
      <c r="W484" s="32"/>
      <c r="X484" s="32"/>
      <c r="Y484" s="32"/>
    </row>
    <row r="485"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U485" s="32"/>
      <c r="V485" s="32"/>
      <c r="W485" s="32"/>
      <c r="X485" s="32"/>
      <c r="Y485" s="32"/>
    </row>
    <row r="486"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U486" s="32"/>
      <c r="V486" s="32"/>
      <c r="W486" s="32"/>
      <c r="X486" s="32"/>
      <c r="Y486" s="32"/>
    </row>
    <row r="487"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U487" s="32"/>
      <c r="V487" s="32"/>
      <c r="W487" s="32"/>
      <c r="X487" s="32"/>
      <c r="Y487" s="32"/>
    </row>
    <row r="488"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U488" s="32"/>
      <c r="V488" s="32"/>
      <c r="W488" s="32"/>
      <c r="X488" s="32"/>
      <c r="Y488" s="32"/>
    </row>
    <row r="489"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U489" s="32"/>
      <c r="V489" s="32"/>
      <c r="W489" s="32"/>
      <c r="X489" s="32"/>
      <c r="Y489" s="32"/>
    </row>
    <row r="490"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U490" s="32"/>
      <c r="V490" s="32"/>
      <c r="W490" s="32"/>
      <c r="X490" s="32"/>
      <c r="Y490" s="32"/>
    </row>
    <row r="491"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U491" s="32"/>
      <c r="V491" s="32"/>
      <c r="W491" s="32"/>
      <c r="X491" s="32"/>
      <c r="Y491" s="32"/>
    </row>
    <row r="492"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U492" s="32"/>
      <c r="V492" s="32"/>
      <c r="W492" s="32"/>
      <c r="X492" s="32"/>
      <c r="Y492" s="32"/>
    </row>
    <row r="493"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U493" s="32"/>
      <c r="V493" s="32"/>
      <c r="W493" s="32"/>
      <c r="X493" s="32"/>
      <c r="Y493" s="32"/>
    </row>
    <row r="494"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U494" s="32"/>
      <c r="V494" s="32"/>
      <c r="W494" s="32"/>
      <c r="X494" s="32"/>
      <c r="Y494" s="32"/>
    </row>
    <row r="495"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U495" s="32"/>
      <c r="V495" s="32"/>
      <c r="W495" s="32"/>
      <c r="X495" s="32"/>
      <c r="Y495" s="32"/>
    </row>
    <row r="496"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U496" s="32"/>
      <c r="V496" s="32"/>
      <c r="W496" s="32"/>
      <c r="X496" s="32"/>
      <c r="Y496" s="32"/>
    </row>
    <row r="497"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U497" s="32"/>
      <c r="V497" s="32"/>
      <c r="W497" s="32"/>
      <c r="X497" s="32"/>
      <c r="Y497" s="32"/>
    </row>
    <row r="498"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U498" s="32"/>
      <c r="V498" s="32"/>
      <c r="W498" s="32"/>
      <c r="X498" s="32"/>
      <c r="Y498" s="32"/>
    </row>
    <row r="499"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U499" s="32"/>
      <c r="V499" s="32"/>
      <c r="W499" s="32"/>
      <c r="X499" s="32"/>
      <c r="Y499" s="32"/>
    </row>
    <row r="500"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U500" s="32"/>
      <c r="V500" s="32"/>
      <c r="W500" s="32"/>
      <c r="X500" s="32"/>
      <c r="Y500" s="32"/>
    </row>
    <row r="501"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U501" s="32"/>
      <c r="V501" s="32"/>
      <c r="W501" s="32"/>
      <c r="X501" s="32"/>
      <c r="Y501" s="32"/>
    </row>
    <row r="502"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U502" s="32"/>
      <c r="V502" s="32"/>
      <c r="W502" s="32"/>
      <c r="X502" s="32"/>
      <c r="Y502" s="32"/>
    </row>
    <row r="503"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U503" s="32"/>
      <c r="V503" s="32"/>
      <c r="W503" s="32"/>
      <c r="X503" s="32"/>
      <c r="Y503" s="32"/>
    </row>
    <row r="504"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U504" s="32"/>
      <c r="V504" s="32"/>
      <c r="W504" s="32"/>
      <c r="X504" s="32"/>
      <c r="Y504" s="32"/>
    </row>
    <row r="505"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U505" s="32"/>
      <c r="V505" s="32"/>
      <c r="W505" s="32"/>
      <c r="X505" s="32"/>
      <c r="Y505" s="32"/>
    </row>
    <row r="506"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U506" s="32"/>
      <c r="V506" s="32"/>
      <c r="W506" s="32"/>
      <c r="X506" s="32"/>
      <c r="Y506" s="32"/>
    </row>
    <row r="507"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U507" s="32"/>
      <c r="V507" s="32"/>
      <c r="W507" s="32"/>
      <c r="X507" s="32"/>
      <c r="Y507" s="32"/>
    </row>
    <row r="508"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U508" s="32"/>
      <c r="V508" s="32"/>
      <c r="W508" s="32"/>
      <c r="X508" s="32"/>
      <c r="Y508" s="32"/>
    </row>
    <row r="509"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U509" s="32"/>
      <c r="V509" s="32"/>
      <c r="W509" s="32"/>
      <c r="X509" s="32"/>
      <c r="Y509" s="32"/>
    </row>
    <row r="510"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U510" s="32"/>
      <c r="V510" s="32"/>
      <c r="W510" s="32"/>
      <c r="X510" s="32"/>
      <c r="Y510" s="32"/>
    </row>
    <row r="511"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U511" s="32"/>
      <c r="V511" s="32"/>
      <c r="W511" s="32"/>
      <c r="X511" s="32"/>
      <c r="Y511" s="32"/>
    </row>
    <row r="512"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U512" s="32"/>
      <c r="V512" s="32"/>
      <c r="W512" s="32"/>
      <c r="X512" s="32"/>
      <c r="Y512" s="32"/>
    </row>
    <row r="513"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U513" s="32"/>
      <c r="V513" s="32"/>
      <c r="W513" s="32"/>
      <c r="X513" s="32"/>
      <c r="Y513" s="32"/>
    </row>
    <row r="514"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U514" s="32"/>
      <c r="V514" s="32"/>
      <c r="W514" s="32"/>
      <c r="X514" s="32"/>
      <c r="Y514" s="32"/>
    </row>
    <row r="515"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U515" s="32"/>
      <c r="V515" s="32"/>
      <c r="W515" s="32"/>
      <c r="X515" s="32"/>
      <c r="Y515" s="32"/>
    </row>
    <row r="516"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U516" s="32"/>
      <c r="V516" s="32"/>
      <c r="W516" s="32"/>
      <c r="X516" s="32"/>
      <c r="Y516" s="32"/>
    </row>
    <row r="517"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U517" s="32"/>
      <c r="V517" s="32"/>
      <c r="W517" s="32"/>
      <c r="X517" s="32"/>
      <c r="Y517" s="32"/>
    </row>
    <row r="518"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U518" s="32"/>
      <c r="V518" s="32"/>
      <c r="W518" s="32"/>
      <c r="X518" s="32"/>
      <c r="Y518" s="32"/>
    </row>
    <row r="519"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U519" s="32"/>
      <c r="V519" s="32"/>
      <c r="W519" s="32"/>
      <c r="X519" s="32"/>
      <c r="Y519" s="32"/>
    </row>
    <row r="520"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U520" s="32"/>
      <c r="V520" s="32"/>
      <c r="W520" s="32"/>
      <c r="X520" s="32"/>
      <c r="Y520" s="32"/>
    </row>
    <row r="521"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U521" s="32"/>
      <c r="V521" s="32"/>
      <c r="W521" s="32"/>
      <c r="X521" s="32"/>
      <c r="Y521" s="32"/>
    </row>
    <row r="522"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U522" s="32"/>
      <c r="V522" s="32"/>
      <c r="W522" s="32"/>
      <c r="X522" s="32"/>
      <c r="Y522" s="32"/>
    </row>
    <row r="523"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U523" s="32"/>
      <c r="V523" s="32"/>
      <c r="W523" s="32"/>
      <c r="X523" s="32"/>
      <c r="Y523" s="32"/>
    </row>
    <row r="524"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U524" s="32"/>
      <c r="V524" s="32"/>
      <c r="W524" s="32"/>
      <c r="X524" s="32"/>
      <c r="Y524" s="32"/>
    </row>
    <row r="525"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U525" s="32"/>
      <c r="V525" s="32"/>
      <c r="W525" s="32"/>
      <c r="X525" s="32"/>
      <c r="Y525" s="32"/>
    </row>
    <row r="526"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U526" s="32"/>
      <c r="V526" s="32"/>
      <c r="W526" s="32"/>
      <c r="X526" s="32"/>
      <c r="Y526" s="32"/>
    </row>
    <row r="527"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U527" s="32"/>
      <c r="V527" s="32"/>
      <c r="W527" s="32"/>
      <c r="X527" s="32"/>
      <c r="Y527" s="32"/>
    </row>
    <row r="528"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U528" s="32"/>
      <c r="V528" s="32"/>
      <c r="W528" s="32"/>
      <c r="X528" s="32"/>
      <c r="Y528" s="32"/>
    </row>
    <row r="529"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U529" s="32"/>
      <c r="V529" s="32"/>
      <c r="W529" s="32"/>
      <c r="X529" s="32"/>
      <c r="Y529" s="32"/>
    </row>
    <row r="530"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U530" s="32"/>
      <c r="V530" s="32"/>
      <c r="W530" s="32"/>
      <c r="X530" s="32"/>
      <c r="Y530" s="32"/>
    </row>
    <row r="531"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U531" s="32"/>
      <c r="V531" s="32"/>
      <c r="W531" s="32"/>
      <c r="X531" s="32"/>
      <c r="Y531" s="32"/>
    </row>
    <row r="532"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U532" s="32"/>
      <c r="V532" s="32"/>
      <c r="W532" s="32"/>
      <c r="X532" s="32"/>
      <c r="Y532" s="32"/>
    </row>
    <row r="533"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U533" s="32"/>
      <c r="V533" s="32"/>
      <c r="W533" s="32"/>
      <c r="X533" s="32"/>
      <c r="Y533" s="32"/>
    </row>
    <row r="534"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U534" s="32"/>
      <c r="V534" s="32"/>
      <c r="W534" s="32"/>
      <c r="X534" s="32"/>
      <c r="Y534" s="32"/>
    </row>
    <row r="535"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U535" s="32"/>
      <c r="V535" s="32"/>
      <c r="W535" s="32"/>
      <c r="X535" s="32"/>
      <c r="Y535" s="32"/>
    </row>
    <row r="536"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U536" s="32"/>
      <c r="V536" s="32"/>
      <c r="W536" s="32"/>
      <c r="X536" s="32"/>
      <c r="Y536" s="32"/>
    </row>
    <row r="537"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U537" s="32"/>
      <c r="V537" s="32"/>
      <c r="W537" s="32"/>
      <c r="X537" s="32"/>
      <c r="Y537" s="32"/>
    </row>
    <row r="538"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U538" s="32"/>
      <c r="V538" s="32"/>
      <c r="W538" s="32"/>
      <c r="X538" s="32"/>
      <c r="Y538" s="32"/>
    </row>
    <row r="539"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U539" s="32"/>
      <c r="V539" s="32"/>
      <c r="W539" s="32"/>
      <c r="X539" s="32"/>
      <c r="Y539" s="32"/>
    </row>
    <row r="540"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U540" s="32"/>
      <c r="V540" s="32"/>
      <c r="W540" s="32"/>
      <c r="X540" s="32"/>
      <c r="Y540" s="32"/>
    </row>
    <row r="541"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U541" s="32"/>
      <c r="V541" s="32"/>
      <c r="W541" s="32"/>
      <c r="X541" s="32"/>
      <c r="Y541" s="32"/>
    </row>
    <row r="542"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U542" s="32"/>
      <c r="V542" s="32"/>
      <c r="W542" s="32"/>
      <c r="X542" s="32"/>
      <c r="Y542" s="32"/>
    </row>
    <row r="543"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U543" s="32"/>
      <c r="V543" s="32"/>
      <c r="W543" s="32"/>
      <c r="X543" s="32"/>
      <c r="Y543" s="32"/>
    </row>
    <row r="544"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U544" s="32"/>
      <c r="V544" s="32"/>
      <c r="W544" s="32"/>
      <c r="X544" s="32"/>
      <c r="Y544" s="32"/>
    </row>
    <row r="545"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U545" s="32"/>
      <c r="V545" s="32"/>
      <c r="W545" s="32"/>
      <c r="X545" s="32"/>
      <c r="Y545" s="32"/>
    </row>
    <row r="546"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U546" s="32"/>
      <c r="V546" s="32"/>
      <c r="W546" s="32"/>
      <c r="X546" s="32"/>
      <c r="Y546" s="32"/>
    </row>
    <row r="547"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U547" s="32"/>
      <c r="V547" s="32"/>
      <c r="W547" s="32"/>
      <c r="X547" s="32"/>
      <c r="Y547" s="32"/>
    </row>
    <row r="548"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U548" s="32"/>
      <c r="V548" s="32"/>
      <c r="W548" s="32"/>
      <c r="X548" s="32"/>
      <c r="Y548" s="32"/>
    </row>
    <row r="549"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U549" s="32"/>
      <c r="V549" s="32"/>
      <c r="W549" s="32"/>
      <c r="X549" s="32"/>
      <c r="Y549" s="32"/>
    </row>
    <row r="550"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U550" s="32"/>
      <c r="V550" s="32"/>
      <c r="W550" s="32"/>
      <c r="X550" s="32"/>
      <c r="Y550" s="32"/>
    </row>
    <row r="551"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U551" s="32"/>
      <c r="V551" s="32"/>
      <c r="W551" s="32"/>
      <c r="X551" s="32"/>
      <c r="Y551" s="32"/>
    </row>
    <row r="552"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U552" s="32"/>
      <c r="V552" s="32"/>
      <c r="W552" s="32"/>
      <c r="X552" s="32"/>
      <c r="Y552" s="32"/>
    </row>
    <row r="553"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U553" s="32"/>
      <c r="V553" s="32"/>
      <c r="W553" s="32"/>
      <c r="X553" s="32"/>
      <c r="Y553" s="32"/>
    </row>
    <row r="554"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U554" s="32"/>
      <c r="V554" s="32"/>
      <c r="W554" s="32"/>
      <c r="X554" s="32"/>
      <c r="Y554" s="32"/>
    </row>
    <row r="555"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U555" s="32"/>
      <c r="V555" s="32"/>
      <c r="W555" s="32"/>
      <c r="X555" s="32"/>
      <c r="Y555" s="32"/>
    </row>
    <row r="556"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U556" s="32"/>
      <c r="V556" s="32"/>
      <c r="W556" s="32"/>
      <c r="X556" s="32"/>
      <c r="Y556" s="32"/>
    </row>
    <row r="557"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U557" s="32"/>
      <c r="V557" s="32"/>
      <c r="W557" s="32"/>
      <c r="X557" s="32"/>
      <c r="Y557" s="32"/>
    </row>
    <row r="558"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U558" s="32"/>
      <c r="V558" s="32"/>
      <c r="W558" s="32"/>
      <c r="X558" s="32"/>
      <c r="Y558" s="32"/>
    </row>
    <row r="559"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U559" s="32"/>
      <c r="V559" s="32"/>
      <c r="W559" s="32"/>
      <c r="X559" s="32"/>
      <c r="Y559" s="32"/>
    </row>
    <row r="560"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U560" s="32"/>
      <c r="V560" s="32"/>
      <c r="W560" s="32"/>
      <c r="X560" s="32"/>
      <c r="Y560" s="32"/>
    </row>
    <row r="561"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U561" s="32"/>
      <c r="V561" s="32"/>
      <c r="W561" s="32"/>
      <c r="X561" s="32"/>
      <c r="Y561" s="32"/>
    </row>
    <row r="562"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U562" s="32"/>
      <c r="V562" s="32"/>
      <c r="W562" s="32"/>
      <c r="X562" s="32"/>
      <c r="Y562" s="32"/>
    </row>
    <row r="563"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U563" s="32"/>
      <c r="V563" s="32"/>
      <c r="W563" s="32"/>
      <c r="X563" s="32"/>
      <c r="Y563" s="32"/>
    </row>
    <row r="564"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U564" s="32"/>
      <c r="V564" s="32"/>
      <c r="W564" s="32"/>
      <c r="X564" s="32"/>
      <c r="Y564" s="32"/>
    </row>
    <row r="565"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U565" s="32"/>
      <c r="V565" s="32"/>
      <c r="W565" s="32"/>
      <c r="X565" s="32"/>
      <c r="Y565" s="32"/>
    </row>
    <row r="566"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U566" s="32"/>
      <c r="V566" s="32"/>
      <c r="W566" s="32"/>
      <c r="X566" s="32"/>
      <c r="Y566" s="32"/>
    </row>
    <row r="567"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U567" s="32"/>
      <c r="V567" s="32"/>
      <c r="W567" s="32"/>
      <c r="X567" s="32"/>
      <c r="Y567" s="32"/>
    </row>
    <row r="568"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U568" s="32"/>
      <c r="V568" s="32"/>
      <c r="W568" s="32"/>
      <c r="X568" s="32"/>
      <c r="Y568" s="32"/>
    </row>
    <row r="569"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U569" s="32"/>
      <c r="V569" s="32"/>
      <c r="W569" s="32"/>
      <c r="X569" s="32"/>
      <c r="Y569" s="32"/>
    </row>
    <row r="570"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U570" s="32"/>
      <c r="V570" s="32"/>
      <c r="W570" s="32"/>
      <c r="X570" s="32"/>
      <c r="Y570" s="32"/>
    </row>
    <row r="571"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U571" s="32"/>
      <c r="V571" s="32"/>
      <c r="W571" s="32"/>
      <c r="X571" s="32"/>
      <c r="Y571" s="32"/>
    </row>
    <row r="572"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U572" s="32"/>
      <c r="V572" s="32"/>
      <c r="W572" s="32"/>
      <c r="X572" s="32"/>
      <c r="Y572" s="32"/>
    </row>
    <row r="573"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U573" s="32"/>
      <c r="V573" s="32"/>
      <c r="W573" s="32"/>
      <c r="X573" s="32"/>
      <c r="Y573" s="32"/>
    </row>
    <row r="574"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U574" s="32"/>
      <c r="V574" s="32"/>
      <c r="W574" s="32"/>
      <c r="X574" s="32"/>
      <c r="Y574" s="32"/>
    </row>
    <row r="575"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U575" s="32"/>
      <c r="V575" s="32"/>
      <c r="W575" s="32"/>
      <c r="X575" s="32"/>
      <c r="Y575" s="32"/>
    </row>
    <row r="576"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U576" s="32"/>
      <c r="V576" s="32"/>
      <c r="W576" s="32"/>
      <c r="X576" s="32"/>
      <c r="Y576" s="32"/>
    </row>
    <row r="577"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U577" s="32"/>
      <c r="V577" s="32"/>
      <c r="W577" s="32"/>
      <c r="X577" s="32"/>
      <c r="Y577" s="32"/>
    </row>
    <row r="578"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U578" s="32"/>
      <c r="V578" s="32"/>
      <c r="W578" s="32"/>
      <c r="X578" s="32"/>
      <c r="Y578" s="32"/>
    </row>
    <row r="579"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U579" s="32"/>
      <c r="V579" s="32"/>
      <c r="W579" s="32"/>
      <c r="X579" s="32"/>
      <c r="Y579" s="32"/>
    </row>
    <row r="580"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U580" s="32"/>
      <c r="V580" s="32"/>
      <c r="W580" s="32"/>
      <c r="X580" s="32"/>
      <c r="Y580" s="32"/>
    </row>
    <row r="581"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U581" s="32"/>
      <c r="V581" s="32"/>
      <c r="W581" s="32"/>
      <c r="X581" s="32"/>
      <c r="Y581" s="32"/>
    </row>
    <row r="582"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U582" s="32"/>
      <c r="V582" s="32"/>
      <c r="W582" s="32"/>
      <c r="X582" s="32"/>
      <c r="Y582" s="32"/>
    </row>
    <row r="583"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U583" s="32"/>
      <c r="V583" s="32"/>
      <c r="W583" s="32"/>
      <c r="X583" s="32"/>
      <c r="Y583" s="32"/>
    </row>
    <row r="584"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U584" s="32"/>
      <c r="V584" s="32"/>
      <c r="W584" s="32"/>
      <c r="X584" s="32"/>
      <c r="Y584" s="32"/>
    </row>
    <row r="585"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U585" s="32"/>
      <c r="V585" s="32"/>
      <c r="W585" s="32"/>
      <c r="X585" s="32"/>
      <c r="Y585" s="32"/>
    </row>
    <row r="586"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U586" s="32"/>
      <c r="V586" s="32"/>
      <c r="W586" s="32"/>
      <c r="X586" s="32"/>
      <c r="Y586" s="32"/>
    </row>
    <row r="587"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U587" s="32"/>
      <c r="V587" s="32"/>
      <c r="W587" s="32"/>
      <c r="X587" s="32"/>
      <c r="Y587" s="32"/>
    </row>
    <row r="588"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U588" s="32"/>
      <c r="V588" s="32"/>
      <c r="W588" s="32"/>
      <c r="X588" s="32"/>
      <c r="Y588" s="32"/>
    </row>
    <row r="589"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U589" s="32"/>
      <c r="V589" s="32"/>
      <c r="W589" s="32"/>
      <c r="X589" s="32"/>
      <c r="Y589" s="32"/>
    </row>
    <row r="590"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U590" s="32"/>
      <c r="V590" s="32"/>
      <c r="W590" s="32"/>
      <c r="X590" s="32"/>
      <c r="Y590" s="32"/>
    </row>
    <row r="591"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U591" s="32"/>
      <c r="V591" s="32"/>
      <c r="W591" s="32"/>
      <c r="X591" s="32"/>
      <c r="Y591" s="32"/>
    </row>
    <row r="592"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U592" s="32"/>
      <c r="V592" s="32"/>
      <c r="W592" s="32"/>
      <c r="X592" s="32"/>
      <c r="Y592" s="32"/>
    </row>
    <row r="593"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U593" s="32"/>
      <c r="V593" s="32"/>
      <c r="W593" s="32"/>
      <c r="X593" s="32"/>
      <c r="Y593" s="32"/>
    </row>
    <row r="594"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U594" s="32"/>
      <c r="V594" s="32"/>
      <c r="W594" s="32"/>
      <c r="X594" s="32"/>
      <c r="Y594" s="32"/>
    </row>
    <row r="595"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U595" s="32"/>
      <c r="V595" s="32"/>
      <c r="W595" s="32"/>
      <c r="X595" s="32"/>
      <c r="Y595" s="32"/>
    </row>
    <row r="596"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U596" s="32"/>
      <c r="V596" s="32"/>
      <c r="W596" s="32"/>
      <c r="X596" s="32"/>
      <c r="Y596" s="32"/>
    </row>
    <row r="597"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U597" s="32"/>
      <c r="V597" s="32"/>
      <c r="W597" s="32"/>
      <c r="X597" s="32"/>
      <c r="Y597" s="32"/>
    </row>
    <row r="598"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U598" s="32"/>
      <c r="V598" s="32"/>
      <c r="W598" s="32"/>
      <c r="X598" s="32"/>
      <c r="Y598" s="32"/>
    </row>
    <row r="599"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U599" s="32"/>
      <c r="V599" s="32"/>
      <c r="W599" s="32"/>
      <c r="X599" s="32"/>
      <c r="Y599" s="32"/>
    </row>
    <row r="600"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U600" s="32"/>
      <c r="V600" s="32"/>
      <c r="W600" s="32"/>
      <c r="X600" s="32"/>
      <c r="Y600" s="32"/>
    </row>
    <row r="601"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U601" s="32"/>
      <c r="V601" s="32"/>
      <c r="W601" s="32"/>
      <c r="X601" s="32"/>
      <c r="Y601" s="32"/>
    </row>
    <row r="602"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U602" s="32"/>
      <c r="V602" s="32"/>
      <c r="W602" s="32"/>
      <c r="X602" s="32"/>
      <c r="Y602" s="32"/>
    </row>
    <row r="603"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U603" s="32"/>
      <c r="V603" s="32"/>
      <c r="W603" s="32"/>
      <c r="X603" s="32"/>
      <c r="Y603" s="32"/>
    </row>
    <row r="604"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U604" s="32"/>
      <c r="V604" s="32"/>
      <c r="W604" s="32"/>
      <c r="X604" s="32"/>
      <c r="Y604" s="32"/>
    </row>
    <row r="605"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U605" s="32"/>
      <c r="V605" s="32"/>
      <c r="W605" s="32"/>
      <c r="X605" s="32"/>
      <c r="Y605" s="32"/>
    </row>
    <row r="606"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U606" s="32"/>
      <c r="V606" s="32"/>
      <c r="W606" s="32"/>
      <c r="X606" s="32"/>
      <c r="Y606" s="32"/>
    </row>
    <row r="607"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U607" s="32"/>
      <c r="V607" s="32"/>
      <c r="W607" s="32"/>
      <c r="X607" s="32"/>
      <c r="Y607" s="32"/>
    </row>
    <row r="608"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U608" s="32"/>
      <c r="V608" s="32"/>
      <c r="W608" s="32"/>
      <c r="X608" s="32"/>
      <c r="Y608" s="32"/>
    </row>
    <row r="609"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U609" s="32"/>
      <c r="V609" s="32"/>
      <c r="W609" s="32"/>
      <c r="X609" s="32"/>
      <c r="Y609" s="32"/>
    </row>
    <row r="610"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U610" s="32"/>
      <c r="V610" s="32"/>
      <c r="W610" s="32"/>
      <c r="X610" s="32"/>
      <c r="Y610" s="32"/>
    </row>
    <row r="611"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U611" s="32"/>
      <c r="V611" s="32"/>
      <c r="W611" s="32"/>
      <c r="X611" s="32"/>
      <c r="Y611" s="32"/>
    </row>
    <row r="612"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U612" s="32"/>
      <c r="V612" s="32"/>
      <c r="W612" s="32"/>
      <c r="X612" s="32"/>
      <c r="Y612" s="32"/>
    </row>
    <row r="613"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U613" s="32"/>
      <c r="V613" s="32"/>
      <c r="W613" s="32"/>
      <c r="X613" s="32"/>
      <c r="Y613" s="32"/>
    </row>
    <row r="614"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U614" s="32"/>
      <c r="V614" s="32"/>
      <c r="W614" s="32"/>
      <c r="X614" s="32"/>
      <c r="Y614" s="32"/>
    </row>
    <row r="615"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U615" s="32"/>
      <c r="V615" s="32"/>
      <c r="W615" s="32"/>
      <c r="X615" s="32"/>
      <c r="Y615" s="32"/>
    </row>
    <row r="616"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U616" s="32"/>
      <c r="V616" s="32"/>
      <c r="W616" s="32"/>
      <c r="X616" s="32"/>
      <c r="Y616" s="32"/>
    </row>
    <row r="617"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U617" s="32"/>
      <c r="V617" s="32"/>
      <c r="W617" s="32"/>
      <c r="X617" s="32"/>
      <c r="Y617" s="32"/>
    </row>
    <row r="618"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U618" s="32"/>
      <c r="V618" s="32"/>
      <c r="W618" s="32"/>
      <c r="X618" s="32"/>
      <c r="Y618" s="32"/>
    </row>
    <row r="619"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U619" s="32"/>
      <c r="V619" s="32"/>
      <c r="W619" s="32"/>
      <c r="X619" s="32"/>
      <c r="Y619" s="32"/>
    </row>
    <row r="620"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U620" s="32"/>
      <c r="V620" s="32"/>
      <c r="W620" s="32"/>
      <c r="X620" s="32"/>
      <c r="Y620" s="32"/>
    </row>
    <row r="621"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U621" s="32"/>
      <c r="V621" s="32"/>
      <c r="W621" s="32"/>
      <c r="X621" s="32"/>
      <c r="Y621" s="32"/>
    </row>
    <row r="622"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U622" s="32"/>
      <c r="V622" s="32"/>
      <c r="W622" s="32"/>
      <c r="X622" s="32"/>
      <c r="Y622" s="32"/>
    </row>
    <row r="623"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U623" s="32"/>
      <c r="V623" s="32"/>
      <c r="W623" s="32"/>
      <c r="X623" s="32"/>
      <c r="Y623" s="32"/>
    </row>
    <row r="624"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U624" s="32"/>
      <c r="V624" s="32"/>
      <c r="W624" s="32"/>
      <c r="X624" s="32"/>
      <c r="Y624" s="32"/>
    </row>
    <row r="625"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U625" s="32"/>
      <c r="V625" s="32"/>
      <c r="W625" s="32"/>
      <c r="X625" s="32"/>
      <c r="Y625" s="32"/>
    </row>
    <row r="626"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U626" s="32"/>
      <c r="V626" s="32"/>
      <c r="W626" s="32"/>
      <c r="X626" s="32"/>
      <c r="Y626" s="32"/>
    </row>
    <row r="627"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U627" s="32"/>
      <c r="V627" s="32"/>
      <c r="W627" s="32"/>
      <c r="X627" s="32"/>
      <c r="Y627" s="32"/>
    </row>
    <row r="628"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U628" s="32"/>
      <c r="V628" s="32"/>
      <c r="W628" s="32"/>
      <c r="X628" s="32"/>
      <c r="Y628" s="32"/>
    </row>
    <row r="629"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U629" s="32"/>
      <c r="V629" s="32"/>
      <c r="W629" s="32"/>
      <c r="X629" s="32"/>
      <c r="Y629" s="32"/>
    </row>
    <row r="630"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U630" s="32"/>
      <c r="V630" s="32"/>
      <c r="W630" s="32"/>
      <c r="X630" s="32"/>
      <c r="Y630" s="32"/>
    </row>
    <row r="631"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U631" s="32"/>
      <c r="V631" s="32"/>
      <c r="W631" s="32"/>
      <c r="X631" s="32"/>
      <c r="Y631" s="32"/>
    </row>
    <row r="632"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U632" s="32"/>
      <c r="V632" s="32"/>
      <c r="W632" s="32"/>
      <c r="X632" s="32"/>
      <c r="Y632" s="32"/>
    </row>
    <row r="633"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U633" s="32"/>
      <c r="V633" s="32"/>
      <c r="W633" s="32"/>
      <c r="X633" s="32"/>
      <c r="Y633" s="32"/>
    </row>
    <row r="634"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U634" s="32"/>
      <c r="V634" s="32"/>
      <c r="W634" s="32"/>
      <c r="X634" s="32"/>
      <c r="Y634" s="32"/>
    </row>
    <row r="635"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U635" s="32"/>
      <c r="V635" s="32"/>
      <c r="W635" s="32"/>
      <c r="X635" s="32"/>
      <c r="Y635" s="32"/>
    </row>
    <row r="636"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U636" s="32"/>
      <c r="V636" s="32"/>
      <c r="W636" s="32"/>
      <c r="X636" s="32"/>
      <c r="Y636" s="32"/>
    </row>
    <row r="637"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U637" s="32"/>
      <c r="V637" s="32"/>
      <c r="W637" s="32"/>
      <c r="X637" s="32"/>
      <c r="Y637" s="32"/>
    </row>
    <row r="638"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U638" s="32"/>
      <c r="V638" s="32"/>
      <c r="W638" s="32"/>
      <c r="X638" s="32"/>
      <c r="Y638" s="32"/>
    </row>
    <row r="639"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U639" s="32"/>
      <c r="V639" s="32"/>
      <c r="W639" s="32"/>
      <c r="X639" s="32"/>
      <c r="Y639" s="32"/>
    </row>
    <row r="640"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U640" s="32"/>
      <c r="V640" s="32"/>
      <c r="W640" s="32"/>
      <c r="X640" s="32"/>
      <c r="Y640" s="32"/>
    </row>
    <row r="641"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U641" s="32"/>
      <c r="V641" s="32"/>
      <c r="W641" s="32"/>
      <c r="X641" s="32"/>
      <c r="Y641" s="32"/>
    </row>
    <row r="642"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U642" s="32"/>
      <c r="V642" s="32"/>
      <c r="W642" s="32"/>
      <c r="X642" s="32"/>
      <c r="Y642" s="32"/>
    </row>
    <row r="643"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U643" s="32"/>
      <c r="V643" s="32"/>
      <c r="W643" s="32"/>
      <c r="X643" s="32"/>
      <c r="Y643" s="32"/>
    </row>
    <row r="644"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U644" s="32"/>
      <c r="V644" s="32"/>
      <c r="W644" s="32"/>
      <c r="X644" s="32"/>
      <c r="Y644" s="32"/>
    </row>
    <row r="645"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U645" s="32"/>
      <c r="V645" s="32"/>
      <c r="W645" s="32"/>
      <c r="X645" s="32"/>
      <c r="Y645" s="32"/>
    </row>
    <row r="646"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U646" s="32"/>
      <c r="V646" s="32"/>
      <c r="W646" s="32"/>
      <c r="X646" s="32"/>
      <c r="Y646" s="32"/>
    </row>
    <row r="647"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U647" s="32"/>
      <c r="V647" s="32"/>
      <c r="W647" s="32"/>
      <c r="X647" s="32"/>
      <c r="Y647" s="32"/>
    </row>
    <row r="648"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U648" s="32"/>
      <c r="V648" s="32"/>
      <c r="W648" s="32"/>
      <c r="X648" s="32"/>
      <c r="Y648" s="32"/>
    </row>
    <row r="649"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U649" s="32"/>
      <c r="V649" s="32"/>
      <c r="W649" s="32"/>
      <c r="X649" s="32"/>
      <c r="Y649" s="32"/>
    </row>
    <row r="650"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U650" s="32"/>
      <c r="V650" s="32"/>
      <c r="W650" s="32"/>
      <c r="X650" s="32"/>
      <c r="Y650" s="32"/>
    </row>
    <row r="651"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U651" s="32"/>
      <c r="V651" s="32"/>
      <c r="W651" s="32"/>
      <c r="X651" s="32"/>
      <c r="Y651" s="32"/>
    </row>
    <row r="652"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U652" s="32"/>
      <c r="V652" s="32"/>
      <c r="W652" s="32"/>
      <c r="X652" s="32"/>
      <c r="Y652" s="32"/>
    </row>
    <row r="653"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U653" s="32"/>
      <c r="V653" s="32"/>
      <c r="W653" s="32"/>
      <c r="X653" s="32"/>
      <c r="Y653" s="32"/>
    </row>
    <row r="654"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U654" s="32"/>
      <c r="V654" s="32"/>
      <c r="W654" s="32"/>
      <c r="X654" s="32"/>
      <c r="Y654" s="32"/>
    </row>
    <row r="655"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U655" s="32"/>
      <c r="V655" s="32"/>
      <c r="W655" s="32"/>
      <c r="X655" s="32"/>
      <c r="Y655" s="32"/>
    </row>
    <row r="656"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U656" s="32"/>
      <c r="V656" s="32"/>
      <c r="W656" s="32"/>
      <c r="X656" s="32"/>
      <c r="Y656" s="32"/>
    </row>
    <row r="657"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U657" s="32"/>
      <c r="V657" s="32"/>
      <c r="W657" s="32"/>
      <c r="X657" s="32"/>
      <c r="Y657" s="32"/>
    </row>
    <row r="658"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U658" s="32"/>
      <c r="V658" s="32"/>
      <c r="W658" s="32"/>
      <c r="X658" s="32"/>
      <c r="Y658" s="32"/>
    </row>
    <row r="659"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U659" s="32"/>
      <c r="V659" s="32"/>
      <c r="W659" s="32"/>
      <c r="X659" s="32"/>
      <c r="Y659" s="32"/>
    </row>
    <row r="660"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U660" s="32"/>
      <c r="V660" s="32"/>
      <c r="W660" s="32"/>
      <c r="X660" s="32"/>
      <c r="Y660" s="32"/>
    </row>
    <row r="661"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U661" s="32"/>
      <c r="V661" s="32"/>
      <c r="W661" s="32"/>
      <c r="X661" s="32"/>
      <c r="Y661" s="32"/>
    </row>
    <row r="662"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U662" s="32"/>
      <c r="V662" s="32"/>
      <c r="W662" s="32"/>
      <c r="X662" s="32"/>
      <c r="Y662" s="32"/>
    </row>
    <row r="663"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U663" s="32"/>
      <c r="V663" s="32"/>
      <c r="W663" s="32"/>
      <c r="X663" s="32"/>
      <c r="Y663" s="32"/>
    </row>
    <row r="664"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U664" s="32"/>
      <c r="V664" s="32"/>
      <c r="W664" s="32"/>
      <c r="X664" s="32"/>
      <c r="Y664" s="32"/>
    </row>
    <row r="665"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U665" s="32"/>
      <c r="V665" s="32"/>
      <c r="W665" s="32"/>
      <c r="X665" s="32"/>
      <c r="Y665" s="32"/>
    </row>
    <row r="666"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U666" s="32"/>
      <c r="V666" s="32"/>
      <c r="W666" s="32"/>
      <c r="X666" s="32"/>
      <c r="Y666" s="32"/>
    </row>
    <row r="667"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U667" s="32"/>
      <c r="V667" s="32"/>
      <c r="W667" s="32"/>
      <c r="X667" s="32"/>
      <c r="Y667" s="32"/>
    </row>
    <row r="668"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U668" s="32"/>
      <c r="V668" s="32"/>
      <c r="W668" s="32"/>
      <c r="X668" s="32"/>
      <c r="Y668" s="32"/>
    </row>
    <row r="669"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U669" s="32"/>
      <c r="V669" s="32"/>
      <c r="W669" s="32"/>
      <c r="X669" s="32"/>
      <c r="Y669" s="32"/>
    </row>
    <row r="670"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U670" s="32"/>
      <c r="V670" s="32"/>
      <c r="W670" s="32"/>
      <c r="X670" s="32"/>
      <c r="Y670" s="32"/>
    </row>
    <row r="671"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U671" s="32"/>
      <c r="V671" s="32"/>
      <c r="W671" s="32"/>
      <c r="X671" s="32"/>
      <c r="Y671" s="32"/>
    </row>
    <row r="672"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U672" s="32"/>
      <c r="V672" s="32"/>
      <c r="W672" s="32"/>
      <c r="X672" s="32"/>
      <c r="Y672" s="32"/>
    </row>
    <row r="673"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U673" s="32"/>
      <c r="V673" s="32"/>
      <c r="W673" s="32"/>
      <c r="X673" s="32"/>
      <c r="Y673" s="32"/>
    </row>
    <row r="674"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U674" s="32"/>
      <c r="V674" s="32"/>
      <c r="W674" s="32"/>
      <c r="X674" s="32"/>
      <c r="Y674" s="32"/>
    </row>
    <row r="675"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U675" s="32"/>
      <c r="V675" s="32"/>
      <c r="W675" s="32"/>
      <c r="X675" s="32"/>
      <c r="Y675" s="32"/>
    </row>
    <row r="676"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U676" s="32"/>
      <c r="V676" s="32"/>
      <c r="W676" s="32"/>
      <c r="X676" s="32"/>
      <c r="Y676" s="32"/>
    </row>
    <row r="677"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U677" s="32"/>
      <c r="V677" s="32"/>
      <c r="W677" s="32"/>
      <c r="X677" s="32"/>
      <c r="Y677" s="32"/>
    </row>
    <row r="678"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U678" s="32"/>
      <c r="V678" s="32"/>
      <c r="W678" s="32"/>
      <c r="X678" s="32"/>
      <c r="Y678" s="32"/>
    </row>
    <row r="679"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U679" s="32"/>
      <c r="V679" s="32"/>
      <c r="W679" s="32"/>
      <c r="X679" s="32"/>
      <c r="Y679" s="32"/>
    </row>
    <row r="680"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U680" s="32"/>
      <c r="V680" s="32"/>
      <c r="W680" s="32"/>
      <c r="X680" s="32"/>
      <c r="Y680" s="32"/>
    </row>
    <row r="681"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U681" s="32"/>
      <c r="V681" s="32"/>
      <c r="W681" s="32"/>
      <c r="X681" s="32"/>
      <c r="Y681" s="32"/>
    </row>
    <row r="682"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U682" s="32"/>
      <c r="V682" s="32"/>
      <c r="W682" s="32"/>
      <c r="X682" s="32"/>
      <c r="Y682" s="32"/>
    </row>
    <row r="683"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U683" s="32"/>
      <c r="V683" s="32"/>
      <c r="W683" s="32"/>
      <c r="X683" s="32"/>
      <c r="Y683" s="32"/>
    </row>
    <row r="684"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U684" s="32"/>
      <c r="V684" s="32"/>
      <c r="W684" s="32"/>
      <c r="X684" s="32"/>
      <c r="Y684" s="32"/>
    </row>
    <row r="685"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U685" s="32"/>
      <c r="V685" s="32"/>
      <c r="W685" s="32"/>
      <c r="X685" s="32"/>
      <c r="Y685" s="32"/>
    </row>
    <row r="686"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U686" s="32"/>
      <c r="V686" s="32"/>
      <c r="W686" s="32"/>
      <c r="X686" s="32"/>
      <c r="Y686" s="32"/>
    </row>
    <row r="687"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U687" s="32"/>
      <c r="V687" s="32"/>
      <c r="W687" s="32"/>
      <c r="X687" s="32"/>
      <c r="Y687" s="32"/>
    </row>
    <row r="688"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U688" s="32"/>
      <c r="V688" s="32"/>
      <c r="W688" s="32"/>
      <c r="X688" s="32"/>
      <c r="Y688" s="32"/>
    </row>
    <row r="689"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U689" s="32"/>
      <c r="V689" s="32"/>
      <c r="W689" s="32"/>
      <c r="X689" s="32"/>
      <c r="Y689" s="32"/>
    </row>
    <row r="690"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U690" s="32"/>
      <c r="V690" s="32"/>
      <c r="W690" s="32"/>
      <c r="X690" s="32"/>
      <c r="Y690" s="32"/>
    </row>
    <row r="691"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U691" s="32"/>
      <c r="V691" s="32"/>
      <c r="W691" s="32"/>
      <c r="X691" s="32"/>
      <c r="Y691" s="32"/>
    </row>
    <row r="692"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U692" s="32"/>
      <c r="V692" s="32"/>
      <c r="W692" s="32"/>
      <c r="X692" s="32"/>
      <c r="Y692" s="32"/>
    </row>
    <row r="693"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U693" s="32"/>
      <c r="V693" s="32"/>
      <c r="W693" s="32"/>
      <c r="X693" s="32"/>
      <c r="Y693" s="32"/>
    </row>
    <row r="694"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U694" s="32"/>
      <c r="V694" s="32"/>
      <c r="W694" s="32"/>
      <c r="X694" s="32"/>
      <c r="Y694" s="32"/>
    </row>
    <row r="695"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U695" s="32"/>
      <c r="V695" s="32"/>
      <c r="W695" s="32"/>
      <c r="X695" s="32"/>
      <c r="Y695" s="32"/>
    </row>
    <row r="696"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U696" s="32"/>
      <c r="V696" s="32"/>
      <c r="W696" s="32"/>
      <c r="X696" s="32"/>
      <c r="Y696" s="32"/>
    </row>
    <row r="697"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U697" s="32"/>
      <c r="V697" s="32"/>
      <c r="W697" s="32"/>
      <c r="X697" s="32"/>
      <c r="Y697" s="32"/>
    </row>
    <row r="698"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U698" s="32"/>
      <c r="V698" s="32"/>
      <c r="W698" s="32"/>
      <c r="X698" s="32"/>
      <c r="Y698" s="32"/>
    </row>
    <row r="699"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U699" s="32"/>
      <c r="V699" s="32"/>
      <c r="W699" s="32"/>
      <c r="X699" s="32"/>
      <c r="Y699" s="32"/>
    </row>
    <row r="700"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U700" s="32"/>
      <c r="V700" s="32"/>
      <c r="W700" s="32"/>
      <c r="X700" s="32"/>
      <c r="Y700" s="32"/>
    </row>
    <row r="701"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U701" s="32"/>
      <c r="V701" s="32"/>
      <c r="W701" s="32"/>
      <c r="X701" s="32"/>
      <c r="Y701" s="32"/>
    </row>
    <row r="702"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U702" s="32"/>
      <c r="V702" s="32"/>
      <c r="W702" s="32"/>
      <c r="X702" s="32"/>
      <c r="Y702" s="32"/>
    </row>
    <row r="703"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U703" s="32"/>
      <c r="V703" s="32"/>
      <c r="W703" s="32"/>
      <c r="X703" s="32"/>
      <c r="Y703" s="32"/>
    </row>
    <row r="704"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U704" s="32"/>
      <c r="V704" s="32"/>
      <c r="W704" s="32"/>
      <c r="X704" s="32"/>
      <c r="Y704" s="32"/>
    </row>
    <row r="705"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U705" s="32"/>
      <c r="V705" s="32"/>
      <c r="W705" s="32"/>
      <c r="X705" s="32"/>
      <c r="Y705" s="32"/>
    </row>
    <row r="706"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U706" s="32"/>
      <c r="V706" s="32"/>
      <c r="W706" s="32"/>
      <c r="X706" s="32"/>
      <c r="Y706" s="32"/>
    </row>
    <row r="707"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U707" s="32"/>
      <c r="V707" s="32"/>
      <c r="W707" s="32"/>
      <c r="X707" s="32"/>
      <c r="Y707" s="32"/>
    </row>
    <row r="708"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U708" s="32"/>
      <c r="V708" s="32"/>
      <c r="W708" s="32"/>
      <c r="X708" s="32"/>
      <c r="Y708" s="32"/>
    </row>
    <row r="709"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U709" s="32"/>
      <c r="V709" s="32"/>
      <c r="W709" s="32"/>
      <c r="X709" s="32"/>
      <c r="Y709" s="32"/>
    </row>
    <row r="710"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U710" s="32"/>
      <c r="V710" s="32"/>
      <c r="W710" s="32"/>
      <c r="X710" s="32"/>
      <c r="Y710" s="32"/>
    </row>
    <row r="711"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U711" s="32"/>
      <c r="V711" s="32"/>
      <c r="W711" s="32"/>
      <c r="X711" s="32"/>
      <c r="Y711" s="32"/>
    </row>
    <row r="712"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U712" s="32"/>
      <c r="V712" s="32"/>
      <c r="W712" s="32"/>
      <c r="X712" s="32"/>
      <c r="Y712" s="32"/>
    </row>
    <row r="713"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U713" s="32"/>
      <c r="V713" s="32"/>
      <c r="W713" s="32"/>
      <c r="X713" s="32"/>
      <c r="Y713" s="32"/>
    </row>
    <row r="714"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U714" s="32"/>
      <c r="V714" s="32"/>
      <c r="W714" s="32"/>
      <c r="X714" s="32"/>
      <c r="Y714" s="32"/>
    </row>
    <row r="715"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U715" s="32"/>
      <c r="V715" s="32"/>
      <c r="W715" s="32"/>
      <c r="X715" s="32"/>
      <c r="Y715" s="32"/>
    </row>
    <row r="716"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U716" s="32"/>
      <c r="V716" s="32"/>
      <c r="W716" s="32"/>
      <c r="X716" s="32"/>
      <c r="Y716" s="32"/>
    </row>
    <row r="717"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U717" s="32"/>
      <c r="V717" s="32"/>
      <c r="W717" s="32"/>
      <c r="X717" s="32"/>
      <c r="Y717" s="32"/>
    </row>
    <row r="718"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U718" s="32"/>
      <c r="V718" s="32"/>
      <c r="W718" s="32"/>
      <c r="X718" s="32"/>
      <c r="Y718" s="32"/>
    </row>
    <row r="719"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U719" s="32"/>
      <c r="V719" s="32"/>
      <c r="W719" s="32"/>
      <c r="X719" s="32"/>
      <c r="Y719" s="32"/>
    </row>
    <row r="720"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U720" s="32"/>
      <c r="V720" s="32"/>
      <c r="W720" s="32"/>
      <c r="X720" s="32"/>
      <c r="Y720" s="32"/>
    </row>
    <row r="721"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U721" s="32"/>
      <c r="V721" s="32"/>
      <c r="W721" s="32"/>
      <c r="X721" s="32"/>
      <c r="Y721" s="32"/>
    </row>
    <row r="722"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U722" s="32"/>
      <c r="V722" s="32"/>
      <c r="W722" s="32"/>
      <c r="X722" s="32"/>
      <c r="Y722" s="32"/>
    </row>
    <row r="723"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U723" s="32"/>
      <c r="V723" s="32"/>
      <c r="W723" s="32"/>
      <c r="X723" s="32"/>
      <c r="Y723" s="32"/>
    </row>
    <row r="724"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U724" s="32"/>
      <c r="V724" s="32"/>
      <c r="W724" s="32"/>
      <c r="X724" s="32"/>
      <c r="Y724" s="32"/>
    </row>
    <row r="725"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U725" s="32"/>
      <c r="V725" s="32"/>
      <c r="W725" s="32"/>
      <c r="X725" s="32"/>
      <c r="Y725" s="32"/>
    </row>
    <row r="726"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U726" s="32"/>
      <c r="V726" s="32"/>
      <c r="W726" s="32"/>
      <c r="X726" s="32"/>
      <c r="Y726" s="32"/>
    </row>
    <row r="727"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U727" s="32"/>
      <c r="V727" s="32"/>
      <c r="W727" s="32"/>
      <c r="X727" s="32"/>
      <c r="Y727" s="32"/>
    </row>
    <row r="728"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U728" s="32"/>
      <c r="V728" s="32"/>
      <c r="W728" s="32"/>
      <c r="X728" s="32"/>
      <c r="Y728" s="32"/>
    </row>
    <row r="729"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U729" s="32"/>
      <c r="V729" s="32"/>
      <c r="W729" s="32"/>
      <c r="X729" s="32"/>
      <c r="Y729" s="32"/>
    </row>
    <row r="730"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U730" s="32"/>
      <c r="V730" s="32"/>
      <c r="W730" s="32"/>
      <c r="X730" s="32"/>
      <c r="Y730" s="32"/>
    </row>
    <row r="731"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U731" s="32"/>
      <c r="V731" s="32"/>
      <c r="W731" s="32"/>
      <c r="X731" s="32"/>
      <c r="Y731" s="32"/>
    </row>
    <row r="732"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U732" s="32"/>
      <c r="V732" s="32"/>
      <c r="W732" s="32"/>
      <c r="X732" s="32"/>
      <c r="Y732" s="32"/>
    </row>
    <row r="733"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U733" s="32"/>
      <c r="V733" s="32"/>
      <c r="W733" s="32"/>
      <c r="X733" s="32"/>
      <c r="Y733" s="32"/>
    </row>
    <row r="734"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U734" s="32"/>
      <c r="V734" s="32"/>
      <c r="W734" s="32"/>
      <c r="X734" s="32"/>
      <c r="Y734" s="32"/>
    </row>
    <row r="735"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U735" s="32"/>
      <c r="V735" s="32"/>
      <c r="W735" s="32"/>
      <c r="X735" s="32"/>
      <c r="Y735" s="32"/>
    </row>
    <row r="736"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U736" s="32"/>
      <c r="V736" s="32"/>
      <c r="W736" s="32"/>
      <c r="X736" s="32"/>
      <c r="Y736" s="32"/>
    </row>
    <row r="737"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U737" s="32"/>
      <c r="V737" s="32"/>
      <c r="W737" s="32"/>
      <c r="X737" s="32"/>
      <c r="Y737" s="32"/>
    </row>
    <row r="738"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U738" s="32"/>
      <c r="V738" s="32"/>
      <c r="W738" s="32"/>
      <c r="X738" s="32"/>
      <c r="Y738" s="32"/>
    </row>
    <row r="739"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U739" s="32"/>
      <c r="V739" s="32"/>
      <c r="W739" s="32"/>
      <c r="X739" s="32"/>
      <c r="Y739" s="32"/>
    </row>
    <row r="740"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U740" s="32"/>
      <c r="V740" s="32"/>
      <c r="W740" s="32"/>
      <c r="X740" s="32"/>
      <c r="Y740" s="32"/>
    </row>
    <row r="741"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U741" s="32"/>
      <c r="V741" s="32"/>
      <c r="W741" s="32"/>
      <c r="X741" s="32"/>
      <c r="Y741" s="32"/>
    </row>
    <row r="742"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U742" s="32"/>
      <c r="V742" s="32"/>
      <c r="W742" s="32"/>
      <c r="X742" s="32"/>
      <c r="Y742" s="32"/>
    </row>
    <row r="743"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U743" s="32"/>
      <c r="V743" s="32"/>
      <c r="W743" s="32"/>
      <c r="X743" s="32"/>
      <c r="Y743" s="32"/>
    </row>
    <row r="744"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U744" s="32"/>
      <c r="V744" s="32"/>
      <c r="W744" s="32"/>
      <c r="X744" s="32"/>
      <c r="Y744" s="32"/>
    </row>
    <row r="745"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U745" s="32"/>
      <c r="V745" s="32"/>
      <c r="W745" s="32"/>
      <c r="X745" s="32"/>
      <c r="Y745" s="32"/>
    </row>
    <row r="746"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U746" s="32"/>
      <c r="V746" s="32"/>
      <c r="W746" s="32"/>
      <c r="X746" s="32"/>
      <c r="Y746" s="32"/>
    </row>
    <row r="747"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U747" s="32"/>
      <c r="V747" s="32"/>
      <c r="W747" s="32"/>
      <c r="X747" s="32"/>
      <c r="Y747" s="32"/>
    </row>
    <row r="748"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U748" s="32"/>
      <c r="V748" s="32"/>
      <c r="W748" s="32"/>
      <c r="X748" s="32"/>
      <c r="Y748" s="32"/>
    </row>
    <row r="749"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U749" s="32"/>
      <c r="V749" s="32"/>
      <c r="W749" s="32"/>
      <c r="X749" s="32"/>
      <c r="Y749" s="32"/>
    </row>
    <row r="750"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U750" s="32"/>
      <c r="V750" s="32"/>
      <c r="W750" s="32"/>
      <c r="X750" s="32"/>
      <c r="Y750" s="32"/>
    </row>
    <row r="751"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U751" s="32"/>
      <c r="V751" s="32"/>
      <c r="W751" s="32"/>
      <c r="X751" s="32"/>
      <c r="Y751" s="32"/>
    </row>
    <row r="752"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U752" s="32"/>
      <c r="V752" s="32"/>
      <c r="W752" s="32"/>
      <c r="X752" s="32"/>
      <c r="Y752" s="32"/>
    </row>
    <row r="753"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U753" s="32"/>
      <c r="V753" s="32"/>
      <c r="W753" s="32"/>
      <c r="X753" s="32"/>
      <c r="Y753" s="32"/>
    </row>
    <row r="754"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U754" s="32"/>
      <c r="V754" s="32"/>
      <c r="W754" s="32"/>
      <c r="X754" s="32"/>
      <c r="Y754" s="32"/>
    </row>
    <row r="755"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U755" s="32"/>
      <c r="V755" s="32"/>
      <c r="W755" s="32"/>
      <c r="X755" s="32"/>
      <c r="Y755" s="32"/>
    </row>
    <row r="756"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U756" s="32"/>
      <c r="V756" s="32"/>
      <c r="W756" s="32"/>
      <c r="X756" s="32"/>
      <c r="Y756" s="32"/>
    </row>
    <row r="757"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U757" s="32"/>
      <c r="V757" s="32"/>
      <c r="W757" s="32"/>
      <c r="X757" s="32"/>
      <c r="Y757" s="32"/>
    </row>
    <row r="758"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U758" s="32"/>
      <c r="V758" s="32"/>
      <c r="W758" s="32"/>
      <c r="X758" s="32"/>
      <c r="Y758" s="32"/>
    </row>
    <row r="759"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U759" s="32"/>
      <c r="V759" s="32"/>
      <c r="W759" s="32"/>
      <c r="X759" s="32"/>
      <c r="Y759" s="32"/>
    </row>
    <row r="760"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U760" s="32"/>
      <c r="V760" s="32"/>
      <c r="W760" s="32"/>
      <c r="X760" s="32"/>
      <c r="Y760" s="32"/>
    </row>
    <row r="761"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U761" s="32"/>
      <c r="V761" s="32"/>
      <c r="W761" s="32"/>
      <c r="X761" s="32"/>
      <c r="Y761" s="32"/>
    </row>
    <row r="762"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U762" s="32"/>
      <c r="V762" s="32"/>
      <c r="W762" s="32"/>
      <c r="X762" s="32"/>
      <c r="Y762" s="32"/>
    </row>
    <row r="763"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U763" s="32"/>
      <c r="V763" s="32"/>
      <c r="W763" s="32"/>
      <c r="X763" s="32"/>
      <c r="Y763" s="32"/>
    </row>
    <row r="764"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U764" s="32"/>
      <c r="V764" s="32"/>
      <c r="W764" s="32"/>
      <c r="X764" s="32"/>
      <c r="Y764" s="32"/>
    </row>
    <row r="765"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U765" s="32"/>
      <c r="V765" s="32"/>
      <c r="W765" s="32"/>
      <c r="X765" s="32"/>
      <c r="Y765" s="32"/>
    </row>
    <row r="766"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U766" s="32"/>
      <c r="V766" s="32"/>
      <c r="W766" s="32"/>
      <c r="X766" s="32"/>
      <c r="Y766" s="32"/>
    </row>
    <row r="767"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U767" s="32"/>
      <c r="V767" s="32"/>
      <c r="W767" s="32"/>
      <c r="X767" s="32"/>
      <c r="Y767" s="32"/>
    </row>
    <row r="768"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U768" s="32"/>
      <c r="V768" s="32"/>
      <c r="W768" s="32"/>
      <c r="X768" s="32"/>
      <c r="Y768" s="32"/>
    </row>
    <row r="769"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U769" s="32"/>
      <c r="V769" s="32"/>
      <c r="W769" s="32"/>
      <c r="X769" s="32"/>
      <c r="Y769" s="32"/>
    </row>
    <row r="770"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U770" s="32"/>
      <c r="V770" s="32"/>
      <c r="W770" s="32"/>
      <c r="X770" s="32"/>
      <c r="Y770" s="32"/>
    </row>
    <row r="771"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U771" s="32"/>
      <c r="V771" s="32"/>
      <c r="W771" s="32"/>
      <c r="X771" s="32"/>
      <c r="Y771" s="32"/>
    </row>
    <row r="772"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U772" s="32"/>
      <c r="V772" s="32"/>
      <c r="W772" s="32"/>
      <c r="X772" s="32"/>
      <c r="Y772" s="32"/>
    </row>
    <row r="773"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U773" s="32"/>
      <c r="V773" s="32"/>
      <c r="W773" s="32"/>
      <c r="X773" s="32"/>
      <c r="Y773" s="32"/>
    </row>
    <row r="774"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U774" s="32"/>
      <c r="V774" s="32"/>
      <c r="W774" s="32"/>
      <c r="X774" s="32"/>
      <c r="Y774" s="32"/>
    </row>
    <row r="775"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U775" s="32"/>
      <c r="V775" s="32"/>
      <c r="W775" s="32"/>
      <c r="X775" s="32"/>
      <c r="Y775" s="32"/>
    </row>
    <row r="776"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U776" s="32"/>
      <c r="V776" s="32"/>
      <c r="W776" s="32"/>
      <c r="X776" s="32"/>
      <c r="Y776" s="32"/>
    </row>
    <row r="777"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U777" s="32"/>
      <c r="V777" s="32"/>
      <c r="W777" s="32"/>
      <c r="X777" s="32"/>
      <c r="Y777" s="32"/>
    </row>
    <row r="778"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U778" s="32"/>
      <c r="V778" s="32"/>
      <c r="W778" s="32"/>
      <c r="X778" s="32"/>
      <c r="Y778" s="32"/>
    </row>
    <row r="779"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U779" s="32"/>
      <c r="V779" s="32"/>
      <c r="W779" s="32"/>
      <c r="X779" s="32"/>
      <c r="Y779" s="32"/>
    </row>
    <row r="780"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U780" s="32"/>
      <c r="V780" s="32"/>
      <c r="W780" s="32"/>
      <c r="X780" s="32"/>
      <c r="Y780" s="32"/>
    </row>
    <row r="781"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U781" s="32"/>
      <c r="V781" s="32"/>
      <c r="W781" s="32"/>
      <c r="X781" s="32"/>
      <c r="Y781" s="32"/>
    </row>
    <row r="782"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U782" s="32"/>
      <c r="V782" s="32"/>
      <c r="W782" s="32"/>
      <c r="X782" s="32"/>
      <c r="Y782" s="32"/>
    </row>
    <row r="783"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U783" s="32"/>
      <c r="V783" s="32"/>
      <c r="W783" s="32"/>
      <c r="X783" s="32"/>
      <c r="Y783" s="32"/>
    </row>
    <row r="784"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U784" s="32"/>
      <c r="V784" s="32"/>
      <c r="W784" s="32"/>
      <c r="X784" s="32"/>
      <c r="Y784" s="32"/>
    </row>
    <row r="785"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U785" s="32"/>
      <c r="V785" s="32"/>
      <c r="W785" s="32"/>
      <c r="X785" s="32"/>
      <c r="Y785" s="32"/>
    </row>
    <row r="786"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U786" s="32"/>
      <c r="V786" s="32"/>
      <c r="W786" s="32"/>
      <c r="X786" s="32"/>
      <c r="Y786" s="32"/>
    </row>
    <row r="787"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U787" s="32"/>
      <c r="V787" s="32"/>
      <c r="W787" s="32"/>
      <c r="X787" s="32"/>
      <c r="Y787" s="32"/>
    </row>
    <row r="788"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U788" s="32"/>
      <c r="V788" s="32"/>
      <c r="W788" s="32"/>
      <c r="X788" s="32"/>
      <c r="Y788" s="32"/>
    </row>
    <row r="789"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U789" s="32"/>
      <c r="V789" s="32"/>
      <c r="W789" s="32"/>
      <c r="X789" s="32"/>
      <c r="Y789" s="32"/>
    </row>
    <row r="790"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U790" s="32"/>
      <c r="V790" s="32"/>
      <c r="W790" s="32"/>
      <c r="X790" s="32"/>
      <c r="Y790" s="32"/>
    </row>
    <row r="791"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U791" s="32"/>
      <c r="V791" s="32"/>
      <c r="W791" s="32"/>
      <c r="X791" s="32"/>
      <c r="Y791" s="32"/>
    </row>
    <row r="792"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U792" s="32"/>
      <c r="V792" s="32"/>
      <c r="W792" s="32"/>
      <c r="X792" s="32"/>
      <c r="Y792" s="32"/>
    </row>
    <row r="793"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U793" s="32"/>
      <c r="V793" s="32"/>
      <c r="W793" s="32"/>
      <c r="X793" s="32"/>
      <c r="Y793" s="32"/>
    </row>
    <row r="794"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U794" s="32"/>
      <c r="V794" s="32"/>
      <c r="W794" s="32"/>
      <c r="X794" s="32"/>
      <c r="Y794" s="32"/>
    </row>
    <row r="795"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U795" s="32"/>
      <c r="V795" s="32"/>
      <c r="W795" s="32"/>
      <c r="X795" s="32"/>
      <c r="Y795" s="32"/>
    </row>
    <row r="796"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U796" s="32"/>
      <c r="V796" s="32"/>
      <c r="W796" s="32"/>
      <c r="X796" s="32"/>
      <c r="Y796" s="32"/>
    </row>
    <row r="797"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U797" s="32"/>
      <c r="V797" s="32"/>
      <c r="W797" s="32"/>
      <c r="X797" s="32"/>
      <c r="Y797" s="32"/>
    </row>
    <row r="798"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U798" s="32"/>
      <c r="V798" s="32"/>
      <c r="W798" s="32"/>
      <c r="X798" s="32"/>
      <c r="Y798" s="32"/>
    </row>
    <row r="799"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U799" s="32"/>
      <c r="V799" s="32"/>
      <c r="W799" s="32"/>
      <c r="X799" s="32"/>
      <c r="Y799" s="32"/>
    </row>
    <row r="800"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U800" s="32"/>
      <c r="V800" s="32"/>
      <c r="W800" s="32"/>
      <c r="X800" s="32"/>
      <c r="Y800" s="32"/>
    </row>
    <row r="801"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U801" s="32"/>
      <c r="V801" s="32"/>
      <c r="W801" s="32"/>
      <c r="X801" s="32"/>
      <c r="Y801" s="32"/>
    </row>
    <row r="802"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U802" s="32"/>
      <c r="V802" s="32"/>
      <c r="W802" s="32"/>
      <c r="X802" s="32"/>
      <c r="Y802" s="32"/>
    </row>
    <row r="803"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U803" s="32"/>
      <c r="V803" s="32"/>
      <c r="W803" s="32"/>
      <c r="X803" s="32"/>
      <c r="Y803" s="32"/>
    </row>
    <row r="804"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U804" s="32"/>
      <c r="V804" s="32"/>
      <c r="W804" s="32"/>
      <c r="X804" s="32"/>
      <c r="Y804" s="32"/>
    </row>
    <row r="805"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U805" s="32"/>
      <c r="V805" s="32"/>
      <c r="W805" s="32"/>
      <c r="X805" s="32"/>
      <c r="Y805" s="32"/>
    </row>
    <row r="806"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U806" s="32"/>
      <c r="V806" s="32"/>
      <c r="W806" s="32"/>
      <c r="X806" s="32"/>
      <c r="Y806" s="32"/>
    </row>
    <row r="807"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U807" s="32"/>
      <c r="V807" s="32"/>
      <c r="W807" s="32"/>
      <c r="X807" s="32"/>
      <c r="Y807" s="32"/>
    </row>
    <row r="808"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U808" s="32"/>
      <c r="V808" s="32"/>
      <c r="W808" s="32"/>
      <c r="X808" s="32"/>
      <c r="Y808" s="32"/>
    </row>
    <row r="809"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U809" s="32"/>
      <c r="V809" s="32"/>
      <c r="W809" s="32"/>
      <c r="X809" s="32"/>
      <c r="Y809" s="32"/>
    </row>
    <row r="810"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U810" s="32"/>
      <c r="V810" s="32"/>
      <c r="W810" s="32"/>
      <c r="X810" s="32"/>
      <c r="Y810" s="32"/>
    </row>
    <row r="811"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U811" s="32"/>
      <c r="V811" s="32"/>
      <c r="W811" s="32"/>
      <c r="X811" s="32"/>
      <c r="Y811" s="32"/>
    </row>
    <row r="812"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U812" s="32"/>
      <c r="V812" s="32"/>
      <c r="W812" s="32"/>
      <c r="X812" s="32"/>
      <c r="Y812" s="32"/>
    </row>
    <row r="813"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U813" s="32"/>
      <c r="V813" s="32"/>
      <c r="W813" s="32"/>
      <c r="X813" s="32"/>
      <c r="Y813" s="32"/>
    </row>
    <row r="814"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U814" s="32"/>
      <c r="V814" s="32"/>
      <c r="W814" s="32"/>
      <c r="X814" s="32"/>
      <c r="Y814" s="32"/>
    </row>
    <row r="815"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U815" s="32"/>
      <c r="V815" s="32"/>
      <c r="W815" s="32"/>
      <c r="X815" s="32"/>
      <c r="Y815" s="32"/>
    </row>
    <row r="816"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U816" s="32"/>
      <c r="V816" s="32"/>
      <c r="W816" s="32"/>
      <c r="X816" s="32"/>
      <c r="Y816" s="32"/>
    </row>
    <row r="817"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U817" s="32"/>
      <c r="V817" s="32"/>
      <c r="W817" s="32"/>
      <c r="X817" s="32"/>
      <c r="Y817" s="32"/>
    </row>
    <row r="818"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U818" s="32"/>
      <c r="V818" s="32"/>
      <c r="W818" s="32"/>
      <c r="X818" s="32"/>
      <c r="Y818" s="32"/>
    </row>
    <row r="819"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U819" s="32"/>
      <c r="V819" s="32"/>
      <c r="W819" s="32"/>
      <c r="X819" s="32"/>
      <c r="Y819" s="32"/>
    </row>
    <row r="820"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U820" s="32"/>
      <c r="V820" s="32"/>
      <c r="W820" s="32"/>
      <c r="X820" s="32"/>
      <c r="Y820" s="32"/>
    </row>
    <row r="821"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U821" s="32"/>
      <c r="V821" s="32"/>
      <c r="W821" s="32"/>
      <c r="X821" s="32"/>
      <c r="Y821" s="32"/>
    </row>
    <row r="822"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U822" s="32"/>
      <c r="V822" s="32"/>
      <c r="W822" s="32"/>
      <c r="X822" s="32"/>
      <c r="Y822" s="32"/>
    </row>
    <row r="823"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U823" s="32"/>
      <c r="V823" s="32"/>
      <c r="W823" s="32"/>
      <c r="X823" s="32"/>
      <c r="Y823" s="32"/>
    </row>
    <row r="824"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U824" s="32"/>
      <c r="V824" s="32"/>
      <c r="W824" s="32"/>
      <c r="X824" s="32"/>
      <c r="Y824" s="32"/>
    </row>
    <row r="825"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U825" s="32"/>
      <c r="V825" s="32"/>
      <c r="W825" s="32"/>
      <c r="X825" s="32"/>
      <c r="Y825" s="32"/>
    </row>
    <row r="826"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U826" s="32"/>
      <c r="V826" s="32"/>
      <c r="W826" s="32"/>
      <c r="X826" s="32"/>
      <c r="Y826" s="32"/>
    </row>
    <row r="827"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U827" s="32"/>
      <c r="V827" s="32"/>
      <c r="W827" s="32"/>
      <c r="X827" s="32"/>
      <c r="Y827" s="32"/>
    </row>
    <row r="828"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U828" s="32"/>
      <c r="V828" s="32"/>
      <c r="W828" s="32"/>
      <c r="X828" s="32"/>
      <c r="Y828" s="32"/>
    </row>
    <row r="829"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U829" s="32"/>
      <c r="V829" s="32"/>
      <c r="W829" s="32"/>
      <c r="X829" s="32"/>
      <c r="Y829" s="32"/>
    </row>
    <row r="830"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U830" s="32"/>
      <c r="V830" s="32"/>
      <c r="W830" s="32"/>
      <c r="X830" s="32"/>
      <c r="Y830" s="32"/>
    </row>
    <row r="831"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U831" s="32"/>
      <c r="V831" s="32"/>
      <c r="W831" s="32"/>
      <c r="X831" s="32"/>
      <c r="Y831" s="32"/>
    </row>
    <row r="832"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U832" s="32"/>
      <c r="V832" s="32"/>
      <c r="W832" s="32"/>
      <c r="X832" s="32"/>
      <c r="Y832" s="32"/>
    </row>
    <row r="833"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U833" s="32"/>
      <c r="V833" s="32"/>
      <c r="W833" s="32"/>
      <c r="X833" s="32"/>
      <c r="Y833" s="32"/>
    </row>
    <row r="834"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U834" s="32"/>
      <c r="V834" s="32"/>
      <c r="W834" s="32"/>
      <c r="X834" s="32"/>
      <c r="Y834" s="32"/>
    </row>
    <row r="835"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U835" s="32"/>
      <c r="V835" s="32"/>
      <c r="W835" s="32"/>
      <c r="X835" s="32"/>
      <c r="Y835" s="32"/>
    </row>
    <row r="836"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U836" s="32"/>
      <c r="V836" s="32"/>
      <c r="W836" s="32"/>
      <c r="X836" s="32"/>
      <c r="Y836" s="32"/>
    </row>
    <row r="837"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U837" s="32"/>
      <c r="V837" s="32"/>
      <c r="W837" s="32"/>
      <c r="X837" s="32"/>
      <c r="Y837" s="32"/>
    </row>
    <row r="838"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U838" s="32"/>
      <c r="V838" s="32"/>
      <c r="W838" s="32"/>
      <c r="X838" s="32"/>
      <c r="Y838" s="32"/>
    </row>
    <row r="839"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U839" s="32"/>
      <c r="V839" s="32"/>
      <c r="W839" s="32"/>
      <c r="X839" s="32"/>
      <c r="Y839" s="32"/>
    </row>
    <row r="840"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U840" s="32"/>
      <c r="V840" s="32"/>
      <c r="W840" s="32"/>
      <c r="X840" s="32"/>
      <c r="Y840" s="32"/>
    </row>
    <row r="841"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U841" s="32"/>
      <c r="V841" s="32"/>
      <c r="W841" s="32"/>
      <c r="X841" s="32"/>
      <c r="Y841" s="32"/>
    </row>
    <row r="842"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U842" s="32"/>
      <c r="V842" s="32"/>
      <c r="W842" s="32"/>
      <c r="X842" s="32"/>
      <c r="Y842" s="32"/>
    </row>
    <row r="843"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U843" s="32"/>
      <c r="V843" s="32"/>
      <c r="W843" s="32"/>
      <c r="X843" s="32"/>
      <c r="Y843" s="32"/>
    </row>
    <row r="844"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U844" s="32"/>
      <c r="V844" s="32"/>
      <c r="W844" s="32"/>
      <c r="X844" s="32"/>
      <c r="Y844" s="32"/>
    </row>
    <row r="845"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U845" s="32"/>
      <c r="V845" s="32"/>
      <c r="W845" s="32"/>
      <c r="X845" s="32"/>
      <c r="Y845" s="32"/>
    </row>
    <row r="846"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U846" s="32"/>
      <c r="V846" s="32"/>
      <c r="W846" s="32"/>
      <c r="X846" s="32"/>
      <c r="Y846" s="32"/>
    </row>
    <row r="847"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U847" s="32"/>
      <c r="V847" s="32"/>
      <c r="W847" s="32"/>
      <c r="X847" s="32"/>
      <c r="Y847" s="32"/>
    </row>
    <row r="848"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U848" s="32"/>
      <c r="V848" s="32"/>
      <c r="W848" s="32"/>
      <c r="X848" s="32"/>
      <c r="Y848" s="32"/>
    </row>
    <row r="849"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U849" s="32"/>
      <c r="V849" s="32"/>
      <c r="W849" s="32"/>
      <c r="X849" s="32"/>
      <c r="Y849" s="32"/>
    </row>
    <row r="850"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U850" s="32"/>
      <c r="V850" s="32"/>
      <c r="W850" s="32"/>
      <c r="X850" s="32"/>
      <c r="Y850" s="32"/>
    </row>
    <row r="851"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U851" s="32"/>
      <c r="V851" s="32"/>
      <c r="W851" s="32"/>
      <c r="X851" s="32"/>
      <c r="Y851" s="32"/>
    </row>
    <row r="852"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U852" s="32"/>
      <c r="V852" s="32"/>
      <c r="W852" s="32"/>
      <c r="X852" s="32"/>
      <c r="Y852" s="32"/>
    </row>
    <row r="853"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U853" s="32"/>
      <c r="V853" s="32"/>
      <c r="W853" s="32"/>
      <c r="X853" s="32"/>
      <c r="Y853" s="32"/>
    </row>
    <row r="854"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U854" s="32"/>
      <c r="V854" s="32"/>
      <c r="W854" s="32"/>
      <c r="X854" s="32"/>
      <c r="Y854" s="32"/>
    </row>
    <row r="855"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U855" s="32"/>
      <c r="V855" s="32"/>
      <c r="W855" s="32"/>
      <c r="X855" s="32"/>
      <c r="Y855" s="32"/>
    </row>
    <row r="856"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U856" s="32"/>
      <c r="V856" s="32"/>
      <c r="W856" s="32"/>
      <c r="X856" s="32"/>
      <c r="Y856" s="32"/>
    </row>
    <row r="857"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U857" s="32"/>
      <c r="V857" s="32"/>
      <c r="W857" s="32"/>
      <c r="X857" s="32"/>
      <c r="Y857" s="32"/>
    </row>
    <row r="858"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U858" s="32"/>
      <c r="V858" s="32"/>
      <c r="W858" s="32"/>
      <c r="X858" s="32"/>
      <c r="Y858" s="32"/>
    </row>
    <row r="859"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U859" s="32"/>
      <c r="V859" s="32"/>
      <c r="W859" s="32"/>
      <c r="X859" s="32"/>
      <c r="Y859" s="32"/>
    </row>
    <row r="860"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U860" s="32"/>
      <c r="V860" s="32"/>
      <c r="W860" s="32"/>
      <c r="X860" s="32"/>
      <c r="Y860" s="32"/>
    </row>
    <row r="861"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U861" s="32"/>
      <c r="V861" s="32"/>
      <c r="W861" s="32"/>
      <c r="X861" s="32"/>
      <c r="Y861" s="32"/>
    </row>
    <row r="862"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U862" s="32"/>
      <c r="V862" s="32"/>
      <c r="W862" s="32"/>
      <c r="X862" s="32"/>
      <c r="Y862" s="32"/>
    </row>
    <row r="863"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U863" s="32"/>
      <c r="V863" s="32"/>
      <c r="W863" s="32"/>
      <c r="X863" s="32"/>
      <c r="Y863" s="32"/>
    </row>
    <row r="864"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U864" s="32"/>
      <c r="V864" s="32"/>
      <c r="W864" s="32"/>
      <c r="X864" s="32"/>
      <c r="Y864" s="32"/>
    </row>
    <row r="865"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U865" s="32"/>
      <c r="V865" s="32"/>
      <c r="W865" s="32"/>
      <c r="X865" s="32"/>
      <c r="Y865" s="32"/>
    </row>
    <row r="866"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U866" s="32"/>
      <c r="V866" s="32"/>
      <c r="W866" s="32"/>
      <c r="X866" s="32"/>
      <c r="Y866" s="32"/>
    </row>
    <row r="867"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U867" s="32"/>
      <c r="V867" s="32"/>
      <c r="W867" s="32"/>
      <c r="X867" s="32"/>
      <c r="Y867" s="32"/>
    </row>
    <row r="868"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U868" s="32"/>
      <c r="V868" s="32"/>
      <c r="W868" s="32"/>
      <c r="X868" s="32"/>
      <c r="Y868" s="32"/>
    </row>
    <row r="869"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U869" s="32"/>
      <c r="V869" s="32"/>
      <c r="W869" s="32"/>
      <c r="X869" s="32"/>
      <c r="Y869" s="32"/>
    </row>
    <row r="870"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U870" s="32"/>
      <c r="V870" s="32"/>
      <c r="W870" s="32"/>
      <c r="X870" s="32"/>
      <c r="Y870" s="32"/>
    </row>
    <row r="871"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U871" s="32"/>
      <c r="V871" s="32"/>
      <c r="W871" s="32"/>
      <c r="X871" s="32"/>
      <c r="Y871" s="32"/>
    </row>
    <row r="872"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U872" s="32"/>
      <c r="V872" s="32"/>
      <c r="W872" s="32"/>
      <c r="X872" s="32"/>
      <c r="Y872" s="32"/>
    </row>
    <row r="873"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U873" s="32"/>
      <c r="V873" s="32"/>
      <c r="W873" s="32"/>
      <c r="X873" s="32"/>
      <c r="Y873" s="32"/>
    </row>
    <row r="874"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U874" s="32"/>
      <c r="V874" s="32"/>
      <c r="W874" s="32"/>
      <c r="X874" s="32"/>
      <c r="Y874" s="32"/>
    </row>
    <row r="875"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U875" s="32"/>
      <c r="V875" s="32"/>
      <c r="W875" s="32"/>
      <c r="X875" s="32"/>
      <c r="Y875" s="32"/>
    </row>
    <row r="876"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U876" s="32"/>
      <c r="V876" s="32"/>
      <c r="W876" s="32"/>
      <c r="X876" s="32"/>
      <c r="Y876" s="32"/>
    </row>
    <row r="877"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U877" s="32"/>
      <c r="V877" s="32"/>
      <c r="W877" s="32"/>
      <c r="X877" s="32"/>
      <c r="Y877" s="32"/>
    </row>
    <row r="878"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U878" s="32"/>
      <c r="V878" s="32"/>
      <c r="W878" s="32"/>
      <c r="X878" s="32"/>
      <c r="Y878" s="32"/>
    </row>
    <row r="879"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U879" s="32"/>
      <c r="V879" s="32"/>
      <c r="W879" s="32"/>
      <c r="X879" s="32"/>
      <c r="Y879" s="32"/>
    </row>
    <row r="880"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U880" s="32"/>
      <c r="V880" s="32"/>
      <c r="W880" s="32"/>
      <c r="X880" s="32"/>
      <c r="Y880" s="32"/>
    </row>
    <row r="881"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U881" s="32"/>
      <c r="V881" s="32"/>
      <c r="W881" s="32"/>
      <c r="X881" s="32"/>
      <c r="Y881" s="32"/>
    </row>
    <row r="882"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U882" s="32"/>
      <c r="V882" s="32"/>
      <c r="W882" s="32"/>
      <c r="X882" s="32"/>
      <c r="Y882" s="32"/>
    </row>
    <row r="883"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U883" s="32"/>
      <c r="V883" s="32"/>
      <c r="W883" s="32"/>
      <c r="X883" s="32"/>
      <c r="Y883" s="32"/>
    </row>
    <row r="884"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U884" s="32"/>
      <c r="V884" s="32"/>
      <c r="W884" s="32"/>
      <c r="X884" s="32"/>
      <c r="Y884" s="32"/>
    </row>
    <row r="885"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U885" s="32"/>
      <c r="V885" s="32"/>
      <c r="W885" s="32"/>
      <c r="X885" s="32"/>
      <c r="Y885" s="32"/>
    </row>
    <row r="886"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U886" s="32"/>
      <c r="V886" s="32"/>
      <c r="W886" s="32"/>
      <c r="X886" s="32"/>
      <c r="Y886" s="32"/>
    </row>
    <row r="887"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U887" s="32"/>
      <c r="V887" s="32"/>
      <c r="W887" s="32"/>
      <c r="X887" s="32"/>
      <c r="Y887" s="32"/>
    </row>
    <row r="888"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U888" s="32"/>
      <c r="V888" s="32"/>
      <c r="W888" s="32"/>
      <c r="X888" s="32"/>
      <c r="Y888" s="32"/>
    </row>
    <row r="889"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U889" s="32"/>
      <c r="V889" s="32"/>
      <c r="W889" s="32"/>
      <c r="X889" s="32"/>
      <c r="Y889" s="32"/>
    </row>
    <row r="890"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U890" s="32"/>
      <c r="V890" s="32"/>
      <c r="W890" s="32"/>
      <c r="X890" s="32"/>
      <c r="Y890" s="32"/>
    </row>
    <row r="891"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U891" s="32"/>
      <c r="V891" s="32"/>
      <c r="W891" s="32"/>
      <c r="X891" s="32"/>
      <c r="Y891" s="32"/>
    </row>
    <row r="892"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U892" s="32"/>
      <c r="V892" s="32"/>
      <c r="W892" s="32"/>
      <c r="X892" s="32"/>
      <c r="Y892" s="32"/>
    </row>
    <row r="893"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U893" s="32"/>
      <c r="V893" s="32"/>
      <c r="W893" s="32"/>
      <c r="X893" s="32"/>
      <c r="Y893" s="32"/>
    </row>
    <row r="894"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U894" s="32"/>
      <c r="V894" s="32"/>
      <c r="W894" s="32"/>
      <c r="X894" s="32"/>
      <c r="Y894" s="32"/>
    </row>
    <row r="895"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U895" s="32"/>
      <c r="V895" s="32"/>
      <c r="W895" s="32"/>
      <c r="X895" s="32"/>
      <c r="Y895" s="32"/>
    </row>
    <row r="896"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U896" s="32"/>
      <c r="V896" s="32"/>
      <c r="W896" s="32"/>
      <c r="X896" s="32"/>
      <c r="Y896" s="32"/>
    </row>
    <row r="897"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U897" s="32"/>
      <c r="V897" s="32"/>
      <c r="W897" s="32"/>
      <c r="X897" s="32"/>
      <c r="Y897" s="32"/>
    </row>
    <row r="898"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U898" s="32"/>
      <c r="V898" s="32"/>
      <c r="W898" s="32"/>
      <c r="X898" s="32"/>
      <c r="Y898" s="32"/>
    </row>
    <row r="899"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U899" s="32"/>
      <c r="V899" s="32"/>
      <c r="W899" s="32"/>
      <c r="X899" s="32"/>
      <c r="Y899" s="32"/>
    </row>
    <row r="900"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U900" s="32"/>
      <c r="V900" s="32"/>
      <c r="W900" s="32"/>
      <c r="X900" s="32"/>
      <c r="Y900" s="32"/>
    </row>
    <row r="901"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U901" s="32"/>
      <c r="V901" s="32"/>
      <c r="W901" s="32"/>
      <c r="X901" s="32"/>
      <c r="Y901" s="32"/>
    </row>
    <row r="902"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U902" s="32"/>
      <c r="V902" s="32"/>
      <c r="W902" s="32"/>
      <c r="X902" s="32"/>
      <c r="Y902" s="32"/>
    </row>
    <row r="903"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U903" s="32"/>
      <c r="V903" s="32"/>
      <c r="W903" s="32"/>
      <c r="X903" s="32"/>
      <c r="Y903" s="32"/>
    </row>
    <row r="904"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U904" s="32"/>
      <c r="V904" s="32"/>
      <c r="W904" s="32"/>
      <c r="X904" s="32"/>
      <c r="Y904" s="32"/>
    </row>
    <row r="905"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U905" s="32"/>
      <c r="V905" s="32"/>
      <c r="W905" s="32"/>
      <c r="X905" s="32"/>
      <c r="Y905" s="32"/>
    </row>
    <row r="906"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U906" s="32"/>
      <c r="V906" s="32"/>
      <c r="W906" s="32"/>
      <c r="X906" s="32"/>
      <c r="Y906" s="32"/>
    </row>
    <row r="907"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U907" s="32"/>
      <c r="V907" s="32"/>
      <c r="W907" s="32"/>
      <c r="X907" s="32"/>
      <c r="Y907" s="32"/>
    </row>
    <row r="908"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U908" s="32"/>
      <c r="V908" s="32"/>
      <c r="W908" s="32"/>
      <c r="X908" s="32"/>
      <c r="Y908" s="32"/>
    </row>
    <row r="909"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U909" s="32"/>
      <c r="V909" s="32"/>
      <c r="W909" s="32"/>
      <c r="X909" s="32"/>
      <c r="Y909" s="32"/>
    </row>
    <row r="910"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U910" s="32"/>
      <c r="V910" s="32"/>
      <c r="W910" s="32"/>
      <c r="X910" s="32"/>
      <c r="Y910" s="32"/>
    </row>
    <row r="911"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U911" s="32"/>
      <c r="V911" s="32"/>
      <c r="W911" s="32"/>
      <c r="X911" s="32"/>
      <c r="Y911" s="32"/>
    </row>
    <row r="912"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U912" s="32"/>
      <c r="V912" s="32"/>
      <c r="W912" s="32"/>
      <c r="X912" s="32"/>
      <c r="Y912" s="32"/>
    </row>
    <row r="913"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U913" s="32"/>
      <c r="V913" s="32"/>
      <c r="W913" s="32"/>
      <c r="X913" s="32"/>
      <c r="Y913" s="32"/>
    </row>
    <row r="914"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U914" s="32"/>
      <c r="V914" s="32"/>
      <c r="W914" s="32"/>
      <c r="X914" s="32"/>
      <c r="Y914" s="32"/>
    </row>
    <row r="915"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U915" s="32"/>
      <c r="V915" s="32"/>
      <c r="W915" s="32"/>
      <c r="X915" s="32"/>
      <c r="Y915" s="32"/>
    </row>
    <row r="916"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U916" s="32"/>
      <c r="V916" s="32"/>
      <c r="W916" s="32"/>
      <c r="X916" s="32"/>
      <c r="Y916" s="32"/>
    </row>
    <row r="917"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U917" s="32"/>
      <c r="V917" s="32"/>
      <c r="W917" s="32"/>
      <c r="X917" s="32"/>
      <c r="Y917" s="32"/>
    </row>
    <row r="918"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U918" s="32"/>
      <c r="V918" s="32"/>
      <c r="W918" s="32"/>
      <c r="X918" s="32"/>
      <c r="Y918" s="32"/>
    </row>
    <row r="919"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U919" s="32"/>
      <c r="V919" s="32"/>
      <c r="W919" s="32"/>
      <c r="X919" s="32"/>
      <c r="Y919" s="32"/>
    </row>
    <row r="920"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U920" s="32"/>
      <c r="V920" s="32"/>
      <c r="W920" s="32"/>
      <c r="X920" s="32"/>
      <c r="Y920" s="32"/>
    </row>
    <row r="921"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U921" s="32"/>
      <c r="V921" s="32"/>
      <c r="W921" s="32"/>
      <c r="X921" s="32"/>
      <c r="Y921" s="32"/>
    </row>
    <row r="922"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U922" s="32"/>
      <c r="V922" s="32"/>
      <c r="W922" s="32"/>
      <c r="X922" s="32"/>
      <c r="Y922" s="32"/>
    </row>
    <row r="923"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U923" s="32"/>
      <c r="V923" s="32"/>
      <c r="W923" s="32"/>
      <c r="X923" s="32"/>
      <c r="Y923" s="32"/>
    </row>
    <row r="924"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U924" s="32"/>
      <c r="V924" s="32"/>
      <c r="W924" s="32"/>
      <c r="X924" s="32"/>
      <c r="Y924" s="32"/>
    </row>
    <row r="925"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U925" s="32"/>
      <c r="V925" s="32"/>
      <c r="W925" s="32"/>
      <c r="X925" s="32"/>
      <c r="Y925" s="32"/>
    </row>
    <row r="926"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U926" s="32"/>
      <c r="V926" s="32"/>
      <c r="W926" s="32"/>
      <c r="X926" s="32"/>
      <c r="Y926" s="32"/>
    </row>
    <row r="927"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U927" s="32"/>
      <c r="V927" s="32"/>
      <c r="W927" s="32"/>
      <c r="X927" s="32"/>
      <c r="Y927" s="32"/>
    </row>
    <row r="928"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U928" s="32"/>
      <c r="V928" s="32"/>
      <c r="W928" s="32"/>
      <c r="X928" s="32"/>
      <c r="Y928" s="32"/>
    </row>
    <row r="929"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U929" s="32"/>
      <c r="V929" s="32"/>
      <c r="W929" s="32"/>
      <c r="X929" s="32"/>
      <c r="Y929" s="32"/>
    </row>
    <row r="930"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U930" s="32"/>
      <c r="V930" s="32"/>
      <c r="W930" s="32"/>
      <c r="X930" s="32"/>
      <c r="Y930" s="32"/>
    </row>
    <row r="931"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U931" s="32"/>
      <c r="V931" s="32"/>
      <c r="W931" s="32"/>
      <c r="X931" s="32"/>
      <c r="Y931" s="32"/>
    </row>
    <row r="932"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U932" s="32"/>
      <c r="V932" s="32"/>
      <c r="W932" s="32"/>
      <c r="X932" s="32"/>
      <c r="Y932" s="32"/>
    </row>
    <row r="933"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U933" s="32"/>
      <c r="V933" s="32"/>
      <c r="W933" s="32"/>
      <c r="X933" s="32"/>
      <c r="Y933" s="32"/>
    </row>
    <row r="934"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U934" s="32"/>
      <c r="V934" s="32"/>
      <c r="W934" s="32"/>
      <c r="X934" s="32"/>
      <c r="Y934" s="32"/>
    </row>
    <row r="935"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U935" s="32"/>
      <c r="V935" s="32"/>
      <c r="W935" s="32"/>
      <c r="X935" s="32"/>
      <c r="Y935" s="32"/>
    </row>
    <row r="936"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U936" s="32"/>
      <c r="V936" s="32"/>
      <c r="W936" s="32"/>
      <c r="X936" s="32"/>
      <c r="Y936" s="32"/>
    </row>
    <row r="937"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U937" s="32"/>
      <c r="V937" s="32"/>
      <c r="W937" s="32"/>
      <c r="X937" s="32"/>
      <c r="Y937" s="32"/>
    </row>
    <row r="938"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U938" s="32"/>
      <c r="V938" s="32"/>
      <c r="W938" s="32"/>
      <c r="X938" s="32"/>
      <c r="Y938" s="32"/>
    </row>
    <row r="939"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U939" s="32"/>
      <c r="V939" s="32"/>
      <c r="W939" s="32"/>
      <c r="X939" s="32"/>
      <c r="Y939" s="32"/>
    </row>
    <row r="940"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U940" s="32"/>
      <c r="V940" s="32"/>
      <c r="W940" s="32"/>
      <c r="X940" s="32"/>
      <c r="Y940" s="32"/>
    </row>
    <row r="941"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U941" s="32"/>
      <c r="V941" s="32"/>
      <c r="W941" s="32"/>
      <c r="X941" s="32"/>
      <c r="Y941" s="32"/>
    </row>
    <row r="942"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U942" s="32"/>
      <c r="V942" s="32"/>
      <c r="W942" s="32"/>
      <c r="X942" s="32"/>
      <c r="Y942" s="32"/>
    </row>
    <row r="943"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U943" s="32"/>
      <c r="V943" s="32"/>
      <c r="W943" s="32"/>
      <c r="X943" s="32"/>
      <c r="Y943" s="32"/>
    </row>
    <row r="944"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U944" s="32"/>
      <c r="V944" s="32"/>
      <c r="W944" s="32"/>
      <c r="X944" s="32"/>
      <c r="Y944" s="32"/>
    </row>
    <row r="945"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U945" s="32"/>
      <c r="V945" s="32"/>
      <c r="W945" s="32"/>
      <c r="X945" s="32"/>
      <c r="Y945" s="32"/>
    </row>
    <row r="946"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U946" s="32"/>
      <c r="V946" s="32"/>
      <c r="W946" s="32"/>
      <c r="X946" s="32"/>
      <c r="Y946" s="32"/>
    </row>
    <row r="947"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U947" s="32"/>
      <c r="V947" s="32"/>
      <c r="W947" s="32"/>
      <c r="X947" s="32"/>
      <c r="Y947" s="32"/>
    </row>
    <row r="948"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U948" s="32"/>
      <c r="V948" s="32"/>
      <c r="W948" s="32"/>
      <c r="X948" s="32"/>
      <c r="Y948" s="32"/>
    </row>
    <row r="949"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U949" s="32"/>
      <c r="V949" s="32"/>
      <c r="W949" s="32"/>
      <c r="X949" s="32"/>
      <c r="Y949" s="32"/>
    </row>
    <row r="950"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U950" s="32"/>
      <c r="V950" s="32"/>
      <c r="W950" s="32"/>
      <c r="X950" s="32"/>
      <c r="Y950" s="32"/>
    </row>
    <row r="951"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U951" s="32"/>
      <c r="V951" s="32"/>
      <c r="W951" s="32"/>
      <c r="X951" s="32"/>
      <c r="Y951" s="32"/>
    </row>
    <row r="952"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U952" s="32"/>
      <c r="V952" s="32"/>
      <c r="W952" s="32"/>
      <c r="X952" s="32"/>
      <c r="Y952" s="32"/>
    </row>
    <row r="953"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U953" s="32"/>
      <c r="V953" s="32"/>
      <c r="W953" s="32"/>
      <c r="X953" s="32"/>
      <c r="Y953" s="32"/>
    </row>
    <row r="954"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U954" s="32"/>
      <c r="V954" s="32"/>
      <c r="W954" s="32"/>
      <c r="X954" s="32"/>
      <c r="Y954" s="32"/>
    </row>
    <row r="955"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U955" s="32"/>
      <c r="V955" s="32"/>
      <c r="W955" s="32"/>
      <c r="X955" s="32"/>
      <c r="Y955" s="32"/>
    </row>
    <row r="956"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U956" s="32"/>
      <c r="V956" s="32"/>
      <c r="W956" s="32"/>
      <c r="X956" s="32"/>
      <c r="Y956" s="32"/>
    </row>
    <row r="957"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U957" s="32"/>
      <c r="V957" s="32"/>
      <c r="W957" s="32"/>
      <c r="X957" s="32"/>
      <c r="Y957" s="32"/>
    </row>
    <row r="958"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U958" s="32"/>
      <c r="V958" s="32"/>
      <c r="W958" s="32"/>
      <c r="X958" s="32"/>
      <c r="Y958" s="32"/>
    </row>
    <row r="959"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U959" s="32"/>
      <c r="V959" s="32"/>
      <c r="W959" s="32"/>
      <c r="X959" s="32"/>
      <c r="Y959" s="32"/>
    </row>
    <row r="960"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U960" s="32"/>
      <c r="V960" s="32"/>
      <c r="W960" s="32"/>
      <c r="X960" s="32"/>
      <c r="Y960" s="32"/>
    </row>
    <row r="961"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U961" s="32"/>
      <c r="V961" s="32"/>
      <c r="W961" s="32"/>
      <c r="X961" s="32"/>
      <c r="Y961" s="32"/>
    </row>
    <row r="962"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U962" s="32"/>
      <c r="V962" s="32"/>
      <c r="W962" s="32"/>
      <c r="X962" s="32"/>
      <c r="Y962" s="32"/>
    </row>
    <row r="963"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U963" s="32"/>
      <c r="V963" s="32"/>
      <c r="W963" s="32"/>
      <c r="X963" s="32"/>
      <c r="Y963" s="32"/>
    </row>
    <row r="964"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U964" s="32"/>
      <c r="V964" s="32"/>
      <c r="W964" s="32"/>
      <c r="X964" s="32"/>
      <c r="Y964" s="32"/>
    </row>
    <row r="965"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U965" s="32"/>
      <c r="V965" s="32"/>
      <c r="W965" s="32"/>
      <c r="X965" s="32"/>
      <c r="Y965" s="32"/>
    </row>
    <row r="966"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U966" s="32"/>
      <c r="V966" s="32"/>
      <c r="W966" s="32"/>
      <c r="X966" s="32"/>
      <c r="Y966" s="32"/>
    </row>
    <row r="967"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U967" s="32"/>
      <c r="V967" s="32"/>
      <c r="W967" s="32"/>
      <c r="X967" s="32"/>
      <c r="Y967" s="32"/>
    </row>
    <row r="968"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U968" s="32"/>
      <c r="V968" s="32"/>
      <c r="W968" s="32"/>
      <c r="X968" s="32"/>
      <c r="Y968" s="32"/>
    </row>
    <row r="969"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U969" s="32"/>
      <c r="V969" s="32"/>
      <c r="W969" s="32"/>
      <c r="X969" s="32"/>
      <c r="Y969" s="32"/>
    </row>
    <row r="970"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U970" s="32"/>
      <c r="V970" s="32"/>
      <c r="W970" s="32"/>
      <c r="X970" s="32"/>
      <c r="Y970" s="32"/>
    </row>
    <row r="971"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U971" s="32"/>
      <c r="V971" s="32"/>
      <c r="W971" s="32"/>
      <c r="X971" s="32"/>
      <c r="Y971" s="32"/>
    </row>
    <row r="972"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U972" s="32"/>
      <c r="V972" s="32"/>
      <c r="W972" s="32"/>
      <c r="X972" s="32"/>
      <c r="Y972" s="32"/>
    </row>
    <row r="973"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U973" s="32"/>
      <c r="V973" s="32"/>
      <c r="W973" s="32"/>
      <c r="X973" s="32"/>
      <c r="Y973" s="32"/>
    </row>
    <row r="974"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U974" s="32"/>
      <c r="V974" s="32"/>
      <c r="W974" s="32"/>
      <c r="X974" s="32"/>
      <c r="Y974" s="32"/>
    </row>
    <row r="975"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U975" s="32"/>
      <c r="V975" s="32"/>
      <c r="W975" s="32"/>
      <c r="X975" s="32"/>
      <c r="Y975" s="32"/>
    </row>
    <row r="976"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U976" s="32"/>
      <c r="V976" s="32"/>
      <c r="W976" s="32"/>
      <c r="X976" s="32"/>
      <c r="Y976" s="32"/>
    </row>
    <row r="977"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U977" s="32"/>
      <c r="V977" s="32"/>
      <c r="W977" s="32"/>
      <c r="X977" s="32"/>
      <c r="Y977" s="32"/>
    </row>
    <row r="978"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U978" s="32"/>
      <c r="V978" s="32"/>
      <c r="W978" s="32"/>
      <c r="X978" s="32"/>
      <c r="Y978" s="32"/>
    </row>
    <row r="979"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U979" s="32"/>
      <c r="V979" s="32"/>
      <c r="W979" s="32"/>
      <c r="X979" s="32"/>
      <c r="Y979" s="32"/>
    </row>
    <row r="980"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U980" s="32"/>
      <c r="V980" s="32"/>
      <c r="W980" s="32"/>
      <c r="X980" s="32"/>
      <c r="Y980" s="32"/>
    </row>
    <row r="981"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U981" s="32"/>
      <c r="V981" s="32"/>
      <c r="W981" s="32"/>
      <c r="X981" s="32"/>
      <c r="Y981" s="32"/>
    </row>
    <row r="982"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U982" s="32"/>
      <c r="V982" s="32"/>
      <c r="W982" s="32"/>
      <c r="X982" s="32"/>
      <c r="Y982" s="32"/>
    </row>
    <row r="983"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U983" s="32"/>
      <c r="V983" s="32"/>
      <c r="W983" s="32"/>
      <c r="X983" s="32"/>
      <c r="Y983" s="32"/>
    </row>
    <row r="984"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U984" s="32"/>
      <c r="V984" s="32"/>
      <c r="W984" s="32"/>
      <c r="X984" s="32"/>
      <c r="Y984" s="32"/>
    </row>
    <row r="985"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U985" s="32"/>
      <c r="V985" s="32"/>
      <c r="W985" s="32"/>
      <c r="X985" s="32"/>
      <c r="Y985" s="32"/>
    </row>
    <row r="986"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U986" s="32"/>
      <c r="V986" s="32"/>
      <c r="W986" s="32"/>
      <c r="X986" s="32"/>
      <c r="Y986" s="32"/>
    </row>
    <row r="987"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U987" s="32"/>
      <c r="V987" s="32"/>
      <c r="W987" s="32"/>
      <c r="X987" s="32"/>
      <c r="Y987" s="32"/>
    </row>
    <row r="988"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U988" s="32"/>
      <c r="V988" s="32"/>
      <c r="W988" s="32"/>
      <c r="X988" s="32"/>
      <c r="Y988" s="32"/>
    </row>
    <row r="989"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U989" s="32"/>
      <c r="V989" s="32"/>
      <c r="W989" s="32"/>
      <c r="X989" s="32"/>
      <c r="Y989" s="32"/>
    </row>
    <row r="990"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U990" s="32"/>
      <c r="V990" s="32"/>
      <c r="W990" s="32"/>
      <c r="X990" s="32"/>
      <c r="Y990" s="32"/>
    </row>
    <row r="991"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U991" s="32"/>
      <c r="V991" s="32"/>
      <c r="W991" s="32"/>
      <c r="X991" s="32"/>
      <c r="Y991" s="32"/>
    </row>
    <row r="992"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U992" s="32"/>
      <c r="V992" s="32"/>
      <c r="W992" s="32"/>
      <c r="X992" s="32"/>
      <c r="Y992" s="32"/>
    </row>
    <row r="993"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U993" s="32"/>
      <c r="V993" s="32"/>
      <c r="W993" s="32"/>
      <c r="X993" s="32"/>
      <c r="Y993" s="32"/>
    </row>
    <row r="994"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U994" s="32"/>
      <c r="V994" s="32"/>
      <c r="W994" s="32"/>
      <c r="X994" s="32"/>
      <c r="Y994" s="32"/>
    </row>
    <row r="995"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U995" s="32"/>
      <c r="V995" s="32"/>
      <c r="W995" s="32"/>
      <c r="X995" s="32"/>
      <c r="Y995" s="32"/>
    </row>
    <row r="996"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U996" s="32"/>
      <c r="V996" s="32"/>
      <c r="W996" s="32"/>
      <c r="X996" s="32"/>
      <c r="Y996" s="32"/>
    </row>
    <row r="997"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U997" s="32"/>
      <c r="V997" s="32"/>
      <c r="W997" s="32"/>
      <c r="X997" s="32"/>
      <c r="Y997" s="32"/>
    </row>
    <row r="998"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U998" s="32"/>
      <c r="V998" s="32"/>
      <c r="W998" s="32"/>
      <c r="X998" s="32"/>
      <c r="Y998" s="32"/>
    </row>
    <row r="999"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U999" s="32"/>
      <c r="V999" s="32"/>
      <c r="W999" s="32"/>
      <c r="X999" s="32"/>
      <c r="Y999" s="32"/>
    </row>
    <row r="1000"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U1000" s="32"/>
      <c r="V1000" s="32"/>
      <c r="W1000" s="32"/>
      <c r="X1000" s="32"/>
      <c r="Y1000" s="32"/>
    </row>
    <row r="1001"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U1001" s="32"/>
      <c r="V1001" s="32"/>
      <c r="W1001" s="32"/>
      <c r="X1001" s="32"/>
      <c r="Y1001" s="32"/>
    </row>
    <row r="1002"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U1002" s="32"/>
      <c r="V1002" s="32"/>
      <c r="W1002" s="32"/>
      <c r="X1002" s="32"/>
      <c r="Y1002" s="32"/>
    </row>
    <row r="1003"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U1003" s="32"/>
      <c r="V1003" s="32"/>
      <c r="W1003" s="32"/>
      <c r="X1003" s="32"/>
      <c r="Y1003" s="32"/>
    </row>
    <row r="1004"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U1004" s="32"/>
      <c r="V1004" s="32"/>
      <c r="W1004" s="32"/>
      <c r="X1004" s="32"/>
      <c r="Y1004" s="32"/>
    </row>
    <row r="1005"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U1005" s="32"/>
      <c r="V1005" s="32"/>
      <c r="W1005" s="32"/>
      <c r="X1005" s="32"/>
      <c r="Y1005" s="32"/>
    </row>
    <row r="1006"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U1006" s="32"/>
      <c r="V1006" s="32"/>
      <c r="W1006" s="32"/>
      <c r="X1006" s="32"/>
      <c r="Y1006" s="32"/>
    </row>
    <row r="1007"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U1007" s="32"/>
      <c r="V1007" s="32"/>
      <c r="W1007" s="32"/>
      <c r="X1007" s="32"/>
      <c r="Y1007" s="32"/>
    </row>
    <row r="1008"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U1008" s="32"/>
      <c r="V1008" s="32"/>
      <c r="W1008" s="32"/>
      <c r="X1008" s="32"/>
      <c r="Y1008" s="32"/>
    </row>
  </sheetData>
  <mergeCells count="6">
    <mergeCell ref="A33:A37"/>
    <mergeCell ref="E33:H35"/>
    <mergeCell ref="A39:A42"/>
    <mergeCell ref="A44:A48"/>
    <mergeCell ref="A50:A55"/>
    <mergeCell ref="A57:A6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38.14"/>
    <col customWidth="1" hidden="1" min="2" max="2" width="25.71"/>
    <col customWidth="1" hidden="1" min="3" max="3" width="13.86"/>
    <col customWidth="1" hidden="1" min="4" max="4" width="27.86"/>
    <col customWidth="1" hidden="1" min="5" max="5" width="23.43"/>
    <col customWidth="1" min="11" max="11" width="7.0"/>
  </cols>
  <sheetData>
    <row r="1">
      <c r="A1" s="43" t="s">
        <v>67</v>
      </c>
      <c r="B1" s="43" t="s">
        <v>68</v>
      </c>
      <c r="C1" s="43" t="s">
        <v>69</v>
      </c>
      <c r="D1" s="44" t="s">
        <v>70</v>
      </c>
      <c r="E1" s="43" t="s">
        <v>71</v>
      </c>
      <c r="F1" s="45"/>
      <c r="G1" s="43" t="s">
        <v>72</v>
      </c>
      <c r="K1" s="45"/>
      <c r="L1" s="43" t="s">
        <v>72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idden="1">
      <c r="A2" s="45"/>
      <c r="B2" s="43" t="s">
        <v>73</v>
      </c>
      <c r="C2" s="45"/>
      <c r="D2" s="44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43" t="s">
        <v>74</v>
      </c>
      <c r="B3" s="43" t="s">
        <v>75</v>
      </c>
      <c r="C3" s="46">
        <v>1.0</v>
      </c>
      <c r="D3" s="44">
        <v>50000.0</v>
      </c>
      <c r="E3" s="44">
        <f t="shared" ref="E3:E9" si="1">C3*D3</f>
        <v>50000</v>
      </c>
      <c r="F3" s="45"/>
      <c r="G3" s="43" t="s">
        <v>68</v>
      </c>
      <c r="H3" s="43" t="s">
        <v>69</v>
      </c>
      <c r="I3" s="44" t="s">
        <v>70</v>
      </c>
      <c r="J3" s="43" t="s">
        <v>71</v>
      </c>
      <c r="K3" s="45"/>
      <c r="L3" s="43" t="s">
        <v>68</v>
      </c>
      <c r="M3" s="43" t="s">
        <v>69</v>
      </c>
      <c r="N3" s="44" t="s">
        <v>70</v>
      </c>
      <c r="O3" s="43" t="s">
        <v>71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idden="1">
      <c r="A4" s="43" t="s">
        <v>76</v>
      </c>
      <c r="B4" s="43" t="s">
        <v>77</v>
      </c>
      <c r="C4" s="46"/>
      <c r="D4" s="44">
        <v>58242.0</v>
      </c>
      <c r="E4" s="44">
        <f t="shared" si="1"/>
        <v>0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idden="1">
      <c r="A5" s="45"/>
      <c r="B5" s="43" t="s">
        <v>78</v>
      </c>
      <c r="C5" s="47"/>
      <c r="D5" s="44">
        <v>60000.0</v>
      </c>
      <c r="E5" s="44">
        <f t="shared" si="1"/>
        <v>0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43" t="s">
        <v>79</v>
      </c>
      <c r="B6" s="43" t="s">
        <v>80</v>
      </c>
      <c r="C6" s="46">
        <v>2.0</v>
      </c>
      <c r="D6" s="44">
        <v>40000.0</v>
      </c>
      <c r="E6" s="44">
        <f t="shared" si="1"/>
        <v>80000</v>
      </c>
      <c r="F6" s="45"/>
      <c r="G6" s="43" t="s">
        <v>75</v>
      </c>
      <c r="H6" s="46">
        <v>1.0</v>
      </c>
      <c r="I6" s="44">
        <v>50000.0</v>
      </c>
      <c r="J6" s="44">
        <f t="shared" ref="J6:J10" si="2">H6*I6</f>
        <v>50000</v>
      </c>
      <c r="K6" s="45"/>
      <c r="L6" s="43" t="s">
        <v>75</v>
      </c>
      <c r="M6" s="46">
        <v>1.0</v>
      </c>
      <c r="N6" s="44">
        <v>50000.0</v>
      </c>
      <c r="O6" s="44">
        <f t="shared" ref="O6:O10" si="3">M6*N6</f>
        <v>50000</v>
      </c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43" t="s">
        <v>81</v>
      </c>
      <c r="B7" s="43" t="s">
        <v>82</v>
      </c>
      <c r="C7" s="46">
        <v>2.0</v>
      </c>
      <c r="D7" s="44">
        <v>50000.0</v>
      </c>
      <c r="E7" s="44">
        <f t="shared" si="1"/>
        <v>100000</v>
      </c>
      <c r="F7" s="45"/>
      <c r="G7" s="43" t="s">
        <v>80</v>
      </c>
      <c r="H7" s="46">
        <v>2.0</v>
      </c>
      <c r="I7" s="44">
        <v>40000.0</v>
      </c>
      <c r="J7" s="44">
        <f t="shared" si="2"/>
        <v>80000</v>
      </c>
      <c r="K7" s="45"/>
      <c r="L7" s="43" t="s">
        <v>80</v>
      </c>
      <c r="M7" s="46">
        <v>1.0</v>
      </c>
      <c r="N7" s="44">
        <v>40000.0</v>
      </c>
      <c r="O7" s="44">
        <f t="shared" si="3"/>
        <v>40000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43" t="s">
        <v>83</v>
      </c>
      <c r="B8" s="43" t="s">
        <v>84</v>
      </c>
      <c r="C8" s="46">
        <v>1.0</v>
      </c>
      <c r="D8" s="44">
        <v>65000.0</v>
      </c>
      <c r="E8" s="44">
        <f t="shared" si="1"/>
        <v>65000</v>
      </c>
      <c r="F8" s="45"/>
      <c r="G8" s="43" t="s">
        <v>82</v>
      </c>
      <c r="H8" s="46">
        <v>2.0</v>
      </c>
      <c r="I8" s="44">
        <v>50000.0</v>
      </c>
      <c r="J8" s="44">
        <f t="shared" si="2"/>
        <v>100000</v>
      </c>
      <c r="K8" s="45"/>
      <c r="L8" s="43" t="s">
        <v>82</v>
      </c>
      <c r="M8" s="46">
        <v>1.0</v>
      </c>
      <c r="N8" s="44">
        <v>50000.0</v>
      </c>
      <c r="O8" s="44">
        <f t="shared" si="3"/>
        <v>50000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43" t="s">
        <v>85</v>
      </c>
      <c r="B9" s="43" t="s">
        <v>86</v>
      </c>
      <c r="C9" s="46">
        <v>1.0</v>
      </c>
      <c r="D9" s="44">
        <v>30000.0</v>
      </c>
      <c r="E9" s="44">
        <f t="shared" si="1"/>
        <v>30000</v>
      </c>
      <c r="F9" s="45"/>
      <c r="G9" s="43" t="s">
        <v>84</v>
      </c>
      <c r="H9" s="46">
        <v>1.0</v>
      </c>
      <c r="I9" s="44">
        <v>65000.0</v>
      </c>
      <c r="J9" s="44">
        <f t="shared" si="2"/>
        <v>65000</v>
      </c>
      <c r="K9" s="45"/>
      <c r="L9" s="43" t="s">
        <v>84</v>
      </c>
      <c r="M9" s="46"/>
      <c r="N9" s="44">
        <v>65000.0</v>
      </c>
      <c r="O9" s="44">
        <f t="shared" si="3"/>
        <v>0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43"/>
      <c r="B10" s="43"/>
      <c r="C10" s="46"/>
      <c r="D10" s="44"/>
      <c r="E10" s="44"/>
      <c r="F10" s="45"/>
      <c r="G10" s="43" t="s">
        <v>87</v>
      </c>
      <c r="H10" s="46">
        <v>1.0</v>
      </c>
      <c r="I10" s="44">
        <v>50000.0</v>
      </c>
      <c r="J10" s="44">
        <f t="shared" si="2"/>
        <v>50000</v>
      </c>
      <c r="K10" s="45"/>
      <c r="L10" s="43" t="s">
        <v>87</v>
      </c>
      <c r="M10" s="46">
        <v>1.0</v>
      </c>
      <c r="N10" s="44">
        <v>50000.0</v>
      </c>
      <c r="O10" s="44">
        <f t="shared" si="3"/>
        <v>50000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idden="1">
      <c r="A11" s="45"/>
      <c r="B11" s="43" t="s">
        <v>88</v>
      </c>
      <c r="C11" s="48"/>
      <c r="D11" s="44"/>
      <c r="E11" s="44">
        <f t="shared" ref="E11:E15" si="4">C11*D11</f>
        <v>0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43" t="s">
        <v>89</v>
      </c>
      <c r="B12" s="43" t="s">
        <v>90</v>
      </c>
      <c r="C12" s="46">
        <v>2.0</v>
      </c>
      <c r="D12" s="44">
        <v>40000.0</v>
      </c>
      <c r="E12" s="44">
        <f t="shared" si="4"/>
        <v>80000</v>
      </c>
      <c r="F12" s="45"/>
      <c r="G12" s="43" t="s">
        <v>86</v>
      </c>
      <c r="H12" s="46">
        <v>1.0</v>
      </c>
      <c r="I12" s="44">
        <v>30000.0</v>
      </c>
      <c r="J12" s="44">
        <f t="shared" ref="J12:J16" si="5">H12*I12</f>
        <v>30000</v>
      </c>
      <c r="K12" s="45"/>
      <c r="L12" s="43" t="s">
        <v>86</v>
      </c>
      <c r="M12" s="46"/>
      <c r="N12" s="44">
        <v>30000.0</v>
      </c>
      <c r="O12" s="44">
        <f t="shared" ref="O12:O16" si="6">M12*N12</f>
        <v>0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45"/>
      <c r="B13" s="43" t="s">
        <v>91</v>
      </c>
      <c r="C13" s="43">
        <v>2.0</v>
      </c>
      <c r="D13" s="44">
        <v>50000.0</v>
      </c>
      <c r="E13" s="44">
        <f t="shared" si="4"/>
        <v>100000</v>
      </c>
      <c r="F13" s="45"/>
      <c r="G13" s="43" t="s">
        <v>90</v>
      </c>
      <c r="H13" s="46">
        <v>2.0</v>
      </c>
      <c r="I13" s="44">
        <v>40000.0</v>
      </c>
      <c r="J13" s="44">
        <f t="shared" si="5"/>
        <v>80000</v>
      </c>
      <c r="K13" s="45"/>
      <c r="L13" s="43" t="s">
        <v>90</v>
      </c>
      <c r="M13" s="46"/>
      <c r="N13" s="44">
        <v>40000.0</v>
      </c>
      <c r="O13" s="44">
        <f t="shared" si="6"/>
        <v>0</v>
      </c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45"/>
      <c r="B14" s="43" t="s">
        <v>92</v>
      </c>
      <c r="C14" s="43">
        <v>1.0</v>
      </c>
      <c r="D14" s="44">
        <v>40000.0</v>
      </c>
      <c r="E14" s="44">
        <f t="shared" si="4"/>
        <v>40000</v>
      </c>
      <c r="F14" s="45"/>
      <c r="G14" s="43" t="s">
        <v>91</v>
      </c>
      <c r="H14" s="43">
        <v>2.0</v>
      </c>
      <c r="I14" s="44">
        <v>50000.0</v>
      </c>
      <c r="J14" s="44">
        <f t="shared" si="5"/>
        <v>100000</v>
      </c>
      <c r="K14" s="45"/>
      <c r="L14" s="43" t="s">
        <v>91</v>
      </c>
      <c r="M14" s="43">
        <v>2.0</v>
      </c>
      <c r="N14" s="44">
        <v>50000.0</v>
      </c>
      <c r="O14" s="44">
        <f t="shared" si="6"/>
        <v>100000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45"/>
      <c r="B15" s="43" t="s">
        <v>93</v>
      </c>
      <c r="C15" s="43">
        <v>2.0</v>
      </c>
      <c r="D15" s="44">
        <v>30000.0</v>
      </c>
      <c r="E15" s="44">
        <f t="shared" si="4"/>
        <v>60000</v>
      </c>
      <c r="F15" s="45"/>
      <c r="G15" s="43" t="s">
        <v>92</v>
      </c>
      <c r="H15" s="43">
        <v>1.0</v>
      </c>
      <c r="I15" s="44">
        <v>40000.0</v>
      </c>
      <c r="J15" s="44">
        <f t="shared" si="5"/>
        <v>40000</v>
      </c>
      <c r="K15" s="45"/>
      <c r="L15" s="43" t="s">
        <v>92</v>
      </c>
      <c r="M15" s="43">
        <v>1.0</v>
      </c>
      <c r="N15" s="44">
        <v>40000.0</v>
      </c>
      <c r="O15" s="44">
        <f t="shared" si="6"/>
        <v>40000</v>
      </c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45"/>
      <c r="B16" s="45"/>
      <c r="C16" s="45"/>
      <c r="D16" s="44"/>
      <c r="E16" s="45"/>
      <c r="F16" s="45"/>
      <c r="G16" s="43" t="s">
        <v>93</v>
      </c>
      <c r="H16" s="43">
        <v>2.0</v>
      </c>
      <c r="I16" s="44">
        <v>30000.0</v>
      </c>
      <c r="J16" s="44">
        <f t="shared" si="5"/>
        <v>60000</v>
      </c>
      <c r="K16" s="45"/>
      <c r="L16" s="43" t="s">
        <v>93</v>
      </c>
      <c r="M16" s="43">
        <v>2.0</v>
      </c>
      <c r="N16" s="44">
        <v>30000.0</v>
      </c>
      <c r="O16" s="44">
        <f t="shared" si="6"/>
        <v>60000</v>
      </c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5"/>
      <c r="B17" s="45"/>
      <c r="C17" s="45"/>
      <c r="D17" s="44"/>
      <c r="E17" s="44">
        <f>SUM(E2:E15)</f>
        <v>605000</v>
      </c>
      <c r="F17" s="45"/>
      <c r="G17" s="45"/>
      <c r="H17" s="45"/>
      <c r="I17" s="45"/>
      <c r="J17" s="45"/>
      <c r="K17" s="45"/>
      <c r="L17" s="45"/>
      <c r="M17" s="45"/>
      <c r="N17" s="45"/>
      <c r="O17" s="44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9"/>
      <c r="B18" s="49"/>
      <c r="C18" s="49"/>
      <c r="D18" s="44"/>
      <c r="E18" s="49"/>
      <c r="F18" s="45"/>
      <c r="G18" s="45"/>
      <c r="H18" s="45"/>
      <c r="I18" s="45"/>
      <c r="J18" s="50">
        <f>SUM(J6:J16)</f>
        <v>655000</v>
      </c>
      <c r="K18" s="45"/>
      <c r="L18" s="45"/>
      <c r="M18" s="45"/>
      <c r="N18" s="45"/>
      <c r="O18" s="50">
        <f>SUM(O6:O16)</f>
        <v>390000</v>
      </c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3"/>
      <c r="B19" s="43"/>
      <c r="C19" s="51"/>
      <c r="D19" s="44"/>
      <c r="E19" s="43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3"/>
      <c r="B20" s="43"/>
      <c r="C20" s="43"/>
      <c r="D20" s="44"/>
      <c r="E20" s="43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43"/>
      <c r="B21" s="43"/>
      <c r="C21" s="43"/>
      <c r="D21" s="44"/>
      <c r="E21" s="43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43"/>
      <c r="B22" s="43"/>
      <c r="C22" s="43"/>
      <c r="D22" s="44"/>
      <c r="E22" s="43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43"/>
      <c r="B23" s="43"/>
      <c r="C23" s="43"/>
      <c r="D23" s="44"/>
      <c r="E23" s="43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43"/>
      <c r="B24" s="43"/>
      <c r="C24" s="43"/>
      <c r="D24" s="44"/>
      <c r="E24" s="43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43"/>
      <c r="B25" s="43"/>
      <c r="C25" s="43"/>
      <c r="D25" s="44"/>
      <c r="E25" s="43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45"/>
      <c r="B26" s="45"/>
      <c r="C26" s="45"/>
      <c r="D26" s="4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5"/>
      <c r="B27" s="45"/>
      <c r="C27" s="45"/>
      <c r="D27" s="4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5"/>
      <c r="B28" s="45"/>
      <c r="C28" s="45"/>
      <c r="D28" s="44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45"/>
      <c r="B29" s="45"/>
      <c r="C29" s="45"/>
      <c r="D29" s="44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45"/>
      <c r="B30" s="45"/>
      <c r="C30" s="45"/>
      <c r="D30" s="44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5"/>
      <c r="B31" s="45"/>
      <c r="C31" s="45"/>
      <c r="D31" s="4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5"/>
      <c r="B32" s="45"/>
      <c r="C32" s="45"/>
      <c r="D32" s="44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5"/>
      <c r="B33" s="45"/>
      <c r="C33" s="45"/>
      <c r="D33" s="44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45"/>
      <c r="B34" s="45"/>
      <c r="C34" s="45"/>
      <c r="D34" s="44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45"/>
      <c r="B35" s="45"/>
      <c r="C35" s="45"/>
      <c r="D35" s="4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45"/>
      <c r="B36" s="45"/>
      <c r="C36" s="45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5"/>
      <c r="B37" s="45"/>
      <c r="C37" s="45"/>
      <c r="D37" s="44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5"/>
      <c r="B38" s="45"/>
      <c r="C38" s="45"/>
      <c r="D38" s="44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5"/>
      <c r="B39" s="45"/>
      <c r="C39" s="45"/>
      <c r="D39" s="44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5"/>
      <c r="B40" s="45"/>
      <c r="C40" s="45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5"/>
      <c r="B41" s="45"/>
      <c r="C41" s="45"/>
      <c r="D41" s="44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5"/>
      <c r="B42" s="45"/>
      <c r="C42" s="45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5"/>
      <c r="B43" s="45"/>
      <c r="C43" s="45"/>
      <c r="D43" s="4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5"/>
      <c r="B44" s="45"/>
      <c r="C44" s="45"/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5"/>
      <c r="B45" s="45"/>
      <c r="C45" s="45"/>
      <c r="D45" s="44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4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4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4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4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4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4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4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4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4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4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4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4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4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4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4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4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4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4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4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4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4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4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4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4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4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4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4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4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4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4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4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4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4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4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4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4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4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4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4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4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4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4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4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4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4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4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4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4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4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4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4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4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4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4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4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4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4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4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4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4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4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4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4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4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4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4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4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4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4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4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4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4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4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4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4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4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4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4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4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4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4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4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4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4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4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4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4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4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4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4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4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4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4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4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4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4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4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4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4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4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4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4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4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4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4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4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4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4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4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4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4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4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4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4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4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4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4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4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4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4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4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4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4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4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4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4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4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4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4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4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4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4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4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4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4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4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4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4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4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4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4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4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4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4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4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4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4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4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4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4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4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4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4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4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4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4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4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4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4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4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4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4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4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4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4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4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4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4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4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4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4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4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4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4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4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4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4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4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4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4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4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4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4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4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4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4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4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4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4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4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4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4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4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4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4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4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4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4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4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4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4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4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4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4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4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4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4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4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4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4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4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4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4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4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4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4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4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4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4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4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4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4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4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4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4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4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4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4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4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4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4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4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4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4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4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4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4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4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4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4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4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4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4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4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4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4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4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4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4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4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4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4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4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4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4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4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4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4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4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4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4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4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4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4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4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4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4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4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4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4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4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4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4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4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4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4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4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4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4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4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4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4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4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4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4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4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4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4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4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4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4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4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4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4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4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4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4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4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4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4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4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4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4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4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4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4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4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4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4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4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4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4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4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4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4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4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4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4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4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4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4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4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4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4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4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4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4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4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4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4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4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4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4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4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4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4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4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4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4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4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4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4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4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4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4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4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4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4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4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4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4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4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4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4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4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4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4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4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4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4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4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4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4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4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4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4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4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4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4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4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4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4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4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4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4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4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4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4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4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4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4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4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4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4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4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4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4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4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4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4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4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4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4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4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4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4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4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4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4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4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4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4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4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4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4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4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4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4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4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4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4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4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4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4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4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4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4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4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4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4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4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4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4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4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4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4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4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4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4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4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4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4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4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4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4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4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4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4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4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4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4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4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4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4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4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4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4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4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4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4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4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4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4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4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4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4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4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4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4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4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4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4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4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4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4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4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4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4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4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4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4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4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4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4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4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4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4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4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4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4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4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4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4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4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4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4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4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4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4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4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4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4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4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4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4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4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4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4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4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4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4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4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4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4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4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4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4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4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4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4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4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4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4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4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4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4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4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4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4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4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4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4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4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4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4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4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4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4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4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4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4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4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4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4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4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4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4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4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4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4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4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4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4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4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4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4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4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4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4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4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4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4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4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4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4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4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4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4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4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4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4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4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4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4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4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4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4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4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4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4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4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4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4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4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4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4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4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4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4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4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4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4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4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4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4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4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4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4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4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4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4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4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4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4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4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4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4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4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4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4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4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4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4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4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4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4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4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4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4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4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4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4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4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4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4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4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4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4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4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4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4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4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4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4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4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4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4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4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4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4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4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4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4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4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4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4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4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4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4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4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4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4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4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4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4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4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4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4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4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4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4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4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4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4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4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4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4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4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4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4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4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4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4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4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4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4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4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4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4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4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4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4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4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4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4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4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4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4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4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4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4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4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4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4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4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4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4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4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4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4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4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4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4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4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4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4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4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4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4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4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4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4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4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4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4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4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4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4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4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4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4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4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4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4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4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4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4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4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4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4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4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4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4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4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4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4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4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4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4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4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4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4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4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4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4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4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4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4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4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4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4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4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4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4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4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4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4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4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4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4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4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4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4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4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4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4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4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4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4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4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4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4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4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4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4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4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4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4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4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4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4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4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4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4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4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4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4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4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4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4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4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4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4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4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4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4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4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4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4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4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4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4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4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4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4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4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4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4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4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4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4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4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4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4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4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4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4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>
      <c r="A993" s="45"/>
      <c r="B993" s="45"/>
      <c r="C993" s="45"/>
      <c r="D993" s="44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>
      <c r="A994" s="45"/>
      <c r="B994" s="45"/>
      <c r="C994" s="45"/>
      <c r="D994" s="44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>
      <c r="A995" s="45"/>
      <c r="B995" s="45"/>
      <c r="C995" s="45"/>
      <c r="D995" s="44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>
      <c r="A996" s="45"/>
      <c r="B996" s="45"/>
      <c r="C996" s="45"/>
      <c r="D996" s="44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>
      <c r="A997" s="45"/>
      <c r="B997" s="45"/>
      <c r="C997" s="45"/>
      <c r="D997" s="44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>
      <c r="A998" s="45"/>
      <c r="B998" s="45"/>
      <c r="C998" s="45"/>
      <c r="D998" s="44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>
      <c r="A999" s="45"/>
      <c r="B999" s="45"/>
      <c r="C999" s="45"/>
      <c r="D999" s="44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>
      <c r="A1000" s="45"/>
      <c r="B1000" s="45"/>
      <c r="C1000" s="45"/>
      <c r="D1000" s="44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>
      <c r="A1001" s="45"/>
      <c r="B1001" s="45"/>
      <c r="C1001" s="45"/>
      <c r="D1001" s="44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>
      <c r="A1002" s="45"/>
      <c r="B1002" s="45"/>
      <c r="C1002" s="45"/>
      <c r="D1002" s="44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>
      <c r="A1003" s="45"/>
      <c r="B1003" s="45"/>
      <c r="C1003" s="45"/>
      <c r="D1003" s="44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  <row r="1004">
      <c r="A1004" s="45"/>
      <c r="B1004" s="45"/>
      <c r="C1004" s="45"/>
      <c r="D1004" s="44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</row>
    <row r="1005">
      <c r="A1005" s="45"/>
      <c r="B1005" s="45"/>
      <c r="C1005" s="45"/>
      <c r="D1005" s="44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</row>
  </sheetData>
  <autoFilter ref="$B$1:$E$15">
    <filterColumn colId="1">
      <filters>
        <filter val="1"/>
        <filter val="2"/>
      </filters>
    </filterColumn>
  </autoFilter>
  <mergeCells count="2">
    <mergeCell ref="G1:J1"/>
    <mergeCell ref="L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14.57"/>
    <col customWidth="1" min="2" max="2" width="19.43"/>
    <col customWidth="1" min="3" max="3" width="24.0"/>
    <col customWidth="1" min="4" max="6" width="12.71"/>
    <col customWidth="1" min="7" max="7" width="9.0"/>
    <col customWidth="1" min="8" max="13" width="12.71"/>
    <col customWidth="1" min="14" max="14" width="9.14"/>
    <col customWidth="1" min="15" max="15" width="6.43"/>
    <col customWidth="1" min="16" max="16" width="9.71"/>
    <col customWidth="1" min="17" max="19" width="7.29"/>
    <col customWidth="1" min="20" max="20" width="8.71"/>
    <col customWidth="1" min="21" max="21" width="7.14"/>
    <col customWidth="1" min="22" max="22" width="8.71"/>
    <col customWidth="1" min="23" max="23" width="9.43"/>
    <col customWidth="1" min="24" max="24" width="9.29"/>
    <col customWidth="1" min="25" max="25" width="7.14"/>
    <col customWidth="1" min="26" max="26" width="9.14"/>
    <col customWidth="1" min="27" max="27" width="10.86"/>
    <col customWidth="1" min="28" max="28" width="6.14"/>
    <col customWidth="1" min="29" max="29" width="9.14"/>
  </cols>
  <sheetData>
    <row r="1" ht="14.25" customHeight="1">
      <c r="A1" s="52" t="s">
        <v>94</v>
      </c>
      <c r="B1" s="53"/>
      <c r="C1" s="54"/>
      <c r="D1" s="55">
        <v>2023.0</v>
      </c>
      <c r="E1" s="55">
        <v>2024.0</v>
      </c>
      <c r="F1" s="55">
        <v>2025.0</v>
      </c>
      <c r="G1" s="55">
        <v>2026.0</v>
      </c>
      <c r="H1" s="56"/>
      <c r="Q1" s="57"/>
      <c r="R1" s="57"/>
      <c r="S1" s="57"/>
      <c r="T1" s="57"/>
      <c r="U1" s="57"/>
      <c r="V1" s="57"/>
      <c r="W1" s="57"/>
      <c r="X1" s="58"/>
      <c r="Y1" s="57"/>
      <c r="Z1" s="57"/>
      <c r="AA1" s="57"/>
      <c r="AB1" s="57"/>
      <c r="AC1" s="57"/>
    </row>
    <row r="2" ht="14.25" customHeight="1">
      <c r="A2" s="56" t="s">
        <v>95</v>
      </c>
      <c r="D2" s="59">
        <v>0.07</v>
      </c>
      <c r="E2" s="59">
        <v>0.06</v>
      </c>
      <c r="F2" s="59">
        <v>0.05</v>
      </c>
      <c r="G2" s="59">
        <v>0.05</v>
      </c>
      <c r="Q2" s="57"/>
      <c r="R2" s="57"/>
      <c r="S2" s="57"/>
      <c r="T2" s="57"/>
      <c r="U2" s="57"/>
      <c r="V2" s="57"/>
      <c r="W2" s="57"/>
      <c r="X2" s="58"/>
      <c r="Y2" s="57"/>
      <c r="Z2" s="57"/>
      <c r="AA2" s="57"/>
      <c r="AB2" s="57"/>
      <c r="AC2" s="57"/>
    </row>
    <row r="3" ht="14.25" customHeight="1">
      <c r="A3" s="56" t="s">
        <v>96</v>
      </c>
      <c r="D3" s="59">
        <v>0.3</v>
      </c>
      <c r="E3" s="59">
        <v>0.3</v>
      </c>
      <c r="F3" s="59">
        <v>0.3</v>
      </c>
      <c r="G3" s="59">
        <v>0.3</v>
      </c>
      <c r="Q3" s="57"/>
      <c r="R3" s="57"/>
      <c r="S3" s="57"/>
      <c r="T3" s="57"/>
      <c r="U3" s="57"/>
      <c r="V3" s="57"/>
      <c r="W3" s="57"/>
      <c r="X3" s="58"/>
      <c r="Y3" s="57"/>
      <c r="Z3" s="57"/>
      <c r="AA3" s="57"/>
      <c r="AB3" s="57"/>
      <c r="AC3" s="57"/>
    </row>
    <row r="4" ht="14.25" customHeight="1">
      <c r="A4" s="56" t="s">
        <v>97</v>
      </c>
      <c r="D4" s="59">
        <v>0.1</v>
      </c>
      <c r="E4" s="59">
        <v>0.1</v>
      </c>
      <c r="F4" s="59">
        <v>0.1</v>
      </c>
      <c r="G4" s="59">
        <v>0.1</v>
      </c>
      <c r="Q4" s="57"/>
      <c r="R4" s="57"/>
      <c r="S4" s="57"/>
      <c r="T4" s="57"/>
      <c r="U4" s="57"/>
      <c r="V4" s="57"/>
      <c r="W4" s="57"/>
      <c r="X4" s="58"/>
      <c r="Y4" s="57"/>
      <c r="Z4" s="57"/>
      <c r="AA4" s="57"/>
      <c r="AB4" s="57"/>
      <c r="AC4" s="57"/>
    </row>
    <row r="5" ht="14.25" customHeight="1">
      <c r="A5" s="56" t="s">
        <v>98</v>
      </c>
      <c r="D5" s="60">
        <v>5.0</v>
      </c>
      <c r="E5" s="60">
        <v>5.0</v>
      </c>
      <c r="F5" s="60">
        <v>5.0</v>
      </c>
      <c r="G5" s="60">
        <v>5.0</v>
      </c>
      <c r="Q5" s="57"/>
      <c r="R5" s="57"/>
      <c r="S5" s="57"/>
      <c r="T5" s="57"/>
      <c r="U5" s="57"/>
      <c r="V5" s="57"/>
      <c r="W5" s="57"/>
      <c r="X5" s="58"/>
      <c r="Y5" s="57"/>
      <c r="Z5" s="57"/>
      <c r="AA5" s="57"/>
      <c r="AB5" s="57"/>
      <c r="AC5" s="57"/>
    </row>
    <row r="6" ht="14.25" customHeight="1">
      <c r="A6" s="57"/>
      <c r="B6" s="57"/>
      <c r="C6" s="57"/>
      <c r="D6" s="56"/>
      <c r="E6" s="56"/>
      <c r="F6" s="56"/>
      <c r="G6" s="56"/>
      <c r="Q6" s="57"/>
      <c r="R6" s="57"/>
      <c r="S6" s="57"/>
      <c r="T6" s="57"/>
      <c r="U6" s="57"/>
      <c r="V6" s="57"/>
      <c r="W6" s="57"/>
      <c r="X6" s="58"/>
      <c r="Y6" s="57"/>
      <c r="Z6" s="57"/>
      <c r="AA6" s="57"/>
      <c r="AB6" s="57"/>
      <c r="AC6" s="57"/>
    </row>
    <row r="7" ht="14.25" customHeight="1">
      <c r="A7" s="52" t="s">
        <v>99</v>
      </c>
      <c r="B7" s="53"/>
      <c r="C7" s="54"/>
      <c r="D7" s="55">
        <v>2023.0</v>
      </c>
      <c r="E7" s="55">
        <v>2024.0</v>
      </c>
      <c r="F7" s="55">
        <v>2025.0</v>
      </c>
      <c r="G7" s="55">
        <v>2026.0</v>
      </c>
      <c r="Q7" s="57"/>
      <c r="R7" s="57"/>
      <c r="S7" s="57"/>
      <c r="T7" s="57"/>
      <c r="U7" s="57"/>
      <c r="V7" s="57"/>
      <c r="W7" s="57"/>
      <c r="X7" s="58"/>
      <c r="Y7" s="57"/>
      <c r="Z7" s="57"/>
      <c r="AA7" s="57"/>
      <c r="AB7" s="57"/>
      <c r="AC7" s="57"/>
    </row>
    <row r="8" ht="14.25" customHeight="1">
      <c r="A8" s="56" t="s">
        <v>100</v>
      </c>
      <c r="D8" s="61">
        <v>40.0</v>
      </c>
      <c r="E8" s="61">
        <v>40.0</v>
      </c>
      <c r="F8" s="61">
        <v>49.0</v>
      </c>
      <c r="G8" s="61">
        <v>49.0</v>
      </c>
      <c r="Q8" s="57"/>
      <c r="R8" s="57"/>
      <c r="S8" s="57"/>
      <c r="T8" s="57"/>
      <c r="U8" s="57"/>
      <c r="V8" s="57"/>
      <c r="W8" s="57"/>
      <c r="X8" s="58"/>
      <c r="Y8" s="57"/>
      <c r="Z8" s="57"/>
      <c r="AA8" s="57"/>
      <c r="AB8" s="57"/>
      <c r="AC8" s="57"/>
    </row>
    <row r="9" ht="14.25" customHeight="1">
      <c r="A9" s="56" t="s">
        <v>101</v>
      </c>
      <c r="D9" s="61">
        <v>7.0</v>
      </c>
      <c r="E9" s="61">
        <v>7.0</v>
      </c>
      <c r="F9" s="61">
        <v>9.0</v>
      </c>
      <c r="G9" s="61">
        <v>9.0</v>
      </c>
      <c r="Q9" s="57"/>
      <c r="R9" s="57"/>
      <c r="S9" s="57"/>
      <c r="T9" s="57"/>
      <c r="U9" s="57"/>
      <c r="V9" s="57"/>
      <c r="W9" s="57"/>
      <c r="X9" s="58"/>
      <c r="Y9" s="57"/>
      <c r="Z9" s="57"/>
      <c r="AA9" s="57"/>
      <c r="AB9" s="57"/>
      <c r="AC9" s="57"/>
    </row>
    <row r="10" ht="14.25" customHeight="1">
      <c r="A10" s="56" t="s">
        <v>102</v>
      </c>
      <c r="D10" s="62">
        <v>60.0</v>
      </c>
      <c r="E10" s="62">
        <v>60.0</v>
      </c>
      <c r="F10" s="62">
        <v>69.0</v>
      </c>
      <c r="G10" s="62">
        <v>69.0</v>
      </c>
      <c r="Q10" s="57"/>
      <c r="R10" s="57"/>
      <c r="S10" s="57"/>
      <c r="T10" s="57"/>
      <c r="U10" s="57"/>
      <c r="V10" s="57"/>
      <c r="W10" s="57"/>
      <c r="X10" s="58"/>
      <c r="Y10" s="57"/>
      <c r="Z10" s="57"/>
      <c r="AA10" s="57"/>
      <c r="AB10" s="57"/>
      <c r="AC10" s="57"/>
    </row>
    <row r="11" ht="14.25" customHeight="1">
      <c r="A11" s="56" t="s">
        <v>103</v>
      </c>
      <c r="D11" s="62">
        <v>10.0</v>
      </c>
      <c r="E11" s="62">
        <v>10.0</v>
      </c>
      <c r="F11" s="62">
        <v>14.0</v>
      </c>
      <c r="G11" s="62">
        <v>14.0</v>
      </c>
      <c r="Q11" s="57"/>
      <c r="R11" s="57"/>
      <c r="S11" s="57"/>
      <c r="T11" s="57"/>
      <c r="U11" s="57"/>
      <c r="V11" s="57"/>
      <c r="W11" s="57"/>
      <c r="X11" s="58"/>
      <c r="Y11" s="57"/>
      <c r="Z11" s="57"/>
      <c r="AA11" s="57"/>
      <c r="AB11" s="57"/>
      <c r="AC11" s="57"/>
    </row>
    <row r="12" ht="14.25" customHeight="1">
      <c r="A12" s="57"/>
      <c r="B12" s="57"/>
      <c r="C12" s="57"/>
      <c r="D12" s="57"/>
      <c r="E12" s="57"/>
      <c r="F12" s="57"/>
      <c r="G12" s="57"/>
      <c r="Q12" s="57"/>
      <c r="R12" s="57"/>
      <c r="S12" s="57"/>
      <c r="T12" s="57"/>
      <c r="U12" s="57"/>
      <c r="V12" s="57"/>
      <c r="W12" s="57"/>
      <c r="X12" s="58"/>
      <c r="Y12" s="57"/>
      <c r="Z12" s="57"/>
      <c r="AA12" s="57"/>
      <c r="AB12" s="57"/>
      <c r="AC12" s="57"/>
    </row>
    <row r="13" ht="14.25" customHeight="1">
      <c r="A13" s="52" t="s">
        <v>104</v>
      </c>
      <c r="B13" s="53"/>
      <c r="C13" s="54"/>
      <c r="D13" s="55">
        <v>2023.0</v>
      </c>
      <c r="E13" s="55">
        <v>2024.0</v>
      </c>
      <c r="F13" s="55">
        <v>2025.0</v>
      </c>
      <c r="G13" s="55">
        <v>2026.0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8"/>
      <c r="Y13" s="57"/>
      <c r="Z13" s="57"/>
      <c r="AA13" s="57"/>
      <c r="AB13" s="57"/>
      <c r="AC13" s="57"/>
    </row>
    <row r="14" ht="14.25" customHeight="1">
      <c r="A14" s="56" t="s">
        <v>105</v>
      </c>
      <c r="D14" s="59">
        <v>0.5</v>
      </c>
      <c r="E14" s="59">
        <v>0.5</v>
      </c>
      <c r="F14" s="59">
        <v>0.5</v>
      </c>
      <c r="G14" s="59">
        <v>0.5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8"/>
      <c r="Y14" s="57"/>
      <c r="Z14" s="57"/>
      <c r="AA14" s="57"/>
      <c r="AB14" s="57"/>
      <c r="AC14" s="57"/>
    </row>
    <row r="15" ht="14.25" customHeight="1">
      <c r="A15" s="56" t="s">
        <v>106</v>
      </c>
      <c r="D15" s="59">
        <f t="shared" ref="D15:G15" si="1">1-D14</f>
        <v>0.5</v>
      </c>
      <c r="E15" s="59">
        <f t="shared" si="1"/>
        <v>0.5</v>
      </c>
      <c r="F15" s="59">
        <f t="shared" si="1"/>
        <v>0.5</v>
      </c>
      <c r="G15" s="59">
        <f t="shared" si="1"/>
        <v>0.5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8"/>
      <c r="Y15" s="57"/>
      <c r="Z15" s="57"/>
      <c r="AA15" s="57"/>
      <c r="AB15" s="57"/>
      <c r="AC15" s="57"/>
    </row>
    <row r="16" ht="14.25" customHeight="1">
      <c r="A16" s="56" t="s">
        <v>107</v>
      </c>
      <c r="D16" s="59">
        <v>0.1</v>
      </c>
      <c r="E16" s="59">
        <v>0.15</v>
      </c>
      <c r="F16" s="59">
        <v>0.2</v>
      </c>
      <c r="G16" s="59">
        <v>0.2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8"/>
      <c r="Y16" s="57"/>
      <c r="Z16" s="57"/>
      <c r="AA16" s="57"/>
      <c r="AB16" s="57"/>
      <c r="AC16" s="57"/>
    </row>
    <row r="17" ht="14.25" customHeight="1">
      <c r="A17" s="56" t="s">
        <v>108</v>
      </c>
      <c r="D17" s="59">
        <v>0.05</v>
      </c>
      <c r="E17" s="59">
        <v>0.07</v>
      </c>
      <c r="F17" s="59">
        <v>0.1</v>
      </c>
      <c r="G17" s="59">
        <v>0.1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8"/>
      <c r="Y17" s="57"/>
      <c r="Z17" s="57"/>
      <c r="AA17" s="57"/>
      <c r="AB17" s="57"/>
      <c r="AC17" s="57"/>
    </row>
    <row r="18" ht="14.25" customHeight="1">
      <c r="A18" s="56" t="s">
        <v>109</v>
      </c>
      <c r="D18" s="63">
        <v>0.005</v>
      </c>
      <c r="E18" s="63">
        <v>0.01</v>
      </c>
      <c r="F18" s="63">
        <v>0.015</v>
      </c>
      <c r="G18" s="63">
        <v>0.015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8"/>
      <c r="Y18" s="57"/>
      <c r="Z18" s="57"/>
      <c r="AA18" s="57"/>
      <c r="AB18" s="57"/>
      <c r="AC18" s="57"/>
    </row>
    <row r="19" ht="14.25" customHeight="1">
      <c r="A19" s="56" t="s">
        <v>110</v>
      </c>
      <c r="D19" s="64">
        <v>0.07</v>
      </c>
      <c r="E19" s="64">
        <v>0.09</v>
      </c>
      <c r="F19" s="64">
        <v>0.1</v>
      </c>
      <c r="G19" s="64">
        <v>0.15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8"/>
      <c r="Y19" s="57"/>
      <c r="Z19" s="57"/>
      <c r="AA19" s="57"/>
      <c r="AB19" s="57"/>
      <c r="AC19" s="57"/>
    </row>
    <row r="20" ht="14.25" customHeight="1">
      <c r="A20" s="56" t="s">
        <v>111</v>
      </c>
      <c r="D20" s="59">
        <v>0.3</v>
      </c>
      <c r="E20" s="59">
        <v>0.4</v>
      </c>
      <c r="F20" s="59">
        <v>0.55</v>
      </c>
      <c r="G20" s="59">
        <v>0.6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8"/>
      <c r="Y20" s="57"/>
      <c r="Z20" s="57"/>
      <c r="AA20" s="57"/>
      <c r="AB20" s="57"/>
      <c r="AC20" s="57"/>
    </row>
    <row r="21" ht="15.0" customHeight="1">
      <c r="A21" s="56" t="s">
        <v>112</v>
      </c>
      <c r="D21" s="56">
        <v>6.0</v>
      </c>
      <c r="E21" s="56">
        <v>6.0</v>
      </c>
      <c r="F21" s="56">
        <v>8.0</v>
      </c>
      <c r="G21" s="56">
        <v>10.0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8"/>
      <c r="Y21" s="57"/>
      <c r="Z21" s="57"/>
      <c r="AA21" s="57"/>
      <c r="AB21" s="57"/>
      <c r="AC21" s="57"/>
    </row>
    <row r="22" ht="14.25" customHeight="1">
      <c r="A22" s="56" t="s">
        <v>113</v>
      </c>
      <c r="D22" s="65">
        <v>0.1</v>
      </c>
      <c r="E22" s="65">
        <v>0.3</v>
      </c>
      <c r="F22" s="65">
        <v>0.4</v>
      </c>
      <c r="G22" s="65">
        <v>0.4</v>
      </c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8"/>
      <c r="Y22" s="57"/>
      <c r="Z22" s="57"/>
      <c r="AA22" s="57"/>
      <c r="AB22" s="57"/>
      <c r="AC22" s="57"/>
    </row>
    <row r="23" ht="14.25" customHeight="1">
      <c r="A23" s="56"/>
      <c r="B23" s="56"/>
      <c r="C23" s="56"/>
      <c r="D23" s="56"/>
      <c r="E23" s="56"/>
      <c r="F23" s="56"/>
      <c r="G23" s="56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7"/>
      <c r="Z23" s="57"/>
      <c r="AA23" s="57"/>
      <c r="AB23" s="57"/>
      <c r="AC23" s="57"/>
    </row>
    <row r="24" ht="14.25" customHeight="1">
      <c r="A24" s="52" t="s">
        <v>114</v>
      </c>
      <c r="B24" s="53"/>
      <c r="C24" s="54"/>
      <c r="D24" s="55">
        <v>2023.0</v>
      </c>
      <c r="E24" s="55">
        <v>2024.0</v>
      </c>
      <c r="F24" s="55">
        <v>2025.0</v>
      </c>
      <c r="G24" s="55">
        <v>2026.0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8"/>
      <c r="Y24" s="57"/>
      <c r="Z24" s="57"/>
      <c r="AA24" s="57"/>
      <c r="AB24" s="57"/>
      <c r="AC24" s="57"/>
    </row>
    <row r="25" ht="14.25" customHeight="1">
      <c r="A25" s="56" t="s">
        <v>115</v>
      </c>
      <c r="D25" s="62">
        <v>2.0</v>
      </c>
      <c r="E25" s="62">
        <v>2.5</v>
      </c>
      <c r="F25" s="62">
        <v>3.0</v>
      </c>
      <c r="G25" s="62">
        <v>4.0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8"/>
      <c r="Y25" s="57"/>
      <c r="Z25" s="57"/>
      <c r="AA25" s="57"/>
      <c r="AB25" s="57"/>
      <c r="AC25" s="57"/>
    </row>
    <row r="26" ht="14.25" customHeight="1">
      <c r="A26" s="56" t="s">
        <v>116</v>
      </c>
      <c r="D26" s="65">
        <v>0.01</v>
      </c>
      <c r="E26" s="65">
        <v>0.02</v>
      </c>
      <c r="F26" s="65">
        <v>0.02</v>
      </c>
      <c r="G26" s="65">
        <v>0.02</v>
      </c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8"/>
      <c r="Y26" s="57"/>
      <c r="Z26" s="57"/>
      <c r="AA26" s="57"/>
      <c r="AB26" s="57"/>
      <c r="AC26" s="57"/>
    </row>
    <row r="27" ht="14.25" customHeight="1">
      <c r="A27" s="56" t="s">
        <v>117</v>
      </c>
      <c r="D27" s="65">
        <v>0.03</v>
      </c>
      <c r="E27" s="65">
        <v>0.05</v>
      </c>
      <c r="F27" s="65">
        <v>0.05</v>
      </c>
      <c r="G27" s="65">
        <v>0.05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8"/>
      <c r="Y27" s="57"/>
      <c r="Z27" s="57"/>
      <c r="AA27" s="57"/>
      <c r="AB27" s="57"/>
      <c r="AC27" s="57"/>
    </row>
    <row r="28" ht="14.25" customHeight="1">
      <c r="A28" s="56" t="s">
        <v>118</v>
      </c>
      <c r="D28" s="59">
        <v>0.09</v>
      </c>
      <c r="E28" s="59">
        <v>0.07</v>
      </c>
      <c r="F28" s="59">
        <v>0.05</v>
      </c>
      <c r="G28" s="59">
        <v>0.05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8"/>
      <c r="Y28" s="57"/>
      <c r="Z28" s="57"/>
      <c r="AA28" s="57"/>
      <c r="AB28" s="57"/>
      <c r="AC28" s="57"/>
    </row>
    <row r="29" ht="14.25" customHeight="1">
      <c r="A29" s="56" t="s">
        <v>119</v>
      </c>
      <c r="D29" s="61">
        <v>30000.0</v>
      </c>
      <c r="E29" s="61">
        <v>50000.0</v>
      </c>
      <c r="F29" s="61">
        <v>110000.0</v>
      </c>
      <c r="G29" s="66">
        <v>150000.0</v>
      </c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8"/>
      <c r="Y29" s="57"/>
      <c r="Z29" s="57"/>
      <c r="AA29" s="57"/>
      <c r="AB29" s="57"/>
      <c r="AC29" s="57"/>
    </row>
    <row r="30" ht="14.25" customHeight="1">
      <c r="A30" s="56" t="s">
        <v>120</v>
      </c>
      <c r="D30" s="65">
        <v>0.05</v>
      </c>
      <c r="E30" s="65">
        <v>0.05</v>
      </c>
      <c r="F30" s="65">
        <v>0.05</v>
      </c>
      <c r="G30" s="65">
        <v>0.05</v>
      </c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8"/>
      <c r="Y30" s="57"/>
      <c r="Z30" s="57"/>
      <c r="AA30" s="57"/>
      <c r="AB30" s="57"/>
      <c r="AC30" s="57"/>
    </row>
    <row r="31" ht="14.25" customHeight="1">
      <c r="A31" s="56"/>
      <c r="B31" s="56"/>
      <c r="C31" s="56"/>
      <c r="D31" s="65"/>
      <c r="E31" s="65"/>
      <c r="F31" s="65"/>
      <c r="G31" s="65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8"/>
      <c r="Y31" s="57"/>
      <c r="Z31" s="57"/>
      <c r="AA31" s="57"/>
      <c r="AB31" s="57"/>
      <c r="AC31" s="57"/>
    </row>
    <row r="32" ht="14.25" customHeight="1">
      <c r="A32" s="52" t="s">
        <v>121</v>
      </c>
      <c r="B32" s="53"/>
      <c r="C32" s="54"/>
      <c r="D32" s="55">
        <v>2023.0</v>
      </c>
      <c r="E32" s="55">
        <v>2024.0</v>
      </c>
      <c r="F32" s="55">
        <v>2025.0</v>
      </c>
      <c r="G32" s="55">
        <v>2026.0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8"/>
      <c r="Y32" s="57"/>
      <c r="Z32" s="57"/>
      <c r="AA32" s="57"/>
      <c r="AB32" s="57"/>
      <c r="AC32" s="57"/>
    </row>
    <row r="33" ht="14.25" customHeight="1">
      <c r="A33" s="56" t="s">
        <v>122</v>
      </c>
      <c r="D33" s="59">
        <v>0.13</v>
      </c>
      <c r="E33" s="59">
        <v>0.13</v>
      </c>
      <c r="F33" s="59">
        <v>0.15</v>
      </c>
      <c r="G33" s="59">
        <v>0.15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8"/>
      <c r="Y33" s="57"/>
      <c r="Z33" s="57"/>
      <c r="AA33" s="57"/>
      <c r="AB33" s="57"/>
      <c r="AC33" s="57"/>
    </row>
    <row r="34" ht="14.25" customHeight="1">
      <c r="A34" s="56" t="s">
        <v>123</v>
      </c>
      <c r="D34" s="59">
        <v>0.05</v>
      </c>
      <c r="E34" s="59">
        <v>0.05</v>
      </c>
      <c r="F34" s="59">
        <v>0.05</v>
      </c>
      <c r="G34" s="59">
        <v>0.05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8"/>
      <c r="Y34" s="57"/>
      <c r="Z34" s="57"/>
      <c r="AA34" s="57"/>
      <c r="AB34" s="57"/>
      <c r="AC34" s="57"/>
    </row>
    <row r="35" ht="14.25" customHeight="1">
      <c r="A35" s="56" t="s">
        <v>124</v>
      </c>
      <c r="D35" s="61">
        <v>0.0</v>
      </c>
      <c r="E35" s="67">
        <v>0.0</v>
      </c>
      <c r="F35" s="67">
        <v>0.0</v>
      </c>
      <c r="G35" s="67">
        <v>0.0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8"/>
      <c r="Y35" s="57"/>
      <c r="Z35" s="57"/>
      <c r="AA35" s="57"/>
      <c r="AB35" s="57"/>
      <c r="AC35" s="57"/>
    </row>
    <row r="36" ht="14.2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8"/>
      <c r="Y36" s="57"/>
      <c r="Z36" s="57"/>
      <c r="AA36" s="57"/>
      <c r="AB36" s="57"/>
      <c r="AC36" s="57"/>
    </row>
    <row r="37" ht="14.25" customHeight="1">
      <c r="A37" s="52" t="s">
        <v>125</v>
      </c>
      <c r="B37" s="53"/>
      <c r="C37" s="54"/>
      <c r="D37" s="55">
        <v>2023.0</v>
      </c>
      <c r="E37" s="55">
        <v>2024.0</v>
      </c>
      <c r="F37" s="55">
        <v>2025.0</v>
      </c>
      <c r="G37" s="55">
        <v>2026.0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58"/>
      <c r="Y37" s="68"/>
      <c r="Z37" s="68"/>
      <c r="AA37" s="68"/>
      <c r="AB37" s="68"/>
      <c r="AC37" s="57"/>
    </row>
    <row r="38" ht="16.5" customHeight="1">
      <c r="A38" s="69" t="s">
        <v>126</v>
      </c>
      <c r="B38" s="70"/>
      <c r="C38" s="71" t="s">
        <v>127</v>
      </c>
      <c r="D38" s="72">
        <v>3.0</v>
      </c>
      <c r="E38" s="72">
        <v>6.0</v>
      </c>
      <c r="F38" s="72">
        <v>8.0</v>
      </c>
      <c r="G38" s="72">
        <v>10.0</v>
      </c>
      <c r="H38" s="68"/>
      <c r="I38" s="68"/>
      <c r="J38" s="68"/>
      <c r="K38" s="73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58"/>
      <c r="Y38" s="68"/>
      <c r="Z38" s="68"/>
      <c r="AA38" s="68"/>
      <c r="AB38" s="68"/>
      <c r="AC38" s="57"/>
    </row>
    <row r="39" ht="16.5" customHeight="1">
      <c r="A39" s="74"/>
      <c r="B39" s="75"/>
      <c r="C39" s="71" t="s">
        <v>128</v>
      </c>
      <c r="D39" s="76">
        <v>80000.0</v>
      </c>
      <c r="E39" s="76">
        <v>80000.0</v>
      </c>
      <c r="F39" s="76">
        <v>150000.0</v>
      </c>
      <c r="G39" s="77">
        <v>200000.0</v>
      </c>
      <c r="H39" s="68"/>
      <c r="I39" s="68"/>
      <c r="J39" s="68"/>
      <c r="K39" s="73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58"/>
      <c r="Y39" s="68"/>
      <c r="Z39" s="68"/>
      <c r="AA39" s="68"/>
      <c r="AB39" s="68"/>
      <c r="AC39" s="57"/>
    </row>
    <row r="40" ht="14.25" customHeight="1">
      <c r="A40" s="69" t="s">
        <v>129</v>
      </c>
      <c r="B40" s="70"/>
      <c r="C40" s="71" t="s">
        <v>127</v>
      </c>
      <c r="D40" s="72">
        <v>10.0</v>
      </c>
      <c r="E40" s="72">
        <v>20.0</v>
      </c>
      <c r="F40" s="72">
        <v>30.0</v>
      </c>
      <c r="G40" s="72">
        <v>35.0</v>
      </c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58"/>
      <c r="Y40" s="68"/>
      <c r="Z40" s="68"/>
      <c r="AA40" s="68"/>
      <c r="AB40" s="68"/>
      <c r="AC40" s="57"/>
    </row>
    <row r="41" ht="14.25" customHeight="1">
      <c r="A41" s="74"/>
      <c r="B41" s="75"/>
      <c r="C41" s="71" t="s">
        <v>128</v>
      </c>
      <c r="D41" s="76">
        <v>12000.0</v>
      </c>
      <c r="E41" s="76">
        <v>20000.0</v>
      </c>
      <c r="F41" s="77">
        <v>90000.0</v>
      </c>
      <c r="G41" s="77">
        <v>100000.0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58"/>
      <c r="Y41" s="68"/>
      <c r="Z41" s="68"/>
      <c r="AA41" s="68"/>
      <c r="AB41" s="68"/>
      <c r="AC41" s="57"/>
    </row>
    <row r="42" ht="14.25" customHeight="1">
      <c r="A42" s="69" t="s">
        <v>130</v>
      </c>
      <c r="B42" s="70"/>
      <c r="C42" s="71" t="s">
        <v>127</v>
      </c>
      <c r="D42" s="72">
        <v>10.0</v>
      </c>
      <c r="E42" s="72">
        <v>20.0</v>
      </c>
      <c r="F42" s="72">
        <v>30.0</v>
      </c>
      <c r="G42" s="72">
        <v>35.0</v>
      </c>
      <c r="H42" s="68"/>
      <c r="I42" s="68"/>
      <c r="J42" s="68"/>
      <c r="K42" s="73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58"/>
      <c r="Y42" s="68"/>
      <c r="Z42" s="68"/>
      <c r="AA42" s="68"/>
      <c r="AB42" s="68"/>
      <c r="AC42" s="57"/>
    </row>
    <row r="43" ht="14.25" customHeight="1">
      <c r="A43" s="74"/>
      <c r="B43" s="75"/>
      <c r="C43" s="71" t="s">
        <v>128</v>
      </c>
      <c r="D43" s="76">
        <v>20000.0</v>
      </c>
      <c r="E43" s="76">
        <v>20000.0</v>
      </c>
      <c r="F43" s="77">
        <v>75000.0</v>
      </c>
      <c r="G43" s="77">
        <v>90000.0</v>
      </c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58"/>
      <c r="Y43" s="68"/>
      <c r="Z43" s="68"/>
      <c r="AA43" s="68"/>
      <c r="AB43" s="68"/>
      <c r="AC43" s="57"/>
    </row>
    <row r="44" ht="14.25" customHeight="1">
      <c r="A44" s="69" t="s">
        <v>131</v>
      </c>
      <c r="B44" s="70"/>
      <c r="C44" s="71" t="s">
        <v>127</v>
      </c>
      <c r="D44" s="72">
        <v>4.0</v>
      </c>
      <c r="E44" s="72">
        <v>10.0</v>
      </c>
      <c r="F44" s="72">
        <v>18.0</v>
      </c>
      <c r="G44" s="72">
        <v>20.0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58"/>
      <c r="Y44" s="68"/>
      <c r="Z44" s="68"/>
      <c r="AA44" s="68"/>
      <c r="AB44" s="68"/>
      <c r="AC44" s="57"/>
    </row>
    <row r="45" ht="14.25" customHeight="1">
      <c r="A45" s="74"/>
      <c r="B45" s="75"/>
      <c r="C45" s="71" t="s">
        <v>128</v>
      </c>
      <c r="D45" s="77">
        <v>7000.0</v>
      </c>
      <c r="E45" s="77">
        <v>7000.0</v>
      </c>
      <c r="F45" s="77">
        <v>15000.0</v>
      </c>
      <c r="G45" s="77">
        <v>15000.0</v>
      </c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58"/>
      <c r="Y45" s="68"/>
      <c r="Z45" s="68"/>
      <c r="AA45" s="68"/>
      <c r="AB45" s="68"/>
      <c r="AC45" s="57"/>
    </row>
    <row r="46" ht="14.25" customHeight="1">
      <c r="A46" s="69" t="s">
        <v>132</v>
      </c>
      <c r="B46" s="70"/>
      <c r="C46" s="71" t="s">
        <v>127</v>
      </c>
      <c r="D46" s="72">
        <v>1.0</v>
      </c>
      <c r="E46" s="72">
        <v>2.0</v>
      </c>
      <c r="F46" s="72">
        <v>4.0</v>
      </c>
      <c r="G46" s="72">
        <v>5.0</v>
      </c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58"/>
      <c r="Y46" s="68"/>
      <c r="Z46" s="68"/>
      <c r="AA46" s="68"/>
      <c r="AB46" s="68"/>
      <c r="AC46" s="57"/>
    </row>
    <row r="47" ht="14.25" customHeight="1">
      <c r="A47" s="74"/>
      <c r="B47" s="75"/>
      <c r="C47" s="71" t="s">
        <v>128</v>
      </c>
      <c r="D47" s="77">
        <v>20000.0</v>
      </c>
      <c r="E47" s="77">
        <v>20000.0</v>
      </c>
      <c r="F47" s="77">
        <v>45000.0</v>
      </c>
      <c r="G47" s="77">
        <v>65000.0</v>
      </c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58"/>
      <c r="Y47" s="68"/>
      <c r="Z47" s="68"/>
      <c r="AA47" s="68"/>
      <c r="AB47" s="68"/>
      <c r="AC47" s="57"/>
    </row>
    <row r="48" ht="14.25" customHeight="1">
      <c r="A48" s="78" t="s">
        <v>133</v>
      </c>
      <c r="B48" s="79"/>
      <c r="C48" s="80" t="s">
        <v>127</v>
      </c>
      <c r="D48" s="81">
        <f t="shared" ref="D48:G48" si="2">SUM(D38,D40,D42,D44,D46)</f>
        <v>28</v>
      </c>
      <c r="E48" s="81">
        <f t="shared" si="2"/>
        <v>58</v>
      </c>
      <c r="F48" s="82">
        <f t="shared" si="2"/>
        <v>90</v>
      </c>
      <c r="G48" s="82">
        <f t="shared" si="2"/>
        <v>105</v>
      </c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58"/>
      <c r="Y48" s="68"/>
      <c r="Z48" s="68"/>
      <c r="AA48" s="68"/>
      <c r="AB48" s="68"/>
      <c r="AC48" s="57"/>
    </row>
    <row r="49" ht="5.25" customHeight="1">
      <c r="A49" s="57"/>
      <c r="B49" s="57"/>
      <c r="C49" s="57"/>
      <c r="D49" s="68"/>
      <c r="E49" s="68"/>
      <c r="F49" s="68"/>
      <c r="G49" s="68"/>
      <c r="H49" s="68"/>
      <c r="I49" s="68"/>
      <c r="J49" s="83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58"/>
      <c r="Y49" s="68"/>
      <c r="Z49" s="68"/>
      <c r="AA49" s="68"/>
      <c r="AB49" s="68"/>
      <c r="AC49" s="57"/>
    </row>
    <row r="50" ht="14.25" customHeight="1">
      <c r="A50" s="69" t="s">
        <v>134</v>
      </c>
      <c r="B50" s="84"/>
      <c r="C50" s="84"/>
      <c r="D50" s="85">
        <v>0.1</v>
      </c>
      <c r="E50" s="85">
        <v>0.1</v>
      </c>
      <c r="F50" s="86">
        <v>0.1</v>
      </c>
      <c r="G50" s="86">
        <v>0.1</v>
      </c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58"/>
      <c r="Y50" s="68"/>
      <c r="Z50" s="68"/>
      <c r="AA50" s="68"/>
      <c r="AB50" s="68"/>
      <c r="AC50" s="57"/>
    </row>
    <row r="51" ht="14.25" customHeight="1">
      <c r="A51" s="87" t="s">
        <v>135</v>
      </c>
      <c r="B51" s="88"/>
      <c r="C51" s="88"/>
      <c r="D51" s="89">
        <v>0.02</v>
      </c>
      <c r="E51" s="89">
        <v>0.02</v>
      </c>
      <c r="F51" s="90">
        <v>0.02</v>
      </c>
      <c r="G51" s="90">
        <v>0.02</v>
      </c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58"/>
      <c r="Y51" s="68"/>
      <c r="Z51" s="68"/>
      <c r="AA51" s="68"/>
      <c r="AB51" s="68"/>
      <c r="AC51" s="57"/>
    </row>
    <row r="52" ht="14.25" customHeight="1">
      <c r="A52" s="91"/>
      <c r="B52" s="53"/>
      <c r="C52" s="54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58"/>
      <c r="Y52" s="68"/>
      <c r="Z52" s="68"/>
      <c r="AA52" s="68"/>
      <c r="AB52" s="68"/>
      <c r="AC52" s="57"/>
    </row>
    <row r="53" ht="14.25" customHeight="1">
      <c r="A53" s="92" t="s">
        <v>136</v>
      </c>
      <c r="B53" s="84"/>
      <c r="C53" s="70"/>
      <c r="D53" s="93"/>
      <c r="E53" s="94">
        <v>2023.0</v>
      </c>
      <c r="F53" s="95"/>
      <c r="G53" s="95"/>
      <c r="H53" s="95"/>
      <c r="I53" s="96"/>
      <c r="J53" s="97">
        <v>2023.0</v>
      </c>
      <c r="K53" s="98">
        <v>2024.0</v>
      </c>
      <c r="L53" s="98">
        <v>2025.0</v>
      </c>
      <c r="M53" s="98">
        <v>2026.0</v>
      </c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58"/>
      <c r="Z53" s="68"/>
      <c r="AA53" s="68"/>
      <c r="AB53" s="68"/>
      <c r="AC53" s="68"/>
    </row>
    <row r="54" ht="14.25" customHeight="1">
      <c r="A54" s="74"/>
      <c r="B54" s="88"/>
      <c r="C54" s="75"/>
      <c r="D54" s="94" t="s">
        <v>137</v>
      </c>
      <c r="E54" s="96"/>
      <c r="F54" s="93" t="s">
        <v>138</v>
      </c>
      <c r="G54" s="94" t="s">
        <v>139</v>
      </c>
      <c r="H54" s="96"/>
      <c r="I54" s="99" t="s">
        <v>140</v>
      </c>
      <c r="J54" s="100"/>
      <c r="K54" s="100"/>
      <c r="L54" s="100"/>
      <c r="M54" s="100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58"/>
      <c r="Z54" s="68"/>
      <c r="AA54" s="68"/>
      <c r="AB54" s="68"/>
      <c r="AC54" s="68"/>
    </row>
    <row r="55" ht="14.25" customHeight="1">
      <c r="A55" s="101" t="s">
        <v>141</v>
      </c>
      <c r="B55" s="102"/>
      <c r="C55" s="103"/>
      <c r="D55" s="104"/>
      <c r="E55" s="105">
        <v>200000.0</v>
      </c>
      <c r="F55" s="105">
        <v>800000.0</v>
      </c>
      <c r="G55" s="106">
        <v>1500000.0</v>
      </c>
      <c r="H55" s="79"/>
      <c r="I55" s="105">
        <v>3500000.0</v>
      </c>
      <c r="J55" s="107">
        <f t="shared" ref="J55:J59" si="4">SUM(E55:I55)</f>
        <v>6000000</v>
      </c>
      <c r="K55" s="108">
        <v>4.0E7</v>
      </c>
      <c r="L55" s="108">
        <v>1.05E8</v>
      </c>
      <c r="M55" s="109">
        <v>1.95E8</v>
      </c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58"/>
      <c r="Z55" s="68"/>
      <c r="AA55" s="68"/>
      <c r="AB55" s="68"/>
      <c r="AC55" s="68"/>
    </row>
    <row r="56" ht="14.25" customHeight="1">
      <c r="A56" s="91" t="s">
        <v>142</v>
      </c>
      <c r="B56" s="53"/>
      <c r="C56" s="110"/>
      <c r="D56" s="104"/>
      <c r="E56" s="105">
        <f t="shared" ref="E56:F56" si="3">E55+D56</f>
        <v>200000</v>
      </c>
      <c r="F56" s="105">
        <f t="shared" si="3"/>
        <v>1000000</v>
      </c>
      <c r="G56" s="105"/>
      <c r="H56" s="105">
        <f>G55+F56</f>
        <v>2500000</v>
      </c>
      <c r="I56" s="105">
        <f>I55+H56</f>
        <v>6000000</v>
      </c>
      <c r="J56" s="107">
        <f t="shared" si="4"/>
        <v>9700000</v>
      </c>
      <c r="K56" s="108">
        <f t="shared" ref="K56:M56" si="5">K55+J56</f>
        <v>49700000</v>
      </c>
      <c r="L56" s="108">
        <f t="shared" si="5"/>
        <v>154700000</v>
      </c>
      <c r="M56" s="109">
        <f t="shared" si="5"/>
        <v>349700000</v>
      </c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58"/>
      <c r="Z56" s="68"/>
      <c r="AA56" s="68"/>
      <c r="AB56" s="68"/>
      <c r="AC56" s="68"/>
    </row>
    <row r="57" ht="14.25" customHeight="1">
      <c r="A57" s="91" t="s">
        <v>143</v>
      </c>
      <c r="B57" s="53"/>
      <c r="C57" s="110"/>
      <c r="D57" s="111"/>
      <c r="E57" s="112">
        <f t="shared" ref="E57:F57" si="6">E55*$D$16+$D$20*D57</f>
        <v>20000</v>
      </c>
      <c r="F57" s="112">
        <f t="shared" si="6"/>
        <v>86000</v>
      </c>
      <c r="G57" s="112"/>
      <c r="H57" s="112">
        <f>G55*$D$16+$D$20*F57</f>
        <v>175800</v>
      </c>
      <c r="I57" s="112">
        <f>I55*$D$16+$D$20*H57</f>
        <v>402740</v>
      </c>
      <c r="J57" s="113">
        <f t="shared" si="4"/>
        <v>684540</v>
      </c>
      <c r="K57" s="111">
        <f t="shared" ref="K57:M57" si="7">K55*E16+E20*J57</f>
        <v>6273816</v>
      </c>
      <c r="L57" s="111">
        <f t="shared" si="7"/>
        <v>24450598.8</v>
      </c>
      <c r="M57" s="114">
        <f t="shared" si="7"/>
        <v>53670359.28</v>
      </c>
      <c r="N57" s="68"/>
      <c r="O57" s="68"/>
      <c r="P57" s="68"/>
      <c r="Q57" s="68"/>
      <c r="R57" s="60"/>
      <c r="S57" s="59"/>
      <c r="T57" s="63"/>
      <c r="U57" s="63"/>
      <c r="V57" s="63"/>
      <c r="W57" s="68"/>
      <c r="X57" s="68"/>
      <c r="Y57" s="58"/>
      <c r="Z57" s="57"/>
      <c r="AA57" s="57"/>
      <c r="AB57" s="57"/>
      <c r="AC57" s="57"/>
    </row>
    <row r="58" ht="14.25" customHeight="1">
      <c r="A58" s="56" t="s">
        <v>144</v>
      </c>
      <c r="C58" s="115"/>
      <c r="D58" s="111"/>
      <c r="E58" s="112">
        <f t="shared" ref="E58:F58" si="8">E57*$D$17</f>
        <v>1000</v>
      </c>
      <c r="F58" s="112">
        <f t="shared" si="8"/>
        <v>4300</v>
      </c>
      <c r="G58" s="112"/>
      <c r="H58" s="112">
        <f t="shared" ref="H58:I58" si="9">H57*$D$17</f>
        <v>8790</v>
      </c>
      <c r="I58" s="112">
        <f t="shared" si="9"/>
        <v>20137</v>
      </c>
      <c r="J58" s="113">
        <f t="shared" si="4"/>
        <v>34227</v>
      </c>
      <c r="K58" s="111">
        <f t="shared" ref="K58:M58" si="10">K57*E17</f>
        <v>439167.12</v>
      </c>
      <c r="L58" s="111">
        <f t="shared" si="10"/>
        <v>2445059.88</v>
      </c>
      <c r="M58" s="114">
        <f t="shared" si="10"/>
        <v>5367035.928</v>
      </c>
      <c r="N58" s="68"/>
      <c r="O58" s="68"/>
      <c r="P58" s="68"/>
      <c r="Q58" s="68"/>
      <c r="R58" s="60"/>
      <c r="S58" s="60"/>
      <c r="T58" s="60"/>
      <c r="U58" s="60"/>
      <c r="V58" s="68"/>
      <c r="W58" s="83"/>
      <c r="X58" s="68"/>
      <c r="Y58" s="58"/>
      <c r="Z58" s="57"/>
      <c r="AA58" s="57"/>
      <c r="AB58" s="57"/>
      <c r="AC58" s="57"/>
    </row>
    <row r="59" ht="14.25" customHeight="1">
      <c r="A59" s="116" t="s">
        <v>145</v>
      </c>
      <c r="B59" s="88"/>
      <c r="C59" s="75"/>
      <c r="D59" s="117"/>
      <c r="E59" s="118">
        <f t="shared" ref="E59:F59" si="11">E57*$D$18</f>
        <v>100</v>
      </c>
      <c r="F59" s="118">
        <f t="shared" si="11"/>
        <v>430</v>
      </c>
      <c r="G59" s="118"/>
      <c r="H59" s="118">
        <f t="shared" ref="H59:I59" si="12">H57*$D$18</f>
        <v>879</v>
      </c>
      <c r="I59" s="118">
        <f t="shared" si="12"/>
        <v>2013.7</v>
      </c>
      <c r="J59" s="119">
        <f t="shared" si="4"/>
        <v>3422.7</v>
      </c>
      <c r="K59" s="117">
        <f t="shared" ref="K59:M59" si="13">K57*E18</f>
        <v>62738.16</v>
      </c>
      <c r="L59" s="117">
        <f t="shared" si="13"/>
        <v>366758.982</v>
      </c>
      <c r="M59" s="120">
        <f t="shared" si="13"/>
        <v>805055.3892</v>
      </c>
      <c r="N59" s="68"/>
      <c r="O59" s="68"/>
      <c r="P59" s="73"/>
      <c r="Q59" s="73"/>
      <c r="R59" s="60"/>
      <c r="S59" s="60"/>
      <c r="T59" s="60"/>
      <c r="U59" s="60"/>
      <c r="V59" s="60"/>
      <c r="W59" s="68"/>
      <c r="X59" s="68"/>
      <c r="Y59" s="58"/>
      <c r="Z59" s="57"/>
      <c r="AA59" s="57"/>
      <c r="AB59" s="57"/>
      <c r="AC59" s="57"/>
    </row>
    <row r="60" ht="14.25" customHeight="1">
      <c r="A60" s="58"/>
      <c r="B60" s="58"/>
      <c r="C60" s="58"/>
      <c r="D60" s="58"/>
      <c r="E60" s="58"/>
      <c r="F60" s="58"/>
      <c r="G60" s="58"/>
      <c r="H60" s="121"/>
      <c r="I60" s="121"/>
      <c r="J60" s="58" t="s">
        <v>146</v>
      </c>
      <c r="K60" s="58"/>
      <c r="L60" s="58"/>
      <c r="M60" s="58"/>
      <c r="N60" s="58"/>
      <c r="O60" s="121"/>
      <c r="P60" s="121"/>
      <c r="Q60" s="121"/>
      <c r="R60" s="121"/>
      <c r="S60" s="121"/>
      <c r="T60" s="121"/>
      <c r="U60" s="122"/>
      <c r="V60" s="58"/>
      <c r="W60" s="122"/>
      <c r="X60" s="58"/>
      <c r="Y60" s="57"/>
      <c r="Z60" s="57"/>
      <c r="AA60" s="57"/>
      <c r="AB60" s="57"/>
      <c r="AC60" s="57"/>
    </row>
    <row r="61" ht="14.25" customHeight="1">
      <c r="A61" s="58"/>
      <c r="B61" s="58"/>
      <c r="C61" s="58"/>
      <c r="D61" s="58"/>
      <c r="E61" s="58"/>
      <c r="F61" s="58"/>
      <c r="G61" s="58"/>
      <c r="H61" s="121"/>
      <c r="I61" s="121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7"/>
      <c r="Z61" s="57"/>
      <c r="AA61" s="57"/>
      <c r="AB61" s="57"/>
      <c r="AC61" s="57"/>
    </row>
    <row r="62" ht="14.25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57"/>
      <c r="Z62" s="57"/>
      <c r="AA62" s="57"/>
      <c r="AB62" s="57"/>
      <c r="AC62" s="57"/>
    </row>
    <row r="63" ht="14.25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57"/>
      <c r="Z63" s="57"/>
      <c r="AA63" s="57"/>
      <c r="AB63" s="57"/>
      <c r="AC63" s="57"/>
    </row>
    <row r="64" ht="14.25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73"/>
      <c r="V64" s="68"/>
      <c r="W64" s="68"/>
      <c r="X64" s="68"/>
      <c r="Y64" s="57"/>
      <c r="Z64" s="57"/>
      <c r="AA64" s="57"/>
      <c r="AB64" s="57"/>
      <c r="AC64" s="57"/>
    </row>
    <row r="65" ht="14.2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73"/>
      <c r="V65" s="68"/>
      <c r="W65" s="68"/>
      <c r="X65" s="68"/>
      <c r="Y65" s="57"/>
      <c r="Z65" s="57"/>
      <c r="AA65" s="57"/>
      <c r="AB65" s="57"/>
      <c r="AC65" s="57"/>
    </row>
    <row r="66" ht="14.25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57"/>
      <c r="Z66" s="57"/>
      <c r="AA66" s="57"/>
      <c r="AB66" s="57"/>
      <c r="AC66" s="57"/>
    </row>
    <row r="67" ht="14.2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57"/>
      <c r="Z67" s="57"/>
      <c r="AA67" s="57"/>
      <c r="AB67" s="57"/>
      <c r="AC67" s="57"/>
    </row>
    <row r="68" ht="14.25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57"/>
      <c r="Z68" s="57"/>
      <c r="AA68" s="57"/>
      <c r="AB68" s="57"/>
      <c r="AC68" s="57"/>
    </row>
    <row r="69" ht="14.25" customHeight="1">
      <c r="A69" s="68"/>
      <c r="B69" s="68"/>
      <c r="C69" s="68"/>
      <c r="D69" s="68"/>
      <c r="E69" s="68"/>
      <c r="F69" s="68"/>
      <c r="G69" s="68"/>
      <c r="H69" s="68"/>
      <c r="I69" s="68"/>
      <c r="J69" s="73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57"/>
      <c r="Z69" s="57"/>
      <c r="AA69" s="57"/>
      <c r="AB69" s="57"/>
      <c r="AC69" s="57"/>
    </row>
    <row r="70" ht="14.25" customHeight="1">
      <c r="A70" s="68"/>
      <c r="B70" s="68"/>
      <c r="C70" s="68"/>
      <c r="D70" s="68"/>
      <c r="E70" s="68"/>
      <c r="F70" s="68"/>
      <c r="G70" s="68"/>
      <c r="H70" s="68"/>
      <c r="I70" s="68"/>
      <c r="J70" s="73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57"/>
      <c r="Z70" s="57"/>
      <c r="AA70" s="57"/>
      <c r="AB70" s="57"/>
      <c r="AC70" s="57"/>
    </row>
    <row r="71" ht="14.2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73"/>
      <c r="V71" s="68"/>
      <c r="W71" s="68"/>
      <c r="X71" s="68"/>
      <c r="Y71" s="57"/>
      <c r="Z71" s="57"/>
      <c r="AA71" s="57"/>
      <c r="AB71" s="57"/>
      <c r="AC71" s="57"/>
    </row>
    <row r="72" ht="14.2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57"/>
      <c r="Z72" s="57"/>
      <c r="AA72" s="57"/>
      <c r="AB72" s="57"/>
      <c r="AC72" s="57"/>
    </row>
    <row r="73" ht="14.2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57"/>
      <c r="Z73" s="57"/>
      <c r="AA73" s="57"/>
      <c r="AB73" s="57"/>
      <c r="AC73" s="57"/>
    </row>
    <row r="74" ht="14.2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57"/>
      <c r="Z74" s="57"/>
      <c r="AA74" s="57"/>
      <c r="AB74" s="57"/>
      <c r="AC74" s="57"/>
    </row>
    <row r="75" ht="14.2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57"/>
      <c r="Z75" s="57"/>
      <c r="AA75" s="57"/>
      <c r="AB75" s="57"/>
      <c r="AC75" s="57"/>
    </row>
    <row r="76" ht="14.2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57"/>
      <c r="Z76" s="57"/>
      <c r="AA76" s="57"/>
      <c r="AB76" s="57"/>
      <c r="AC76" s="57"/>
    </row>
    <row r="77" ht="14.2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57"/>
      <c r="Z77" s="57"/>
      <c r="AA77" s="57"/>
      <c r="AB77" s="57"/>
      <c r="AC77" s="57"/>
    </row>
    <row r="78" ht="14.2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57"/>
      <c r="Z78" s="57"/>
      <c r="AA78" s="57"/>
      <c r="AB78" s="57"/>
      <c r="AC78" s="57"/>
    </row>
    <row r="79" ht="14.2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57"/>
      <c r="Z79" s="57"/>
      <c r="AA79" s="57"/>
      <c r="AB79" s="57"/>
      <c r="AC79" s="57"/>
    </row>
    <row r="80" ht="14.2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57"/>
      <c r="Z80" s="57"/>
      <c r="AA80" s="57"/>
      <c r="AB80" s="57"/>
      <c r="AC80" s="57"/>
    </row>
    <row r="81" ht="14.25" customHeight="1">
      <c r="A81" s="68"/>
      <c r="B81" s="68"/>
      <c r="C81" s="68"/>
      <c r="D81" s="68"/>
      <c r="E81" s="68"/>
      <c r="F81" s="68"/>
      <c r="G81" s="73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57"/>
      <c r="Z81" s="57"/>
      <c r="AA81" s="57"/>
      <c r="AB81" s="57"/>
      <c r="AC81" s="57"/>
    </row>
    <row r="82" ht="14.25" customHeight="1">
      <c r="A82" s="68"/>
      <c r="B82" s="68"/>
      <c r="C82" s="68"/>
      <c r="D82" s="68"/>
      <c r="E82" s="60"/>
      <c r="F82" s="68"/>
      <c r="G82" s="73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57"/>
      <c r="Z82" s="57"/>
      <c r="AA82" s="57"/>
      <c r="AB82" s="57"/>
      <c r="AC82" s="57"/>
    </row>
    <row r="83" ht="14.25" customHeight="1">
      <c r="A83" s="68"/>
      <c r="B83" s="68"/>
      <c r="C83" s="68"/>
      <c r="D83" s="68"/>
      <c r="E83" s="60"/>
      <c r="F83" s="68"/>
      <c r="G83" s="83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57"/>
      <c r="Z83" s="57"/>
      <c r="AA83" s="57"/>
      <c r="AB83" s="57"/>
      <c r="AC83" s="57"/>
    </row>
    <row r="84" ht="14.25" customHeight="1">
      <c r="A84" s="68"/>
      <c r="B84" s="68"/>
      <c r="C84" s="68"/>
      <c r="D84" s="68"/>
      <c r="E84" s="60"/>
      <c r="F84" s="68"/>
      <c r="G84" s="83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57"/>
      <c r="Z84" s="57"/>
      <c r="AA84" s="57"/>
      <c r="AB84" s="57"/>
      <c r="AC84" s="57"/>
    </row>
    <row r="85" ht="14.25" customHeight="1">
      <c r="A85" s="68"/>
      <c r="B85" s="68"/>
      <c r="C85" s="68"/>
      <c r="D85" s="68"/>
      <c r="E85" s="60"/>
      <c r="F85" s="68"/>
      <c r="G85" s="83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57"/>
      <c r="Z85" s="57"/>
      <c r="AA85" s="57"/>
      <c r="AB85" s="57"/>
      <c r="AC85" s="57"/>
    </row>
    <row r="86" ht="14.25" customHeight="1">
      <c r="A86" s="68"/>
      <c r="B86" s="68"/>
      <c r="C86" s="68"/>
      <c r="D86" s="68"/>
      <c r="E86" s="68"/>
      <c r="F86" s="68"/>
      <c r="G86" s="83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57"/>
      <c r="Z86" s="57"/>
      <c r="AA86" s="57"/>
      <c r="AB86" s="57"/>
      <c r="AC86" s="57"/>
    </row>
    <row r="87" ht="14.2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57"/>
      <c r="Z87" s="57"/>
      <c r="AA87" s="57"/>
      <c r="AB87" s="57"/>
      <c r="AC87" s="57"/>
    </row>
    <row r="88" ht="14.2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57"/>
      <c r="Z88" s="57"/>
      <c r="AA88" s="57"/>
      <c r="AB88" s="57"/>
      <c r="AC88" s="57"/>
    </row>
    <row r="89" ht="14.2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57"/>
      <c r="Z89" s="57"/>
      <c r="AA89" s="57"/>
      <c r="AB89" s="57"/>
      <c r="AC89" s="57"/>
    </row>
    <row r="90" ht="14.25" customHeight="1">
      <c r="A90" s="68"/>
      <c r="B90" s="68"/>
      <c r="C90" s="68"/>
      <c r="D90" s="68"/>
      <c r="E90" s="60"/>
      <c r="F90" s="60"/>
      <c r="G90" s="60"/>
      <c r="H90" s="60"/>
      <c r="I90" s="60"/>
      <c r="J90" s="60"/>
      <c r="K90" s="60"/>
      <c r="L90" s="60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57"/>
      <c r="Z90" s="57"/>
      <c r="AA90" s="57"/>
      <c r="AB90" s="57"/>
      <c r="AC90" s="57"/>
    </row>
    <row r="91" ht="14.25" customHeight="1">
      <c r="A91" s="68"/>
      <c r="B91" s="68"/>
      <c r="C91" s="68"/>
      <c r="D91" s="68"/>
      <c r="E91" s="123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57"/>
      <c r="Z91" s="57"/>
      <c r="AA91" s="57"/>
      <c r="AB91" s="57"/>
      <c r="AC91" s="57"/>
    </row>
    <row r="92" ht="14.25" customHeight="1">
      <c r="A92" s="68"/>
      <c r="B92" s="68"/>
      <c r="C92" s="68"/>
      <c r="D92" s="68"/>
      <c r="E92" s="123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57"/>
      <c r="Z92" s="57"/>
      <c r="AA92" s="57"/>
      <c r="AB92" s="57"/>
      <c r="AC92" s="57"/>
    </row>
    <row r="93" ht="14.25" customHeight="1">
      <c r="A93" s="68"/>
      <c r="B93" s="68"/>
      <c r="C93" s="68"/>
      <c r="D93" s="68"/>
      <c r="E93" s="123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57"/>
      <c r="Z93" s="57"/>
      <c r="AA93" s="57"/>
      <c r="AB93" s="57"/>
      <c r="AC93" s="57"/>
    </row>
    <row r="94" ht="14.25" customHeight="1">
      <c r="A94" s="68"/>
      <c r="B94" s="68"/>
      <c r="C94" s="68"/>
      <c r="D94" s="68"/>
      <c r="E94" s="123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57"/>
      <c r="Z94" s="57"/>
      <c r="AA94" s="57"/>
      <c r="AB94" s="57"/>
      <c r="AC94" s="57"/>
    </row>
    <row r="95" ht="14.25" customHeight="1">
      <c r="A95" s="68"/>
      <c r="B95" s="68"/>
      <c r="C95" s="68"/>
      <c r="D95" s="68"/>
      <c r="E95" s="123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57"/>
      <c r="Z95" s="57"/>
      <c r="AA95" s="57"/>
      <c r="AB95" s="57"/>
      <c r="AC95" s="57"/>
    </row>
    <row r="96" ht="14.25" customHeight="1">
      <c r="A96" s="68"/>
      <c r="B96" s="68"/>
      <c r="C96" s="68"/>
      <c r="D96" s="68"/>
      <c r="E96" s="124"/>
      <c r="F96" s="53"/>
      <c r="G96" s="54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57"/>
      <c r="Z96" s="57"/>
      <c r="AA96" s="57"/>
      <c r="AB96" s="57"/>
      <c r="AC96" s="57"/>
    </row>
    <row r="97" ht="14.2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57"/>
      <c r="Z97" s="57"/>
      <c r="AA97" s="57"/>
      <c r="AB97" s="57"/>
      <c r="AC97" s="57"/>
    </row>
    <row r="98" ht="14.2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73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57"/>
      <c r="Z98" s="57"/>
      <c r="AA98" s="57"/>
      <c r="AB98" s="57"/>
      <c r="AC98" s="57"/>
    </row>
    <row r="99" ht="14.2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73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57"/>
      <c r="Z99" s="57"/>
      <c r="AA99" s="57"/>
      <c r="AB99" s="57"/>
      <c r="AC99" s="57"/>
    </row>
    <row r="100" ht="14.25" customHeight="1">
      <c r="A100" s="68"/>
      <c r="B100" s="68"/>
      <c r="C100" s="68"/>
      <c r="D100" s="68"/>
      <c r="E100" s="123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57"/>
      <c r="Z100" s="57"/>
      <c r="AA100" s="57"/>
      <c r="AB100" s="57"/>
      <c r="AC100" s="57"/>
    </row>
    <row r="101" ht="14.25" customHeight="1">
      <c r="A101" s="68"/>
      <c r="B101" s="68"/>
      <c r="C101" s="68"/>
      <c r="D101" s="68"/>
      <c r="E101" s="123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57"/>
      <c r="Z101" s="57"/>
      <c r="AA101" s="57"/>
      <c r="AB101" s="57"/>
      <c r="AC101" s="57"/>
    </row>
    <row r="102" ht="14.25" customHeight="1">
      <c r="A102" s="68"/>
      <c r="B102" s="68"/>
      <c r="C102" s="68"/>
      <c r="D102" s="68"/>
      <c r="E102" s="123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57"/>
      <c r="Z102" s="57"/>
      <c r="AA102" s="57"/>
      <c r="AB102" s="57"/>
      <c r="AC102" s="57"/>
    </row>
    <row r="103" ht="14.25" customHeight="1">
      <c r="A103" s="68"/>
      <c r="B103" s="68"/>
      <c r="C103" s="68"/>
      <c r="D103" s="68"/>
      <c r="E103" s="123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57"/>
      <c r="Z103" s="57"/>
      <c r="AA103" s="57"/>
      <c r="AB103" s="57"/>
      <c r="AC103" s="57"/>
    </row>
    <row r="104" ht="14.2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57"/>
      <c r="Z104" s="57"/>
      <c r="AA104" s="57"/>
      <c r="AB104" s="57"/>
      <c r="AC104" s="57"/>
    </row>
    <row r="105" ht="14.2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57"/>
      <c r="Z105" s="57"/>
      <c r="AA105" s="57"/>
      <c r="AB105" s="57"/>
      <c r="AC105" s="57"/>
    </row>
    <row r="106" ht="14.2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57"/>
      <c r="Z106" s="57"/>
      <c r="AA106" s="57"/>
      <c r="AB106" s="57"/>
      <c r="AC106" s="57"/>
    </row>
    <row r="107" ht="14.2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57"/>
      <c r="Z107" s="57"/>
      <c r="AA107" s="57"/>
      <c r="AB107" s="57"/>
      <c r="AC107" s="57"/>
    </row>
    <row r="108" ht="14.2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57"/>
      <c r="Z108" s="57"/>
      <c r="AA108" s="57"/>
      <c r="AB108" s="57"/>
      <c r="AC108" s="57"/>
    </row>
    <row r="109" ht="14.2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57"/>
      <c r="Z109" s="57"/>
      <c r="AA109" s="57"/>
      <c r="AB109" s="57"/>
      <c r="AC109" s="57"/>
    </row>
    <row r="110" ht="14.2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57"/>
      <c r="Z110" s="57"/>
      <c r="AA110" s="57"/>
      <c r="AB110" s="57"/>
      <c r="AC110" s="57"/>
    </row>
    <row r="111" ht="14.2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57"/>
      <c r="Z111" s="57"/>
      <c r="AA111" s="57"/>
      <c r="AB111" s="57"/>
      <c r="AC111" s="57"/>
    </row>
    <row r="112" ht="14.2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57"/>
      <c r="Z112" s="57"/>
      <c r="AA112" s="57"/>
      <c r="AB112" s="57"/>
      <c r="AC112" s="57"/>
    </row>
    <row r="113" ht="14.2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57"/>
      <c r="Z113" s="57"/>
      <c r="AA113" s="57"/>
      <c r="AB113" s="57"/>
      <c r="AC113" s="57"/>
    </row>
    <row r="114" ht="14.2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57"/>
      <c r="Z114" s="57"/>
      <c r="AA114" s="57"/>
      <c r="AB114" s="57"/>
      <c r="AC114" s="57"/>
    </row>
    <row r="115" ht="14.2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57"/>
      <c r="Z115" s="57"/>
      <c r="AA115" s="57"/>
      <c r="AB115" s="57"/>
      <c r="AC115" s="57"/>
    </row>
    <row r="116" ht="14.2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57"/>
      <c r="Z116" s="57"/>
      <c r="AA116" s="57"/>
      <c r="AB116" s="57"/>
      <c r="AC116" s="57"/>
    </row>
    <row r="117" ht="14.2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57"/>
      <c r="Z117" s="57"/>
      <c r="AA117" s="57"/>
      <c r="AB117" s="57"/>
      <c r="AC117" s="57"/>
    </row>
    <row r="118" ht="14.2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57"/>
      <c r="Z118" s="57"/>
      <c r="AA118" s="57"/>
      <c r="AB118" s="57"/>
      <c r="AC118" s="57"/>
    </row>
    <row r="119" ht="14.2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57"/>
      <c r="Z119" s="57"/>
      <c r="AA119" s="57"/>
      <c r="AB119" s="57"/>
      <c r="AC119" s="57"/>
    </row>
    <row r="120" ht="14.2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57"/>
      <c r="Z120" s="57"/>
      <c r="AA120" s="57"/>
      <c r="AB120" s="57"/>
      <c r="AC120" s="57"/>
    </row>
    <row r="121" ht="14.2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57"/>
      <c r="Z121" s="57"/>
      <c r="AA121" s="57"/>
      <c r="AB121" s="57"/>
      <c r="AC121" s="57"/>
    </row>
    <row r="122" ht="14.2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57"/>
      <c r="Z122" s="57"/>
      <c r="AA122" s="57"/>
      <c r="AB122" s="57"/>
      <c r="AC122" s="57"/>
    </row>
    <row r="123" ht="14.2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57"/>
      <c r="Z123" s="57"/>
      <c r="AA123" s="57"/>
      <c r="AB123" s="57"/>
      <c r="AC123" s="57"/>
    </row>
    <row r="124" ht="14.2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57"/>
      <c r="Z124" s="57"/>
      <c r="AA124" s="57"/>
      <c r="AB124" s="57"/>
      <c r="AC124" s="57"/>
    </row>
    <row r="125" ht="14.2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57"/>
      <c r="Z125" s="57"/>
      <c r="AA125" s="57"/>
      <c r="AB125" s="57"/>
      <c r="AC125" s="57"/>
    </row>
    <row r="126" ht="14.2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57"/>
      <c r="Z126" s="57"/>
      <c r="AA126" s="57"/>
      <c r="AB126" s="57"/>
      <c r="AC126" s="57"/>
    </row>
    <row r="127" ht="14.2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57"/>
      <c r="Z127" s="57"/>
      <c r="AA127" s="57"/>
      <c r="AB127" s="57"/>
      <c r="AC127" s="57"/>
    </row>
    <row r="128" ht="14.2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57"/>
      <c r="Z128" s="57"/>
      <c r="AA128" s="57"/>
      <c r="AB128" s="57"/>
      <c r="AC128" s="57"/>
    </row>
    <row r="129" ht="14.2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57"/>
      <c r="Z129" s="57"/>
      <c r="AA129" s="57"/>
      <c r="AB129" s="57"/>
      <c r="AC129" s="57"/>
    </row>
    <row r="130" ht="14.2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57"/>
      <c r="Z130" s="57"/>
      <c r="AA130" s="57"/>
      <c r="AB130" s="57"/>
      <c r="AC130" s="57"/>
    </row>
    <row r="131" ht="14.2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57"/>
      <c r="Z131" s="57"/>
      <c r="AA131" s="57"/>
      <c r="AB131" s="57"/>
      <c r="AC131" s="57"/>
    </row>
    <row r="132" ht="14.2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57"/>
      <c r="Z132" s="57"/>
      <c r="AA132" s="57"/>
      <c r="AB132" s="57"/>
      <c r="AC132" s="57"/>
    </row>
    <row r="133" ht="14.2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57"/>
      <c r="Z133" s="57"/>
      <c r="AA133" s="57"/>
      <c r="AB133" s="57"/>
      <c r="AC133" s="57"/>
    </row>
    <row r="134" ht="14.2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57"/>
      <c r="Z134" s="57"/>
      <c r="AA134" s="57"/>
      <c r="AB134" s="57"/>
      <c r="AC134" s="57"/>
    </row>
    <row r="135" ht="14.2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57"/>
      <c r="Z135" s="57"/>
      <c r="AA135" s="57"/>
      <c r="AB135" s="57"/>
      <c r="AC135" s="57"/>
    </row>
    <row r="136" ht="14.2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57"/>
      <c r="Z136" s="57"/>
      <c r="AA136" s="57"/>
      <c r="AB136" s="57"/>
      <c r="AC136" s="57"/>
    </row>
    <row r="137" ht="14.2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57"/>
      <c r="Z137" s="57"/>
      <c r="AA137" s="57"/>
      <c r="AB137" s="57"/>
      <c r="AC137" s="57"/>
    </row>
    <row r="138" ht="14.2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57"/>
      <c r="Z138" s="57"/>
      <c r="AA138" s="57"/>
      <c r="AB138" s="57"/>
      <c r="AC138" s="57"/>
    </row>
    <row r="139" ht="14.2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57"/>
      <c r="Z139" s="57"/>
      <c r="AA139" s="57"/>
      <c r="AB139" s="57"/>
      <c r="AC139" s="57"/>
    </row>
    <row r="140" ht="14.2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57"/>
      <c r="Z140" s="57"/>
      <c r="AA140" s="57"/>
      <c r="AB140" s="57"/>
      <c r="AC140" s="57"/>
    </row>
    <row r="141" ht="14.2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57"/>
      <c r="Z141" s="57"/>
      <c r="AA141" s="57"/>
      <c r="AB141" s="57"/>
      <c r="AC141" s="57"/>
    </row>
    <row r="142" ht="14.2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57"/>
      <c r="Z142" s="57"/>
      <c r="AA142" s="57"/>
      <c r="AB142" s="57"/>
      <c r="AC142" s="57"/>
    </row>
    <row r="143" ht="14.2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57"/>
      <c r="Z143" s="57"/>
      <c r="AA143" s="57"/>
      <c r="AB143" s="57"/>
      <c r="AC143" s="57"/>
    </row>
    <row r="144" ht="14.2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57"/>
      <c r="Z144" s="57"/>
      <c r="AA144" s="57"/>
      <c r="AB144" s="57"/>
      <c r="AC144" s="57"/>
    </row>
    <row r="145" ht="14.2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57"/>
      <c r="Z145" s="57"/>
      <c r="AA145" s="57"/>
      <c r="AB145" s="57"/>
      <c r="AC145" s="57"/>
    </row>
    <row r="146" ht="14.2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57"/>
      <c r="Z146" s="57"/>
      <c r="AA146" s="57"/>
      <c r="AB146" s="57"/>
      <c r="AC146" s="57"/>
    </row>
    <row r="147" ht="14.2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57"/>
      <c r="Z147" s="57"/>
      <c r="AA147" s="57"/>
      <c r="AB147" s="57"/>
      <c r="AC147" s="57"/>
    </row>
    <row r="148" ht="14.2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57"/>
      <c r="Z148" s="57"/>
      <c r="AA148" s="57"/>
      <c r="AB148" s="57"/>
      <c r="AC148" s="57"/>
    </row>
    <row r="149" ht="14.2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57"/>
      <c r="Z149" s="57"/>
      <c r="AA149" s="57"/>
      <c r="AB149" s="57"/>
      <c r="AC149" s="57"/>
    </row>
    <row r="150" ht="14.2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57"/>
      <c r="Z150" s="57"/>
      <c r="AA150" s="57"/>
      <c r="AB150" s="57"/>
      <c r="AC150" s="57"/>
    </row>
    <row r="151" ht="14.2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57"/>
      <c r="Z151" s="57"/>
      <c r="AA151" s="57"/>
      <c r="AB151" s="57"/>
      <c r="AC151" s="57"/>
    </row>
    <row r="152" ht="14.2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57"/>
      <c r="Z152" s="57"/>
      <c r="AA152" s="57"/>
      <c r="AB152" s="57"/>
      <c r="AC152" s="57"/>
    </row>
    <row r="153" ht="14.2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57"/>
      <c r="Z153" s="57"/>
      <c r="AA153" s="57"/>
      <c r="AB153" s="57"/>
      <c r="AC153" s="57"/>
    </row>
    <row r="154" ht="14.2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57"/>
      <c r="Z154" s="57"/>
      <c r="AA154" s="57"/>
      <c r="AB154" s="57"/>
      <c r="AC154" s="57"/>
    </row>
    <row r="155" ht="14.2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57"/>
      <c r="Z155" s="57"/>
      <c r="AA155" s="57"/>
      <c r="AB155" s="57"/>
      <c r="AC155" s="57"/>
    </row>
    <row r="156" ht="14.2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57"/>
      <c r="Z156" s="57"/>
      <c r="AA156" s="57"/>
      <c r="AB156" s="57"/>
      <c r="AC156" s="57"/>
    </row>
    <row r="157" ht="14.2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57"/>
      <c r="Z157" s="57"/>
      <c r="AA157" s="57"/>
      <c r="AB157" s="57"/>
      <c r="AC157" s="57"/>
    </row>
    <row r="158" ht="14.2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57"/>
      <c r="Z158" s="57"/>
      <c r="AA158" s="57"/>
      <c r="AB158" s="57"/>
      <c r="AC158" s="57"/>
    </row>
    <row r="159" ht="14.2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57"/>
      <c r="Z159" s="57"/>
      <c r="AA159" s="57"/>
      <c r="AB159" s="57"/>
      <c r="AC159" s="57"/>
    </row>
    <row r="160" ht="14.2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57"/>
      <c r="Z160" s="57"/>
      <c r="AA160" s="57"/>
      <c r="AB160" s="57"/>
      <c r="AC160" s="57"/>
    </row>
    <row r="161" ht="14.2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57"/>
      <c r="Z161" s="57"/>
      <c r="AA161" s="57"/>
      <c r="AB161" s="57"/>
      <c r="AC161" s="57"/>
    </row>
    <row r="162" ht="14.2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57"/>
      <c r="Z162" s="57"/>
      <c r="AA162" s="57"/>
      <c r="AB162" s="57"/>
      <c r="AC162" s="57"/>
    </row>
    <row r="163" ht="14.2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57"/>
      <c r="Z163" s="57"/>
      <c r="AA163" s="57"/>
      <c r="AB163" s="57"/>
      <c r="AC163" s="57"/>
    </row>
    <row r="164" ht="14.2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57"/>
      <c r="Z164" s="57"/>
      <c r="AA164" s="57"/>
      <c r="AB164" s="57"/>
      <c r="AC164" s="57"/>
    </row>
    <row r="165" ht="14.2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57"/>
      <c r="Z165" s="57"/>
      <c r="AA165" s="57"/>
      <c r="AB165" s="57"/>
      <c r="AC165" s="57"/>
    </row>
    <row r="166" ht="14.2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57"/>
      <c r="Z166" s="57"/>
      <c r="AA166" s="57"/>
      <c r="AB166" s="57"/>
      <c r="AC166" s="57"/>
    </row>
    <row r="167" ht="14.2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57"/>
      <c r="Z167" s="57"/>
      <c r="AA167" s="57"/>
      <c r="AB167" s="57"/>
      <c r="AC167" s="57"/>
    </row>
    <row r="168" ht="14.2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57"/>
      <c r="Z168" s="57"/>
      <c r="AA168" s="57"/>
      <c r="AB168" s="57"/>
      <c r="AC168" s="57"/>
    </row>
    <row r="169" ht="14.2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57"/>
      <c r="Z169" s="57"/>
      <c r="AA169" s="57"/>
      <c r="AB169" s="57"/>
      <c r="AC169" s="57"/>
    </row>
    <row r="170" ht="14.2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57"/>
      <c r="Z170" s="57"/>
      <c r="AA170" s="57"/>
      <c r="AB170" s="57"/>
      <c r="AC170" s="57"/>
    </row>
    <row r="171" ht="14.2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57"/>
      <c r="Z171" s="57"/>
      <c r="AA171" s="57"/>
      <c r="AB171" s="57"/>
      <c r="AC171" s="57"/>
    </row>
    <row r="172" ht="14.2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57"/>
      <c r="Z172" s="57"/>
      <c r="AA172" s="57"/>
      <c r="AB172" s="57"/>
      <c r="AC172" s="57"/>
    </row>
    <row r="173" ht="14.2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57"/>
      <c r="Z173" s="57"/>
      <c r="AA173" s="57"/>
      <c r="AB173" s="57"/>
      <c r="AC173" s="57"/>
    </row>
    <row r="174" ht="14.2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57"/>
      <c r="Z174" s="57"/>
      <c r="AA174" s="57"/>
      <c r="AB174" s="57"/>
      <c r="AC174" s="57"/>
    </row>
    <row r="175" ht="14.2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57"/>
      <c r="Z175" s="57"/>
      <c r="AA175" s="57"/>
      <c r="AB175" s="57"/>
      <c r="AC175" s="57"/>
    </row>
    <row r="176" ht="14.2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57"/>
      <c r="Z176" s="57"/>
      <c r="AA176" s="57"/>
      <c r="AB176" s="57"/>
      <c r="AC176" s="57"/>
    </row>
    <row r="177" ht="14.2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57"/>
      <c r="Z177" s="57"/>
      <c r="AA177" s="57"/>
      <c r="AB177" s="57"/>
      <c r="AC177" s="57"/>
    </row>
    <row r="178" ht="14.2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57"/>
      <c r="Z178" s="57"/>
      <c r="AA178" s="57"/>
      <c r="AB178" s="57"/>
      <c r="AC178" s="57"/>
    </row>
    <row r="179" ht="14.2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57"/>
      <c r="Z179" s="57"/>
      <c r="AA179" s="57"/>
      <c r="AB179" s="57"/>
      <c r="AC179" s="57"/>
    </row>
    <row r="180" ht="14.2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57"/>
      <c r="Z180" s="57"/>
      <c r="AA180" s="57"/>
      <c r="AB180" s="57"/>
      <c r="AC180" s="57"/>
    </row>
    <row r="181" ht="14.2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57"/>
      <c r="Z181" s="57"/>
      <c r="AA181" s="57"/>
      <c r="AB181" s="57"/>
      <c r="AC181" s="57"/>
    </row>
    <row r="182" ht="14.2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57"/>
      <c r="Z182" s="57"/>
      <c r="AA182" s="57"/>
      <c r="AB182" s="57"/>
      <c r="AC182" s="57"/>
    </row>
    <row r="183" ht="14.2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57"/>
      <c r="Z183" s="57"/>
      <c r="AA183" s="57"/>
      <c r="AB183" s="57"/>
      <c r="AC183" s="57"/>
    </row>
    <row r="184" ht="14.2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57"/>
      <c r="Z184" s="57"/>
      <c r="AA184" s="57"/>
      <c r="AB184" s="57"/>
      <c r="AC184" s="57"/>
    </row>
    <row r="185" ht="14.2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57"/>
      <c r="Z185" s="57"/>
      <c r="AA185" s="57"/>
      <c r="AB185" s="57"/>
      <c r="AC185" s="57"/>
    </row>
    <row r="186" ht="14.2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57"/>
      <c r="Z186" s="57"/>
      <c r="AA186" s="57"/>
      <c r="AB186" s="57"/>
      <c r="AC186" s="57"/>
    </row>
    <row r="187" ht="14.2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57"/>
      <c r="Z187" s="57"/>
      <c r="AA187" s="57"/>
      <c r="AB187" s="57"/>
      <c r="AC187" s="57"/>
    </row>
    <row r="188" ht="14.2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57"/>
      <c r="Z188" s="57"/>
      <c r="AA188" s="57"/>
      <c r="AB188" s="57"/>
      <c r="AC188" s="57"/>
    </row>
    <row r="189" ht="14.2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57"/>
      <c r="Z189" s="57"/>
      <c r="AA189" s="57"/>
      <c r="AB189" s="57"/>
      <c r="AC189" s="57"/>
    </row>
    <row r="190" ht="14.2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57"/>
      <c r="Z190" s="57"/>
      <c r="AA190" s="57"/>
      <c r="AB190" s="57"/>
      <c r="AC190" s="57"/>
    </row>
    <row r="191" ht="14.2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57"/>
      <c r="Z191" s="57"/>
      <c r="AA191" s="57"/>
      <c r="AB191" s="57"/>
      <c r="AC191" s="57"/>
    </row>
    <row r="192" ht="14.2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57"/>
      <c r="Z192" s="57"/>
      <c r="AA192" s="57"/>
      <c r="AB192" s="57"/>
      <c r="AC192" s="57"/>
    </row>
    <row r="193" ht="14.2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57"/>
      <c r="Z193" s="57"/>
      <c r="AA193" s="57"/>
      <c r="AB193" s="57"/>
      <c r="AC193" s="57"/>
    </row>
    <row r="194" ht="14.2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57"/>
      <c r="Z194" s="57"/>
      <c r="AA194" s="57"/>
      <c r="AB194" s="57"/>
      <c r="AC194" s="57"/>
    </row>
    <row r="195" ht="14.2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57"/>
      <c r="Z195" s="57"/>
      <c r="AA195" s="57"/>
      <c r="AB195" s="57"/>
      <c r="AC195" s="57"/>
    </row>
    <row r="196" ht="14.2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57"/>
      <c r="Z196" s="57"/>
      <c r="AA196" s="57"/>
      <c r="AB196" s="57"/>
      <c r="AC196" s="57"/>
    </row>
    <row r="197" ht="14.2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57"/>
      <c r="Z197" s="57"/>
      <c r="AA197" s="57"/>
      <c r="AB197" s="57"/>
      <c r="AC197" s="57"/>
    </row>
    <row r="198" ht="14.2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57"/>
      <c r="Z198" s="57"/>
      <c r="AA198" s="57"/>
      <c r="AB198" s="57"/>
      <c r="AC198" s="57"/>
    </row>
    <row r="199" ht="14.2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57"/>
      <c r="Z199" s="57"/>
      <c r="AA199" s="57"/>
      <c r="AB199" s="57"/>
      <c r="AC199" s="57"/>
    </row>
    <row r="200" ht="14.2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57"/>
      <c r="Z200" s="57"/>
      <c r="AA200" s="57"/>
      <c r="AB200" s="57"/>
      <c r="AC200" s="57"/>
    </row>
    <row r="201" ht="14.2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57"/>
      <c r="Z201" s="57"/>
      <c r="AA201" s="57"/>
      <c r="AB201" s="57"/>
      <c r="AC201" s="57"/>
    </row>
    <row r="202" ht="14.2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57"/>
      <c r="Z202" s="57"/>
      <c r="AA202" s="57"/>
      <c r="AB202" s="57"/>
      <c r="AC202" s="57"/>
    </row>
    <row r="203" ht="14.2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57"/>
      <c r="Z203" s="57"/>
      <c r="AA203" s="57"/>
      <c r="AB203" s="57"/>
      <c r="AC203" s="57"/>
    </row>
    <row r="204" ht="14.2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57"/>
      <c r="Z204" s="57"/>
      <c r="AA204" s="57"/>
      <c r="AB204" s="57"/>
      <c r="AC204" s="57"/>
    </row>
    <row r="205" ht="14.2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57"/>
      <c r="Z205" s="57"/>
      <c r="AA205" s="57"/>
      <c r="AB205" s="57"/>
      <c r="AC205" s="57"/>
    </row>
    <row r="206" ht="14.2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57"/>
      <c r="Z206" s="57"/>
      <c r="AA206" s="57"/>
      <c r="AB206" s="57"/>
      <c r="AC206" s="57"/>
    </row>
    <row r="207" ht="14.2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57"/>
      <c r="Z207" s="57"/>
      <c r="AA207" s="57"/>
      <c r="AB207" s="57"/>
      <c r="AC207" s="57"/>
    </row>
    <row r="208" ht="14.2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57"/>
      <c r="Z208" s="57"/>
      <c r="AA208" s="57"/>
      <c r="AB208" s="57"/>
      <c r="AC208" s="57"/>
    </row>
    <row r="209" ht="14.2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57"/>
      <c r="Z209" s="57"/>
      <c r="AA209" s="57"/>
      <c r="AB209" s="57"/>
      <c r="AC209" s="57"/>
    </row>
    <row r="210" ht="14.2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57"/>
      <c r="Z210" s="57"/>
      <c r="AA210" s="57"/>
      <c r="AB210" s="57"/>
      <c r="AC210" s="57"/>
    </row>
    <row r="211" ht="14.2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57"/>
      <c r="Z211" s="57"/>
      <c r="AA211" s="57"/>
      <c r="AB211" s="57"/>
      <c r="AC211" s="57"/>
    </row>
    <row r="212" ht="14.2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57"/>
      <c r="Z212" s="57"/>
      <c r="AA212" s="57"/>
      <c r="AB212" s="57"/>
      <c r="AC212" s="57"/>
    </row>
    <row r="213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</row>
    <row r="214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</row>
    <row r="215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</row>
    <row r="216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</row>
    <row r="217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</row>
    <row r="21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</row>
    <row r="219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</row>
    <row r="220" ht="14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</row>
    <row r="221" ht="14.2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</row>
    <row r="222" ht="14.2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</row>
    <row r="223" ht="14.2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</row>
    <row r="224" ht="14.2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</row>
    <row r="225" ht="14.2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</row>
    <row r="226" ht="14.2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</row>
    <row r="227" ht="14.2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</row>
    <row r="228" ht="14.2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</row>
    <row r="229" ht="14.2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</row>
    <row r="230" ht="14.2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</row>
    <row r="231" ht="14.2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</row>
    <row r="232" ht="14.2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</row>
    <row r="233" ht="14.2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</row>
    <row r="234" ht="14.2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</row>
    <row r="235" ht="14.2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</row>
    <row r="236" ht="14.2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</row>
    <row r="237" ht="14.2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</row>
    <row r="238" ht="14.2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</row>
    <row r="239" ht="14.2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</row>
    <row r="240" ht="14.2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</row>
    <row r="241" ht="14.2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</row>
    <row r="242" ht="14.2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</row>
    <row r="243" ht="14.2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</row>
    <row r="244" ht="14.2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</row>
    <row r="245" ht="14.2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</row>
    <row r="246" ht="14.2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</row>
    <row r="247" ht="14.2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</row>
    <row r="248" ht="14.2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</row>
    <row r="249" ht="14.2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</row>
    <row r="250" ht="14.2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</row>
    <row r="251" ht="14.2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</row>
    <row r="252" ht="14.2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</row>
    <row r="253" ht="14.2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</row>
    <row r="254" ht="14.2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</row>
    <row r="255" ht="14.2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</row>
    <row r="256" ht="14.2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</row>
    <row r="257" ht="14.2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</row>
    <row r="258" ht="14.2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</row>
    <row r="259" ht="14.2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</row>
    <row r="260" ht="14.2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</row>
    <row r="261" ht="14.2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</row>
    <row r="262" ht="14.2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</row>
    <row r="263" ht="14.2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</row>
    <row r="264" ht="14.2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</row>
    <row r="265" ht="14.2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</row>
    <row r="266" ht="14.2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</row>
    <row r="267" ht="14.2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</row>
    <row r="268" ht="14.2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</row>
    <row r="269" ht="14.2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</row>
    <row r="270" ht="14.2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</row>
    <row r="271" ht="14.2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</row>
    <row r="272" ht="14.2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</row>
    <row r="273" ht="14.2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</row>
    <row r="274" ht="14.2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</row>
    <row r="275" ht="14.2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</row>
    <row r="276" ht="14.2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</row>
    <row r="277" ht="14.2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</row>
    <row r="278" ht="14.2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</row>
    <row r="279" ht="14.2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</row>
    <row r="280" ht="14.2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</row>
    <row r="281" ht="14.2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</row>
    <row r="282" ht="14.2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</row>
    <row r="283" ht="14.2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</row>
    <row r="284" ht="14.2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</row>
    <row r="285" ht="14.2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</row>
    <row r="286" ht="14.2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</row>
    <row r="287" ht="14.2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</row>
    <row r="288" ht="14.2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</row>
    <row r="289" ht="14.2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</row>
    <row r="290" ht="14.2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</row>
    <row r="291" ht="14.2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</row>
    <row r="292" ht="14.2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</row>
    <row r="293" ht="14.2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</row>
    <row r="294" ht="14.2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</row>
    <row r="295" ht="14.2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</row>
    <row r="296" ht="14.2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</row>
    <row r="297" ht="14.2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</row>
    <row r="298" ht="14.2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</row>
    <row r="299" ht="14.2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</row>
    <row r="300" ht="14.2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</row>
    <row r="301" ht="14.2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</row>
    <row r="302" ht="14.2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</row>
    <row r="303" ht="14.2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</row>
    <row r="304" ht="14.2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</row>
    <row r="305" ht="14.2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</row>
    <row r="306" ht="14.2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</row>
    <row r="307" ht="14.2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</row>
    <row r="308" ht="14.2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</row>
    <row r="309" ht="14.2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</row>
    <row r="310" ht="14.2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</row>
    <row r="311" ht="14.2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</row>
    <row r="312" ht="14.2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</row>
    <row r="313" ht="14.2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</row>
    <row r="314" ht="14.2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</row>
    <row r="315" ht="14.2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</row>
    <row r="316" ht="14.2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</row>
    <row r="317" ht="14.2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</row>
    <row r="318" ht="14.2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</row>
    <row r="319" ht="14.2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</row>
    <row r="320" ht="14.2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</row>
    <row r="321" ht="14.2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</row>
    <row r="322" ht="14.2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</row>
    <row r="323" ht="14.2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</row>
    <row r="324" ht="14.2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</row>
    <row r="325" ht="14.2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</row>
    <row r="326" ht="14.2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</row>
    <row r="327" ht="14.2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</row>
    <row r="328" ht="14.2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</row>
    <row r="329" ht="14.2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</row>
    <row r="330" ht="14.2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</row>
    <row r="331" ht="14.2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</row>
    <row r="332" ht="14.2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</row>
    <row r="333" ht="14.2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</row>
    <row r="334" ht="14.2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</row>
    <row r="335" ht="14.2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</row>
    <row r="336" ht="14.2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</row>
    <row r="337" ht="14.2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</row>
    <row r="338" ht="14.2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</row>
    <row r="339" ht="14.2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</row>
    <row r="340" ht="14.2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</row>
    <row r="341" ht="14.2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</row>
    <row r="342" ht="14.2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</row>
    <row r="343" ht="14.2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</row>
    <row r="344" ht="14.2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</row>
    <row r="345" ht="14.2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</row>
    <row r="346" ht="14.2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</row>
    <row r="347" ht="14.2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</row>
    <row r="348" ht="14.2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</row>
    <row r="349" ht="14.2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</row>
    <row r="350" ht="14.2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</row>
    <row r="351" ht="14.2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</row>
    <row r="352" ht="14.2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</row>
    <row r="353" ht="14.2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</row>
    <row r="354" ht="14.2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</row>
    <row r="355" ht="14.2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</row>
    <row r="356" ht="14.2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</row>
    <row r="357" ht="14.2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</row>
    <row r="358" ht="14.2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</row>
    <row r="359" ht="14.2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</row>
    <row r="360" ht="14.2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</row>
    <row r="361" ht="14.2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</row>
    <row r="362" ht="14.2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</row>
    <row r="363" ht="14.2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</row>
    <row r="364" ht="14.2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</row>
    <row r="365" ht="14.2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</row>
    <row r="366" ht="14.2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</row>
    <row r="367" ht="14.2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</row>
    <row r="368" ht="14.2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</row>
    <row r="369" ht="14.2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</row>
    <row r="370" ht="14.2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</row>
    <row r="371" ht="14.2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</row>
    <row r="372" ht="14.2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</row>
    <row r="373" ht="14.2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</row>
    <row r="374" ht="14.2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</row>
    <row r="375" ht="14.2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</row>
    <row r="376" ht="14.2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</row>
    <row r="377" ht="14.2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</row>
    <row r="378" ht="14.2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</row>
    <row r="379" ht="14.2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</row>
    <row r="380" ht="14.2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</row>
    <row r="381" ht="14.2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</row>
    <row r="382" ht="14.2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</row>
    <row r="383" ht="14.2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</row>
    <row r="384" ht="14.2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</row>
    <row r="385" ht="14.2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</row>
    <row r="386" ht="14.2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</row>
    <row r="387" ht="14.2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</row>
    <row r="388" ht="14.2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</row>
    <row r="389" ht="14.2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</row>
    <row r="390" ht="14.2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</row>
    <row r="391" ht="14.2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</row>
    <row r="392" ht="14.2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</row>
    <row r="393" ht="14.2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</row>
    <row r="394" ht="14.2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</row>
    <row r="395" ht="14.2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</row>
    <row r="396" ht="14.2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</row>
    <row r="397" ht="14.2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</row>
    <row r="398" ht="14.2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</row>
    <row r="399" ht="14.2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</row>
    <row r="400" ht="14.2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</row>
    <row r="401" ht="14.2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</row>
    <row r="402" ht="14.2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</row>
    <row r="403" ht="14.2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</row>
    <row r="404" ht="14.2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</row>
    <row r="405" ht="14.2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</row>
    <row r="406" ht="14.2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</row>
    <row r="407" ht="14.2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</row>
    <row r="408" ht="14.2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</row>
    <row r="409" ht="14.2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</row>
    <row r="410" ht="14.2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</row>
    <row r="411" ht="14.2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</row>
    <row r="412" ht="14.2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</row>
    <row r="413" ht="14.2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</row>
    <row r="414" ht="14.2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</row>
    <row r="415" ht="14.2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</row>
    <row r="416" ht="14.2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</row>
    <row r="417" ht="14.2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</row>
    <row r="418" ht="14.2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</row>
    <row r="419" ht="14.2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</row>
    <row r="420" ht="14.2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</row>
    <row r="421" ht="14.2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</row>
    <row r="422" ht="14.2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</row>
    <row r="423" ht="14.2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</row>
    <row r="424" ht="14.2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</row>
    <row r="425" ht="14.2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</row>
    <row r="426" ht="14.2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</row>
    <row r="427" ht="14.2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</row>
    <row r="428" ht="14.2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</row>
    <row r="429" ht="14.2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</row>
    <row r="430" ht="14.2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</row>
    <row r="431" ht="14.2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</row>
    <row r="432" ht="14.2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</row>
    <row r="433" ht="14.2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</row>
    <row r="434" ht="14.2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</row>
    <row r="435" ht="14.2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</row>
    <row r="436" ht="14.2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</row>
    <row r="437" ht="14.2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</row>
    <row r="438" ht="14.2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</row>
    <row r="439" ht="14.2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</row>
    <row r="440" ht="14.2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</row>
    <row r="441" ht="14.2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</row>
    <row r="442" ht="14.2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</row>
    <row r="443" ht="14.2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</row>
    <row r="444" ht="14.2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</row>
    <row r="445" ht="14.2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</row>
    <row r="446" ht="14.2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</row>
    <row r="447" ht="14.2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</row>
    <row r="448" ht="14.2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</row>
    <row r="449" ht="14.2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</row>
    <row r="450" ht="14.2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</row>
    <row r="451" ht="14.2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</row>
    <row r="452" ht="14.2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</row>
    <row r="453" ht="14.2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</row>
    <row r="454" ht="14.2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</row>
    <row r="455" ht="14.2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</row>
    <row r="456" ht="14.2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</row>
    <row r="457" ht="14.2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</row>
    <row r="458" ht="14.2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</row>
    <row r="459" ht="14.2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</row>
    <row r="460" ht="14.2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</row>
    <row r="461" ht="14.2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</row>
    <row r="462" ht="14.2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</row>
    <row r="463" ht="14.2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</row>
    <row r="464" ht="14.2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</row>
    <row r="465" ht="14.2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</row>
    <row r="466" ht="14.2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</row>
    <row r="467" ht="14.2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</row>
    <row r="468" ht="14.2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</row>
    <row r="469" ht="14.2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</row>
    <row r="470" ht="14.2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</row>
    <row r="471" ht="14.2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</row>
    <row r="472" ht="14.2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</row>
    <row r="473" ht="14.2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</row>
    <row r="474" ht="14.2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</row>
    <row r="475" ht="14.2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</row>
    <row r="476" ht="14.2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</row>
    <row r="477" ht="14.2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</row>
    <row r="478" ht="14.2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</row>
    <row r="479" ht="14.2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</row>
    <row r="480" ht="14.2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</row>
    <row r="481" ht="14.2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</row>
    <row r="482" ht="14.2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</row>
    <row r="483" ht="14.2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</row>
    <row r="484" ht="14.2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</row>
    <row r="485" ht="14.2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</row>
    <row r="486" ht="14.2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</row>
    <row r="487" ht="14.2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</row>
    <row r="488" ht="14.2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</row>
    <row r="489" ht="14.2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</row>
    <row r="490" ht="14.2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</row>
    <row r="491" ht="14.2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</row>
    <row r="492" ht="14.2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</row>
    <row r="493" ht="14.2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</row>
    <row r="494" ht="14.2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</row>
    <row r="495" ht="14.2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</row>
    <row r="496" ht="14.2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</row>
    <row r="497" ht="14.2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</row>
    <row r="498" ht="14.2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</row>
    <row r="499" ht="14.2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</row>
    <row r="500" ht="14.2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</row>
    <row r="501" ht="14.2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</row>
    <row r="502" ht="14.2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</row>
    <row r="503" ht="14.2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</row>
    <row r="504" ht="14.2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</row>
    <row r="505" ht="14.2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</row>
    <row r="506" ht="14.2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</row>
    <row r="507" ht="14.2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</row>
    <row r="508" ht="14.2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</row>
    <row r="509" ht="14.2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</row>
    <row r="510" ht="14.2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</row>
    <row r="511" ht="14.2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</row>
    <row r="512" ht="14.2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</row>
    <row r="513" ht="14.2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</row>
    <row r="514" ht="14.2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</row>
    <row r="515" ht="14.2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</row>
    <row r="516" ht="14.2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</row>
    <row r="517" ht="14.2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</row>
    <row r="518" ht="14.2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</row>
    <row r="519" ht="14.2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</row>
    <row r="520" ht="14.2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</row>
    <row r="521" ht="14.2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</row>
    <row r="522" ht="14.2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</row>
    <row r="523" ht="14.2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</row>
    <row r="524" ht="14.2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</row>
    <row r="525" ht="14.2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</row>
    <row r="526" ht="14.2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</row>
    <row r="527" ht="14.2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</row>
    <row r="528" ht="14.2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</row>
    <row r="529" ht="14.2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</row>
    <row r="530" ht="14.2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</row>
    <row r="531" ht="14.2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</row>
    <row r="532" ht="14.2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</row>
    <row r="533" ht="14.2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</row>
    <row r="534" ht="14.2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</row>
    <row r="535" ht="14.2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</row>
    <row r="536" ht="14.2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</row>
    <row r="537" ht="14.2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</row>
    <row r="538" ht="14.2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</row>
    <row r="539" ht="14.2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</row>
    <row r="540" ht="14.2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</row>
    <row r="541" ht="14.2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</row>
    <row r="542" ht="14.2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</row>
    <row r="543" ht="14.2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</row>
    <row r="544" ht="14.2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</row>
    <row r="545" ht="14.2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</row>
    <row r="546" ht="14.2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</row>
    <row r="547" ht="14.2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</row>
    <row r="548" ht="14.2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</row>
    <row r="549" ht="14.2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</row>
    <row r="550" ht="14.2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</row>
    <row r="551" ht="14.2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</row>
    <row r="552" ht="14.2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</row>
    <row r="553" ht="14.2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</row>
    <row r="554" ht="14.2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</row>
    <row r="555" ht="14.2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</row>
    <row r="556" ht="14.2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</row>
    <row r="557" ht="14.2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</row>
    <row r="558" ht="14.2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</row>
    <row r="559" ht="14.2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</row>
    <row r="560" ht="14.2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</row>
    <row r="561" ht="14.2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</row>
    <row r="562" ht="14.2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</row>
    <row r="563" ht="14.2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</row>
    <row r="564" ht="14.2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</row>
    <row r="565" ht="14.2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</row>
    <row r="566" ht="14.2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</row>
    <row r="567" ht="14.2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</row>
    <row r="568" ht="14.2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</row>
    <row r="569" ht="14.2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</row>
    <row r="570" ht="14.2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</row>
    <row r="571" ht="14.2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</row>
    <row r="572" ht="14.2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</row>
    <row r="573" ht="14.2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</row>
    <row r="574" ht="14.2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</row>
    <row r="575" ht="14.2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</row>
    <row r="576" ht="14.2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</row>
    <row r="577" ht="14.2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</row>
    <row r="578" ht="14.2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</row>
    <row r="579" ht="14.2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</row>
    <row r="580" ht="14.2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</row>
    <row r="581" ht="14.2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</row>
    <row r="582" ht="14.2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</row>
    <row r="583" ht="14.2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</row>
    <row r="584" ht="14.2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</row>
    <row r="585" ht="14.2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</row>
    <row r="586" ht="14.2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</row>
    <row r="587" ht="14.2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</row>
    <row r="588" ht="14.2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</row>
    <row r="589" ht="14.2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</row>
    <row r="590" ht="14.2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</row>
    <row r="591" ht="14.2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</row>
    <row r="592" ht="14.2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</row>
    <row r="593" ht="14.2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</row>
    <row r="594" ht="14.2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</row>
    <row r="595" ht="14.2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</row>
    <row r="596" ht="14.2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</row>
    <row r="597" ht="14.2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</row>
    <row r="598" ht="14.2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</row>
    <row r="599" ht="14.2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</row>
    <row r="600" ht="14.2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</row>
    <row r="601" ht="14.2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</row>
    <row r="602" ht="14.2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</row>
    <row r="603" ht="14.2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</row>
    <row r="604" ht="14.2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</row>
    <row r="605" ht="14.2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</row>
    <row r="606" ht="14.2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</row>
    <row r="607" ht="14.2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</row>
    <row r="608" ht="14.2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</row>
    <row r="609" ht="14.2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</row>
    <row r="610" ht="14.2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</row>
    <row r="611" ht="14.2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</row>
    <row r="612" ht="14.2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</row>
    <row r="613" ht="14.2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</row>
    <row r="614" ht="14.2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</row>
    <row r="615" ht="14.2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</row>
    <row r="616" ht="14.2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</row>
    <row r="617" ht="14.2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</row>
    <row r="618" ht="14.2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</row>
    <row r="619" ht="14.2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</row>
    <row r="620" ht="14.2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</row>
    <row r="621" ht="14.2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</row>
    <row r="622" ht="14.2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</row>
    <row r="623" ht="14.2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</row>
    <row r="624" ht="14.2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</row>
    <row r="625" ht="14.2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</row>
    <row r="626" ht="14.2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</row>
    <row r="627" ht="14.2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</row>
    <row r="628" ht="14.2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</row>
    <row r="629" ht="14.2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</row>
    <row r="630" ht="14.2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</row>
    <row r="631" ht="14.2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</row>
    <row r="632" ht="14.2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</row>
    <row r="633" ht="14.2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</row>
    <row r="634" ht="14.2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</row>
    <row r="635" ht="14.2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</row>
    <row r="636" ht="14.2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</row>
    <row r="637" ht="14.2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</row>
    <row r="638" ht="14.2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</row>
    <row r="639" ht="14.2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</row>
    <row r="640" ht="14.2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</row>
    <row r="641" ht="14.2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</row>
    <row r="642" ht="14.2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</row>
    <row r="643" ht="14.2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</row>
    <row r="644" ht="14.2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</row>
    <row r="645" ht="14.2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</row>
    <row r="646" ht="14.2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</row>
    <row r="647" ht="14.2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</row>
    <row r="648" ht="14.2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</row>
    <row r="649" ht="14.2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</row>
    <row r="650" ht="14.2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</row>
    <row r="651" ht="14.2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</row>
    <row r="652" ht="14.2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</row>
    <row r="653" ht="14.2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</row>
    <row r="654" ht="14.2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</row>
    <row r="655" ht="14.2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</row>
    <row r="656" ht="14.2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</row>
    <row r="657" ht="14.2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</row>
    <row r="658" ht="14.2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</row>
    <row r="659" ht="14.2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</row>
    <row r="660" ht="14.2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</row>
    <row r="661" ht="14.2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</row>
    <row r="662" ht="14.2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</row>
    <row r="663" ht="14.2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</row>
    <row r="664" ht="14.2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</row>
    <row r="665" ht="14.2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</row>
    <row r="666" ht="14.2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</row>
    <row r="667" ht="14.2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</row>
    <row r="668" ht="14.2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</row>
    <row r="669" ht="14.2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</row>
    <row r="670" ht="14.2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</row>
    <row r="671" ht="14.2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</row>
    <row r="672" ht="14.2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</row>
    <row r="673" ht="14.2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</row>
    <row r="674" ht="14.2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</row>
    <row r="675" ht="14.2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</row>
    <row r="676" ht="14.2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</row>
    <row r="677" ht="14.2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</row>
    <row r="678" ht="14.2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</row>
    <row r="679" ht="14.2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</row>
    <row r="680" ht="14.2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</row>
    <row r="681" ht="14.2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</row>
    <row r="682" ht="14.2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</row>
    <row r="683" ht="14.2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</row>
    <row r="684" ht="14.2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</row>
    <row r="685" ht="14.2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</row>
    <row r="686" ht="14.2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</row>
    <row r="687" ht="14.2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</row>
    <row r="688" ht="14.2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</row>
    <row r="689" ht="14.2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</row>
    <row r="690" ht="14.2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</row>
    <row r="691" ht="14.2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</row>
    <row r="692" ht="14.2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</row>
    <row r="693" ht="14.2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</row>
    <row r="694" ht="14.2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</row>
    <row r="695" ht="14.2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</row>
    <row r="696" ht="14.2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</row>
    <row r="697" ht="14.2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</row>
    <row r="698" ht="14.2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</row>
    <row r="699" ht="14.2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</row>
    <row r="700" ht="14.2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</row>
    <row r="701" ht="14.2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</row>
    <row r="702" ht="14.2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</row>
    <row r="703" ht="14.2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</row>
    <row r="704" ht="14.2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</row>
    <row r="705" ht="14.2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</row>
    <row r="706" ht="14.2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</row>
    <row r="707" ht="14.2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</row>
    <row r="708" ht="14.2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</row>
    <row r="709" ht="14.2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</row>
    <row r="710" ht="14.2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</row>
    <row r="711" ht="14.2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</row>
    <row r="712" ht="14.2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</row>
    <row r="713" ht="14.2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</row>
    <row r="714" ht="14.2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</row>
    <row r="715" ht="14.2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</row>
    <row r="716" ht="14.2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</row>
    <row r="717" ht="14.2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</row>
    <row r="718" ht="14.2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</row>
    <row r="719" ht="14.2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</row>
    <row r="720" ht="14.2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</row>
    <row r="721" ht="14.2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</row>
    <row r="722" ht="14.2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</row>
    <row r="723" ht="14.2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</row>
    <row r="724" ht="14.2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</row>
    <row r="725" ht="14.2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</row>
    <row r="726" ht="14.2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</row>
    <row r="727" ht="14.2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</row>
    <row r="728" ht="14.2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</row>
    <row r="729" ht="14.2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</row>
    <row r="730" ht="14.2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</row>
    <row r="731" ht="14.2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</row>
    <row r="732" ht="14.2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</row>
    <row r="733" ht="14.2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</row>
    <row r="734" ht="14.2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</row>
    <row r="735" ht="14.2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</row>
    <row r="736" ht="14.2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</row>
    <row r="737" ht="14.2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</row>
    <row r="738" ht="14.2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</row>
    <row r="739" ht="14.2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</row>
    <row r="740" ht="14.2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</row>
    <row r="741" ht="14.2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</row>
    <row r="742" ht="14.2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</row>
    <row r="743" ht="14.2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</row>
    <row r="744" ht="14.2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</row>
    <row r="745" ht="14.2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</row>
    <row r="746" ht="14.2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</row>
    <row r="747" ht="14.2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</row>
    <row r="748" ht="14.2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</row>
    <row r="749" ht="14.2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</row>
    <row r="750" ht="14.2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</row>
    <row r="751" ht="14.2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</row>
    <row r="752" ht="14.2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</row>
    <row r="753" ht="14.2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</row>
    <row r="754" ht="14.2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</row>
    <row r="755" ht="14.2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</row>
    <row r="756" ht="14.2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</row>
    <row r="757" ht="14.2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</row>
    <row r="758" ht="14.2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</row>
    <row r="759" ht="14.2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</row>
    <row r="760" ht="14.2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</row>
    <row r="761" ht="14.2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</row>
    <row r="762" ht="14.2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</row>
    <row r="763" ht="14.2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</row>
    <row r="764" ht="14.2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</row>
    <row r="765" ht="14.2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</row>
    <row r="766" ht="14.2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</row>
    <row r="767" ht="14.2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</row>
    <row r="768" ht="14.2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</row>
    <row r="769" ht="14.2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</row>
    <row r="770" ht="14.2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</row>
    <row r="771" ht="14.2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</row>
    <row r="772" ht="14.2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</row>
    <row r="773" ht="14.2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</row>
    <row r="774" ht="14.2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</row>
    <row r="775" ht="14.2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</row>
    <row r="776" ht="14.2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</row>
    <row r="777" ht="14.2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</row>
    <row r="778" ht="14.2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</row>
    <row r="779" ht="14.2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</row>
    <row r="780" ht="14.2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</row>
    <row r="781" ht="14.2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</row>
    <row r="782" ht="14.2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</row>
    <row r="783" ht="14.2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</row>
    <row r="784" ht="14.2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</row>
    <row r="785" ht="14.2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</row>
    <row r="786" ht="14.2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</row>
    <row r="787" ht="14.2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</row>
    <row r="788" ht="14.2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</row>
    <row r="789" ht="14.2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</row>
    <row r="790" ht="14.2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</row>
    <row r="791" ht="14.2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</row>
    <row r="792" ht="14.2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</row>
    <row r="793" ht="14.2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</row>
    <row r="794" ht="14.2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</row>
    <row r="795" ht="14.2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</row>
    <row r="796" ht="14.2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</row>
    <row r="797" ht="14.2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</row>
    <row r="798" ht="14.2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</row>
    <row r="799" ht="14.2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</row>
    <row r="800" ht="14.2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</row>
    <row r="801" ht="14.2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</row>
    <row r="802" ht="14.2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</row>
    <row r="803" ht="14.2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</row>
    <row r="804" ht="14.2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</row>
    <row r="805" ht="14.2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</row>
    <row r="806" ht="14.2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</row>
    <row r="807" ht="14.2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</row>
    <row r="808" ht="14.2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</row>
    <row r="809" ht="14.2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</row>
    <row r="810" ht="14.2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</row>
    <row r="811" ht="14.2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</row>
    <row r="812" ht="14.2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</row>
    <row r="813" ht="14.2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</row>
    <row r="814" ht="14.2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</row>
    <row r="815" ht="14.2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</row>
    <row r="816" ht="14.2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</row>
    <row r="817" ht="14.2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</row>
    <row r="818" ht="14.2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</row>
    <row r="819" ht="14.2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</row>
    <row r="820" ht="14.2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</row>
    <row r="821" ht="14.2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</row>
    <row r="822" ht="14.2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</row>
    <row r="823" ht="14.2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</row>
    <row r="824" ht="14.2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</row>
    <row r="825" ht="14.2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</row>
    <row r="826" ht="14.2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</row>
    <row r="827" ht="14.2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</row>
    <row r="828" ht="14.2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</row>
    <row r="829" ht="14.2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</row>
    <row r="830" ht="14.2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</row>
    <row r="831" ht="14.2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</row>
    <row r="832" ht="14.2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</row>
    <row r="833" ht="14.2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</row>
    <row r="834" ht="14.2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</row>
    <row r="835" ht="14.2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</row>
    <row r="836" ht="14.2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</row>
    <row r="837" ht="14.2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</row>
    <row r="838" ht="14.2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</row>
    <row r="839" ht="14.2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</row>
    <row r="840" ht="14.2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</row>
    <row r="841" ht="14.2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</row>
    <row r="842" ht="14.2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</row>
    <row r="843" ht="14.2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</row>
    <row r="844" ht="14.2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</row>
    <row r="845" ht="14.2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</row>
    <row r="846" ht="14.2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</row>
    <row r="847" ht="14.2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</row>
    <row r="848" ht="14.2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</row>
    <row r="849" ht="14.2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</row>
    <row r="850" ht="14.2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</row>
    <row r="851" ht="14.2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</row>
    <row r="852" ht="14.2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</row>
    <row r="853" ht="14.2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</row>
    <row r="854" ht="14.2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</row>
    <row r="855" ht="14.2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</row>
    <row r="856" ht="14.2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</row>
    <row r="857" ht="14.2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</row>
    <row r="858" ht="14.2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</row>
    <row r="859" ht="14.2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</row>
    <row r="860" ht="14.2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</row>
    <row r="861" ht="14.2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</row>
    <row r="862" ht="14.2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</row>
    <row r="863" ht="14.2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</row>
    <row r="864" ht="14.2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</row>
    <row r="865" ht="14.2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</row>
    <row r="866" ht="14.2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</row>
    <row r="867" ht="14.2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</row>
    <row r="868" ht="14.2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</row>
    <row r="869" ht="14.2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</row>
    <row r="870" ht="14.2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</row>
    <row r="871" ht="14.2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</row>
    <row r="872" ht="14.2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</row>
    <row r="873" ht="14.2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</row>
    <row r="874" ht="14.2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</row>
    <row r="875" ht="14.2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</row>
    <row r="876" ht="14.2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</row>
    <row r="877" ht="14.2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</row>
    <row r="878" ht="14.2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</row>
    <row r="879" ht="14.2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</row>
    <row r="880" ht="14.2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</row>
    <row r="881" ht="14.2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</row>
    <row r="882" ht="14.2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</row>
    <row r="883" ht="14.2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</row>
    <row r="884" ht="14.2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</row>
    <row r="885" ht="14.2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</row>
    <row r="886" ht="14.2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</row>
    <row r="887" ht="14.2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</row>
    <row r="888" ht="14.2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</row>
    <row r="889" ht="14.2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</row>
    <row r="890" ht="14.2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</row>
    <row r="891" ht="14.2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</row>
    <row r="892" ht="14.2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</row>
    <row r="893" ht="14.2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</row>
    <row r="894" ht="14.2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</row>
    <row r="895" ht="14.2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</row>
    <row r="896" ht="14.2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</row>
    <row r="897" ht="14.2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</row>
    <row r="898" ht="14.2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</row>
    <row r="899" ht="14.2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</row>
    <row r="900" ht="14.2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</row>
    <row r="901" ht="14.2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</row>
    <row r="902" ht="14.2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</row>
    <row r="903" ht="14.2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</row>
    <row r="904" ht="14.2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</row>
    <row r="905" ht="14.2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</row>
    <row r="906" ht="14.2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</row>
    <row r="907" ht="14.2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</row>
    <row r="908" ht="14.2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</row>
    <row r="909" ht="14.2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</row>
    <row r="910" ht="14.2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</row>
    <row r="911" ht="14.2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</row>
    <row r="912" ht="14.2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</row>
    <row r="913" ht="14.2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</row>
    <row r="914" ht="14.2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</row>
    <row r="915" ht="14.2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</row>
    <row r="916" ht="14.2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</row>
    <row r="917" ht="14.2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</row>
    <row r="918" ht="14.2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</row>
    <row r="919" ht="14.2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</row>
    <row r="920" ht="14.2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</row>
    <row r="921" ht="14.2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</row>
    <row r="922" ht="14.2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</row>
    <row r="923" ht="14.2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</row>
    <row r="924" ht="14.2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</row>
    <row r="925" ht="14.2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</row>
    <row r="926" ht="14.2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</row>
    <row r="927" ht="14.2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</row>
    <row r="928" ht="14.2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</row>
    <row r="929" ht="14.2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</row>
    <row r="930" ht="14.2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</row>
    <row r="931" ht="14.2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</row>
    <row r="932" ht="14.2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</row>
    <row r="933" ht="14.2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</row>
    <row r="934" ht="14.2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</row>
    <row r="935" ht="14.2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</row>
    <row r="936" ht="14.2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</row>
    <row r="937" ht="14.2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</row>
    <row r="938" ht="14.2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</row>
    <row r="939" ht="14.2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</row>
    <row r="940" ht="14.2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</row>
    <row r="941" ht="14.2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</row>
    <row r="942" ht="14.2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</row>
    <row r="943" ht="14.2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</row>
    <row r="944" ht="14.2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</row>
    <row r="945" ht="14.2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</row>
    <row r="946" ht="14.2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</row>
    <row r="947" ht="14.2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</row>
    <row r="948" ht="14.2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</row>
    <row r="949" ht="14.2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</row>
    <row r="950" ht="14.2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</row>
    <row r="951" ht="14.2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</row>
    <row r="952" ht="14.2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</row>
    <row r="953" ht="14.2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</row>
    <row r="954" ht="14.2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</row>
    <row r="955" ht="14.2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</row>
    <row r="956" ht="14.2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</row>
    <row r="957" ht="14.2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</row>
    <row r="958" ht="14.2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</row>
    <row r="959" ht="14.2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</row>
    <row r="960" ht="14.2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</row>
    <row r="961" ht="14.2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</row>
    <row r="962" ht="14.2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</row>
    <row r="963" ht="14.2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</row>
    <row r="964" ht="14.2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</row>
    <row r="965" ht="14.2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</row>
    <row r="966" ht="14.2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</row>
    <row r="967" ht="14.2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</row>
    <row r="968" ht="14.2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</row>
    <row r="969" ht="14.2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</row>
    <row r="970" ht="14.2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</row>
    <row r="971" ht="14.2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</row>
    <row r="972" ht="14.2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</row>
    <row r="973" ht="14.2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</row>
    <row r="974" ht="14.2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</row>
    <row r="975" ht="14.2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</row>
    <row r="976" ht="14.2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</row>
    <row r="977" ht="14.2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</row>
    <row r="978" ht="14.2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</row>
    <row r="979" ht="14.2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</row>
    <row r="980" ht="14.2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</row>
    <row r="981" ht="14.2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</row>
    <row r="982" ht="14.2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</row>
    <row r="983" ht="14.2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</row>
    <row r="984" ht="14.2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</row>
    <row r="985" ht="14.2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</row>
    <row r="986" ht="14.2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</row>
    <row r="987" ht="14.2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</row>
    <row r="988" ht="14.2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</row>
    <row r="989" ht="14.2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</row>
    <row r="990" ht="14.2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</row>
    <row r="991" ht="14.2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</row>
    <row r="992" ht="14.2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</row>
    <row r="993" ht="14.2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</row>
    <row r="994" ht="14.2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</row>
    <row r="995" ht="14.2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</row>
    <row r="996" ht="14.2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</row>
    <row r="997" ht="14.2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</row>
    <row r="998" ht="14.2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</row>
    <row r="999" ht="14.2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</row>
    <row r="1000" ht="14.2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</row>
  </sheetData>
  <mergeCells count="57">
    <mergeCell ref="D54:E54"/>
    <mergeCell ref="G54:H54"/>
    <mergeCell ref="E96:G96"/>
    <mergeCell ref="A55:C55"/>
    <mergeCell ref="G55:H55"/>
    <mergeCell ref="A56:C56"/>
    <mergeCell ref="A57:C57"/>
    <mergeCell ref="A58:C58"/>
    <mergeCell ref="A59:C59"/>
    <mergeCell ref="A46:B47"/>
    <mergeCell ref="A48:B48"/>
    <mergeCell ref="A50:C50"/>
    <mergeCell ref="A51:C51"/>
    <mergeCell ref="A52:C52"/>
    <mergeCell ref="A53:C54"/>
    <mergeCell ref="E53:I53"/>
    <mergeCell ref="A8:C8"/>
    <mergeCell ref="A9:C9"/>
    <mergeCell ref="A1:C1"/>
    <mergeCell ref="H1:P12"/>
    <mergeCell ref="A2:C2"/>
    <mergeCell ref="A3:C3"/>
    <mergeCell ref="A4:C4"/>
    <mergeCell ref="A5:C5"/>
    <mergeCell ref="A7:C7"/>
    <mergeCell ref="A10:C10"/>
    <mergeCell ref="A11:C1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4:C24"/>
    <mergeCell ref="A25:C25"/>
    <mergeCell ref="A26:C26"/>
    <mergeCell ref="A27:C27"/>
    <mergeCell ref="A28:C28"/>
    <mergeCell ref="A29:C29"/>
    <mergeCell ref="A30:C30"/>
    <mergeCell ref="A32:C32"/>
    <mergeCell ref="A33:C33"/>
    <mergeCell ref="A34:C34"/>
    <mergeCell ref="A35:C35"/>
    <mergeCell ref="A37:C37"/>
    <mergeCell ref="A38:B39"/>
    <mergeCell ref="A40:B41"/>
    <mergeCell ref="A42:B43"/>
    <mergeCell ref="A44:B45"/>
    <mergeCell ref="J53:J54"/>
    <mergeCell ref="K53:K54"/>
    <mergeCell ref="L53:L54"/>
    <mergeCell ref="M53:M5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7.29"/>
    <col customWidth="1" min="2" max="8" width="18.71"/>
    <col customWidth="1" min="9" max="9" width="9.71"/>
    <col customWidth="1" min="10" max="29" width="18.71"/>
  </cols>
  <sheetData>
    <row r="1" ht="19.5" customHeight="1">
      <c r="A1" s="125" t="s">
        <v>147</v>
      </c>
      <c r="B1" s="96"/>
      <c r="C1" s="125">
        <v>2023.0</v>
      </c>
      <c r="D1" s="95"/>
      <c r="E1" s="95"/>
      <c r="F1" s="96"/>
      <c r="G1" s="126">
        <v>2024.0</v>
      </c>
      <c r="H1" s="126">
        <v>2025.0</v>
      </c>
      <c r="I1" s="126">
        <v>2026.0</v>
      </c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</row>
    <row r="2" ht="19.5" customHeight="1">
      <c r="A2" s="125" t="s">
        <v>148</v>
      </c>
      <c r="B2" s="96"/>
      <c r="C2" s="128" t="s">
        <v>137</v>
      </c>
      <c r="D2" s="128" t="s">
        <v>138</v>
      </c>
      <c r="E2" s="128" t="s">
        <v>139</v>
      </c>
      <c r="F2" s="128" t="s">
        <v>140</v>
      </c>
      <c r="G2" s="100"/>
      <c r="H2" s="100"/>
      <c r="I2" s="100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</row>
    <row r="3" ht="19.5" customHeight="1">
      <c r="A3" s="129"/>
      <c r="B3" s="129"/>
      <c r="C3" s="129"/>
      <c r="D3" s="129"/>
      <c r="E3" s="129"/>
      <c r="F3" s="129"/>
      <c r="G3" s="129"/>
      <c r="H3" s="129"/>
      <c r="I3" s="129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</row>
    <row r="4" ht="14.25" customHeight="1">
      <c r="A4" s="92" t="s">
        <v>126</v>
      </c>
      <c r="B4" s="70"/>
      <c r="C4" s="131">
        <f>'Facts and Assumptions'!$D$38*'Facts and Assumptions'!$D$39/4</f>
        <v>60000</v>
      </c>
      <c r="D4" s="131">
        <f>'Facts and Assumptions'!$D$38*'Facts and Assumptions'!$D$39/4</f>
        <v>60000</v>
      </c>
      <c r="E4" s="131">
        <f>'Facts and Assumptions'!$D$38*'Facts and Assumptions'!$D$39/4</f>
        <v>60000</v>
      </c>
      <c r="F4" s="131">
        <f>'Facts and Assumptions'!$D$38*'Facts and Assumptions'!$D$39/4</f>
        <v>60000</v>
      </c>
      <c r="G4" s="131">
        <f>'Facts and Assumptions'!E$38*'Facts and Assumptions'!E$39</f>
        <v>480000</v>
      </c>
      <c r="H4" s="131">
        <f>'Facts and Assumptions'!F$38*'Facts and Assumptions'!F$39</f>
        <v>1200000</v>
      </c>
      <c r="I4" s="132">
        <f>'Facts and Assumptions'!G$38*'Facts and Assumptions'!G$39</f>
        <v>2000000</v>
      </c>
      <c r="J4" s="133"/>
      <c r="K4" s="134"/>
      <c r="L4" s="133"/>
      <c r="M4" s="133"/>
      <c r="N4" s="133"/>
      <c r="O4" s="134"/>
      <c r="P4" s="133"/>
      <c r="Q4" s="133"/>
      <c r="R4" s="133"/>
      <c r="S4" s="134"/>
      <c r="T4" s="133"/>
      <c r="U4" s="133"/>
      <c r="V4" s="133"/>
      <c r="W4" s="134"/>
      <c r="X4" s="135"/>
      <c r="Y4" s="133"/>
      <c r="Z4" s="133"/>
      <c r="AA4" s="134"/>
      <c r="AB4" s="135"/>
      <c r="AC4" s="133"/>
    </row>
    <row r="5" ht="14.25" customHeight="1">
      <c r="A5" s="74"/>
      <c r="B5" s="75"/>
      <c r="C5" s="136"/>
      <c r="D5" s="136"/>
      <c r="E5" s="136"/>
      <c r="F5" s="136"/>
      <c r="G5" s="136"/>
      <c r="H5" s="136"/>
      <c r="I5" s="137"/>
      <c r="J5" s="133"/>
      <c r="K5" s="134"/>
      <c r="L5" s="133"/>
      <c r="M5" s="133"/>
      <c r="N5" s="133"/>
      <c r="O5" s="134"/>
      <c r="P5" s="133"/>
      <c r="Q5" s="133"/>
      <c r="R5" s="133"/>
      <c r="S5" s="134"/>
      <c r="T5" s="133"/>
      <c r="U5" s="133"/>
      <c r="V5" s="133"/>
      <c r="W5" s="134"/>
      <c r="X5" s="135"/>
      <c r="Y5" s="133"/>
      <c r="Z5" s="133"/>
      <c r="AA5" s="134"/>
      <c r="AB5" s="135"/>
      <c r="AC5" s="133"/>
    </row>
    <row r="6" ht="14.25" customHeight="1">
      <c r="A6" s="92" t="s">
        <v>129</v>
      </c>
      <c r="B6" s="70"/>
      <c r="C6" s="131">
        <f>'Facts and Assumptions'!$D$40*'Facts and Assumptions'!$D$41/4</f>
        <v>30000</v>
      </c>
      <c r="D6" s="131">
        <f>'Facts and Assumptions'!$D$40*'Facts and Assumptions'!$D$41/4</f>
        <v>30000</v>
      </c>
      <c r="E6" s="131">
        <f>'Facts and Assumptions'!$D$40*'Facts and Assumptions'!$D$41/4</f>
        <v>30000</v>
      </c>
      <c r="F6" s="131">
        <f>'Facts and Assumptions'!$D$40*'Facts and Assumptions'!$D$41/4</f>
        <v>30000</v>
      </c>
      <c r="G6" s="131">
        <f>'Facts and Assumptions'!E$40*'Facts and Assumptions'!E$41</f>
        <v>400000</v>
      </c>
      <c r="H6" s="131">
        <f>'Facts and Assumptions'!F$40*'Facts and Assumptions'!F$41</f>
        <v>2700000</v>
      </c>
      <c r="I6" s="132">
        <f>'Facts and Assumptions'!G$40*'Facts and Assumptions'!G$41</f>
        <v>3500000</v>
      </c>
      <c r="J6" s="133"/>
      <c r="K6" s="134"/>
      <c r="L6" s="133"/>
      <c r="M6" s="133"/>
      <c r="N6" s="133"/>
      <c r="O6" s="134"/>
      <c r="P6" s="133"/>
      <c r="Q6" s="133"/>
      <c r="R6" s="133"/>
      <c r="S6" s="134"/>
      <c r="T6" s="133"/>
      <c r="U6" s="133"/>
      <c r="V6" s="133"/>
      <c r="W6" s="134"/>
      <c r="X6" s="135"/>
      <c r="Y6" s="133"/>
      <c r="Z6" s="133"/>
      <c r="AA6" s="134"/>
      <c r="AB6" s="135"/>
      <c r="AC6" s="133"/>
    </row>
    <row r="7" ht="14.25" customHeight="1">
      <c r="A7" s="74"/>
      <c r="B7" s="75"/>
      <c r="C7" s="136"/>
      <c r="D7" s="136"/>
      <c r="E7" s="136"/>
      <c r="F7" s="136"/>
      <c r="G7" s="136"/>
      <c r="H7" s="136"/>
      <c r="I7" s="137"/>
      <c r="J7" s="133"/>
      <c r="K7" s="134"/>
      <c r="L7" s="133"/>
      <c r="M7" s="133"/>
      <c r="N7" s="133"/>
      <c r="O7" s="134"/>
      <c r="P7" s="133"/>
      <c r="Q7" s="133"/>
      <c r="R7" s="133"/>
      <c r="S7" s="134"/>
      <c r="T7" s="133"/>
      <c r="U7" s="133"/>
      <c r="V7" s="133"/>
      <c r="W7" s="134"/>
      <c r="X7" s="135"/>
      <c r="Y7" s="133"/>
      <c r="Z7" s="133"/>
      <c r="AA7" s="134"/>
      <c r="AB7" s="135"/>
      <c r="AC7" s="133"/>
    </row>
    <row r="8" ht="17.25" customHeight="1">
      <c r="A8" s="92" t="s">
        <v>130</v>
      </c>
      <c r="B8" s="70"/>
      <c r="C8" s="131">
        <f>'Facts and Assumptions'!$D$42*'Facts and Assumptions'!$D$43/4</f>
        <v>50000</v>
      </c>
      <c r="D8" s="131">
        <f>'Facts and Assumptions'!$D$42*'Facts and Assumptions'!$D$43/4</f>
        <v>50000</v>
      </c>
      <c r="E8" s="131">
        <f>'Facts and Assumptions'!$D$42*'Facts and Assumptions'!$D$43/4</f>
        <v>50000</v>
      </c>
      <c r="F8" s="131">
        <f>'Facts and Assumptions'!$D$42*'Facts and Assumptions'!$D$43/4</f>
        <v>50000</v>
      </c>
      <c r="G8" s="131">
        <f>'Facts and Assumptions'!E$42*'Facts and Assumptions'!E$43</f>
        <v>400000</v>
      </c>
      <c r="H8" s="131">
        <f>'Facts and Assumptions'!F$42*'Facts and Assumptions'!F$43</f>
        <v>2250000</v>
      </c>
      <c r="I8" s="132">
        <f>'Facts and Assumptions'!G$42*'Facts and Assumptions'!G$43</f>
        <v>3150000</v>
      </c>
      <c r="J8" s="133"/>
      <c r="K8" s="134"/>
      <c r="L8" s="133"/>
      <c r="M8" s="133"/>
      <c r="N8" s="133"/>
      <c r="O8" s="134"/>
      <c r="P8" s="133"/>
      <c r="Q8" s="133"/>
      <c r="R8" s="133"/>
      <c r="S8" s="134"/>
      <c r="T8" s="133"/>
      <c r="U8" s="133"/>
      <c r="V8" s="133"/>
      <c r="W8" s="134"/>
      <c r="X8" s="135"/>
      <c r="Y8" s="133"/>
      <c r="Z8" s="133"/>
      <c r="AA8" s="134"/>
      <c r="AB8" s="135"/>
      <c r="AC8" s="133"/>
    </row>
    <row r="9" ht="14.25" customHeight="1">
      <c r="A9" s="74"/>
      <c r="B9" s="75"/>
      <c r="C9" s="136"/>
      <c r="D9" s="136"/>
      <c r="E9" s="136"/>
      <c r="F9" s="136"/>
      <c r="G9" s="136"/>
      <c r="H9" s="136"/>
      <c r="I9" s="137"/>
      <c r="J9" s="133"/>
      <c r="K9" s="134"/>
      <c r="L9" s="133"/>
      <c r="M9" s="133"/>
      <c r="N9" s="133"/>
      <c r="O9" s="134"/>
      <c r="P9" s="133"/>
      <c r="Q9" s="133"/>
      <c r="R9" s="133"/>
      <c r="S9" s="134"/>
      <c r="T9" s="133"/>
      <c r="U9" s="133"/>
      <c r="V9" s="133"/>
      <c r="W9" s="134"/>
      <c r="X9" s="135"/>
      <c r="Y9" s="133"/>
      <c r="Z9" s="138"/>
      <c r="AA9" s="139"/>
      <c r="AB9" s="138"/>
      <c r="AC9" s="133"/>
    </row>
    <row r="10" ht="14.25" customHeight="1">
      <c r="A10" s="92" t="s">
        <v>131</v>
      </c>
      <c r="B10" s="70"/>
      <c r="C10" s="131">
        <f>'Facts and Assumptions'!$D$44*'Facts and Assumptions'!$D$45/4</f>
        <v>7000</v>
      </c>
      <c r="D10" s="131">
        <f>'Facts and Assumptions'!$D$44*'Facts and Assumptions'!$D$45/4</f>
        <v>7000</v>
      </c>
      <c r="E10" s="131">
        <f>'Facts and Assumptions'!$D$44*'Facts and Assumptions'!$D$45/4</f>
        <v>7000</v>
      </c>
      <c r="F10" s="131">
        <f>'Facts and Assumptions'!$D$44*'Facts and Assumptions'!$D$45/4</f>
        <v>7000</v>
      </c>
      <c r="G10" s="131">
        <f>'Facts and Assumptions'!E$44*'Facts and Assumptions'!E$45</f>
        <v>70000</v>
      </c>
      <c r="H10" s="131">
        <f>'Facts and Assumptions'!F$44*'Facts and Assumptions'!F$45</f>
        <v>270000</v>
      </c>
      <c r="I10" s="132">
        <f>'Facts and Assumptions'!G$44*'Facts and Assumptions'!G$45</f>
        <v>300000</v>
      </c>
      <c r="J10" s="133"/>
      <c r="K10" s="134"/>
      <c r="L10" s="133"/>
      <c r="M10" s="133"/>
      <c r="N10" s="133"/>
      <c r="O10" s="134"/>
      <c r="P10" s="133"/>
      <c r="Q10" s="133"/>
      <c r="R10" s="133"/>
      <c r="S10" s="134"/>
      <c r="T10" s="133"/>
      <c r="U10" s="133"/>
      <c r="V10" s="133"/>
      <c r="W10" s="134"/>
      <c r="X10" s="135"/>
      <c r="Y10" s="133"/>
      <c r="Z10" s="133"/>
      <c r="AA10" s="134"/>
      <c r="AB10" s="135"/>
      <c r="AC10" s="133"/>
    </row>
    <row r="11" ht="14.25" customHeight="1">
      <c r="A11" s="74"/>
      <c r="B11" s="75"/>
      <c r="C11" s="136"/>
      <c r="D11" s="136"/>
      <c r="E11" s="136"/>
      <c r="F11" s="136"/>
      <c r="G11" s="136"/>
      <c r="H11" s="136"/>
      <c r="I11" s="137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</row>
    <row r="12" ht="14.25" customHeight="1">
      <c r="A12" s="92" t="s">
        <v>132</v>
      </c>
      <c r="B12" s="70"/>
      <c r="C12" s="131">
        <f>'Facts and Assumptions'!$D$46*'Facts and Assumptions'!$D$47/4</f>
        <v>5000</v>
      </c>
      <c r="D12" s="131">
        <f>'Facts and Assumptions'!$D$46*'Facts and Assumptions'!$D$47/4</f>
        <v>5000</v>
      </c>
      <c r="E12" s="131">
        <f>'Facts and Assumptions'!$D$46*'Facts and Assumptions'!$D$47/4</f>
        <v>5000</v>
      </c>
      <c r="F12" s="131">
        <f>'Facts and Assumptions'!$D$46*'Facts and Assumptions'!$D$47/4</f>
        <v>5000</v>
      </c>
      <c r="G12" s="131">
        <f>'Facts and Assumptions'!E$46*'Facts and Assumptions'!E$47</f>
        <v>40000</v>
      </c>
      <c r="H12" s="131">
        <f>'Facts and Assumptions'!F$46*'Facts and Assumptions'!F$47</f>
        <v>180000</v>
      </c>
      <c r="I12" s="132">
        <f>'Facts and Assumptions'!G$46*'Facts and Assumptions'!G$47</f>
        <v>325000</v>
      </c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</row>
    <row r="13" ht="14.25" customHeight="1">
      <c r="A13" s="74"/>
      <c r="B13" s="75"/>
      <c r="C13" s="136"/>
      <c r="D13" s="136"/>
      <c r="E13" s="136"/>
      <c r="F13" s="136"/>
      <c r="G13" s="136"/>
      <c r="H13" s="136"/>
      <c r="I13" s="137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</row>
    <row r="14" ht="14.25" customHeight="1">
      <c r="A14" s="92" t="s">
        <v>149</v>
      </c>
      <c r="B14" s="70"/>
      <c r="C14" s="131">
        <f t="shared" ref="C14:I14" si="1">SUM(C4:C13)</f>
        <v>152000</v>
      </c>
      <c r="D14" s="131">
        <f t="shared" si="1"/>
        <v>152000</v>
      </c>
      <c r="E14" s="131">
        <f t="shared" si="1"/>
        <v>152000</v>
      </c>
      <c r="F14" s="131">
        <f t="shared" si="1"/>
        <v>152000</v>
      </c>
      <c r="G14" s="131">
        <f t="shared" si="1"/>
        <v>1390000</v>
      </c>
      <c r="H14" s="131">
        <f t="shared" si="1"/>
        <v>6600000</v>
      </c>
      <c r="I14" s="132">
        <f t="shared" si="1"/>
        <v>9275000</v>
      </c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</row>
    <row r="15" ht="14.25" customHeight="1">
      <c r="A15" s="74"/>
      <c r="B15" s="75"/>
      <c r="C15" s="136"/>
      <c r="D15" s="136"/>
      <c r="E15" s="136"/>
      <c r="F15" s="136"/>
      <c r="G15" s="136"/>
      <c r="H15" s="136"/>
      <c r="I15" s="137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</row>
    <row r="16" ht="14.25" customHeight="1">
      <c r="A16" s="92" t="s">
        <v>150</v>
      </c>
      <c r="B16" s="70"/>
      <c r="C16" s="131">
        <f>C14*'Facts and Assumptions'!$D$50</f>
        <v>15200</v>
      </c>
      <c r="D16" s="131">
        <f>D14*'Facts and Assumptions'!$D$50</f>
        <v>15200</v>
      </c>
      <c r="E16" s="131">
        <f>E14*'Facts and Assumptions'!$D$50</f>
        <v>15200</v>
      </c>
      <c r="F16" s="131">
        <f>F14*'Facts and Assumptions'!$D$50</f>
        <v>15200</v>
      </c>
      <c r="G16" s="131">
        <f>G14*'Facts and Assumptions'!$E$50</f>
        <v>139000</v>
      </c>
      <c r="H16" s="131">
        <f>H14*'Facts and Assumptions'!$F$50</f>
        <v>660000</v>
      </c>
      <c r="I16" s="132">
        <f>I14*'Facts and Assumptions'!$G$50</f>
        <v>927500</v>
      </c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</row>
    <row r="17" ht="14.25" customHeight="1">
      <c r="A17" s="74"/>
      <c r="B17" s="75"/>
      <c r="C17" s="136"/>
      <c r="D17" s="136"/>
      <c r="E17" s="136"/>
      <c r="F17" s="136"/>
      <c r="G17" s="136"/>
      <c r="H17" s="136"/>
      <c r="I17" s="137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</row>
    <row r="18" ht="14.25" customHeight="1">
      <c r="A18" s="92" t="s">
        <v>151</v>
      </c>
      <c r="B18" s="70"/>
      <c r="C18" s="131">
        <f>SUM(C14:C17)*'Facts and Assumptions'!$D$4</f>
        <v>16720</v>
      </c>
      <c r="D18" s="131">
        <f>SUM(D14:D17)*'Facts and Assumptions'!$D$4</f>
        <v>16720</v>
      </c>
      <c r="E18" s="131">
        <f>SUM(E14:E17)*'Facts and Assumptions'!$D$4</f>
        <v>16720</v>
      </c>
      <c r="F18" s="131">
        <f>SUM(F14:F17)*'Facts and Assumptions'!$D$4</f>
        <v>16720</v>
      </c>
      <c r="G18" s="131">
        <f>SUM(G14:G17)*'Facts and Assumptions'!$E$4</f>
        <v>152900</v>
      </c>
      <c r="H18" s="131">
        <f>SUM(H14:H17)*'Facts and Assumptions'!$F$4</f>
        <v>726000</v>
      </c>
      <c r="I18" s="132">
        <f>SUM(I14:I17)*'Facts and Assumptions'!$G$4</f>
        <v>1020250</v>
      </c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</row>
    <row r="19" ht="14.25" customHeight="1">
      <c r="A19" s="74"/>
      <c r="B19" s="75"/>
      <c r="C19" s="136"/>
      <c r="D19" s="136"/>
      <c r="E19" s="136"/>
      <c r="F19" s="136"/>
      <c r="G19" s="136"/>
      <c r="H19" s="136"/>
      <c r="I19" s="137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</row>
    <row r="20" ht="14.25" customHeight="1">
      <c r="A20" s="92" t="s">
        <v>152</v>
      </c>
      <c r="B20" s="70"/>
      <c r="C20" s="131">
        <f>C14*'Facts and Assumptions'!$D$51</f>
        <v>3040</v>
      </c>
      <c r="D20" s="131">
        <f>D14*'Facts and Assumptions'!$D$51</f>
        <v>3040</v>
      </c>
      <c r="E20" s="131">
        <f>E14*'Facts and Assumptions'!$D$51</f>
        <v>3040</v>
      </c>
      <c r="F20" s="131">
        <f>F14*'Facts and Assumptions'!$D$51</f>
        <v>3040</v>
      </c>
      <c r="G20" s="131">
        <f>G14*'Facts and Assumptions'!$E$51</f>
        <v>27800</v>
      </c>
      <c r="H20" s="131">
        <f>H14*'Facts and Assumptions'!$F$51</f>
        <v>132000</v>
      </c>
      <c r="I20" s="132">
        <f>I14*'Facts and Assumptions'!$G$51</f>
        <v>185500</v>
      </c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</row>
    <row r="21" ht="14.25" customHeight="1">
      <c r="A21" s="74"/>
      <c r="B21" s="75"/>
      <c r="C21" s="136"/>
      <c r="D21" s="136"/>
      <c r="E21" s="136"/>
      <c r="F21" s="136"/>
      <c r="G21" s="136"/>
      <c r="H21" s="136"/>
      <c r="I21" s="137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</row>
    <row r="22" ht="14.25" customHeight="1">
      <c r="A22" s="92" t="s">
        <v>153</v>
      </c>
      <c r="B22" s="70"/>
      <c r="C22" s="131">
        <f t="shared" ref="C22:I22" si="2">SUM(C14+C16+C18+C20)</f>
        <v>186960</v>
      </c>
      <c r="D22" s="131">
        <f t="shared" si="2"/>
        <v>186960</v>
      </c>
      <c r="E22" s="131">
        <f t="shared" si="2"/>
        <v>186960</v>
      </c>
      <c r="F22" s="131">
        <f t="shared" si="2"/>
        <v>186960</v>
      </c>
      <c r="G22" s="140">
        <f t="shared" si="2"/>
        <v>1709700</v>
      </c>
      <c r="H22" s="140">
        <f t="shared" si="2"/>
        <v>8118000</v>
      </c>
      <c r="I22" s="141">
        <f t="shared" si="2"/>
        <v>11408250</v>
      </c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</row>
    <row r="23" ht="14.25" customHeight="1">
      <c r="A23" s="74"/>
      <c r="B23" s="75"/>
      <c r="C23" s="136"/>
      <c r="D23" s="136"/>
      <c r="E23" s="136"/>
      <c r="F23" s="136"/>
      <c r="G23" s="142"/>
      <c r="H23" s="142"/>
      <c r="I23" s="143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</row>
    <row r="24" ht="14.25" customHeight="1">
      <c r="A24" s="138"/>
      <c r="B24" s="138"/>
      <c r="C24" s="144">
        <f>SUM(C22:F23)</f>
        <v>747840</v>
      </c>
      <c r="D24" s="102"/>
      <c r="E24" s="102"/>
      <c r="F24" s="79"/>
      <c r="G24" s="145"/>
      <c r="H24" s="145"/>
      <c r="I24" s="145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</row>
    <row r="25" ht="14.25" customHeight="1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</row>
    <row r="26" ht="14.25" customHeight="1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</row>
    <row r="27" ht="14.25" customHeight="1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</row>
    <row r="28" ht="14.25" customHeight="1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</row>
    <row r="29" ht="14.25" customHeight="1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</row>
    <row r="30" ht="14.25" customHeight="1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</row>
    <row r="31" ht="14.25" customHeight="1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</row>
    <row r="32" ht="14.25" customHeight="1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</row>
    <row r="33" ht="14.25" customHeight="1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</row>
    <row r="34" ht="14.25" customHeight="1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</row>
    <row r="35" ht="14.25" customHeight="1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</row>
    <row r="36" ht="14.25" customHeight="1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</row>
    <row r="37" ht="14.25" customHeight="1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</row>
    <row r="38" ht="14.25" customHeight="1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</row>
    <row r="39" ht="14.25" customHeight="1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</row>
    <row r="40" ht="14.25" customHeight="1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</row>
    <row r="41" ht="14.25" customHeight="1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</row>
    <row r="42" ht="14.25" customHeight="1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</row>
    <row r="43" ht="14.25" customHeight="1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</row>
    <row r="44" ht="14.25" customHeight="1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</row>
    <row r="45" ht="14.25" customHeight="1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</row>
    <row r="46" ht="14.25" customHeight="1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</row>
    <row r="47" ht="14.25" customHeight="1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</row>
    <row r="48" ht="14.25" customHeight="1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</row>
    <row r="49" ht="14.25" customHeight="1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</row>
    <row r="50" ht="14.25" customHeight="1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</row>
    <row r="51" ht="14.25" customHeight="1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</row>
    <row r="52" ht="14.25" customHeight="1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</row>
    <row r="53" ht="14.25" customHeight="1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</row>
    <row r="54" ht="14.25" customHeight="1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</row>
    <row r="55" ht="14.25" customHeight="1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</row>
    <row r="56" ht="14.25" customHeight="1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</row>
    <row r="57" ht="14.25" customHeight="1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</row>
    <row r="58" ht="14.25" customHeight="1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</row>
    <row r="59" ht="14.25" customHeight="1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</row>
    <row r="60" ht="14.25" customHeight="1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</row>
    <row r="61" ht="14.25" customHeight="1">
      <c r="A61" s="138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</row>
    <row r="62" ht="14.25" customHeight="1">
      <c r="A62" s="138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</row>
    <row r="63" ht="14.25" customHeight="1">
      <c r="A63" s="138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</row>
    <row r="64" ht="14.25" customHeight="1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</row>
    <row r="65" ht="14.25" customHeight="1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</row>
    <row r="66" ht="14.25" customHeight="1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</row>
    <row r="67" ht="14.25" customHeight="1">
      <c r="A67" s="138"/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</row>
    <row r="68" ht="14.25" customHeight="1">
      <c r="A68" s="138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</row>
    <row r="69" ht="14.25" customHeight="1">
      <c r="A69" s="138"/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</row>
    <row r="70" ht="14.25" customHeight="1">
      <c r="A70" s="138"/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</row>
    <row r="71" ht="14.25" customHeight="1">
      <c r="A71" s="138"/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</row>
    <row r="72" ht="14.25" customHeight="1">
      <c r="A72" s="138"/>
      <c r="B72" s="138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</row>
    <row r="73" ht="14.25" customHeight="1">
      <c r="A73" s="138"/>
      <c r="B73" s="138"/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</row>
    <row r="74" ht="14.25" customHeight="1">
      <c r="A74" s="138"/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</row>
    <row r="75" ht="14.25" customHeight="1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</row>
    <row r="76" ht="14.25" customHeight="1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</row>
    <row r="77" ht="14.25" customHeight="1">
      <c r="A77" s="138"/>
      <c r="B77" s="138"/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</row>
    <row r="78" ht="14.25" customHeight="1">
      <c r="A78" s="138"/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</row>
    <row r="79" ht="14.25" customHeight="1">
      <c r="A79" s="138"/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</row>
    <row r="80" ht="14.25" customHeight="1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</row>
    <row r="81" ht="14.25" customHeight="1">
      <c r="A81" s="138"/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</row>
    <row r="82" ht="14.25" customHeight="1">
      <c r="A82" s="138"/>
      <c r="B82" s="138"/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</row>
    <row r="83" ht="14.25" customHeight="1">
      <c r="A83" s="138"/>
      <c r="B83" s="138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</row>
    <row r="84" ht="14.25" customHeight="1">
      <c r="A84" s="138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</row>
    <row r="85" ht="14.25" customHeight="1">
      <c r="A85" s="138"/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</row>
    <row r="86" ht="14.25" customHeight="1">
      <c r="A86" s="138"/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</row>
    <row r="87" ht="14.25" customHeight="1">
      <c r="A87" s="138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</row>
    <row r="88" ht="14.25" customHeight="1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</row>
    <row r="89" ht="14.25" customHeight="1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</row>
    <row r="90" ht="14.25" customHeight="1">
      <c r="A90" s="138"/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</row>
    <row r="91" ht="14.25" customHeight="1">
      <c r="A91" s="138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</row>
    <row r="92" ht="14.25" customHeight="1">
      <c r="A92" s="138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</row>
    <row r="93" ht="14.25" customHeight="1">
      <c r="A93" s="138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</row>
    <row r="94" ht="14.25" customHeight="1">
      <c r="A94" s="138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</row>
    <row r="95" ht="14.25" customHeight="1">
      <c r="A95" s="138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</row>
    <row r="96" ht="14.25" customHeight="1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</row>
    <row r="97" ht="14.25" customHeight="1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</row>
    <row r="98" ht="14.25" customHeight="1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</row>
    <row r="99" ht="14.25" customHeight="1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</row>
    <row r="100" ht="14.25" customHeight="1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</row>
    <row r="101" ht="14.25" customHeight="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</row>
    <row r="102" ht="14.25" customHeight="1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</row>
    <row r="103" ht="14.25" customHeight="1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</row>
    <row r="104" ht="14.25" customHeight="1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</row>
    <row r="105" ht="14.25" customHeight="1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  <c r="AC105" s="138"/>
    </row>
    <row r="106" ht="14.25" customHeight="1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</row>
    <row r="107" ht="14.25" customHeight="1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</row>
    <row r="108" ht="14.25" customHeight="1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</row>
    <row r="109" ht="14.25" customHeight="1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</row>
    <row r="110" ht="14.25" customHeight="1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</row>
    <row r="111" ht="14.25" customHeight="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</row>
    <row r="112" ht="14.25" customHeight="1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</row>
    <row r="113" ht="14.25" customHeight="1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</row>
    <row r="114" ht="14.25" customHeight="1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</row>
    <row r="115" ht="14.25" customHeight="1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</row>
    <row r="116" ht="14.25" customHeight="1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</row>
    <row r="117" ht="14.25" customHeight="1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</row>
    <row r="118" ht="14.25" customHeight="1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</row>
    <row r="119" ht="14.25" customHeight="1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38"/>
    </row>
    <row r="120" ht="14.25" customHeight="1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</row>
    <row r="121" ht="14.25" customHeight="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</row>
    <row r="122" ht="14.25" customHeight="1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  <c r="AC122" s="138"/>
    </row>
    <row r="123" ht="14.25" customHeight="1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  <c r="AC123" s="138"/>
    </row>
    <row r="124" ht="14.25" customHeight="1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</row>
    <row r="125" ht="14.25" customHeight="1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</row>
    <row r="126" ht="14.25" customHeight="1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</row>
    <row r="127" ht="14.25" customHeight="1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  <c r="AC127" s="138"/>
    </row>
    <row r="128" ht="14.25" customHeight="1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  <c r="AC128" s="138"/>
    </row>
    <row r="129" ht="14.25" customHeight="1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</row>
    <row r="130" ht="14.25" customHeight="1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  <c r="AC130" s="138"/>
    </row>
    <row r="131" ht="14.25" customHeight="1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  <c r="AC131" s="138"/>
    </row>
    <row r="132" ht="14.25" customHeight="1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</row>
    <row r="133" ht="14.25" customHeight="1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  <c r="AC133" s="138"/>
    </row>
    <row r="134" ht="14.25" customHeight="1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</row>
    <row r="135" ht="14.25" customHeight="1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  <c r="AC135" s="138"/>
    </row>
    <row r="136" ht="14.25" customHeight="1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</row>
    <row r="137" ht="14.25" customHeight="1">
      <c r="A137" s="138"/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  <c r="AB137" s="138"/>
      <c r="AC137" s="138"/>
    </row>
    <row r="138" ht="14.25" customHeight="1">
      <c r="A138" s="138"/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  <c r="AB138" s="138"/>
      <c r="AC138" s="138"/>
    </row>
    <row r="139" ht="14.25" customHeight="1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  <c r="AC139" s="138"/>
    </row>
    <row r="140" ht="14.25" customHeight="1">
      <c r="A140" s="138"/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  <c r="AC140" s="138"/>
    </row>
    <row r="141" ht="14.25" customHeight="1">
      <c r="A141" s="138"/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  <c r="AC141" s="138"/>
    </row>
    <row r="142" ht="14.25" customHeight="1">
      <c r="A142" s="138"/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  <c r="AC142" s="138"/>
    </row>
    <row r="143" ht="14.25" customHeight="1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  <c r="AC143" s="138"/>
    </row>
    <row r="144" ht="14.25" customHeight="1">
      <c r="A144" s="138"/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  <c r="AC144" s="138"/>
    </row>
    <row r="145" ht="14.25" customHeight="1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  <c r="AC145" s="138"/>
    </row>
    <row r="146" ht="14.25" customHeight="1">
      <c r="A146" s="138"/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</row>
    <row r="147" ht="14.25" customHeight="1">
      <c r="A147" s="138"/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</row>
    <row r="148" ht="14.25" customHeight="1">
      <c r="A148" s="138"/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  <c r="AB148" s="138"/>
      <c r="AC148" s="138"/>
    </row>
    <row r="149" ht="14.25" customHeight="1">
      <c r="A149" s="138"/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</row>
    <row r="150" ht="14.25" customHeight="1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  <c r="AB150" s="138"/>
      <c r="AC150" s="138"/>
    </row>
    <row r="151" ht="14.25" customHeight="1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</row>
    <row r="152" ht="14.25" customHeight="1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  <c r="AC152" s="138"/>
    </row>
    <row r="153" ht="14.25" customHeight="1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</row>
    <row r="154" ht="14.25" customHeight="1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</row>
    <row r="155" ht="14.25" customHeight="1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  <c r="AC155" s="138"/>
    </row>
    <row r="156" ht="14.25" customHeight="1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</row>
    <row r="157" ht="14.25" customHeight="1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</row>
    <row r="158" ht="14.25" customHeight="1">
      <c r="A158" s="138"/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</row>
    <row r="159" ht="14.25" customHeight="1">
      <c r="A159" s="138"/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</row>
    <row r="160" ht="14.25" customHeight="1">
      <c r="A160" s="138"/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  <c r="AC160" s="138"/>
    </row>
    <row r="161" ht="14.25" customHeight="1">
      <c r="A161" s="138"/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  <c r="AC161" s="138"/>
    </row>
    <row r="162" ht="14.25" customHeight="1">
      <c r="A162" s="138"/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</row>
    <row r="163" ht="14.25" customHeight="1">
      <c r="A163" s="138"/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  <c r="AC163" s="138"/>
    </row>
    <row r="164" ht="14.25" customHeight="1">
      <c r="A164" s="138"/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  <c r="AC164" s="138"/>
    </row>
    <row r="165" ht="14.25" customHeight="1">
      <c r="A165" s="138"/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</row>
    <row r="166" ht="14.25" customHeight="1">
      <c r="A166" s="138"/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</row>
    <row r="167" ht="14.25" customHeight="1">
      <c r="A167" s="138"/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</row>
    <row r="168" ht="14.25" customHeight="1">
      <c r="A168" s="138"/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</row>
    <row r="169" ht="14.25" customHeight="1">
      <c r="A169" s="138"/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</row>
    <row r="170" ht="14.25" customHeight="1">
      <c r="A170" s="138"/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</row>
    <row r="171" ht="14.25" customHeight="1">
      <c r="A171" s="138"/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</row>
    <row r="172" ht="14.25" customHeight="1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  <c r="AC172" s="138"/>
    </row>
    <row r="173" ht="14.25" customHeight="1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  <c r="AB173" s="138"/>
      <c r="AC173" s="138"/>
    </row>
    <row r="174" ht="14.25" customHeight="1">
      <c r="A174" s="138"/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  <c r="AB174" s="138"/>
      <c r="AC174" s="138"/>
    </row>
    <row r="175" ht="14.25" customHeight="1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</row>
    <row r="176" ht="14.25" customHeight="1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</row>
    <row r="177" ht="14.25" customHeight="1">
      <c r="A177" s="138"/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</row>
    <row r="178" ht="14.25" customHeight="1">
      <c r="A178" s="138"/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</row>
    <row r="179" ht="14.25" customHeight="1">
      <c r="A179" s="138"/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</row>
    <row r="180" ht="14.25" customHeight="1">
      <c r="A180" s="138"/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</row>
    <row r="181" ht="14.25" customHeight="1">
      <c r="A181" s="138"/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38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  <c r="AB181" s="138"/>
      <c r="AC181" s="138"/>
    </row>
    <row r="182" ht="14.25" customHeight="1">
      <c r="A182" s="138"/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38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  <c r="AB182" s="138"/>
      <c r="AC182" s="138"/>
    </row>
    <row r="183" ht="14.25" customHeight="1">
      <c r="A183" s="138"/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</row>
    <row r="184" ht="14.25" customHeight="1">
      <c r="A184" s="138"/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</row>
    <row r="185" ht="14.25" customHeight="1">
      <c r="A185" s="138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</row>
    <row r="186" ht="14.25" customHeight="1">
      <c r="A186" s="138"/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</row>
    <row r="187" ht="14.25" customHeight="1">
      <c r="A187" s="138"/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</row>
    <row r="188" ht="14.25" customHeight="1">
      <c r="A188" s="138"/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</row>
    <row r="189" ht="14.25" customHeight="1">
      <c r="A189" s="138"/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</row>
    <row r="190" ht="14.25" customHeight="1">
      <c r="A190" s="138"/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</row>
    <row r="191" ht="14.25" customHeight="1">
      <c r="A191" s="138"/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</row>
    <row r="192" ht="14.25" customHeight="1">
      <c r="A192" s="138"/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</row>
    <row r="193" ht="14.25" customHeight="1">
      <c r="A193" s="138"/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</row>
    <row r="194" ht="14.25" customHeight="1">
      <c r="A194" s="138"/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</row>
    <row r="195" ht="14.25" customHeight="1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</row>
    <row r="196" ht="14.25" customHeight="1">
      <c r="A196" s="138"/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</row>
    <row r="197" ht="14.25" customHeight="1">
      <c r="A197" s="138"/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</row>
    <row r="198" ht="14.25" customHeight="1">
      <c r="A198" s="138"/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</row>
    <row r="199" ht="14.25" customHeight="1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  <c r="AB199" s="138"/>
      <c r="AC199" s="138"/>
    </row>
    <row r="200" ht="14.25" customHeight="1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  <c r="AB200" s="138"/>
      <c r="AC200" s="138"/>
    </row>
    <row r="201" ht="14.25" customHeight="1">
      <c r="A201" s="138"/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  <c r="AC201" s="138"/>
    </row>
    <row r="202" ht="14.25" customHeight="1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  <c r="AB202" s="138"/>
      <c r="AC202" s="138"/>
    </row>
    <row r="203" ht="14.25" customHeight="1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  <c r="AB203" s="138"/>
      <c r="AC203" s="138"/>
    </row>
    <row r="204" ht="14.25" customHeight="1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  <c r="AB204" s="138"/>
      <c r="AC204" s="138"/>
    </row>
    <row r="205" ht="14.25" customHeight="1">
      <c r="A205" s="138"/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  <c r="AC205" s="138"/>
    </row>
    <row r="206" ht="14.25" customHeight="1">
      <c r="A206" s="138"/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  <c r="AC206" s="138"/>
    </row>
    <row r="207" ht="14.25" customHeight="1">
      <c r="A207" s="138"/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  <c r="AB207" s="138"/>
      <c r="AC207" s="138"/>
    </row>
    <row r="208" ht="14.25" customHeight="1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  <c r="AB208" s="138"/>
      <c r="AC208" s="138"/>
    </row>
    <row r="209" ht="14.25" customHeight="1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  <c r="AB209" s="138"/>
      <c r="AC209" s="138"/>
    </row>
    <row r="210" ht="14.25" customHeight="1">
      <c r="A210" s="138"/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  <c r="AB210" s="138"/>
      <c r="AC210" s="138"/>
    </row>
    <row r="211" ht="14.25" customHeight="1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  <c r="AB211" s="138"/>
      <c r="AC211" s="138"/>
    </row>
    <row r="212" ht="14.25" customHeight="1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  <c r="AB212" s="138"/>
      <c r="AC212" s="138"/>
    </row>
    <row r="213" ht="14.25" customHeight="1">
      <c r="A213" s="138"/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  <c r="AC213" s="138"/>
    </row>
    <row r="214" ht="14.25" customHeight="1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</row>
    <row r="215" ht="14.25" customHeight="1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  <c r="AB215" s="138"/>
      <c r="AC215" s="138"/>
    </row>
    <row r="216" ht="14.25" customHeight="1">
      <c r="A216" s="138"/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38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8"/>
    </row>
    <row r="217" ht="14.25" customHeight="1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</row>
    <row r="218" ht="14.25" customHeight="1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</row>
    <row r="219" ht="14.25" customHeight="1">
      <c r="A219" s="138"/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</row>
    <row r="220" ht="14.25" customHeight="1">
      <c r="A220" s="138"/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</row>
    <row r="221" ht="14.25" customHeight="1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  <c r="AC221" s="138"/>
    </row>
    <row r="222" ht="14.25" customHeight="1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38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8"/>
      <c r="AC222" s="138"/>
    </row>
    <row r="223" ht="14.25" customHeight="1">
      <c r="A223" s="138"/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  <c r="AC223" s="138"/>
    </row>
    <row r="224" ht="14.25" customHeight="1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  <c r="AB224" s="138"/>
      <c r="AC224" s="138"/>
    </row>
    <row r="225" ht="14.25" customHeight="1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38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  <c r="AC225" s="138"/>
    </row>
    <row r="226" ht="14.25" customHeight="1">
      <c r="A226" s="138"/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38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  <c r="AB226" s="138"/>
      <c r="AC226" s="138"/>
    </row>
    <row r="227" ht="14.25" customHeight="1">
      <c r="A227" s="138"/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  <c r="AC227" s="138"/>
    </row>
    <row r="228" ht="14.25" customHeight="1">
      <c r="A228" s="138"/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8"/>
      <c r="AC228" s="138"/>
    </row>
    <row r="229" ht="14.25" customHeight="1">
      <c r="A229" s="138"/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  <c r="AB229" s="138"/>
      <c r="AC229" s="138"/>
    </row>
    <row r="230" ht="14.25" customHeight="1">
      <c r="A230" s="138"/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  <c r="AB230" s="138"/>
      <c r="AC230" s="138"/>
    </row>
    <row r="231" ht="14.25" customHeight="1">
      <c r="A231" s="138"/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  <c r="AC231" s="138"/>
    </row>
    <row r="232" ht="14.25" customHeight="1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  <c r="AB232" s="138"/>
      <c r="AC232" s="138"/>
    </row>
    <row r="233" ht="14.25" customHeight="1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8"/>
    </row>
    <row r="234" ht="14.25" customHeight="1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8"/>
    </row>
    <row r="235" ht="14.25" customHeight="1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8"/>
    </row>
    <row r="236" ht="14.25" customHeight="1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  <c r="AC236" s="138"/>
    </row>
    <row r="237" ht="14.25" customHeight="1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  <c r="AB237" s="138"/>
      <c r="AC237" s="138"/>
    </row>
    <row r="238" ht="14.25" customHeight="1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  <c r="AB238" s="138"/>
      <c r="AC238" s="138"/>
    </row>
    <row r="239" ht="14.25" customHeight="1">
      <c r="A239" s="138"/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  <c r="AC239" s="138"/>
    </row>
    <row r="240" ht="14.25" customHeight="1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  <c r="AB240" s="138"/>
      <c r="AC240" s="138"/>
    </row>
    <row r="241" ht="14.25" customHeight="1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  <c r="AC241" s="138"/>
    </row>
    <row r="242" ht="14.25" customHeight="1">
      <c r="A242" s="138"/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  <c r="AC242" s="138"/>
    </row>
    <row r="243" ht="14.25" customHeight="1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  <c r="AB243" s="138"/>
      <c r="AC243" s="138"/>
    </row>
    <row r="244" ht="14.25" customHeight="1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38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  <c r="AB244" s="138"/>
      <c r="AC244" s="138"/>
    </row>
    <row r="245" ht="14.25" customHeight="1">
      <c r="A245" s="138"/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  <c r="AB245" s="138"/>
      <c r="AC245" s="138"/>
    </row>
    <row r="246" ht="14.25" customHeight="1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38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  <c r="AB246" s="138"/>
      <c r="AC246" s="138"/>
    </row>
    <row r="247" ht="14.25" customHeight="1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38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  <c r="AB247" s="138"/>
      <c r="AC247" s="138"/>
    </row>
    <row r="248" ht="14.25" customHeight="1">
      <c r="A248" s="138"/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  <c r="AC248" s="138"/>
    </row>
    <row r="249" ht="14.25" customHeight="1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  <c r="AC249" s="138"/>
    </row>
    <row r="250" ht="14.25" customHeight="1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38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  <c r="AB250" s="138"/>
      <c r="AC250" s="138"/>
    </row>
    <row r="251" ht="14.25" customHeight="1">
      <c r="A251" s="138"/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  <c r="AB251" s="138"/>
      <c r="AC251" s="138"/>
    </row>
    <row r="252" ht="14.25" customHeight="1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38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  <c r="AB252" s="138"/>
      <c r="AC252" s="138"/>
    </row>
    <row r="253" ht="14.25" customHeight="1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38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  <c r="AB253" s="138"/>
      <c r="AC253" s="138"/>
    </row>
    <row r="254" ht="14.25" customHeight="1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38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  <c r="AB254" s="138"/>
      <c r="AC254" s="138"/>
    </row>
    <row r="255" ht="14.25" customHeight="1">
      <c r="A255" s="138"/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</row>
    <row r="256" ht="14.25" customHeight="1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  <c r="AB256" s="138"/>
      <c r="AC256" s="138"/>
    </row>
    <row r="257" ht="14.25" customHeight="1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B257" s="138"/>
      <c r="AC257" s="138"/>
    </row>
    <row r="258" ht="14.25" customHeight="1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  <c r="AC258" s="138"/>
    </row>
    <row r="259" ht="14.25" customHeight="1">
      <c r="A259" s="138"/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</row>
    <row r="260" ht="14.25" customHeight="1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38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  <c r="AB260" s="138"/>
      <c r="AC260" s="138"/>
    </row>
    <row r="261" ht="14.25" customHeight="1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38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  <c r="AB261" s="138"/>
      <c r="AC261" s="138"/>
    </row>
    <row r="262" ht="14.25" customHeight="1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  <c r="AC262" s="138"/>
    </row>
    <row r="263" ht="14.25" customHeight="1">
      <c r="A263" s="138"/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  <c r="AC263" s="138"/>
    </row>
    <row r="264" ht="14.25" customHeight="1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38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  <c r="AC264" s="138"/>
    </row>
    <row r="265" ht="14.25" customHeight="1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  <c r="AB265" s="138"/>
      <c r="AC265" s="138"/>
    </row>
    <row r="266" ht="14.25" customHeight="1">
      <c r="A266" s="138"/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  <c r="AC266" s="138"/>
    </row>
    <row r="267" ht="14.25" customHeight="1">
      <c r="A267" s="138"/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  <c r="AC267" s="138"/>
    </row>
    <row r="268" ht="14.25" customHeight="1">
      <c r="A268" s="138"/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38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  <c r="AC268" s="138"/>
    </row>
    <row r="269" ht="14.25" customHeight="1">
      <c r="A269" s="138"/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  <c r="AC269" s="138"/>
    </row>
    <row r="270" ht="14.25" customHeight="1">
      <c r="A270" s="138"/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  <c r="AB270" s="138"/>
      <c r="AC270" s="138"/>
    </row>
    <row r="271" ht="14.25" customHeight="1">
      <c r="A271" s="138"/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38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  <c r="AC271" s="138"/>
    </row>
    <row r="272" ht="14.25" customHeight="1">
      <c r="A272" s="138"/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38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  <c r="AB272" s="138"/>
      <c r="AC272" s="138"/>
    </row>
    <row r="273" ht="14.25" customHeight="1">
      <c r="A273" s="138"/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38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8"/>
      <c r="AC273" s="138"/>
    </row>
    <row r="274" ht="14.25" customHeight="1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  <c r="AC274" s="138"/>
    </row>
    <row r="275" ht="14.25" customHeight="1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38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  <c r="AB275" s="138"/>
      <c r="AC275" s="138"/>
    </row>
    <row r="276" ht="14.25" customHeight="1">
      <c r="A276" s="138"/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  <c r="AC276" s="138"/>
    </row>
    <row r="277" ht="14.25" customHeight="1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  <c r="AC277" s="138"/>
    </row>
    <row r="278" ht="14.25" customHeight="1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38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  <c r="AB278" s="138"/>
      <c r="AC278" s="138"/>
    </row>
    <row r="279" ht="14.25" customHeight="1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  <c r="AC279" s="138"/>
    </row>
    <row r="280" ht="14.25" customHeight="1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38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8"/>
      <c r="AC280" s="138"/>
    </row>
    <row r="281" ht="14.25" customHeight="1">
      <c r="A281" s="138"/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  <c r="AB281" s="138"/>
      <c r="AC281" s="138"/>
    </row>
    <row r="282" ht="14.25" customHeight="1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  <c r="AC282" s="138"/>
    </row>
    <row r="283" ht="14.25" customHeight="1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  <c r="AC283" s="138"/>
    </row>
    <row r="284" ht="14.25" customHeight="1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38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  <c r="AB284" s="138"/>
      <c r="AC284" s="138"/>
    </row>
    <row r="285" ht="14.25" customHeight="1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38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  <c r="AB285" s="138"/>
      <c r="AC285" s="138"/>
    </row>
    <row r="286" ht="14.25" customHeight="1">
      <c r="A286" s="138"/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38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  <c r="AB286" s="138"/>
      <c r="AC286" s="138"/>
    </row>
    <row r="287" ht="14.25" customHeight="1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  <c r="AC287" s="138"/>
    </row>
    <row r="288" ht="14.25" customHeight="1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  <c r="AB288" s="138"/>
      <c r="AC288" s="138"/>
    </row>
    <row r="289" ht="14.25" customHeight="1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  <c r="AB289" s="138"/>
      <c r="AC289" s="138"/>
    </row>
    <row r="290" ht="14.25" customHeight="1">
      <c r="A290" s="138"/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  <c r="AC290" s="138"/>
    </row>
    <row r="291" ht="14.25" customHeight="1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  <c r="AB291" s="138"/>
      <c r="AC291" s="138"/>
    </row>
    <row r="292" ht="14.25" customHeight="1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  <c r="AB292" s="138"/>
      <c r="AC292" s="138"/>
    </row>
    <row r="293" ht="14.25" customHeight="1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  <c r="AB293" s="138"/>
      <c r="AC293" s="138"/>
    </row>
    <row r="294" ht="14.25" customHeight="1">
      <c r="A294" s="138"/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  <c r="AB294" s="138"/>
      <c r="AC294" s="138"/>
    </row>
    <row r="295" ht="14.25" customHeight="1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  <c r="AC295" s="138"/>
    </row>
    <row r="296" ht="14.25" customHeight="1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  <c r="AC296" s="138"/>
    </row>
    <row r="297" ht="14.25" customHeight="1">
      <c r="A297" s="138"/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  <c r="AB297" s="138"/>
      <c r="AC297" s="138"/>
    </row>
    <row r="298" ht="14.25" customHeight="1">
      <c r="A298" s="138"/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  <c r="AB298" s="138"/>
      <c r="AC298" s="138"/>
    </row>
    <row r="299" ht="14.25" customHeight="1">
      <c r="A299" s="138"/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  <c r="AC299" s="138"/>
    </row>
    <row r="300" ht="14.25" customHeight="1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  <c r="AC300" s="138"/>
    </row>
    <row r="301" ht="14.25" customHeight="1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  <c r="AB301" s="138"/>
      <c r="AC301" s="138"/>
    </row>
    <row r="302" ht="14.25" customHeight="1">
      <c r="A302" s="138"/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  <c r="AB302" s="138"/>
      <c r="AC302" s="138"/>
    </row>
    <row r="303" ht="14.25" customHeight="1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  <c r="AB303" s="138"/>
      <c r="AC303" s="138"/>
    </row>
    <row r="304" ht="14.25" customHeight="1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8"/>
      <c r="AC304" s="138"/>
    </row>
    <row r="305" ht="14.25" customHeight="1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  <c r="AC305" s="138"/>
    </row>
    <row r="306" ht="14.25" customHeight="1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  <c r="AB306" s="138"/>
      <c r="AC306" s="138"/>
    </row>
    <row r="307" ht="14.25" customHeight="1">
      <c r="A307" s="138"/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  <c r="AB307" s="138"/>
      <c r="AC307" s="138"/>
    </row>
    <row r="308" ht="14.25" customHeight="1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</row>
    <row r="309" ht="14.25" customHeight="1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138"/>
    </row>
    <row r="310" ht="14.25" customHeight="1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</row>
    <row r="311" ht="14.25" customHeight="1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</row>
    <row r="312" ht="14.25" customHeight="1">
      <c r="A312" s="138"/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  <c r="AB312" s="138"/>
      <c r="AC312" s="138"/>
    </row>
    <row r="313" ht="14.25" customHeight="1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  <c r="AC313" s="138"/>
    </row>
    <row r="314" ht="14.25" customHeight="1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  <c r="AB314" s="138"/>
      <c r="AC314" s="138"/>
    </row>
    <row r="315" ht="14.25" customHeight="1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  <c r="AB315" s="138"/>
      <c r="AC315" s="138"/>
    </row>
    <row r="316" ht="14.25" customHeight="1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8"/>
      <c r="AC316" s="138"/>
    </row>
    <row r="317" ht="14.25" customHeight="1">
      <c r="A317" s="138"/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  <c r="AC317" s="138"/>
    </row>
    <row r="318" ht="14.25" customHeight="1">
      <c r="A318" s="138"/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  <c r="AB318" s="138"/>
      <c r="AC318" s="138"/>
    </row>
    <row r="319" ht="14.25" customHeight="1">
      <c r="A319" s="138"/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  <c r="AB319" s="138"/>
      <c r="AC319" s="138"/>
    </row>
    <row r="320" ht="14.25" customHeight="1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8"/>
      <c r="AC320" s="138"/>
    </row>
    <row r="321" ht="14.25" customHeight="1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  <c r="AB321" s="138"/>
      <c r="AC321" s="138"/>
    </row>
    <row r="322" ht="14.25" customHeight="1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  <c r="AC322" s="138"/>
    </row>
    <row r="323" ht="14.25" customHeight="1">
      <c r="A323" s="138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  <c r="AB323" s="138"/>
      <c r="AC323" s="138"/>
    </row>
    <row r="324" ht="14.25" customHeight="1">
      <c r="A324" s="138"/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  <c r="AB324" s="138"/>
      <c r="AC324" s="138"/>
    </row>
    <row r="325" ht="14.25" customHeight="1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  <c r="AB325" s="138"/>
      <c r="AC325" s="138"/>
    </row>
    <row r="326" ht="14.25" customHeight="1">
      <c r="A326" s="138"/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  <c r="AB326" s="138"/>
      <c r="AC326" s="138"/>
    </row>
    <row r="327" ht="14.25" customHeight="1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8"/>
      <c r="AC327" s="138"/>
    </row>
    <row r="328" ht="14.25" customHeight="1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  <c r="AC328" s="138"/>
    </row>
    <row r="329" ht="14.25" customHeight="1">
      <c r="A329" s="138"/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  <c r="AC329" s="138"/>
    </row>
    <row r="330" ht="14.25" customHeight="1">
      <c r="A330" s="138"/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  <c r="AC330" s="138"/>
    </row>
    <row r="331" ht="14.25" customHeight="1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  <c r="AB331" s="138"/>
      <c r="AC331" s="138"/>
    </row>
    <row r="332" ht="14.25" customHeight="1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  <c r="AB332" s="138"/>
      <c r="AC332" s="138"/>
    </row>
    <row r="333" ht="14.25" customHeight="1">
      <c r="A333" s="138"/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  <c r="AC333" s="138"/>
    </row>
    <row r="334" ht="14.25" customHeight="1">
      <c r="A334" s="138"/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  <c r="AC334" s="138"/>
    </row>
    <row r="335" ht="14.25" customHeight="1">
      <c r="A335" s="138"/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  <c r="AC335" s="138"/>
    </row>
    <row r="336" ht="14.25" customHeight="1">
      <c r="A336" s="138"/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  <c r="AC336" s="138"/>
    </row>
    <row r="337" ht="14.25" customHeight="1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  <c r="AC337" s="138"/>
    </row>
    <row r="338" ht="14.25" customHeight="1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  <c r="AC338" s="138"/>
    </row>
    <row r="339" ht="14.25" customHeight="1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</row>
    <row r="340" ht="14.25" customHeight="1">
      <c r="A340" s="138"/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  <c r="AC340" s="138"/>
    </row>
    <row r="341" ht="14.25" customHeight="1">
      <c r="A341" s="138"/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  <c r="AC341" s="138"/>
    </row>
    <row r="342" ht="14.25" customHeight="1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  <c r="AC342" s="138"/>
    </row>
    <row r="343" ht="14.25" customHeight="1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  <c r="AC343" s="138"/>
    </row>
    <row r="344" ht="14.25" customHeight="1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  <c r="AC344" s="138"/>
    </row>
    <row r="345" ht="14.25" customHeight="1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  <c r="AC345" s="138"/>
    </row>
    <row r="346" ht="14.25" customHeight="1">
      <c r="A346" s="138"/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</row>
    <row r="347" ht="14.25" customHeight="1">
      <c r="A347" s="138"/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  <c r="AC347" s="138"/>
    </row>
    <row r="348" ht="14.25" customHeight="1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  <c r="AC348" s="138"/>
    </row>
    <row r="349" ht="14.25" customHeight="1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</row>
    <row r="350" ht="14.25" customHeight="1">
      <c r="A350" s="138"/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</row>
    <row r="351" ht="14.25" customHeight="1">
      <c r="A351" s="138"/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  <c r="AC351" s="138"/>
    </row>
    <row r="352" ht="14.25" customHeight="1">
      <c r="A352" s="138"/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  <c r="AC352" s="138"/>
    </row>
    <row r="353" ht="14.25" customHeight="1">
      <c r="A353" s="138"/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</row>
    <row r="354" ht="14.25" customHeight="1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  <c r="AC354" s="138"/>
    </row>
    <row r="355" ht="14.25" customHeight="1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</row>
    <row r="356" ht="14.25" customHeight="1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  <c r="AC356" s="138"/>
    </row>
    <row r="357" ht="14.25" customHeight="1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  <c r="AC357" s="138"/>
    </row>
    <row r="358" ht="14.25" customHeight="1">
      <c r="A358" s="138"/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  <c r="AC358" s="138"/>
    </row>
    <row r="359" ht="14.25" customHeight="1">
      <c r="A359" s="138"/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  <c r="AC359" s="138"/>
    </row>
    <row r="360" ht="14.25" customHeight="1">
      <c r="A360" s="138"/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  <c r="AC360" s="138"/>
    </row>
    <row r="361" ht="14.25" customHeight="1">
      <c r="A361" s="138"/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  <c r="AC361" s="138"/>
    </row>
    <row r="362" ht="14.25" customHeight="1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  <c r="AC362" s="138"/>
    </row>
    <row r="363" ht="14.25" customHeight="1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</row>
    <row r="364" ht="14.25" customHeight="1">
      <c r="A364" s="138"/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</row>
    <row r="365" ht="14.25" customHeight="1">
      <c r="A365" s="138"/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  <c r="AC365" s="138"/>
    </row>
    <row r="366" ht="14.25" customHeight="1">
      <c r="A366" s="138"/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  <c r="AC366" s="138"/>
    </row>
    <row r="367" ht="14.25" customHeight="1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  <c r="AC367" s="138"/>
    </row>
    <row r="368" ht="14.25" customHeight="1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  <c r="AC368" s="138"/>
    </row>
    <row r="369" ht="14.25" customHeight="1">
      <c r="A369" s="138"/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</row>
    <row r="370" ht="14.25" customHeight="1">
      <c r="A370" s="138"/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</row>
    <row r="371" ht="14.25" customHeight="1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</row>
    <row r="372" ht="14.25" customHeight="1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  <c r="AC372" s="138"/>
    </row>
    <row r="373" ht="14.25" customHeight="1">
      <c r="A373" s="138"/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  <c r="AC373" s="138"/>
    </row>
    <row r="374" ht="14.25" customHeight="1">
      <c r="A374" s="138"/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  <c r="AC374" s="138"/>
    </row>
    <row r="375" ht="14.25" customHeight="1">
      <c r="A375" s="138"/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</row>
    <row r="376" ht="14.25" customHeight="1">
      <c r="A376" s="138"/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  <c r="AC376" s="138"/>
    </row>
    <row r="377" ht="14.25" customHeight="1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  <c r="AC377" s="138"/>
    </row>
    <row r="378" ht="14.25" customHeight="1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  <c r="AC378" s="138"/>
    </row>
    <row r="379" ht="14.25" customHeight="1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  <c r="AC379" s="138"/>
    </row>
    <row r="380" ht="14.25" customHeight="1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  <c r="AC380" s="138"/>
    </row>
    <row r="381" ht="14.25" customHeight="1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</row>
    <row r="382" ht="14.25" customHeight="1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  <c r="AC382" s="138"/>
    </row>
    <row r="383" ht="14.25" customHeight="1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  <c r="AC383" s="138"/>
    </row>
    <row r="384" ht="14.25" customHeight="1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  <c r="AC384" s="138"/>
    </row>
    <row r="385" ht="14.25" customHeight="1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  <c r="AC385" s="138"/>
    </row>
    <row r="386" ht="14.25" customHeight="1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  <c r="AC386" s="138"/>
    </row>
    <row r="387" ht="14.25" customHeight="1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</row>
    <row r="388" ht="14.25" customHeight="1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</row>
    <row r="389" ht="14.25" customHeight="1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</row>
    <row r="390" ht="14.25" customHeight="1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</row>
    <row r="391" ht="14.25" customHeight="1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</row>
    <row r="392" ht="14.25" customHeight="1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</row>
    <row r="393" ht="14.25" customHeight="1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</row>
    <row r="394" ht="14.25" customHeight="1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</row>
    <row r="395" ht="14.25" customHeight="1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</row>
    <row r="396" ht="14.25" customHeight="1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</row>
    <row r="397" ht="14.25" customHeight="1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</row>
    <row r="398" ht="14.25" customHeight="1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</row>
    <row r="399" ht="14.25" customHeight="1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</row>
    <row r="400" ht="14.25" customHeight="1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</row>
    <row r="401" ht="14.25" customHeight="1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</row>
    <row r="402" ht="14.25" customHeight="1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</row>
    <row r="403" ht="14.25" customHeight="1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</row>
    <row r="404" ht="14.25" customHeight="1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</row>
    <row r="405" ht="14.25" customHeight="1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</row>
    <row r="406" ht="14.25" customHeight="1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  <c r="AC406" s="138"/>
    </row>
    <row r="407" ht="14.25" customHeight="1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</row>
    <row r="408" ht="14.25" customHeight="1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</row>
    <row r="409" ht="14.25" customHeight="1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</row>
    <row r="410" ht="14.25" customHeight="1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</row>
    <row r="411" ht="14.25" customHeight="1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</row>
    <row r="412" ht="14.25" customHeight="1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</row>
    <row r="413" ht="14.25" customHeight="1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</row>
    <row r="414" ht="14.25" customHeight="1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</row>
    <row r="415" ht="14.25" customHeight="1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</row>
    <row r="416" ht="14.25" customHeight="1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</row>
    <row r="417" ht="14.25" customHeight="1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</row>
    <row r="418" ht="14.25" customHeight="1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</row>
    <row r="419" ht="14.25" customHeight="1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</row>
    <row r="420" ht="14.25" customHeight="1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</row>
    <row r="421" ht="14.25" customHeight="1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</row>
    <row r="422" ht="14.25" customHeight="1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  <c r="AC422" s="138"/>
    </row>
    <row r="423" ht="14.25" customHeight="1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  <c r="AC423" s="138"/>
    </row>
    <row r="424" ht="14.25" customHeight="1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  <c r="AC424" s="138"/>
    </row>
    <row r="425" ht="14.25" customHeight="1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  <c r="AC425" s="138"/>
    </row>
    <row r="426" ht="14.25" customHeight="1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</row>
    <row r="427" ht="14.25" customHeight="1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  <c r="AC427" s="138"/>
    </row>
    <row r="428" ht="14.25" customHeight="1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  <c r="AC428" s="138"/>
    </row>
    <row r="429" ht="14.25" customHeight="1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</row>
    <row r="430" ht="14.25" customHeight="1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  <c r="AC430" s="138"/>
    </row>
    <row r="431" ht="14.25" customHeight="1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  <c r="AC431" s="138"/>
    </row>
    <row r="432" ht="14.25" customHeight="1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</row>
    <row r="433" ht="14.25" customHeight="1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  <c r="AC433" s="138"/>
    </row>
    <row r="434" ht="14.25" customHeight="1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  <c r="AC434" s="138"/>
    </row>
    <row r="435" ht="14.25" customHeight="1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</row>
    <row r="436" ht="14.25" customHeight="1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  <c r="AC436" s="138"/>
    </row>
    <row r="437" ht="14.25" customHeight="1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</row>
    <row r="438" ht="14.25" customHeight="1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</row>
    <row r="439" ht="14.25" customHeight="1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</row>
    <row r="440" ht="14.25" customHeight="1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  <c r="AC440" s="138"/>
    </row>
    <row r="441" ht="14.25" customHeight="1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</row>
    <row r="442" ht="14.25" customHeight="1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</row>
    <row r="443" ht="14.25" customHeight="1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</row>
    <row r="444" ht="14.25" customHeight="1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</row>
    <row r="445" ht="14.25" customHeight="1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</row>
    <row r="446" ht="14.25" customHeight="1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</row>
    <row r="447" ht="14.25" customHeight="1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</row>
    <row r="448" ht="14.25" customHeight="1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</row>
    <row r="449" ht="14.25" customHeight="1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  <c r="AC449" s="138"/>
    </row>
    <row r="450" ht="14.25" customHeight="1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  <c r="AC450" s="138"/>
    </row>
    <row r="451" ht="14.25" customHeight="1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  <c r="AC451" s="138"/>
    </row>
    <row r="452" ht="14.25" customHeight="1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</row>
    <row r="453" ht="14.25" customHeight="1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  <c r="AC453" s="138"/>
    </row>
    <row r="454" ht="14.25" customHeight="1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</row>
    <row r="455" ht="14.25" customHeight="1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  <c r="AC455" s="138"/>
    </row>
    <row r="456" ht="14.25" customHeight="1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</row>
    <row r="457" ht="14.25" customHeight="1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  <c r="AC457" s="138"/>
    </row>
    <row r="458" ht="14.25" customHeight="1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  <c r="AC458" s="138"/>
    </row>
    <row r="459" ht="14.25" customHeight="1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  <c r="AC459" s="138"/>
    </row>
    <row r="460" ht="14.25" customHeight="1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  <c r="AC460" s="138"/>
    </row>
    <row r="461" ht="14.25" customHeight="1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  <c r="AC461" s="138"/>
    </row>
    <row r="462" ht="14.25" customHeight="1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  <c r="AC462" s="138"/>
    </row>
    <row r="463" ht="14.25" customHeight="1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  <c r="AC463" s="138"/>
    </row>
    <row r="464" ht="14.25" customHeight="1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  <c r="AC464" s="138"/>
    </row>
    <row r="465" ht="14.25" customHeight="1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  <c r="AC465" s="138"/>
    </row>
    <row r="466" ht="14.25" customHeight="1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  <c r="AC466" s="138"/>
    </row>
    <row r="467" ht="14.25" customHeight="1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  <c r="AC467" s="138"/>
    </row>
    <row r="468" ht="14.25" customHeight="1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  <c r="AC468" s="138"/>
    </row>
    <row r="469" ht="14.25" customHeight="1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  <c r="AC469" s="138"/>
    </row>
    <row r="470" ht="14.25" customHeight="1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  <c r="AC470" s="138"/>
    </row>
    <row r="471" ht="14.25" customHeight="1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  <c r="AC471" s="138"/>
    </row>
    <row r="472" ht="14.25" customHeight="1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  <c r="AC472" s="138"/>
    </row>
    <row r="473" ht="14.25" customHeight="1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  <c r="AC473" s="138"/>
    </row>
    <row r="474" ht="14.25" customHeight="1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  <c r="AC474" s="138"/>
    </row>
    <row r="475" ht="14.25" customHeight="1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  <c r="AC475" s="138"/>
    </row>
    <row r="476" ht="14.25" customHeight="1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  <c r="AC476" s="138"/>
    </row>
    <row r="477" ht="14.25" customHeight="1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  <c r="AC477" s="138"/>
    </row>
    <row r="478" ht="14.25" customHeight="1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  <c r="AC478" s="138"/>
    </row>
    <row r="479" ht="14.25" customHeight="1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  <c r="AC479" s="138"/>
    </row>
    <row r="480" ht="14.25" customHeight="1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  <c r="AC480" s="138"/>
    </row>
    <row r="481" ht="14.25" customHeight="1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  <c r="AC481" s="138"/>
    </row>
    <row r="482" ht="14.25" customHeight="1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  <c r="AC482" s="138"/>
    </row>
    <row r="483" ht="14.25" customHeight="1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  <c r="AC483" s="138"/>
    </row>
    <row r="484" ht="14.25" customHeight="1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</row>
    <row r="485" ht="14.25" customHeight="1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  <c r="AC485" s="138"/>
    </row>
    <row r="486" ht="14.25" customHeight="1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  <c r="AC486" s="138"/>
    </row>
    <row r="487" ht="14.25" customHeight="1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  <c r="AC487" s="138"/>
    </row>
    <row r="488" ht="14.25" customHeight="1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  <c r="AC488" s="138"/>
    </row>
    <row r="489" ht="14.25" customHeight="1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  <c r="AC489" s="138"/>
    </row>
    <row r="490" ht="14.25" customHeight="1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  <c r="AC490" s="138"/>
    </row>
    <row r="491" ht="14.25" customHeight="1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  <c r="AC491" s="138"/>
    </row>
    <row r="492" ht="14.25" customHeight="1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</row>
    <row r="493" ht="14.25" customHeight="1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  <c r="AC493" s="138"/>
    </row>
    <row r="494" ht="14.25" customHeight="1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  <c r="AC494" s="138"/>
    </row>
    <row r="495" ht="14.25" customHeight="1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  <c r="AC495" s="138"/>
    </row>
    <row r="496" ht="14.25" customHeight="1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  <c r="AC496" s="138"/>
    </row>
    <row r="497" ht="14.25" customHeight="1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  <c r="AC497" s="138"/>
    </row>
    <row r="498" ht="14.25" customHeight="1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  <c r="AC498" s="138"/>
    </row>
    <row r="499" ht="14.25" customHeight="1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  <c r="AC499" s="138"/>
    </row>
    <row r="500" ht="14.25" customHeight="1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</row>
    <row r="501" ht="14.25" customHeight="1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</row>
    <row r="502" ht="14.25" customHeight="1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  <c r="AC502" s="138"/>
    </row>
    <row r="503" ht="14.25" customHeight="1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  <c r="AC503" s="138"/>
    </row>
    <row r="504" ht="14.25" customHeight="1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  <c r="AC504" s="138"/>
    </row>
    <row r="505" ht="14.25" customHeight="1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  <c r="AC505" s="138"/>
    </row>
    <row r="506" ht="14.25" customHeight="1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  <c r="AC506" s="138"/>
    </row>
    <row r="507" ht="14.25" customHeight="1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  <c r="AC507" s="138"/>
    </row>
    <row r="508" ht="14.25" customHeight="1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  <c r="AC508" s="138"/>
    </row>
    <row r="509" ht="14.25" customHeight="1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  <c r="AC509" s="138"/>
    </row>
    <row r="510" ht="14.25" customHeight="1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  <c r="AC510" s="138"/>
    </row>
    <row r="511" ht="14.25" customHeight="1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  <c r="AC511" s="138"/>
    </row>
    <row r="512" ht="14.25" customHeight="1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  <c r="AC512" s="138"/>
    </row>
    <row r="513" ht="14.25" customHeight="1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  <c r="AC513" s="138"/>
    </row>
    <row r="514" ht="14.25" customHeight="1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  <c r="AC514" s="138"/>
    </row>
    <row r="515" ht="14.25" customHeight="1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  <c r="AC515" s="138"/>
    </row>
    <row r="516" ht="14.25" customHeight="1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  <c r="AC516" s="138"/>
    </row>
    <row r="517" ht="14.25" customHeight="1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  <c r="AC517" s="138"/>
    </row>
    <row r="518" ht="14.25" customHeight="1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  <c r="AC518" s="138"/>
    </row>
    <row r="519" ht="14.25" customHeight="1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  <c r="AC519" s="138"/>
    </row>
    <row r="520" ht="14.25" customHeight="1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  <c r="AC520" s="138"/>
    </row>
    <row r="521" ht="14.25" customHeight="1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  <c r="AC521" s="138"/>
    </row>
    <row r="522" ht="14.25" customHeight="1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  <c r="AC522" s="138"/>
    </row>
    <row r="523" ht="14.25" customHeight="1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  <c r="AC523" s="138"/>
    </row>
    <row r="524" ht="14.25" customHeight="1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  <c r="AC524" s="138"/>
    </row>
    <row r="525" ht="14.25" customHeight="1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  <c r="AC525" s="138"/>
    </row>
    <row r="526" ht="14.25" customHeight="1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  <c r="AC526" s="138"/>
    </row>
    <row r="527" ht="14.25" customHeight="1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  <c r="AC527" s="138"/>
    </row>
    <row r="528" ht="14.25" customHeight="1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  <c r="AC528" s="138"/>
    </row>
    <row r="529" ht="14.25" customHeight="1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  <c r="AC529" s="138"/>
    </row>
    <row r="530" ht="14.25" customHeight="1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  <c r="AC530" s="138"/>
    </row>
    <row r="531" ht="14.25" customHeight="1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  <c r="AC531" s="138"/>
    </row>
    <row r="532" ht="14.25" customHeight="1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  <c r="AC532" s="138"/>
    </row>
    <row r="533" ht="14.25" customHeight="1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  <c r="AC533" s="138"/>
    </row>
    <row r="534" ht="14.25" customHeight="1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  <c r="AC534" s="138"/>
    </row>
    <row r="535" ht="14.25" customHeight="1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  <c r="AC535" s="138"/>
    </row>
    <row r="536" ht="14.25" customHeight="1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  <c r="AC536" s="138"/>
    </row>
    <row r="537" ht="14.25" customHeight="1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  <c r="AC537" s="138"/>
    </row>
    <row r="538" ht="14.25" customHeight="1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  <c r="AC538" s="138"/>
    </row>
    <row r="539" ht="14.25" customHeight="1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  <c r="AC539" s="138"/>
    </row>
    <row r="540" ht="14.25" customHeight="1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  <c r="AC540" s="138"/>
    </row>
    <row r="541" ht="14.25" customHeight="1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  <c r="AC541" s="138"/>
    </row>
    <row r="542" ht="14.25" customHeight="1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  <c r="AC542" s="138"/>
    </row>
    <row r="543" ht="14.25" customHeight="1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  <c r="AC543" s="138"/>
    </row>
    <row r="544" ht="14.25" customHeight="1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  <c r="AC544" s="138"/>
    </row>
    <row r="545" ht="14.25" customHeight="1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  <c r="AC545" s="138"/>
    </row>
    <row r="546" ht="14.25" customHeight="1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  <c r="AC546" s="138"/>
    </row>
    <row r="547" ht="14.25" customHeight="1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  <c r="AC547" s="138"/>
    </row>
    <row r="548" ht="14.25" customHeight="1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  <c r="AC548" s="138"/>
    </row>
    <row r="549" ht="14.25" customHeight="1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  <c r="AC549" s="138"/>
    </row>
    <row r="550" ht="14.25" customHeight="1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  <c r="AC550" s="138"/>
    </row>
    <row r="551" ht="14.25" customHeight="1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  <c r="AC551" s="138"/>
    </row>
    <row r="552" ht="14.25" customHeight="1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  <c r="AC552" s="138"/>
    </row>
    <row r="553" ht="14.25" customHeight="1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  <c r="AC553" s="138"/>
    </row>
    <row r="554" ht="14.25" customHeight="1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  <c r="AC554" s="138"/>
    </row>
    <row r="555" ht="14.25" customHeight="1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  <c r="AC555" s="138"/>
    </row>
    <row r="556" ht="14.25" customHeight="1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  <c r="AC556" s="138"/>
    </row>
    <row r="557" ht="14.25" customHeight="1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  <c r="AC557" s="138"/>
    </row>
    <row r="558" ht="14.25" customHeight="1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  <c r="AC558" s="138"/>
    </row>
    <row r="559" ht="14.25" customHeight="1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  <c r="AC559" s="138"/>
    </row>
    <row r="560" ht="14.25" customHeight="1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  <c r="AC560" s="138"/>
    </row>
    <row r="561" ht="14.25" customHeight="1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  <c r="AC561" s="138"/>
    </row>
    <row r="562" ht="14.25" customHeight="1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  <c r="AC562" s="138"/>
    </row>
    <row r="563" ht="14.25" customHeight="1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  <c r="AC563" s="138"/>
    </row>
    <row r="564" ht="14.25" customHeight="1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  <c r="AC564" s="138"/>
    </row>
    <row r="565" ht="14.25" customHeight="1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</row>
    <row r="566" ht="14.25" customHeight="1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  <c r="AC566" s="138"/>
    </row>
    <row r="567" ht="14.25" customHeight="1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  <c r="AC567" s="138"/>
    </row>
    <row r="568" ht="14.25" customHeight="1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  <c r="AC568" s="138"/>
    </row>
    <row r="569" ht="14.25" customHeight="1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  <c r="AC569" s="138"/>
    </row>
    <row r="570" ht="14.25" customHeight="1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  <c r="AC570" s="138"/>
    </row>
    <row r="571" ht="14.25" customHeight="1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  <c r="AC571" s="138"/>
    </row>
    <row r="572" ht="14.25" customHeight="1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  <c r="AC572" s="138"/>
    </row>
    <row r="573" ht="14.25" customHeight="1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  <c r="AC573" s="138"/>
    </row>
    <row r="574" ht="14.25" customHeight="1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  <c r="AC574" s="138"/>
    </row>
    <row r="575" ht="14.25" customHeight="1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  <c r="AC575" s="138"/>
    </row>
    <row r="576" ht="14.25" customHeight="1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  <c r="AC576" s="138"/>
    </row>
    <row r="577" ht="14.25" customHeight="1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  <c r="AC577" s="138"/>
    </row>
    <row r="578" ht="14.25" customHeight="1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  <c r="AC578" s="138"/>
    </row>
    <row r="579" ht="14.25" customHeight="1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  <c r="AC579" s="138"/>
    </row>
    <row r="580" ht="14.25" customHeight="1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  <c r="AC580" s="138"/>
    </row>
    <row r="581" ht="14.25" customHeight="1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  <c r="AC581" s="138"/>
    </row>
    <row r="582" ht="14.25" customHeight="1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  <c r="AC582" s="138"/>
    </row>
    <row r="583" ht="14.25" customHeight="1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</row>
    <row r="584" ht="14.25" customHeight="1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  <c r="AC584" s="138"/>
    </row>
    <row r="585" ht="14.25" customHeight="1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  <c r="AC585" s="138"/>
    </row>
    <row r="586" ht="14.25" customHeight="1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  <c r="AC586" s="138"/>
    </row>
    <row r="587" ht="14.25" customHeight="1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  <c r="AC587" s="138"/>
    </row>
    <row r="588" ht="14.25" customHeight="1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  <c r="AC588" s="138"/>
    </row>
    <row r="589" ht="14.25" customHeight="1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  <c r="AC589" s="138"/>
    </row>
    <row r="590" ht="14.25" customHeight="1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  <c r="AC590" s="138"/>
    </row>
    <row r="591" ht="14.25" customHeight="1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  <c r="AC591" s="138"/>
    </row>
    <row r="592" ht="14.25" customHeight="1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  <c r="AC592" s="138"/>
    </row>
    <row r="593" ht="14.25" customHeight="1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  <c r="AC593" s="138"/>
    </row>
    <row r="594" ht="14.25" customHeight="1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  <c r="AC594" s="138"/>
    </row>
    <row r="595" ht="14.25" customHeight="1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  <c r="AC595" s="138"/>
    </row>
    <row r="596" ht="14.25" customHeight="1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  <c r="AC596" s="138"/>
    </row>
    <row r="597" ht="14.25" customHeight="1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  <c r="AC597" s="138"/>
    </row>
    <row r="598" ht="14.25" customHeight="1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  <c r="AC598" s="138"/>
    </row>
    <row r="599" ht="14.25" customHeight="1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  <c r="AC599" s="138"/>
    </row>
    <row r="600" ht="14.25" customHeight="1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</row>
    <row r="601" ht="14.25" customHeight="1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  <c r="AC601" s="138"/>
    </row>
    <row r="602" ht="14.25" customHeight="1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  <c r="AC602" s="138"/>
    </row>
    <row r="603" ht="14.25" customHeight="1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  <c r="AC603" s="138"/>
    </row>
    <row r="604" ht="14.25" customHeight="1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  <c r="AC604" s="138"/>
    </row>
    <row r="605" ht="14.25" customHeight="1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  <c r="AC605" s="138"/>
    </row>
    <row r="606" ht="14.25" customHeight="1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  <c r="AC606" s="138"/>
    </row>
    <row r="607" ht="14.25" customHeight="1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  <c r="AC607" s="138"/>
    </row>
    <row r="608" ht="14.25" customHeight="1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  <c r="AC608" s="138"/>
    </row>
    <row r="609" ht="14.25" customHeight="1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  <c r="AC609" s="138"/>
    </row>
    <row r="610" ht="14.25" customHeight="1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  <c r="AC610" s="138"/>
    </row>
    <row r="611" ht="14.25" customHeight="1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  <c r="AC611" s="138"/>
    </row>
    <row r="612" ht="14.25" customHeight="1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  <c r="AC612" s="138"/>
    </row>
    <row r="613" ht="14.25" customHeight="1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  <c r="AC613" s="138"/>
    </row>
    <row r="614" ht="14.25" customHeight="1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  <c r="AC614" s="138"/>
    </row>
    <row r="615" ht="14.25" customHeight="1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  <c r="AC615" s="138"/>
    </row>
    <row r="616" ht="14.25" customHeight="1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  <c r="AC616" s="138"/>
    </row>
    <row r="617" ht="14.25" customHeight="1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  <c r="AC617" s="138"/>
    </row>
    <row r="618" ht="14.25" customHeight="1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  <c r="AC618" s="138"/>
    </row>
    <row r="619" ht="14.25" customHeight="1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  <c r="AC619" s="138"/>
    </row>
    <row r="620" ht="14.25" customHeight="1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  <c r="AC620" s="138"/>
    </row>
    <row r="621" ht="14.25" customHeight="1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  <c r="AC621" s="138"/>
    </row>
    <row r="622" ht="14.25" customHeight="1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  <c r="AC622" s="138"/>
    </row>
    <row r="623" ht="14.25" customHeight="1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  <c r="AC623" s="138"/>
    </row>
    <row r="624" ht="14.25" customHeight="1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  <c r="AC624" s="138"/>
    </row>
    <row r="625" ht="14.25" customHeight="1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  <c r="AC625" s="138"/>
    </row>
    <row r="626" ht="14.25" customHeight="1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  <c r="AC626" s="138"/>
    </row>
    <row r="627" ht="14.25" customHeight="1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  <c r="AC627" s="138"/>
    </row>
    <row r="628" ht="14.25" customHeight="1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  <c r="AC628" s="138"/>
    </row>
    <row r="629" ht="14.25" customHeight="1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  <c r="AC629" s="138"/>
    </row>
    <row r="630" ht="14.25" customHeight="1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  <c r="AC630" s="138"/>
    </row>
    <row r="631" ht="14.25" customHeight="1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  <c r="AC631" s="138"/>
    </row>
    <row r="632" ht="14.25" customHeight="1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  <c r="AC632" s="138"/>
    </row>
    <row r="633" ht="14.25" customHeight="1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  <c r="AC633" s="138"/>
    </row>
    <row r="634" ht="14.25" customHeight="1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  <c r="AC634" s="138"/>
    </row>
    <row r="635" ht="14.25" customHeight="1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  <c r="AC635" s="138"/>
    </row>
    <row r="636" ht="14.25" customHeight="1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  <c r="AC636" s="138"/>
    </row>
    <row r="637" ht="14.25" customHeight="1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  <c r="AC637" s="138"/>
    </row>
    <row r="638" ht="14.25" customHeight="1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  <c r="AC638" s="138"/>
    </row>
    <row r="639" ht="14.25" customHeight="1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  <c r="AC639" s="138"/>
    </row>
    <row r="640" ht="14.25" customHeight="1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  <c r="AC640" s="138"/>
    </row>
    <row r="641" ht="14.25" customHeight="1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  <c r="AC641" s="138"/>
    </row>
    <row r="642" ht="14.25" customHeight="1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  <c r="AC642" s="138"/>
    </row>
    <row r="643" ht="14.25" customHeight="1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  <c r="AC643" s="138"/>
    </row>
    <row r="644" ht="14.25" customHeight="1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  <c r="AC644" s="138"/>
    </row>
    <row r="645" ht="14.25" customHeight="1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  <c r="AC645" s="138"/>
    </row>
    <row r="646" ht="14.25" customHeight="1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  <c r="AC646" s="138"/>
    </row>
    <row r="647" ht="14.25" customHeight="1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  <c r="AC647" s="138"/>
    </row>
    <row r="648" ht="14.25" customHeight="1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  <c r="AC648" s="138"/>
    </row>
    <row r="649" ht="14.25" customHeight="1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  <c r="AC649" s="138"/>
    </row>
    <row r="650" ht="14.25" customHeight="1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  <c r="AC650" s="138"/>
    </row>
    <row r="651" ht="14.25" customHeight="1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  <c r="AC651" s="138"/>
    </row>
    <row r="652" ht="14.25" customHeight="1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  <c r="AC652" s="138"/>
    </row>
    <row r="653" ht="14.25" customHeight="1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  <c r="AC653" s="138"/>
    </row>
    <row r="654" ht="14.25" customHeight="1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</row>
    <row r="655" ht="14.25" customHeight="1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  <c r="AC655" s="138"/>
    </row>
    <row r="656" ht="14.25" customHeight="1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  <c r="AC656" s="138"/>
    </row>
    <row r="657" ht="14.25" customHeight="1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  <c r="AC657" s="138"/>
    </row>
    <row r="658" ht="14.25" customHeight="1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  <c r="AC658" s="138"/>
    </row>
    <row r="659" ht="14.25" customHeight="1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  <c r="AC659" s="138"/>
    </row>
    <row r="660" ht="14.25" customHeight="1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  <c r="AC660" s="138"/>
    </row>
    <row r="661" ht="14.25" customHeight="1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  <c r="AC661" s="138"/>
    </row>
    <row r="662" ht="14.25" customHeight="1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  <c r="AC662" s="138"/>
    </row>
    <row r="663" ht="14.25" customHeight="1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</row>
    <row r="664" ht="14.25" customHeight="1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</row>
    <row r="665" ht="14.25" customHeight="1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  <c r="AC665" s="138"/>
    </row>
    <row r="666" ht="14.25" customHeight="1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  <c r="AC666" s="138"/>
    </row>
    <row r="667" ht="14.25" customHeight="1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  <c r="AC667" s="138"/>
    </row>
    <row r="668" ht="14.25" customHeight="1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  <c r="AC668" s="138"/>
    </row>
    <row r="669" ht="14.25" customHeight="1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  <c r="AC669" s="138"/>
    </row>
    <row r="670" ht="14.25" customHeight="1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  <c r="AC670" s="138"/>
    </row>
    <row r="671" ht="14.25" customHeight="1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</row>
    <row r="672" ht="14.25" customHeight="1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  <c r="AC672" s="138"/>
    </row>
    <row r="673" ht="14.25" customHeight="1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</row>
    <row r="674" ht="14.25" customHeight="1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</row>
    <row r="675" ht="14.25" customHeight="1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</row>
    <row r="676" ht="14.25" customHeight="1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</row>
    <row r="677" ht="14.25" customHeight="1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</row>
    <row r="678" ht="14.25" customHeight="1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</row>
    <row r="679" ht="14.25" customHeight="1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</row>
    <row r="680" ht="14.25" customHeight="1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</row>
    <row r="681" ht="14.25" customHeight="1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</row>
    <row r="682" ht="14.25" customHeight="1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</row>
    <row r="683" ht="14.25" customHeight="1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</row>
    <row r="684" ht="14.25" customHeight="1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</row>
    <row r="685" ht="14.25" customHeight="1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</row>
    <row r="686" ht="14.25" customHeight="1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</row>
    <row r="687" ht="14.25" customHeight="1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</row>
    <row r="688" ht="14.25" customHeight="1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</row>
    <row r="689" ht="14.25" customHeight="1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</row>
    <row r="690" ht="14.25" customHeight="1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</row>
    <row r="691" ht="14.25" customHeight="1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</row>
    <row r="692" ht="14.25" customHeight="1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</row>
    <row r="693" ht="14.25" customHeight="1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</row>
    <row r="694" ht="14.25" customHeight="1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</row>
    <row r="695" ht="14.25" customHeight="1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</row>
    <row r="696" ht="14.25" customHeight="1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</row>
    <row r="697" ht="14.25" customHeight="1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</row>
    <row r="698" ht="14.25" customHeight="1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</row>
    <row r="699" ht="14.25" customHeight="1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</row>
    <row r="700" ht="14.25" customHeight="1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</row>
    <row r="701" ht="14.25" customHeight="1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</row>
    <row r="702" ht="14.25" customHeight="1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</row>
    <row r="703" ht="14.25" customHeight="1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</row>
    <row r="704" ht="14.25" customHeight="1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</row>
    <row r="705" ht="14.25" customHeight="1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</row>
    <row r="706" ht="14.25" customHeight="1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</row>
    <row r="707" ht="14.25" customHeight="1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</row>
    <row r="708" ht="14.25" customHeight="1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</row>
    <row r="709" ht="14.25" customHeight="1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</row>
    <row r="710" ht="14.25" customHeight="1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</row>
    <row r="711" ht="14.25" customHeight="1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</row>
    <row r="712" ht="14.25" customHeight="1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</row>
    <row r="713" ht="14.25" customHeight="1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</row>
    <row r="714" ht="14.25" customHeight="1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</row>
    <row r="715" ht="14.25" customHeight="1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</row>
    <row r="716" ht="14.25" customHeight="1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</row>
    <row r="717" ht="14.25" customHeight="1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</row>
    <row r="718" ht="14.25" customHeight="1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</row>
    <row r="719" ht="14.25" customHeight="1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</row>
    <row r="720" ht="14.25" customHeight="1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</row>
    <row r="721" ht="14.25" customHeight="1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</row>
    <row r="722" ht="14.25" customHeight="1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</row>
    <row r="723" ht="14.25" customHeight="1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</row>
    <row r="724" ht="14.25" customHeight="1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</row>
    <row r="725" ht="14.25" customHeight="1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</row>
    <row r="726" ht="14.25" customHeight="1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</row>
    <row r="727" ht="14.25" customHeight="1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</row>
    <row r="728" ht="14.25" customHeight="1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</row>
    <row r="729" ht="14.25" customHeight="1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</row>
    <row r="730" ht="14.25" customHeight="1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</row>
    <row r="731" ht="14.25" customHeight="1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</row>
    <row r="732" ht="14.25" customHeight="1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</row>
    <row r="733" ht="14.25" customHeight="1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</row>
    <row r="734" ht="14.25" customHeight="1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</row>
    <row r="735" ht="14.25" customHeight="1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</row>
    <row r="736" ht="14.25" customHeight="1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</row>
    <row r="737" ht="14.25" customHeight="1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</row>
    <row r="738" ht="14.25" customHeight="1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</row>
    <row r="739" ht="14.25" customHeight="1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</row>
    <row r="740" ht="14.25" customHeight="1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</row>
    <row r="741" ht="14.25" customHeight="1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</row>
    <row r="742" ht="14.25" customHeight="1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</row>
    <row r="743" ht="14.25" customHeight="1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</row>
    <row r="744" ht="14.25" customHeight="1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</row>
    <row r="745" ht="14.25" customHeight="1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</row>
    <row r="746" ht="14.25" customHeight="1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</row>
    <row r="747" ht="14.25" customHeight="1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</row>
    <row r="748" ht="14.25" customHeight="1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</row>
    <row r="749" ht="14.25" customHeight="1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</row>
    <row r="750" ht="14.25" customHeight="1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</row>
    <row r="751" ht="14.25" customHeight="1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</row>
    <row r="752" ht="14.25" customHeight="1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</row>
    <row r="753" ht="14.25" customHeight="1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</row>
    <row r="754" ht="14.25" customHeight="1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</row>
    <row r="755" ht="14.25" customHeight="1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</row>
    <row r="756" ht="14.25" customHeight="1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</row>
    <row r="757" ht="14.25" customHeight="1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</row>
    <row r="758" ht="14.25" customHeight="1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</row>
    <row r="759" ht="14.25" customHeight="1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</row>
    <row r="760" ht="14.25" customHeight="1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</row>
    <row r="761" ht="14.25" customHeight="1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</row>
    <row r="762" ht="14.25" customHeight="1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</row>
    <row r="763" ht="14.25" customHeight="1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</row>
    <row r="764" ht="14.25" customHeight="1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</row>
    <row r="765" ht="14.25" customHeight="1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</row>
    <row r="766" ht="14.25" customHeight="1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</row>
    <row r="767" ht="14.25" customHeight="1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</row>
    <row r="768" ht="14.25" customHeight="1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</row>
    <row r="769" ht="14.25" customHeight="1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</row>
    <row r="770" ht="14.25" customHeight="1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</row>
    <row r="771" ht="14.25" customHeight="1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</row>
    <row r="772" ht="14.25" customHeight="1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</row>
    <row r="773" ht="14.25" customHeight="1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</row>
    <row r="774" ht="14.25" customHeight="1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</row>
    <row r="775" ht="14.25" customHeight="1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</row>
    <row r="776" ht="14.25" customHeight="1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</row>
    <row r="777" ht="14.25" customHeight="1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</row>
    <row r="778" ht="14.25" customHeight="1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</row>
    <row r="779" ht="14.25" customHeight="1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</row>
    <row r="780" ht="14.25" customHeight="1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</row>
    <row r="781" ht="14.25" customHeight="1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</row>
    <row r="782" ht="14.25" customHeight="1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</row>
    <row r="783" ht="14.25" customHeight="1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</row>
    <row r="784" ht="14.25" customHeight="1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</row>
    <row r="785" ht="14.25" customHeight="1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</row>
    <row r="786" ht="14.25" customHeight="1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</row>
    <row r="787" ht="14.25" customHeight="1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</row>
    <row r="788" ht="14.25" customHeight="1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</row>
    <row r="789" ht="14.25" customHeight="1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</row>
    <row r="790" ht="14.25" customHeight="1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</row>
    <row r="791" ht="14.25" customHeight="1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</row>
    <row r="792" ht="14.25" customHeight="1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</row>
    <row r="793" ht="14.25" customHeight="1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</row>
    <row r="794" ht="14.25" customHeight="1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</row>
    <row r="795" ht="14.25" customHeight="1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</row>
    <row r="796" ht="14.25" customHeight="1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</row>
    <row r="797" ht="14.25" customHeight="1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</row>
    <row r="798" ht="14.25" customHeight="1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</row>
    <row r="799" ht="14.25" customHeight="1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</row>
    <row r="800" ht="14.25" customHeight="1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</row>
    <row r="801" ht="14.25" customHeight="1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</row>
    <row r="802" ht="14.25" customHeight="1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</row>
    <row r="803" ht="14.25" customHeight="1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</row>
    <row r="804" ht="14.25" customHeight="1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</row>
    <row r="805" ht="14.25" customHeight="1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</row>
    <row r="806" ht="14.25" customHeight="1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</row>
    <row r="807" ht="14.25" customHeight="1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</row>
    <row r="808" ht="14.25" customHeight="1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</row>
    <row r="809" ht="14.25" customHeight="1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</row>
    <row r="810" ht="14.25" customHeight="1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</row>
    <row r="811" ht="14.25" customHeight="1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</row>
    <row r="812" ht="14.25" customHeight="1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</row>
    <row r="813" ht="14.25" customHeight="1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</row>
    <row r="814" ht="14.25" customHeight="1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</row>
    <row r="815" ht="14.25" customHeight="1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</row>
    <row r="816" ht="14.25" customHeight="1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</row>
    <row r="817" ht="14.25" customHeight="1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</row>
    <row r="818" ht="14.25" customHeight="1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</row>
    <row r="819" ht="14.25" customHeight="1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</row>
    <row r="820" ht="14.25" customHeight="1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</row>
    <row r="821" ht="14.25" customHeight="1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</row>
    <row r="822" ht="14.25" customHeight="1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</row>
    <row r="823" ht="14.25" customHeight="1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</row>
    <row r="824" ht="14.25" customHeight="1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</row>
    <row r="825" ht="14.25" customHeight="1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</row>
    <row r="826" ht="14.25" customHeight="1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</row>
    <row r="827" ht="14.25" customHeight="1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</row>
    <row r="828" ht="14.25" customHeight="1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</row>
    <row r="829" ht="14.25" customHeight="1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</row>
    <row r="830" ht="14.25" customHeight="1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</row>
    <row r="831" ht="14.25" customHeight="1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</row>
    <row r="832" ht="14.25" customHeight="1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</row>
    <row r="833" ht="14.25" customHeight="1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</row>
    <row r="834" ht="14.25" customHeight="1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</row>
    <row r="835" ht="14.25" customHeight="1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</row>
    <row r="836" ht="14.25" customHeight="1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</row>
    <row r="837" ht="14.25" customHeight="1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</row>
    <row r="838" ht="14.25" customHeight="1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</row>
    <row r="839" ht="14.25" customHeight="1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</row>
    <row r="840" ht="14.25" customHeight="1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</row>
    <row r="841" ht="14.25" customHeight="1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</row>
    <row r="842" ht="14.25" customHeight="1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</row>
    <row r="843" ht="14.25" customHeight="1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</row>
    <row r="844" ht="14.25" customHeight="1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</row>
    <row r="845" ht="14.25" customHeight="1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</row>
    <row r="846" ht="14.25" customHeight="1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</row>
    <row r="847" ht="14.25" customHeight="1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</row>
    <row r="848" ht="14.25" customHeight="1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</row>
    <row r="849" ht="14.25" customHeight="1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</row>
    <row r="850" ht="14.25" customHeight="1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</row>
    <row r="851" ht="14.25" customHeight="1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</row>
    <row r="852" ht="14.25" customHeight="1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</row>
    <row r="853" ht="14.25" customHeight="1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</row>
    <row r="854" ht="14.25" customHeight="1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</row>
    <row r="855" ht="14.25" customHeight="1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</row>
    <row r="856" ht="14.25" customHeight="1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</row>
    <row r="857" ht="14.25" customHeight="1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</row>
    <row r="858" ht="14.25" customHeight="1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</row>
    <row r="859" ht="14.25" customHeight="1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</row>
    <row r="860" ht="14.25" customHeight="1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</row>
    <row r="861" ht="14.25" customHeight="1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</row>
    <row r="862" ht="14.25" customHeight="1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</row>
    <row r="863" ht="14.25" customHeight="1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</row>
    <row r="864" ht="14.25" customHeight="1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</row>
    <row r="865" ht="14.25" customHeight="1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</row>
    <row r="866" ht="14.25" customHeight="1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</row>
    <row r="867" ht="14.25" customHeight="1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</row>
    <row r="868" ht="14.25" customHeight="1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</row>
    <row r="869" ht="14.25" customHeight="1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</row>
    <row r="870" ht="14.25" customHeight="1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</row>
    <row r="871" ht="14.25" customHeight="1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</row>
    <row r="872" ht="14.25" customHeight="1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</row>
    <row r="873" ht="14.25" customHeight="1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</row>
    <row r="874" ht="14.25" customHeight="1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</row>
    <row r="875" ht="14.25" customHeight="1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</row>
    <row r="876" ht="14.25" customHeight="1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</row>
    <row r="877" ht="14.25" customHeight="1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</row>
    <row r="878" ht="14.25" customHeight="1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</row>
    <row r="879" ht="14.25" customHeight="1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</row>
    <row r="880" ht="14.25" customHeight="1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</row>
    <row r="881" ht="14.25" customHeight="1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</row>
    <row r="882" ht="14.25" customHeight="1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</row>
    <row r="883" ht="14.25" customHeight="1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</row>
    <row r="884" ht="14.25" customHeight="1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</row>
    <row r="885" ht="14.25" customHeight="1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</row>
    <row r="886" ht="14.25" customHeight="1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</row>
    <row r="887" ht="14.25" customHeight="1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</row>
    <row r="888" ht="14.25" customHeight="1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</row>
    <row r="889" ht="14.25" customHeight="1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</row>
    <row r="890" ht="14.25" customHeight="1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</row>
    <row r="891" ht="14.25" customHeight="1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</row>
    <row r="892" ht="14.25" customHeight="1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</row>
    <row r="893" ht="14.25" customHeight="1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</row>
    <row r="894" ht="14.25" customHeight="1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</row>
    <row r="895" ht="14.25" customHeight="1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</row>
    <row r="896" ht="14.25" customHeight="1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</row>
    <row r="897" ht="14.25" customHeight="1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</row>
    <row r="898" ht="14.25" customHeight="1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</row>
    <row r="899" ht="14.25" customHeight="1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</row>
    <row r="900" ht="14.25" customHeight="1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</row>
    <row r="901" ht="14.25" customHeight="1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</row>
    <row r="902" ht="14.25" customHeight="1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</row>
    <row r="903" ht="14.25" customHeight="1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</row>
    <row r="904" ht="14.25" customHeight="1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</row>
    <row r="905" ht="14.25" customHeight="1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</row>
    <row r="906" ht="14.25" customHeight="1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</row>
    <row r="907" ht="14.25" customHeight="1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</row>
    <row r="908" ht="14.25" customHeight="1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</row>
    <row r="909" ht="14.25" customHeight="1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</row>
    <row r="910" ht="14.25" customHeight="1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</row>
    <row r="911" ht="14.25" customHeight="1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</row>
    <row r="912" ht="14.25" customHeight="1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</row>
    <row r="913" ht="14.25" customHeight="1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</row>
    <row r="914" ht="14.25" customHeight="1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</row>
    <row r="915" ht="14.25" customHeight="1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</row>
    <row r="916" ht="14.25" customHeight="1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</row>
    <row r="917" ht="14.25" customHeight="1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</row>
    <row r="918" ht="14.25" customHeight="1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</row>
    <row r="919" ht="14.25" customHeight="1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</row>
    <row r="920" ht="14.25" customHeight="1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</row>
    <row r="921" ht="14.25" customHeight="1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</row>
    <row r="922" ht="14.25" customHeight="1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</row>
    <row r="923" ht="14.25" customHeight="1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</row>
    <row r="924" ht="14.25" customHeight="1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</row>
    <row r="925" ht="14.25" customHeight="1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</row>
    <row r="926" ht="14.25" customHeight="1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</row>
    <row r="927" ht="14.25" customHeight="1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</row>
    <row r="928" ht="14.25" customHeight="1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</row>
    <row r="929" ht="14.25" customHeight="1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</row>
    <row r="930" ht="14.25" customHeight="1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</row>
    <row r="931" ht="14.25" customHeight="1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</row>
    <row r="932" ht="14.25" customHeight="1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</row>
    <row r="933" ht="14.25" customHeight="1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</row>
    <row r="934" ht="14.25" customHeight="1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</row>
    <row r="935" ht="14.25" customHeight="1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</row>
    <row r="936" ht="14.25" customHeight="1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</row>
    <row r="937" ht="14.25" customHeight="1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</row>
    <row r="938" ht="14.25" customHeight="1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</row>
    <row r="939" ht="14.25" customHeight="1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</row>
    <row r="940" ht="14.25" customHeight="1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</row>
    <row r="941" ht="14.25" customHeight="1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</row>
    <row r="942" ht="14.25" customHeight="1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</row>
    <row r="943" ht="14.25" customHeight="1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</row>
    <row r="944" ht="14.25" customHeight="1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</row>
    <row r="945" ht="14.25" customHeight="1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</row>
    <row r="946" ht="14.25" customHeight="1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</row>
    <row r="947" ht="14.25" customHeight="1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</row>
    <row r="948" ht="14.25" customHeight="1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</row>
    <row r="949" ht="14.25" customHeight="1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</row>
    <row r="950" ht="14.25" customHeight="1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</row>
    <row r="951" ht="14.25" customHeight="1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</row>
    <row r="952" ht="14.25" customHeight="1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</row>
    <row r="953" ht="14.25" customHeight="1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</row>
    <row r="954" ht="14.25" customHeight="1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</row>
    <row r="955" ht="14.25" customHeight="1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</row>
    <row r="956" ht="14.25" customHeight="1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</row>
    <row r="957" ht="14.25" customHeight="1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</row>
    <row r="958" ht="14.25" customHeight="1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</row>
    <row r="959" ht="14.25" customHeight="1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</row>
    <row r="960" ht="14.25" customHeight="1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</row>
    <row r="961" ht="14.25" customHeight="1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</row>
    <row r="962" ht="14.25" customHeight="1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</row>
    <row r="963" ht="14.25" customHeight="1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</row>
    <row r="964" ht="14.25" customHeight="1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</row>
    <row r="965" ht="14.25" customHeight="1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</row>
    <row r="966" ht="14.25" customHeight="1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</row>
    <row r="967" ht="14.25" customHeight="1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</row>
    <row r="968" ht="14.25" customHeight="1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</row>
    <row r="969" ht="14.25" customHeight="1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</row>
    <row r="970" ht="14.25" customHeight="1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</row>
    <row r="971" ht="14.25" customHeight="1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</row>
    <row r="972" ht="14.25" customHeight="1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</row>
    <row r="973" ht="14.25" customHeight="1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</row>
    <row r="974" ht="14.25" customHeight="1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</row>
    <row r="975" ht="14.25" customHeight="1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</row>
    <row r="976" ht="14.25" customHeight="1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</row>
    <row r="977" ht="14.25" customHeight="1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</row>
    <row r="978" ht="14.25" customHeight="1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</row>
    <row r="979" ht="14.25" customHeight="1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</row>
    <row r="980" ht="14.25" customHeight="1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</row>
    <row r="981" ht="14.25" customHeight="1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</row>
    <row r="982" ht="14.25" customHeight="1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</row>
    <row r="983" ht="14.25" customHeight="1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</row>
    <row r="984" ht="14.25" customHeight="1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</row>
    <row r="985" ht="14.25" customHeight="1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</row>
    <row r="986" ht="14.25" customHeight="1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</row>
    <row r="987" ht="14.25" customHeight="1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</row>
    <row r="988" ht="14.25" customHeight="1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</row>
    <row r="989" ht="14.25" customHeight="1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</row>
    <row r="990" ht="14.25" customHeight="1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</row>
    <row r="991" ht="14.25" customHeight="1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</row>
    <row r="992" ht="14.25" customHeight="1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</row>
    <row r="993" ht="14.25" customHeight="1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</row>
    <row r="994" ht="14.25" customHeight="1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</row>
    <row r="995" ht="14.25" customHeight="1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</row>
    <row r="996" ht="14.25" customHeight="1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</row>
    <row r="997" ht="14.25" customHeight="1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</row>
    <row r="998" ht="14.25" customHeight="1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</row>
    <row r="999" ht="14.25" customHeight="1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</row>
    <row r="1000" ht="14.25" customHeight="1">
      <c r="A1000" s="138"/>
      <c r="B1000" s="138"/>
      <c r="C1000" s="138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</row>
  </sheetData>
  <mergeCells count="87">
    <mergeCell ref="C12:C13"/>
    <mergeCell ref="D12:D13"/>
    <mergeCell ref="E12:E13"/>
    <mergeCell ref="F12:F13"/>
    <mergeCell ref="G12:G13"/>
    <mergeCell ref="H12:H13"/>
    <mergeCell ref="I12:I13"/>
    <mergeCell ref="A12:B13"/>
    <mergeCell ref="A14:B15"/>
    <mergeCell ref="C14:C15"/>
    <mergeCell ref="D14:D15"/>
    <mergeCell ref="E14:E15"/>
    <mergeCell ref="F14:F15"/>
    <mergeCell ref="G14:G15"/>
    <mergeCell ref="G16:G17"/>
    <mergeCell ref="H16:H17"/>
    <mergeCell ref="H14:H15"/>
    <mergeCell ref="I14:I15"/>
    <mergeCell ref="C16:C17"/>
    <mergeCell ref="D16:D17"/>
    <mergeCell ref="E16:E17"/>
    <mergeCell ref="F16:F17"/>
    <mergeCell ref="I16:I17"/>
    <mergeCell ref="H18:H19"/>
    <mergeCell ref="I18:I19"/>
    <mergeCell ref="A16:B17"/>
    <mergeCell ref="A18:B19"/>
    <mergeCell ref="C18:C19"/>
    <mergeCell ref="D18:D19"/>
    <mergeCell ref="E18:E19"/>
    <mergeCell ref="F18:F19"/>
    <mergeCell ref="G18:G19"/>
    <mergeCell ref="C20:C21"/>
    <mergeCell ref="D20:D21"/>
    <mergeCell ref="E20:E21"/>
    <mergeCell ref="F20:F21"/>
    <mergeCell ref="G20:G21"/>
    <mergeCell ref="H20:H21"/>
    <mergeCell ref="I20:I21"/>
    <mergeCell ref="A20:B21"/>
    <mergeCell ref="A22:B23"/>
    <mergeCell ref="C22:C23"/>
    <mergeCell ref="D22:D23"/>
    <mergeCell ref="E22:E23"/>
    <mergeCell ref="F22:F23"/>
    <mergeCell ref="G22:G23"/>
    <mergeCell ref="E4:E5"/>
    <mergeCell ref="F4:F5"/>
    <mergeCell ref="E6:E7"/>
    <mergeCell ref="F6:F7"/>
    <mergeCell ref="E8:E9"/>
    <mergeCell ref="F8:F9"/>
    <mergeCell ref="G4:G5"/>
    <mergeCell ref="H4:H5"/>
    <mergeCell ref="G6:G7"/>
    <mergeCell ref="H6:H7"/>
    <mergeCell ref="I6:I7"/>
    <mergeCell ref="G8:G9"/>
    <mergeCell ref="H8:H9"/>
    <mergeCell ref="I8:I9"/>
    <mergeCell ref="A1:B1"/>
    <mergeCell ref="C1:F1"/>
    <mergeCell ref="G1:G2"/>
    <mergeCell ref="H1:H2"/>
    <mergeCell ref="I1:I2"/>
    <mergeCell ref="A2:B2"/>
    <mergeCell ref="A4:B5"/>
    <mergeCell ref="I4:I5"/>
    <mergeCell ref="C4:C5"/>
    <mergeCell ref="D4:D5"/>
    <mergeCell ref="A6:B7"/>
    <mergeCell ref="C6:C7"/>
    <mergeCell ref="D6:D7"/>
    <mergeCell ref="C8:C9"/>
    <mergeCell ref="D8:D9"/>
    <mergeCell ref="H10:H11"/>
    <mergeCell ref="I10:I11"/>
    <mergeCell ref="A8:B9"/>
    <mergeCell ref="A10:B11"/>
    <mergeCell ref="C10:C11"/>
    <mergeCell ref="D10:D11"/>
    <mergeCell ref="E10:E11"/>
    <mergeCell ref="F10:F11"/>
    <mergeCell ref="G10:G11"/>
    <mergeCell ref="H22:H23"/>
    <mergeCell ref="I22:I23"/>
    <mergeCell ref="C24:F2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 outlineLevelCol="1"/>
  <cols>
    <col customWidth="1" min="1" max="1" width="3.43"/>
    <col customWidth="1" min="2" max="2" width="8.0"/>
    <col customWidth="1" min="3" max="3" width="16.43"/>
    <col customWidth="1" min="4" max="4" width="12.29"/>
    <col customWidth="1" hidden="1" min="5" max="8" width="10.0" outlineLevel="1"/>
    <col customWidth="1" min="9" max="10" width="16.71"/>
    <col customWidth="1" min="11" max="12" width="12.29"/>
    <col customWidth="1" min="13" max="26" width="8.71"/>
  </cols>
  <sheetData>
    <row r="1" ht="22.5" customHeight="1">
      <c r="A1" s="146"/>
      <c r="B1" s="147"/>
      <c r="C1" s="147"/>
      <c r="D1" s="148"/>
      <c r="E1" s="94">
        <v>2023.0</v>
      </c>
      <c r="F1" s="95"/>
      <c r="G1" s="95"/>
      <c r="H1" s="96"/>
      <c r="I1" s="98">
        <v>2023.0</v>
      </c>
      <c r="J1" s="98">
        <v>2024.0</v>
      </c>
      <c r="K1" s="98">
        <v>2025.0</v>
      </c>
      <c r="L1" s="98">
        <v>2026.0</v>
      </c>
    </row>
    <row r="2" ht="28.5" customHeight="1">
      <c r="A2" s="149"/>
      <c r="B2" s="150"/>
      <c r="C2" s="150"/>
      <c r="D2" s="151"/>
      <c r="E2" s="93" t="s">
        <v>137</v>
      </c>
      <c r="F2" s="93" t="s">
        <v>138</v>
      </c>
      <c r="G2" s="93" t="s">
        <v>139</v>
      </c>
      <c r="H2" s="93" t="s">
        <v>140</v>
      </c>
      <c r="I2" s="100"/>
      <c r="J2" s="100"/>
      <c r="K2" s="100"/>
      <c r="L2" s="100"/>
    </row>
    <row r="3" ht="14.25" customHeight="1">
      <c r="A3" s="152" t="s">
        <v>154</v>
      </c>
      <c r="B3" s="53"/>
      <c r="C3" s="53"/>
      <c r="D3" s="153"/>
      <c r="E3" s="154"/>
      <c r="F3" s="154"/>
      <c r="G3" s="154"/>
      <c r="H3" s="154"/>
      <c r="I3" s="56"/>
      <c r="J3" s="154"/>
      <c r="K3" s="154"/>
      <c r="L3" s="155"/>
    </row>
    <row r="4" ht="14.25" customHeight="1">
      <c r="B4" s="156" t="s">
        <v>50</v>
      </c>
      <c r="C4" s="157" t="s">
        <v>155</v>
      </c>
      <c r="D4" s="158" t="s">
        <v>156</v>
      </c>
      <c r="E4" s="159">
        <f>'Facts and Assumptions'!$D$14*'Facts and Assumptions'!$D$9*'Facts and Assumptions'!E58*'Facts and Assumptions'!$D$21/4</f>
        <v>5250</v>
      </c>
      <c r="F4" s="159">
        <f>'Facts and Assumptions'!$D$14*'Facts and Assumptions'!$D$9*'Facts and Assumptions'!F58*'Facts and Assumptions'!$D$21/4</f>
        <v>22575</v>
      </c>
      <c r="G4" s="159">
        <f>'Facts and Assumptions'!$D$14*'Facts and Assumptions'!$D$9*'Facts and Assumptions'!H58*'Facts and Assumptions'!$D$21/4</f>
        <v>46147.5</v>
      </c>
      <c r="H4" s="159">
        <f>'Facts and Assumptions'!$D$14*'Facts and Assumptions'!$D$9*'Facts and Assumptions'!I58*'Facts and Assumptions'!$D$21/4</f>
        <v>105719.25</v>
      </c>
      <c r="I4" s="159">
        <f t="shared" ref="I4:I8" si="1">SUM(E4:H4)</f>
        <v>179691.75</v>
      </c>
      <c r="J4" s="159">
        <f>'Facts and Assumptions'!E14*'Facts and Assumptions'!E9*'Facts and Assumptions'!K58*'Facts and Assumptions'!E21</f>
        <v>9222509.52</v>
      </c>
      <c r="K4" s="159">
        <f>'Facts and Assumptions'!F14*'Facts and Assumptions'!F9*'Facts and Assumptions'!L58*'Facts and Assumptions'!F21</f>
        <v>88022155.68</v>
      </c>
      <c r="L4" s="160">
        <f>'Facts and Assumptions'!G14*'Facts and Assumptions'!G9*'Facts and Assumptions'!M58*'Facts and Assumptions'!G21</f>
        <v>241516616.8</v>
      </c>
      <c r="M4" s="161"/>
    </row>
    <row r="5" ht="14.25" customHeight="1">
      <c r="D5" s="158" t="s">
        <v>157</v>
      </c>
      <c r="E5" s="159">
        <f>'Facts and Assumptions'!$D$15*'Facts and Assumptions'!$D$8*'Facts and Assumptions'!E58</f>
        <v>20000</v>
      </c>
      <c r="F5" s="159">
        <f>'Facts and Assumptions'!$D$15*'Facts and Assumptions'!$D$8*'Facts and Assumptions'!F58</f>
        <v>86000</v>
      </c>
      <c r="G5" s="159">
        <f>'Facts and Assumptions'!$D$15*'Facts and Assumptions'!$D$8*'Facts and Assumptions'!H58</f>
        <v>175800</v>
      </c>
      <c r="H5" s="159">
        <f>'Facts and Assumptions'!$D$15*'Facts and Assumptions'!$D$8*'Facts and Assumptions'!I58</f>
        <v>402740</v>
      </c>
      <c r="I5" s="159">
        <f t="shared" si="1"/>
        <v>684540</v>
      </c>
      <c r="J5" s="159">
        <f>'Facts and Assumptions'!E15*'Facts and Assumptions'!E8*'Facts and Assumptions'!K58</f>
        <v>8783342.4</v>
      </c>
      <c r="K5" s="159">
        <f>'Facts and Assumptions'!F15*'Facts and Assumptions'!F8*'Facts and Assumptions'!L58</f>
        <v>59903967.06</v>
      </c>
      <c r="L5" s="160">
        <f>'Facts and Assumptions'!G15*'Facts and Assumptions'!G8*'Facts and Assumptions'!M58</f>
        <v>131492380.2</v>
      </c>
      <c r="M5" s="161"/>
    </row>
    <row r="6" ht="14.25" customHeight="1">
      <c r="C6" s="157" t="s">
        <v>158</v>
      </c>
      <c r="D6" s="158" t="s">
        <v>156</v>
      </c>
      <c r="E6" s="159">
        <f>'Facts and Assumptions'!$D$14*'Facts and Assumptions'!$D$11*'Facts and Assumptions'!E59*'Facts and Assumptions'!$D$21/4</f>
        <v>750</v>
      </c>
      <c r="F6" s="159">
        <f>'Facts and Assumptions'!$D$14*'Facts and Assumptions'!$D$11*'Facts and Assumptions'!F59*'Facts and Assumptions'!$D$21/4</f>
        <v>3225</v>
      </c>
      <c r="G6" s="159">
        <f>'Facts and Assumptions'!$D$14*'Facts and Assumptions'!$D$11*'Facts and Assumptions'!H59*'Facts and Assumptions'!$D$21/4</f>
        <v>6592.5</v>
      </c>
      <c r="H6" s="159">
        <f>'Facts and Assumptions'!$D$14*'Facts and Assumptions'!$D$11*'Facts and Assumptions'!I59*'Facts and Assumptions'!$D$21/4</f>
        <v>15102.75</v>
      </c>
      <c r="I6" s="159">
        <f t="shared" si="1"/>
        <v>25670.25</v>
      </c>
      <c r="J6" s="159">
        <f>'Facts and Assumptions'!E14*'Facts and Assumptions'!E11*'Facts and Assumptions'!K59*'Facts and Assumptions'!E21</f>
        <v>1882144.8</v>
      </c>
      <c r="K6" s="159">
        <f>'Facts and Assumptions'!F14*'Facts and Assumptions'!F11*'Facts and Assumptions'!L59*'Facts and Assumptions'!F21</f>
        <v>20538502.99</v>
      </c>
      <c r="L6" s="160">
        <f>'Facts and Assumptions'!G14*'Facts and Assumptions'!G11*'Facts and Assumptions'!M59*'Facts and Assumptions'!G21</f>
        <v>56353877.24</v>
      </c>
      <c r="M6" s="161"/>
    </row>
    <row r="7" ht="14.25" customHeight="1">
      <c r="D7" s="158" t="s">
        <v>157</v>
      </c>
      <c r="E7" s="159">
        <f>'Facts and Assumptions'!$D$15*'Facts and Assumptions'!$D$10*'Facts and Assumptions'!E59</f>
        <v>3000</v>
      </c>
      <c r="F7" s="159">
        <f>'Facts and Assumptions'!$D$15*'Facts and Assumptions'!$D$10*'Facts and Assumptions'!F59</f>
        <v>12900</v>
      </c>
      <c r="G7" s="159">
        <f>'Facts and Assumptions'!$D$15*'Facts and Assumptions'!$D$10*'Facts and Assumptions'!H59</f>
        <v>26370</v>
      </c>
      <c r="H7" s="159">
        <f>'Facts and Assumptions'!$D$15*'Facts and Assumptions'!$D$10*'Facts and Assumptions'!I59</f>
        <v>60411</v>
      </c>
      <c r="I7" s="159">
        <f t="shared" si="1"/>
        <v>102681</v>
      </c>
      <c r="J7" s="159">
        <f>'Facts and Assumptions'!E15*'Facts and Assumptions'!E10*'Facts and Assumptions'!K59</f>
        <v>1882144.8</v>
      </c>
      <c r="K7" s="159">
        <f>'Facts and Assumptions'!F15*'Facts and Assumptions'!F10*'Facts and Assumptions'!L59</f>
        <v>12653184.88</v>
      </c>
      <c r="L7" s="160">
        <f>'Facts and Assumptions'!G15*'Facts and Assumptions'!G10*'Facts and Assumptions'!M59</f>
        <v>27774410.93</v>
      </c>
      <c r="M7" s="161"/>
    </row>
    <row r="8" ht="14.25" customHeight="1">
      <c r="C8" s="57" t="s">
        <v>159</v>
      </c>
      <c r="D8" s="158"/>
      <c r="E8" s="159">
        <f>'Facts and Assumptions'!E57*'Facts and Assumptions'!$D$19</f>
        <v>1400</v>
      </c>
      <c r="F8" s="159">
        <f>'Facts and Assumptions'!F57*'Facts and Assumptions'!$D$19</f>
        <v>6020</v>
      </c>
      <c r="G8" s="159">
        <f>'Facts and Assumptions'!H57*'Facts and Assumptions'!$D$19</f>
        <v>12306</v>
      </c>
      <c r="H8" s="159">
        <f>'Facts and Assumptions'!I57*'Facts and Assumptions'!$D$19</f>
        <v>28191.8</v>
      </c>
      <c r="I8" s="159">
        <f t="shared" si="1"/>
        <v>47917.8</v>
      </c>
      <c r="J8" s="159">
        <f>'Facts and Assumptions'!K57*'Facts and Assumptions'!E19</f>
        <v>564643.44</v>
      </c>
      <c r="K8" s="159">
        <f>'Facts and Assumptions'!L57*'Facts and Assumptions'!F19</f>
        <v>2445059.88</v>
      </c>
      <c r="L8" s="160">
        <f>'Facts and Assumptions'!M57*'Facts and Assumptions'!G19</f>
        <v>8050553.892</v>
      </c>
      <c r="M8" s="161"/>
    </row>
    <row r="9" ht="14.25" customHeight="1">
      <c r="B9" s="156"/>
      <c r="C9" s="57"/>
      <c r="D9" s="158"/>
      <c r="E9" s="159"/>
      <c r="F9" s="159"/>
      <c r="G9" s="159"/>
      <c r="H9" s="159"/>
      <c r="I9" s="159"/>
      <c r="J9" s="159"/>
      <c r="K9" s="159"/>
      <c r="L9" s="160"/>
      <c r="M9" s="161"/>
    </row>
    <row r="10" ht="14.25" customHeight="1">
      <c r="B10" s="156"/>
      <c r="C10" s="57" t="s">
        <v>160</v>
      </c>
      <c r="D10" s="158"/>
      <c r="E10" s="159">
        <f>-SUM(E4:E8)*'Facts and Assumptions'!D28</f>
        <v>-2736</v>
      </c>
      <c r="F10" s="159">
        <f>-SUM(F4:F8)*'Facts and Assumptions'!D28</f>
        <v>-11764.8</v>
      </c>
      <c r="G10" s="159">
        <f>-SUM(G4:G8)*'Facts and Assumptions'!D28</f>
        <v>-24049.44</v>
      </c>
      <c r="H10" s="159">
        <f>-SUM(H4:H8)*'Facts and Assumptions'!D28</f>
        <v>-55094.832</v>
      </c>
      <c r="I10" s="159">
        <f>SUM(E10:H10)</f>
        <v>-93645.072</v>
      </c>
      <c r="J10" s="159">
        <f>-SUM(H4:H8)*'Facts and Assumptions'!E28</f>
        <v>-42851.536</v>
      </c>
      <c r="K10" s="159">
        <f>-SUM(I4:I8)*'Facts and Assumptions'!F28</f>
        <v>-52025.04</v>
      </c>
      <c r="L10" s="159">
        <f>-SUM(J4:J8)*'Facts and Assumptions'!G28</f>
        <v>-1116739.248</v>
      </c>
      <c r="M10" s="161"/>
    </row>
    <row r="11" ht="14.25" customHeight="1">
      <c r="B11" s="162" t="s">
        <v>161</v>
      </c>
      <c r="C11" s="84"/>
      <c r="D11" s="163"/>
      <c r="E11" s="164">
        <f t="shared" ref="E11:L11" si="2">SUM(E4:E10)</f>
        <v>27664</v>
      </c>
      <c r="F11" s="164">
        <f t="shared" si="2"/>
        <v>118955.2</v>
      </c>
      <c r="G11" s="164">
        <f t="shared" si="2"/>
        <v>243166.56</v>
      </c>
      <c r="H11" s="164">
        <f t="shared" si="2"/>
        <v>557069.968</v>
      </c>
      <c r="I11" s="164">
        <f t="shared" si="2"/>
        <v>946855.728</v>
      </c>
      <c r="J11" s="164">
        <f t="shared" si="2"/>
        <v>22291933.42</v>
      </c>
      <c r="K11" s="164">
        <f t="shared" si="2"/>
        <v>183510845.5</v>
      </c>
      <c r="L11" s="164">
        <f t="shared" si="2"/>
        <v>464071099.8</v>
      </c>
    </row>
    <row r="12" ht="14.25" customHeight="1">
      <c r="A12" s="152" t="s">
        <v>162</v>
      </c>
      <c r="B12" s="53"/>
      <c r="C12" s="53"/>
      <c r="D12" s="153"/>
      <c r="E12" s="159"/>
      <c r="F12" s="159"/>
      <c r="G12" s="159"/>
      <c r="H12" s="159"/>
      <c r="I12" s="165"/>
      <c r="J12" s="159"/>
      <c r="K12" s="159"/>
      <c r="L12" s="160"/>
    </row>
    <row r="13" ht="14.25" customHeight="1">
      <c r="B13" s="156" t="s">
        <v>163</v>
      </c>
      <c r="D13" s="166"/>
      <c r="E13" s="159"/>
      <c r="F13" s="159"/>
      <c r="G13" s="159"/>
      <c r="H13" s="159"/>
      <c r="I13" s="165"/>
      <c r="J13" s="159"/>
      <c r="K13" s="159"/>
      <c r="L13" s="160"/>
    </row>
    <row r="14" ht="14.25" customHeight="1">
      <c r="B14" s="157"/>
      <c r="C14" s="157" t="s">
        <v>164</v>
      </c>
      <c r="D14" s="166"/>
      <c r="E14" s="159">
        <f>-('Facts and Assumptions'!$D$26+'Facts and Assumptions'!$D$27)*E11</f>
        <v>-1106.56</v>
      </c>
      <c r="F14" s="159">
        <f>-('Facts and Assumptions'!$D$26+'Facts and Assumptions'!$D$27)*F11</f>
        <v>-4758.208</v>
      </c>
      <c r="G14" s="159">
        <f>-('Facts and Assumptions'!$D$26+'Facts and Assumptions'!$D$27)*G11</f>
        <v>-9726.6624</v>
      </c>
      <c r="H14" s="159">
        <f>-('Facts and Assumptions'!$D$26+'Facts and Assumptions'!$D$27)*H11</f>
        <v>-22282.79872</v>
      </c>
      <c r="I14" s="159">
        <f>-('Facts and Assumptions'!$D$26+'Facts and Assumptions'!$D$27)*I11</f>
        <v>-37874.22912</v>
      </c>
      <c r="J14" s="159">
        <f>-('Facts and Assumptions'!$D$26+'Facts and Assumptions'!$D$27)*J11</f>
        <v>-891677.337</v>
      </c>
      <c r="K14" s="159">
        <f>-('Facts and Assumptions'!$D$26+'Facts and Assumptions'!$D$27)*K11</f>
        <v>-7340433.818</v>
      </c>
      <c r="L14" s="159">
        <f>-('Facts and Assumptions'!$D$26+'Facts and Assumptions'!$D$27)*L11</f>
        <v>-18562843.99</v>
      </c>
    </row>
    <row r="15" ht="14.25" customHeight="1">
      <c r="B15" s="157"/>
      <c r="C15" s="157" t="s">
        <v>165</v>
      </c>
      <c r="D15" s="167"/>
      <c r="E15" s="159">
        <f>-('Facts and Assumptions'!$D$25*'Facts and Assumptions'!E55)*'Facts and Assumptions'!$D$22</f>
        <v>-40000</v>
      </c>
      <c r="F15" s="159">
        <f>-('Facts and Assumptions'!$D$25*'Facts and Assumptions'!F55)*'Facts and Assumptions'!$D$22</f>
        <v>-160000</v>
      </c>
      <c r="G15" s="159">
        <f>-('Facts and Assumptions'!$D$25*'Facts and Assumptions'!G55)*'Facts and Assumptions'!$D$22</f>
        <v>-300000</v>
      </c>
      <c r="H15" s="159">
        <f>-('Facts and Assumptions'!$D$25*'Facts and Assumptions'!I55)*'Facts and Assumptions'!$D$22</f>
        <v>-700000</v>
      </c>
      <c r="I15" s="159">
        <f t="shared" ref="I15:I19" si="3">SUM(E15:H15)</f>
        <v>-1200000</v>
      </c>
      <c r="J15" s="159">
        <f>-'Facts and Assumptions'!E22*'Facts and Assumptions'!E25*'Facts and Assumptions'!K55</f>
        <v>-30000000</v>
      </c>
      <c r="K15" s="159">
        <f>-'Facts and Assumptions'!F22*'Facts and Assumptions'!F25*'Facts and Assumptions'!L55</f>
        <v>-126000000</v>
      </c>
      <c r="L15" s="160">
        <f>-'Facts and Assumptions'!G22*'Facts and Assumptions'!G25*'Facts and Assumptions'!M55</f>
        <v>-312000000</v>
      </c>
    </row>
    <row r="16" ht="14.25" customHeight="1">
      <c r="B16" s="157"/>
      <c r="C16" s="157" t="s">
        <v>160</v>
      </c>
      <c r="D16" s="166"/>
      <c r="E16" s="159">
        <f>-'Facts and Assumptions'!$D$28*'Income Statement'!E11</f>
        <v>-2489.76</v>
      </c>
      <c r="F16" s="159">
        <f>-'Facts and Assumptions'!$D$28*'Income Statement'!F11</f>
        <v>-10705.968</v>
      </c>
      <c r="G16" s="159">
        <f>-'Facts and Assumptions'!$D$28*'Income Statement'!G11</f>
        <v>-21884.9904</v>
      </c>
      <c r="H16" s="159">
        <f>-'Facts and Assumptions'!$D$28*'Income Statement'!H11</f>
        <v>-50136.29712</v>
      </c>
      <c r="I16" s="159">
        <f t="shared" si="3"/>
        <v>-85217.01552</v>
      </c>
      <c r="J16" s="159">
        <f>-'Facts and Assumptions'!E28*'Income Statement'!J11</f>
        <v>-1560435.34</v>
      </c>
      <c r="K16" s="159">
        <f>-'Facts and Assumptions'!F28*'Income Statement'!K11</f>
        <v>-9175542.273</v>
      </c>
      <c r="L16" s="160">
        <f>-'Facts and Assumptions'!G28*'Income Statement'!L11</f>
        <v>-23203554.99</v>
      </c>
    </row>
    <row r="17" ht="14.25" customHeight="1">
      <c r="B17" s="157"/>
      <c r="C17" s="157" t="s">
        <v>166</v>
      </c>
      <c r="D17" s="166"/>
      <c r="E17" s="159">
        <f>-('Facts and Assumptions'!$D$4+'Facts and Assumptions'!$D$50+'Facts and Assumptions'!$D$51+'Facts and Assumptions'!$D$33+100%)*(('Facts and Assumptions'!$D$38*'Facts and Assumptions'!$D$39)+('Facts and Assumptions'!$D$40*'Facts and Assumptions'!$D$41)+('Facts and Assumptions'!$D$42*'Facts and Assumptions'!$D$43)+('Facts and Assumptions'!$D$44*'Facts and Assumptions'!$D$45)+('Facts and Assumptions'!$D$46*'Facts and Assumptions'!$D$47))/4</f>
        <v>-205200</v>
      </c>
      <c r="F17" s="159">
        <f>-('Facts and Assumptions'!$D$4+'Facts and Assumptions'!$D$50+'Facts and Assumptions'!$D$51+'Facts and Assumptions'!$D$33+100%)*(('Facts and Assumptions'!$D$38*'Facts and Assumptions'!$D$39)+('Facts and Assumptions'!$D$40*'Facts and Assumptions'!$D$41)+('Facts and Assumptions'!$D$42*'Facts and Assumptions'!$D$43)+('Facts and Assumptions'!$D$44*'Facts and Assumptions'!$D$45)+('Facts and Assumptions'!$D$46*'Facts and Assumptions'!$D$47))/4</f>
        <v>-205200</v>
      </c>
      <c r="G17" s="159">
        <f>-('Facts and Assumptions'!$D$4+'Facts and Assumptions'!$D$50+'Facts and Assumptions'!$D$51+'Facts and Assumptions'!$D$33+100%)*(('Facts and Assumptions'!$D$38*'Facts and Assumptions'!$D$39)+('Facts and Assumptions'!$D$40*'Facts and Assumptions'!$D$41)+('Facts and Assumptions'!$D$42*'Facts and Assumptions'!$D$43)+('Facts and Assumptions'!$D$44*'Facts and Assumptions'!$D$45)+('Facts and Assumptions'!$D$46*'Facts and Assumptions'!$D$47))/4</f>
        <v>-205200</v>
      </c>
      <c r="H17" s="159">
        <f>-('Facts and Assumptions'!$D$4+'Facts and Assumptions'!$D$50+'Facts and Assumptions'!$D$51+'Facts and Assumptions'!$D$33+100%)*(('Facts and Assumptions'!$D$38*'Facts and Assumptions'!$D$39)+('Facts and Assumptions'!$D$40*'Facts and Assumptions'!$D$41)+('Facts and Assumptions'!$D$42*'Facts and Assumptions'!$D$43)+('Facts and Assumptions'!$D$44*'Facts and Assumptions'!$D$45)+('Facts and Assumptions'!$D$46*'Facts and Assumptions'!$D$47))/4</f>
        <v>-205200</v>
      </c>
      <c r="I17" s="159">
        <f t="shared" si="3"/>
        <v>-820800</v>
      </c>
      <c r="J17" s="159">
        <f>-('Facts and Assumptions'!E4+'Facts and Assumptions'!E50+'Facts and Assumptions'!E51+'Facts and Assumptions'!E33+100%)*(('Facts and Assumptions'!E38*'Facts and Assumptions'!E39)+('Facts and Assumptions'!E40*'Facts and Assumptions'!E41)+('Facts and Assumptions'!E42*'Facts and Assumptions'!E43)+('Facts and Assumptions'!E44*'Facts and Assumptions'!E45)+('Facts and Assumptions'!E46*'Facts and Assumptions'!E47))</f>
        <v>-1876500</v>
      </c>
      <c r="K17" s="159">
        <f>-('Facts and Assumptions'!F4+'Facts and Assumptions'!F50+'Facts and Assumptions'!F51+'Facts and Assumptions'!F33+100%)*(('Facts and Assumptions'!F38*'Facts and Assumptions'!F39)+('Facts and Assumptions'!F40*'Facts and Assumptions'!F41)+('Facts and Assumptions'!F42*'Facts and Assumptions'!F43)+('Facts and Assumptions'!F44*'Facts and Assumptions'!F45)+('Facts and Assumptions'!F46*'Facts and Assumptions'!F47))</f>
        <v>-9042000</v>
      </c>
      <c r="L17" s="160">
        <f>-('Facts and Assumptions'!G4+'Facts and Assumptions'!G50+'Facts and Assumptions'!G51+'Facts and Assumptions'!G33+100%)*(('Facts and Assumptions'!G38*'Facts and Assumptions'!G39)+('Facts and Assumptions'!G40*'Facts and Assumptions'!G41)+('Facts and Assumptions'!G42*'Facts and Assumptions'!G43)+('Facts and Assumptions'!G44*'Facts and Assumptions'!G45)+('Facts and Assumptions'!G46*'Facts and Assumptions'!G47))</f>
        <v>-12706750</v>
      </c>
    </row>
    <row r="18" ht="14.25" customHeight="1">
      <c r="B18" s="157"/>
      <c r="C18" s="157" t="s">
        <v>167</v>
      </c>
      <c r="D18" s="166"/>
      <c r="E18" s="159">
        <f>-'Facts and Assumptions'!$D$29/4</f>
        <v>-7500</v>
      </c>
      <c r="F18" s="159">
        <f>-'Facts and Assumptions'!$D$29/4</f>
        <v>-7500</v>
      </c>
      <c r="G18" s="159">
        <f>-'Facts and Assumptions'!$D$29/4</f>
        <v>-7500</v>
      </c>
      <c r="H18" s="159">
        <f>-'Facts and Assumptions'!$D$29/4</f>
        <v>-7500</v>
      </c>
      <c r="I18" s="159">
        <f t="shared" si="3"/>
        <v>-30000</v>
      </c>
      <c r="J18" s="159">
        <f>-'Facts and Assumptions'!E29</f>
        <v>-50000</v>
      </c>
      <c r="K18" s="159">
        <f>-'Facts and Assumptions'!F29</f>
        <v>-110000</v>
      </c>
      <c r="L18" s="160">
        <f>-'Facts and Assumptions'!G29</f>
        <v>-150000</v>
      </c>
    </row>
    <row r="19" ht="14.25" customHeight="1">
      <c r="B19" s="168"/>
      <c r="C19" s="168" t="s">
        <v>168</v>
      </c>
      <c r="D19" s="169"/>
      <c r="E19" s="170">
        <f>'Facts and Assumptions'!$D$30*SUM('Income Statement'!E14:E18)</f>
        <v>-12814.816</v>
      </c>
      <c r="F19" s="170">
        <f>'Facts and Assumptions'!$D$30*SUM('Income Statement'!F14:F18)</f>
        <v>-19408.2088</v>
      </c>
      <c r="G19" s="170">
        <f>'Facts and Assumptions'!$D$30*SUM('Income Statement'!G14:G18)</f>
        <v>-27215.58264</v>
      </c>
      <c r="H19" s="170">
        <f>'Facts and Assumptions'!$D$30*SUM('Income Statement'!H14:H18)</f>
        <v>-49255.95479</v>
      </c>
      <c r="I19" s="170">
        <f t="shared" si="3"/>
        <v>-108694.5622</v>
      </c>
      <c r="J19" s="170">
        <f>'Facts and Assumptions'!E30*SUM('Income Statement'!J14:J18)</f>
        <v>-1718930.634</v>
      </c>
      <c r="K19" s="170">
        <f>'Facts and Assumptions'!F30*SUM('Income Statement'!K14:K18)</f>
        <v>-7583398.805</v>
      </c>
      <c r="L19" s="171">
        <f>'Facts and Assumptions'!G30*SUM('Income Statement'!L14:L18)</f>
        <v>-18331157.45</v>
      </c>
    </row>
    <row r="20" ht="14.25" customHeight="1">
      <c r="B20" s="172" t="s">
        <v>169</v>
      </c>
      <c r="C20" s="95"/>
      <c r="D20" s="173"/>
      <c r="E20" s="170">
        <f t="shared" ref="E20:L20" si="4">SUM(E14,E15,E16,E17,E18,E19)</f>
        <v>-269111.136</v>
      </c>
      <c r="F20" s="170">
        <f t="shared" si="4"/>
        <v>-407572.3848</v>
      </c>
      <c r="G20" s="170">
        <f t="shared" si="4"/>
        <v>-571527.2354</v>
      </c>
      <c r="H20" s="170">
        <f t="shared" si="4"/>
        <v>-1034375.051</v>
      </c>
      <c r="I20" s="170">
        <f t="shared" si="4"/>
        <v>-2282585.807</v>
      </c>
      <c r="J20" s="170">
        <f t="shared" si="4"/>
        <v>-36097543.31</v>
      </c>
      <c r="K20" s="170">
        <f t="shared" si="4"/>
        <v>-159251374.9</v>
      </c>
      <c r="L20" s="171">
        <f t="shared" si="4"/>
        <v>-384954306.4</v>
      </c>
    </row>
    <row r="21" ht="14.25" customHeight="1">
      <c r="B21" s="162" t="s">
        <v>170</v>
      </c>
      <c r="C21" s="84"/>
      <c r="D21" s="163"/>
      <c r="E21" s="159">
        <f>'Facts and Assumptions'!$D$34*(('Facts and Assumptions'!$D$38*'Facts and Assumptions'!$D$39)+('Facts and Assumptions'!$D$40*'Facts and Assumptions'!$D$41)+('Facts and Assumptions'!$D$42*'Facts and Assumptions'!$D$43)+('Facts and Assumptions'!$D$44*'Facts and Assumptions'!$D$45)+('Facts and Assumptions'!$D$46*'Facts and Assumptions'!$D$47))/4</f>
        <v>7600</v>
      </c>
      <c r="F21" s="159">
        <f>'Facts and Assumptions'!$D$34*(('Facts and Assumptions'!$D$38*'Facts and Assumptions'!$D$39)+('Facts and Assumptions'!$D$40*'Facts and Assumptions'!$D$41)+('Facts and Assumptions'!$D$42*'Facts and Assumptions'!$D$43)+('Facts and Assumptions'!$D$44*'Facts and Assumptions'!$D$45)+('Facts and Assumptions'!$D$46*'Facts and Assumptions'!$D$47))/4</f>
        <v>7600</v>
      </c>
      <c r="G21" s="159">
        <f>'Facts and Assumptions'!$D$34*(('Facts and Assumptions'!$D$38*'Facts and Assumptions'!$D$39)+('Facts and Assumptions'!$D$40*'Facts and Assumptions'!$D$41)+('Facts and Assumptions'!$D$42*'Facts and Assumptions'!$D$43)+('Facts and Assumptions'!$D$44*'Facts and Assumptions'!$D$45)+('Facts and Assumptions'!$D$46*'Facts and Assumptions'!$D$47))/4</f>
        <v>7600</v>
      </c>
      <c r="H21" s="159">
        <f>'Facts and Assumptions'!$D$34*(('Facts and Assumptions'!$D$38*'Facts and Assumptions'!$D$39)+('Facts and Assumptions'!$D$40*'Facts and Assumptions'!$D$41)+('Facts and Assumptions'!$D$42*'Facts and Assumptions'!$D$43)+('Facts and Assumptions'!$D$44*'Facts and Assumptions'!$D$45)+('Facts and Assumptions'!$D$46*'Facts and Assumptions'!$D$47))/4</f>
        <v>7600</v>
      </c>
      <c r="I21" s="159">
        <f>SUM(E21:H21)</f>
        <v>30400</v>
      </c>
      <c r="J21" s="159">
        <f>'Facts and Assumptions'!E34*(('Facts and Assumptions'!E38*'Facts and Assumptions'!E39)+('Facts and Assumptions'!E40*'Facts and Assumptions'!E41)+('Facts and Assumptions'!E42*'Facts and Assumptions'!E43)+('Facts and Assumptions'!E44*'Facts and Assumptions'!E45)+('Facts and Assumptions'!E46*'Facts and Assumptions'!E47))</f>
        <v>69500</v>
      </c>
      <c r="K21" s="159">
        <f>'Facts and Assumptions'!F34*(('Facts and Assumptions'!F38*'Facts and Assumptions'!F39)+('Facts and Assumptions'!F40*'Facts and Assumptions'!F41)+('Facts and Assumptions'!F42*'Facts and Assumptions'!F43)+('Facts and Assumptions'!F44*'Facts and Assumptions'!F45)+('Facts and Assumptions'!F46*'Facts and Assumptions'!F47))</f>
        <v>330000</v>
      </c>
      <c r="L21" s="160">
        <f>'Facts and Assumptions'!G34*(('Facts and Assumptions'!G38*'Facts and Assumptions'!G39)+('Facts and Assumptions'!G40*'Facts and Assumptions'!G41)+('Facts and Assumptions'!G42*'Facts and Assumptions'!G43)+('Facts and Assumptions'!G44*'Facts and Assumptions'!G45)+('Facts and Assumptions'!G46*'Facts and Assumptions'!G47))</f>
        <v>463750</v>
      </c>
    </row>
    <row r="22" ht="14.25" customHeight="1">
      <c r="A22" s="152" t="s">
        <v>171</v>
      </c>
      <c r="B22" s="53"/>
      <c r="C22" s="53"/>
      <c r="D22" s="153"/>
      <c r="E22" s="174">
        <f t="shared" ref="E22:L22" si="5">E20+E11</f>
        <v>-241447.136</v>
      </c>
      <c r="F22" s="174">
        <f t="shared" si="5"/>
        <v>-288617.1848</v>
      </c>
      <c r="G22" s="174">
        <f t="shared" si="5"/>
        <v>-328360.6754</v>
      </c>
      <c r="H22" s="174">
        <f t="shared" si="5"/>
        <v>-477305.0826</v>
      </c>
      <c r="I22" s="174">
        <f t="shared" si="5"/>
        <v>-1335730.079</v>
      </c>
      <c r="J22" s="174">
        <f t="shared" si="5"/>
        <v>-13805609.89</v>
      </c>
      <c r="K22" s="174">
        <f t="shared" si="5"/>
        <v>24259470.56</v>
      </c>
      <c r="L22" s="174">
        <f t="shared" si="5"/>
        <v>79116793.38</v>
      </c>
    </row>
    <row r="23" ht="14.25" customHeight="1">
      <c r="B23" s="157" t="s">
        <v>172</v>
      </c>
      <c r="D23" s="166"/>
      <c r="E23" s="159">
        <v>0.0</v>
      </c>
      <c r="F23" s="159">
        <v>0.0</v>
      </c>
      <c r="G23" s="159">
        <v>0.0</v>
      </c>
      <c r="H23" s="159">
        <v>0.0</v>
      </c>
      <c r="I23" s="159">
        <v>0.0</v>
      </c>
      <c r="J23" s="159">
        <v>0.0</v>
      </c>
      <c r="K23" s="159">
        <v>0.0</v>
      </c>
      <c r="L23" s="160">
        <v>0.0</v>
      </c>
    </row>
    <row r="24" ht="14.25" customHeight="1">
      <c r="B24" s="157" t="s">
        <v>173</v>
      </c>
      <c r="D24" s="166"/>
      <c r="E24" s="159">
        <f>-(1/'Facts and Assumptions'!$D$5)*E21/4</f>
        <v>-380</v>
      </c>
      <c r="F24" s="159">
        <f>-(1/'Facts and Assumptions'!$D$5)*F21/4</f>
        <v>-380</v>
      </c>
      <c r="G24" s="159">
        <f>-(1/'Facts and Assumptions'!$D$5)*G21/4</f>
        <v>-380</v>
      </c>
      <c r="H24" s="159">
        <f>-(1/'Facts and Assumptions'!$D$5)*H21/4</f>
        <v>-380</v>
      </c>
      <c r="I24" s="159">
        <f t="shared" ref="I24:I26" si="7">SUM(E24:H24)</f>
        <v>-1520</v>
      </c>
      <c r="J24" s="159">
        <f>-(1/'Facts and Assumptions'!E5)*J21</f>
        <v>-13900</v>
      </c>
      <c r="K24" s="159">
        <f>-(1/'Facts and Assumptions'!F5)*K21</f>
        <v>-66000</v>
      </c>
      <c r="L24" s="160">
        <f>-(1/'Facts and Assumptions'!G5)*L21</f>
        <v>-92750</v>
      </c>
    </row>
    <row r="25" ht="14.25" customHeight="1">
      <c r="A25" s="152" t="s">
        <v>174</v>
      </c>
      <c r="B25" s="53"/>
      <c r="C25" s="53"/>
      <c r="D25" s="153"/>
      <c r="E25" s="174">
        <f t="shared" ref="E25:H25" si="6">E22-E23-E24</f>
        <v>-241067.136</v>
      </c>
      <c r="F25" s="174">
        <f t="shared" si="6"/>
        <v>-288237.1848</v>
      </c>
      <c r="G25" s="174">
        <f t="shared" si="6"/>
        <v>-327980.6754</v>
      </c>
      <c r="H25" s="174">
        <f t="shared" si="6"/>
        <v>-476925.0826</v>
      </c>
      <c r="I25" s="174">
        <f t="shared" si="7"/>
        <v>-1334210.079</v>
      </c>
      <c r="J25" s="174">
        <f t="shared" ref="J25:L25" si="8">J22-J23-J24</f>
        <v>-13791709.89</v>
      </c>
      <c r="K25" s="174">
        <f t="shared" si="8"/>
        <v>24325470.56</v>
      </c>
      <c r="L25" s="175">
        <f t="shared" si="8"/>
        <v>79209543.38</v>
      </c>
    </row>
    <row r="26" ht="14.25" customHeight="1">
      <c r="B26" s="157" t="s">
        <v>96</v>
      </c>
      <c r="D26" s="166"/>
      <c r="E26" s="159">
        <f>IF(E25&lt;0,0,E25-'Facts and Assumptions'!$D$3*'Income Statement'!E25)</f>
        <v>0</v>
      </c>
      <c r="F26" s="159">
        <f>IF(F25&lt;0,0,'Facts and Assumptions'!$D$3*'Income Statement'!F25)</f>
        <v>0</v>
      </c>
      <c r="G26" s="159">
        <f>IF(G25&lt;0,0,'Facts and Assumptions'!$D$3*'Income Statement'!G25)</f>
        <v>0</v>
      </c>
      <c r="H26" s="159">
        <f>IF(H25&lt;0,0,'Facts and Assumptions'!$D$3*'Income Statement'!H25)</f>
        <v>0</v>
      </c>
      <c r="I26" s="159">
        <f t="shared" si="7"/>
        <v>0</v>
      </c>
      <c r="J26" s="159">
        <f>IF(J25&lt;0,0,'Facts and Assumptions'!$D$3*'Income Statement'!J25)</f>
        <v>0</v>
      </c>
      <c r="K26" s="159">
        <f>IF(K25&lt;0,0,'Facts and Assumptions'!$D$3*'Income Statement'!K25)</f>
        <v>7297641.167</v>
      </c>
      <c r="L26" s="160">
        <f>IF(L25&lt;0,0,'Facts and Assumptions'!$D$3*'Income Statement'!L25)</f>
        <v>23762863.01</v>
      </c>
    </row>
    <row r="27" ht="14.25" customHeight="1">
      <c r="A27" s="176" t="s">
        <v>175</v>
      </c>
      <c r="B27" s="53"/>
      <c r="C27" s="53"/>
      <c r="D27" s="54"/>
      <c r="E27" s="177">
        <f t="shared" ref="E27:L27" si="9">E25-E26</f>
        <v>-241067.136</v>
      </c>
      <c r="F27" s="177">
        <f t="shared" si="9"/>
        <v>-288237.1848</v>
      </c>
      <c r="G27" s="177">
        <f t="shared" si="9"/>
        <v>-327980.6754</v>
      </c>
      <c r="H27" s="177">
        <f t="shared" si="9"/>
        <v>-476925.0826</v>
      </c>
      <c r="I27" s="178">
        <f t="shared" si="9"/>
        <v>-1334210.079</v>
      </c>
      <c r="J27" s="177">
        <f t="shared" si="9"/>
        <v>-13791709.89</v>
      </c>
      <c r="K27" s="177">
        <f t="shared" si="9"/>
        <v>17027829.39</v>
      </c>
      <c r="L27" s="179">
        <f t="shared" si="9"/>
        <v>55446680.37</v>
      </c>
    </row>
    <row r="28" ht="5.25" customHeight="1">
      <c r="B28" s="157"/>
      <c r="C28" s="157"/>
      <c r="D28" s="158"/>
      <c r="E28" s="159"/>
      <c r="F28" s="159"/>
      <c r="G28" s="159"/>
      <c r="H28" s="159"/>
      <c r="I28" s="165"/>
      <c r="J28" s="159"/>
      <c r="K28" s="159"/>
      <c r="L28" s="160"/>
    </row>
    <row r="29" ht="14.25" customHeight="1">
      <c r="B29" s="156" t="s">
        <v>176</v>
      </c>
      <c r="D29" s="166"/>
      <c r="E29" s="159">
        <v>0.0</v>
      </c>
      <c r="F29" s="159">
        <v>0.0</v>
      </c>
      <c r="G29" s="159">
        <v>0.0</v>
      </c>
      <c r="H29" s="159">
        <v>0.0</v>
      </c>
      <c r="I29" s="159">
        <f>SUM(E29:H29)</f>
        <v>0</v>
      </c>
      <c r="J29" s="159">
        <v>0.0</v>
      </c>
      <c r="K29" s="159">
        <v>0.0</v>
      </c>
      <c r="L29" s="160">
        <v>0.0</v>
      </c>
    </row>
    <row r="30" ht="5.25" customHeight="1">
      <c r="B30" s="157"/>
      <c r="C30" s="157"/>
      <c r="E30" s="159"/>
      <c r="F30" s="159"/>
      <c r="G30" s="159"/>
      <c r="H30" s="159"/>
      <c r="I30" s="165"/>
      <c r="J30" s="159"/>
      <c r="K30" s="159"/>
      <c r="L30" s="160"/>
    </row>
    <row r="31" ht="14.25" customHeight="1">
      <c r="A31" s="152" t="s">
        <v>177</v>
      </c>
      <c r="B31" s="53"/>
      <c r="C31" s="53"/>
      <c r="D31" s="54"/>
      <c r="E31" s="177">
        <f t="shared" ref="E31:L31" si="10">E27-E24</f>
        <v>-240687.136</v>
      </c>
      <c r="F31" s="177">
        <f t="shared" si="10"/>
        <v>-287857.1848</v>
      </c>
      <c r="G31" s="177">
        <f t="shared" si="10"/>
        <v>-327600.6754</v>
      </c>
      <c r="H31" s="177">
        <f t="shared" si="10"/>
        <v>-476545.0826</v>
      </c>
      <c r="I31" s="177">
        <f t="shared" si="10"/>
        <v>-1332690.079</v>
      </c>
      <c r="J31" s="177">
        <f t="shared" si="10"/>
        <v>-13777809.89</v>
      </c>
      <c r="K31" s="177">
        <f t="shared" si="10"/>
        <v>17093829.39</v>
      </c>
      <c r="L31" s="177">
        <f t="shared" si="10"/>
        <v>55539430.37</v>
      </c>
    </row>
    <row r="32" ht="5.25" customHeight="1">
      <c r="B32" s="157"/>
      <c r="C32" s="157"/>
      <c r="E32" s="159"/>
      <c r="F32" s="159"/>
      <c r="G32" s="159"/>
      <c r="H32" s="159"/>
      <c r="I32" s="159"/>
      <c r="J32" s="159"/>
      <c r="K32" s="159"/>
      <c r="L32" s="160"/>
    </row>
    <row r="33" ht="14.25" customHeight="1">
      <c r="A33" s="152" t="s">
        <v>178</v>
      </c>
      <c r="B33" s="53"/>
      <c r="C33" s="53"/>
      <c r="D33" s="54"/>
      <c r="E33" s="180">
        <f>E31</f>
        <v>-240687.136</v>
      </c>
      <c r="F33" s="180">
        <f t="shared" ref="F33:H33" si="11">F31+E33</f>
        <v>-528544.3208</v>
      </c>
      <c r="G33" s="180">
        <f t="shared" si="11"/>
        <v>-856144.9962</v>
      </c>
      <c r="H33" s="180">
        <f t="shared" si="11"/>
        <v>-1332690.079</v>
      </c>
      <c r="I33" s="180">
        <f>I31</f>
        <v>-1332690.079</v>
      </c>
      <c r="J33" s="180">
        <f t="shared" ref="J33:L33" si="12">J31+I33</f>
        <v>-15110499.97</v>
      </c>
      <c r="K33" s="180">
        <f t="shared" si="12"/>
        <v>1983329.424</v>
      </c>
      <c r="L33" s="181">
        <f t="shared" si="12"/>
        <v>57522759.79</v>
      </c>
    </row>
    <row r="34" ht="14.25" customHeight="1">
      <c r="A34" s="182" t="s">
        <v>179</v>
      </c>
      <c r="B34" s="88"/>
      <c r="C34" s="88"/>
      <c r="D34" s="88"/>
      <c r="E34" s="183">
        <f t="shared" ref="E34:L34" si="13">E31/E11</f>
        <v>-8.700373626</v>
      </c>
      <c r="F34" s="183">
        <f t="shared" si="13"/>
        <v>-2.419878953</v>
      </c>
      <c r="G34" s="183">
        <f t="shared" si="13"/>
        <v>-1.347227495</v>
      </c>
      <c r="H34" s="183">
        <f t="shared" si="13"/>
        <v>-0.8554492434</v>
      </c>
      <c r="I34" s="183">
        <f t="shared" si="13"/>
        <v>-1.407490116</v>
      </c>
      <c r="J34" s="183">
        <f t="shared" si="13"/>
        <v>-0.6180625801</v>
      </c>
      <c r="K34" s="183">
        <f t="shared" si="13"/>
        <v>0.09314887819</v>
      </c>
      <c r="L34" s="183">
        <f t="shared" si="13"/>
        <v>0.1196787096</v>
      </c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4.25" customHeight="1">
      <c r="B35" s="157"/>
      <c r="C35" s="157"/>
    </row>
    <row r="36" ht="14.25" customHeight="1">
      <c r="B36" s="157"/>
      <c r="C36" s="157"/>
    </row>
    <row r="37" ht="14.25" customHeight="1">
      <c r="B37" s="157"/>
      <c r="C37" s="157"/>
    </row>
    <row r="38" ht="14.25" customHeight="1">
      <c r="B38" s="157"/>
      <c r="C38" s="157"/>
    </row>
    <row r="39" ht="14.25" customHeight="1">
      <c r="B39" s="157"/>
      <c r="C39" s="157"/>
    </row>
    <row r="40" ht="14.25" customHeight="1">
      <c r="B40" s="157"/>
      <c r="C40" s="157"/>
    </row>
    <row r="41" ht="14.25" customHeight="1">
      <c r="B41" s="157"/>
      <c r="C41" s="157"/>
    </row>
    <row r="42" ht="14.25" customHeight="1">
      <c r="B42" s="157"/>
      <c r="C42" s="157"/>
    </row>
    <row r="43" ht="14.25" customHeight="1">
      <c r="B43" s="157"/>
      <c r="C43" s="157"/>
    </row>
    <row r="44" ht="14.25" customHeight="1">
      <c r="B44" s="157"/>
      <c r="C44" s="157"/>
    </row>
    <row r="45" ht="14.25" customHeight="1">
      <c r="B45" s="157"/>
      <c r="C45" s="157"/>
    </row>
    <row r="46" ht="14.25" customHeight="1">
      <c r="B46" s="157"/>
      <c r="C46" s="157"/>
    </row>
    <row r="47" ht="14.25" customHeight="1">
      <c r="B47" s="157"/>
      <c r="C47" s="157"/>
    </row>
    <row r="48" ht="14.25" customHeight="1">
      <c r="B48" s="157"/>
      <c r="C48" s="157"/>
    </row>
    <row r="49" ht="14.25" customHeight="1">
      <c r="B49" s="157"/>
      <c r="C49" s="157"/>
    </row>
    <row r="50" ht="14.25" customHeight="1">
      <c r="B50" s="157"/>
      <c r="C50" s="157"/>
    </row>
    <row r="51" ht="14.25" customHeight="1">
      <c r="B51" s="157"/>
      <c r="C51" s="157"/>
    </row>
    <row r="52" ht="14.25" customHeight="1">
      <c r="B52" s="157"/>
      <c r="C52" s="157"/>
    </row>
    <row r="53" ht="14.25" customHeight="1">
      <c r="B53" s="157"/>
      <c r="C53" s="157"/>
    </row>
    <row r="54" ht="14.25" customHeight="1">
      <c r="B54" s="157"/>
      <c r="C54" s="157"/>
    </row>
    <row r="55" ht="14.25" customHeight="1">
      <c r="B55" s="157"/>
      <c r="C55" s="157"/>
    </row>
    <row r="56" ht="14.25" customHeight="1">
      <c r="B56" s="157"/>
      <c r="C56" s="157"/>
    </row>
    <row r="57" ht="14.25" customHeight="1">
      <c r="B57" s="157"/>
      <c r="C57" s="157"/>
    </row>
    <row r="58" ht="14.25" customHeight="1">
      <c r="B58" s="157"/>
      <c r="C58" s="157"/>
    </row>
    <row r="59" ht="14.25" customHeight="1">
      <c r="B59" s="157"/>
      <c r="C59" s="157"/>
    </row>
    <row r="60" ht="14.25" customHeight="1">
      <c r="B60" s="157"/>
      <c r="C60" s="157"/>
    </row>
    <row r="61" ht="14.25" customHeight="1">
      <c r="B61" s="157"/>
      <c r="C61" s="157"/>
    </row>
    <row r="62" ht="14.25" customHeight="1">
      <c r="B62" s="157"/>
      <c r="C62" s="157"/>
    </row>
    <row r="63" ht="14.25" customHeight="1">
      <c r="B63" s="157"/>
      <c r="C63" s="157"/>
    </row>
    <row r="64" ht="14.25" customHeight="1">
      <c r="B64" s="157"/>
      <c r="C64" s="157"/>
    </row>
    <row r="65" ht="14.25" customHeight="1">
      <c r="B65" s="157"/>
      <c r="C65" s="157"/>
    </row>
    <row r="66" ht="14.25" customHeight="1">
      <c r="B66" s="157"/>
      <c r="C66" s="157"/>
    </row>
    <row r="67" ht="14.25" customHeight="1">
      <c r="B67" s="157"/>
      <c r="C67" s="157"/>
    </row>
    <row r="68" ht="14.25" customHeight="1">
      <c r="B68" s="157"/>
      <c r="C68" s="157"/>
    </row>
    <row r="69" ht="14.25" customHeight="1">
      <c r="B69" s="157"/>
      <c r="C69" s="157"/>
    </row>
    <row r="70" ht="14.25" customHeight="1">
      <c r="B70" s="157"/>
      <c r="C70" s="157"/>
    </row>
    <row r="71" ht="14.25" customHeight="1">
      <c r="B71" s="157"/>
      <c r="C71" s="157"/>
    </row>
    <row r="72" ht="14.25" customHeight="1">
      <c r="B72" s="157"/>
      <c r="C72" s="157"/>
    </row>
    <row r="73" ht="14.25" customHeight="1">
      <c r="B73" s="157"/>
      <c r="C73" s="157"/>
    </row>
    <row r="74" ht="14.25" customHeight="1">
      <c r="B74" s="157"/>
      <c r="C74" s="157"/>
    </row>
    <row r="75" ht="14.25" customHeight="1">
      <c r="B75" s="157"/>
      <c r="C75" s="157"/>
    </row>
    <row r="76" ht="14.25" customHeight="1">
      <c r="B76" s="157"/>
      <c r="C76" s="157"/>
    </row>
    <row r="77" ht="14.25" customHeight="1">
      <c r="B77" s="157"/>
      <c r="C77" s="157"/>
    </row>
    <row r="78" ht="14.25" customHeight="1">
      <c r="B78" s="157"/>
      <c r="C78" s="157"/>
    </row>
    <row r="79" ht="14.25" customHeight="1">
      <c r="B79" s="157"/>
      <c r="C79" s="157"/>
    </row>
    <row r="80" ht="14.25" customHeight="1">
      <c r="B80" s="157"/>
      <c r="C80" s="157"/>
    </row>
    <row r="81" ht="14.25" customHeight="1">
      <c r="B81" s="157"/>
      <c r="C81" s="157"/>
    </row>
    <row r="82" ht="14.25" customHeight="1">
      <c r="B82" s="157"/>
      <c r="C82" s="157"/>
    </row>
    <row r="83" ht="14.25" customHeight="1">
      <c r="B83" s="157"/>
      <c r="C83" s="157"/>
    </row>
    <row r="84" ht="14.25" customHeight="1">
      <c r="B84" s="157"/>
      <c r="C84" s="157"/>
    </row>
    <row r="85" ht="14.25" customHeight="1">
      <c r="B85" s="157"/>
      <c r="C85" s="157"/>
    </row>
    <row r="86" ht="14.25" customHeight="1">
      <c r="B86" s="157"/>
      <c r="C86" s="157"/>
    </row>
    <row r="87" ht="14.25" customHeight="1">
      <c r="B87" s="157"/>
      <c r="C87" s="157"/>
    </row>
    <row r="88" ht="14.25" customHeight="1">
      <c r="B88" s="157"/>
      <c r="C88" s="157"/>
    </row>
    <row r="89" ht="14.25" customHeight="1">
      <c r="B89" s="157"/>
      <c r="C89" s="157"/>
    </row>
    <row r="90" ht="14.25" customHeight="1">
      <c r="B90" s="157"/>
      <c r="C90" s="157"/>
    </row>
    <row r="91" ht="14.25" customHeight="1">
      <c r="B91" s="157"/>
      <c r="C91" s="157"/>
    </row>
    <row r="92" ht="14.25" customHeight="1">
      <c r="B92" s="157"/>
      <c r="C92" s="157"/>
    </row>
    <row r="93" ht="14.25" customHeight="1">
      <c r="B93" s="157"/>
      <c r="C93" s="157"/>
    </row>
    <row r="94" ht="14.25" customHeight="1">
      <c r="B94" s="157"/>
      <c r="C94" s="157"/>
    </row>
    <row r="95" ht="14.25" customHeight="1">
      <c r="B95" s="157"/>
      <c r="C95" s="157"/>
    </row>
    <row r="96" ht="14.25" customHeight="1">
      <c r="B96" s="157"/>
      <c r="C96" s="157"/>
    </row>
    <row r="97" ht="14.25" customHeight="1">
      <c r="B97" s="157"/>
      <c r="C97" s="157"/>
    </row>
    <row r="98" ht="14.25" customHeight="1">
      <c r="B98" s="157"/>
      <c r="C98" s="157"/>
    </row>
    <row r="99" ht="14.25" customHeight="1">
      <c r="B99" s="157"/>
      <c r="C99" s="157"/>
    </row>
    <row r="100" ht="14.25" customHeight="1">
      <c r="B100" s="157"/>
      <c r="C100" s="157"/>
    </row>
    <row r="101" ht="14.25" customHeight="1">
      <c r="B101" s="157"/>
      <c r="C101" s="157"/>
    </row>
    <row r="102" ht="14.25" customHeight="1">
      <c r="B102" s="157"/>
      <c r="C102" s="157"/>
    </row>
    <row r="103" ht="14.25" customHeight="1">
      <c r="B103" s="157"/>
      <c r="C103" s="157"/>
    </row>
    <row r="104" ht="14.25" customHeight="1">
      <c r="B104" s="157"/>
      <c r="C104" s="157"/>
    </row>
    <row r="105" ht="14.25" customHeight="1">
      <c r="B105" s="157"/>
      <c r="C105" s="157"/>
    </row>
    <row r="106" ht="14.25" customHeight="1">
      <c r="B106" s="157"/>
      <c r="C106" s="157"/>
    </row>
    <row r="107" ht="14.25" customHeight="1">
      <c r="B107" s="157"/>
      <c r="C107" s="157"/>
    </row>
    <row r="108" ht="14.25" customHeight="1">
      <c r="B108" s="157"/>
      <c r="C108" s="157"/>
    </row>
    <row r="109" ht="14.25" customHeight="1">
      <c r="B109" s="157"/>
      <c r="C109" s="157"/>
    </row>
    <row r="110" ht="14.25" customHeight="1">
      <c r="B110" s="157"/>
      <c r="C110" s="157"/>
    </row>
    <row r="111" ht="14.25" customHeight="1">
      <c r="B111" s="157"/>
      <c r="C111" s="157"/>
    </row>
    <row r="112" ht="14.25" customHeight="1">
      <c r="B112" s="157"/>
      <c r="C112" s="157"/>
    </row>
    <row r="113" ht="14.25" customHeight="1">
      <c r="B113" s="157"/>
      <c r="C113" s="157"/>
    </row>
    <row r="114" ht="14.25" customHeight="1">
      <c r="B114" s="157"/>
      <c r="C114" s="157"/>
    </row>
    <row r="115" ht="14.25" customHeight="1">
      <c r="B115" s="157"/>
      <c r="C115" s="157"/>
    </row>
    <row r="116" ht="14.25" customHeight="1">
      <c r="B116" s="157"/>
      <c r="C116" s="157"/>
    </row>
    <row r="117" ht="14.25" customHeight="1">
      <c r="B117" s="157"/>
      <c r="C117" s="157"/>
    </row>
    <row r="118" ht="14.25" customHeight="1">
      <c r="B118" s="157"/>
      <c r="C118" s="157"/>
    </row>
    <row r="119" ht="14.25" customHeight="1">
      <c r="B119" s="157"/>
      <c r="C119" s="157"/>
    </row>
    <row r="120" ht="14.25" customHeight="1">
      <c r="B120" s="157"/>
      <c r="C120" s="157"/>
    </row>
    <row r="121" ht="14.25" customHeight="1">
      <c r="B121" s="157"/>
      <c r="C121" s="157"/>
    </row>
    <row r="122" ht="14.25" customHeight="1">
      <c r="B122" s="157"/>
      <c r="C122" s="157"/>
    </row>
    <row r="123" ht="14.25" customHeight="1">
      <c r="B123" s="157"/>
      <c r="C123" s="157"/>
    </row>
    <row r="124" ht="14.25" customHeight="1">
      <c r="B124" s="157"/>
      <c r="C124" s="157"/>
    </row>
    <row r="125" ht="14.25" customHeight="1">
      <c r="B125" s="157"/>
      <c r="C125" s="157"/>
    </row>
    <row r="126" ht="14.25" customHeight="1">
      <c r="B126" s="157"/>
      <c r="C126" s="157"/>
    </row>
    <row r="127" ht="14.25" customHeight="1">
      <c r="B127" s="157"/>
      <c r="C127" s="157"/>
    </row>
    <row r="128" ht="14.25" customHeight="1">
      <c r="B128" s="157"/>
      <c r="C128" s="157"/>
    </row>
    <row r="129" ht="14.25" customHeight="1">
      <c r="B129" s="157"/>
      <c r="C129" s="157"/>
    </row>
    <row r="130" ht="14.25" customHeight="1">
      <c r="B130" s="157"/>
      <c r="C130" s="157"/>
    </row>
    <row r="131" ht="14.25" customHeight="1">
      <c r="B131" s="157"/>
      <c r="C131" s="157"/>
    </row>
    <row r="132" ht="14.25" customHeight="1">
      <c r="B132" s="157"/>
      <c r="C132" s="157"/>
    </row>
    <row r="133" ht="14.25" customHeight="1">
      <c r="B133" s="157"/>
      <c r="C133" s="157"/>
    </row>
    <row r="134" ht="14.25" customHeight="1">
      <c r="B134" s="157"/>
      <c r="C134" s="157"/>
    </row>
    <row r="135" ht="14.25" customHeight="1">
      <c r="B135" s="157"/>
      <c r="C135" s="157"/>
    </row>
    <row r="136" ht="14.25" customHeight="1">
      <c r="B136" s="157"/>
      <c r="C136" s="157"/>
    </row>
    <row r="137" ht="14.25" customHeight="1">
      <c r="B137" s="157"/>
      <c r="C137" s="157"/>
    </row>
    <row r="138" ht="14.25" customHeight="1">
      <c r="B138" s="157"/>
      <c r="C138" s="157"/>
    </row>
    <row r="139" ht="14.25" customHeight="1">
      <c r="B139" s="157"/>
      <c r="C139" s="157"/>
    </row>
    <row r="140" ht="14.25" customHeight="1">
      <c r="B140" s="157"/>
      <c r="C140" s="157"/>
    </row>
    <row r="141" ht="14.25" customHeight="1">
      <c r="B141" s="157"/>
      <c r="C141" s="157"/>
    </row>
    <row r="142" ht="14.25" customHeight="1">
      <c r="B142" s="157"/>
      <c r="C142" s="157"/>
    </row>
    <row r="143" ht="14.25" customHeight="1">
      <c r="B143" s="157"/>
      <c r="C143" s="157"/>
    </row>
    <row r="144" ht="14.25" customHeight="1">
      <c r="B144" s="157"/>
      <c r="C144" s="157"/>
    </row>
    <row r="145" ht="14.25" customHeight="1">
      <c r="B145" s="157"/>
      <c r="C145" s="157"/>
    </row>
    <row r="146" ht="14.25" customHeight="1">
      <c r="B146" s="157"/>
      <c r="C146" s="157"/>
    </row>
    <row r="147" ht="14.25" customHeight="1">
      <c r="B147" s="157"/>
      <c r="C147" s="157"/>
    </row>
    <row r="148" ht="14.25" customHeight="1">
      <c r="B148" s="157"/>
      <c r="C148" s="157"/>
    </row>
    <row r="149" ht="14.25" customHeight="1">
      <c r="B149" s="157"/>
      <c r="C149" s="157"/>
    </row>
    <row r="150" ht="14.25" customHeight="1">
      <c r="B150" s="157"/>
      <c r="C150" s="157"/>
    </row>
    <row r="151" ht="14.25" customHeight="1">
      <c r="B151" s="157"/>
      <c r="C151" s="157"/>
    </row>
    <row r="152" ht="14.25" customHeight="1">
      <c r="B152" s="157"/>
      <c r="C152" s="157"/>
    </row>
    <row r="153" ht="14.25" customHeight="1">
      <c r="B153" s="157"/>
      <c r="C153" s="157"/>
    </row>
    <row r="154" ht="14.25" customHeight="1">
      <c r="B154" s="157"/>
      <c r="C154" s="157"/>
    </row>
    <row r="155" ht="14.25" customHeight="1">
      <c r="B155" s="157"/>
      <c r="C155" s="157"/>
    </row>
    <row r="156" ht="14.25" customHeight="1">
      <c r="B156" s="157"/>
      <c r="C156" s="157"/>
    </row>
    <row r="157" ht="14.25" customHeight="1">
      <c r="B157" s="157"/>
      <c r="C157" s="157"/>
    </row>
    <row r="158" ht="14.25" customHeight="1">
      <c r="B158" s="157"/>
      <c r="C158" s="157"/>
    </row>
    <row r="159" ht="14.25" customHeight="1">
      <c r="B159" s="157"/>
      <c r="C159" s="157"/>
    </row>
    <row r="160" ht="14.25" customHeight="1">
      <c r="B160" s="157"/>
      <c r="C160" s="157"/>
    </row>
    <row r="161" ht="14.25" customHeight="1">
      <c r="B161" s="157"/>
      <c r="C161" s="157"/>
    </row>
    <row r="162" ht="14.25" customHeight="1">
      <c r="B162" s="157"/>
      <c r="C162" s="157"/>
    </row>
    <row r="163" ht="14.25" customHeight="1">
      <c r="B163" s="157"/>
      <c r="C163" s="157"/>
    </row>
    <row r="164" ht="14.25" customHeight="1">
      <c r="B164" s="157"/>
      <c r="C164" s="157"/>
    </row>
    <row r="165" ht="14.25" customHeight="1">
      <c r="B165" s="157"/>
      <c r="C165" s="157"/>
    </row>
    <row r="166" ht="14.25" customHeight="1">
      <c r="B166" s="157"/>
      <c r="C166" s="157"/>
    </row>
    <row r="167" ht="14.25" customHeight="1">
      <c r="B167" s="157"/>
      <c r="C167" s="157"/>
    </row>
    <row r="168" ht="14.25" customHeight="1">
      <c r="B168" s="157"/>
      <c r="C168" s="157"/>
    </row>
    <row r="169" ht="14.25" customHeight="1">
      <c r="B169" s="157"/>
      <c r="C169" s="157"/>
    </row>
    <row r="170" ht="14.25" customHeight="1">
      <c r="B170" s="157"/>
      <c r="C170" s="157"/>
    </row>
    <row r="171" ht="14.25" customHeight="1">
      <c r="B171" s="157"/>
      <c r="C171" s="157"/>
    </row>
    <row r="172" ht="14.25" customHeight="1">
      <c r="B172" s="157"/>
      <c r="C172" s="157"/>
    </row>
    <row r="173" ht="14.25" customHeight="1">
      <c r="B173" s="157"/>
      <c r="C173" s="157"/>
    </row>
    <row r="174" ht="14.25" customHeight="1">
      <c r="B174" s="157"/>
      <c r="C174" s="157"/>
    </row>
    <row r="175" ht="14.25" customHeight="1">
      <c r="B175" s="157"/>
      <c r="C175" s="157"/>
    </row>
    <row r="176" ht="14.25" customHeight="1">
      <c r="B176" s="157"/>
      <c r="C176" s="157"/>
    </row>
    <row r="177" ht="14.25" customHeight="1">
      <c r="B177" s="157"/>
      <c r="C177" s="157"/>
    </row>
    <row r="178" ht="14.25" customHeight="1">
      <c r="B178" s="157"/>
      <c r="C178" s="157"/>
    </row>
    <row r="179" ht="14.25" customHeight="1">
      <c r="B179" s="157"/>
      <c r="C179" s="157"/>
    </row>
    <row r="180" ht="14.25" customHeight="1">
      <c r="B180" s="157"/>
      <c r="C180" s="157"/>
    </row>
    <row r="181" ht="14.25" customHeight="1">
      <c r="B181" s="157"/>
      <c r="C181" s="157"/>
    </row>
    <row r="182" ht="14.25" customHeight="1">
      <c r="B182" s="157"/>
      <c r="C182" s="157"/>
    </row>
    <row r="183" ht="14.25" customHeight="1">
      <c r="B183" s="157"/>
      <c r="C183" s="157"/>
    </row>
    <row r="184" ht="14.25" customHeight="1">
      <c r="B184" s="157"/>
      <c r="C184" s="157"/>
    </row>
    <row r="185" ht="14.25" customHeight="1">
      <c r="B185" s="157"/>
      <c r="C185" s="157"/>
    </row>
    <row r="186" ht="14.25" customHeight="1">
      <c r="B186" s="157"/>
      <c r="C186" s="157"/>
    </row>
    <row r="187" ht="14.25" customHeight="1">
      <c r="B187" s="157"/>
      <c r="C187" s="157"/>
    </row>
    <row r="188" ht="14.25" customHeight="1">
      <c r="B188" s="157"/>
      <c r="C188" s="157"/>
    </row>
    <row r="189" ht="14.25" customHeight="1">
      <c r="B189" s="157"/>
      <c r="C189" s="157"/>
    </row>
    <row r="190" ht="14.25" customHeight="1">
      <c r="B190" s="157"/>
      <c r="C190" s="157"/>
    </row>
    <row r="191" ht="14.25" customHeight="1">
      <c r="B191" s="157"/>
      <c r="C191" s="157"/>
    </row>
    <row r="192" ht="14.25" customHeight="1">
      <c r="B192" s="157"/>
      <c r="C192" s="157"/>
    </row>
    <row r="193" ht="14.25" customHeight="1">
      <c r="B193" s="157"/>
      <c r="C193" s="157"/>
    </row>
    <row r="194" ht="14.25" customHeight="1">
      <c r="B194" s="157"/>
      <c r="C194" s="157"/>
    </row>
    <row r="195" ht="14.25" customHeight="1">
      <c r="B195" s="157"/>
      <c r="C195" s="157"/>
    </row>
    <row r="196" ht="14.25" customHeight="1">
      <c r="B196" s="157"/>
      <c r="C196" s="157"/>
    </row>
    <row r="197" ht="14.25" customHeight="1">
      <c r="B197" s="157"/>
      <c r="C197" s="157"/>
    </row>
    <row r="198" ht="14.25" customHeight="1">
      <c r="B198" s="157"/>
      <c r="C198" s="157"/>
    </row>
    <row r="199" ht="14.25" customHeight="1">
      <c r="B199" s="157"/>
      <c r="C199" s="157"/>
    </row>
    <row r="200" ht="14.25" customHeight="1">
      <c r="B200" s="157"/>
      <c r="C200" s="157"/>
    </row>
    <row r="201" ht="14.25" customHeight="1">
      <c r="B201" s="157"/>
      <c r="C201" s="157"/>
    </row>
    <row r="202" ht="14.25" customHeight="1">
      <c r="B202" s="157"/>
      <c r="C202" s="157"/>
    </row>
    <row r="203" ht="14.25" customHeight="1">
      <c r="B203" s="157"/>
      <c r="C203" s="157"/>
    </row>
    <row r="204" ht="14.25" customHeight="1">
      <c r="B204" s="157"/>
      <c r="C204" s="157"/>
    </row>
    <row r="205" ht="14.25" customHeight="1">
      <c r="B205" s="157"/>
      <c r="C205" s="157"/>
    </row>
    <row r="206" ht="14.25" customHeight="1">
      <c r="B206" s="157"/>
      <c r="C206" s="157"/>
    </row>
    <row r="207" ht="14.25" customHeight="1">
      <c r="B207" s="157"/>
      <c r="C207" s="157"/>
    </row>
    <row r="208" ht="14.25" customHeight="1">
      <c r="B208" s="157"/>
      <c r="C208" s="157"/>
    </row>
    <row r="209" ht="14.25" customHeight="1">
      <c r="B209" s="157"/>
      <c r="C209" s="157"/>
    </row>
    <row r="210" ht="14.25" customHeight="1">
      <c r="B210" s="157"/>
      <c r="C210" s="157"/>
    </row>
    <row r="211" ht="14.25" customHeight="1">
      <c r="B211" s="157"/>
      <c r="C211" s="157"/>
    </row>
    <row r="212" ht="14.25" customHeight="1">
      <c r="B212" s="157"/>
      <c r="C212" s="157"/>
    </row>
    <row r="213" ht="14.25" customHeight="1">
      <c r="B213" s="157"/>
      <c r="C213" s="157"/>
    </row>
    <row r="214" ht="14.25" customHeight="1">
      <c r="B214" s="157"/>
      <c r="C214" s="157"/>
    </row>
    <row r="215" ht="14.25" customHeight="1">
      <c r="B215" s="157"/>
      <c r="C215" s="157"/>
    </row>
    <row r="216" ht="14.25" customHeight="1">
      <c r="B216" s="157"/>
      <c r="C216" s="157"/>
    </row>
    <row r="217" ht="14.25" customHeight="1">
      <c r="B217" s="157"/>
      <c r="C217" s="157"/>
    </row>
    <row r="218" ht="14.25" customHeight="1">
      <c r="B218" s="157"/>
      <c r="C218" s="157"/>
    </row>
    <row r="219" ht="14.25" customHeight="1">
      <c r="B219" s="157"/>
      <c r="C219" s="157"/>
    </row>
    <row r="220" ht="14.25" customHeight="1">
      <c r="B220" s="157"/>
      <c r="C220" s="157"/>
    </row>
    <row r="221" ht="14.25" customHeight="1">
      <c r="B221" s="157"/>
      <c r="C221" s="157"/>
    </row>
    <row r="222" ht="14.25" customHeight="1">
      <c r="B222" s="157"/>
      <c r="C222" s="157"/>
    </row>
    <row r="223" ht="14.25" customHeight="1">
      <c r="B223" s="157"/>
      <c r="C223" s="157"/>
    </row>
    <row r="224" ht="14.25" customHeight="1">
      <c r="B224" s="157"/>
      <c r="C224" s="157"/>
    </row>
    <row r="225" ht="14.25" customHeight="1">
      <c r="B225" s="157"/>
      <c r="C225" s="157"/>
    </row>
    <row r="226" ht="14.25" customHeight="1">
      <c r="B226" s="157"/>
      <c r="C226" s="157"/>
    </row>
    <row r="227" ht="14.25" customHeight="1">
      <c r="B227" s="157"/>
      <c r="C227" s="157"/>
    </row>
    <row r="228" ht="14.25" customHeight="1">
      <c r="B228" s="157"/>
      <c r="C228" s="157"/>
    </row>
    <row r="229" ht="14.25" customHeight="1">
      <c r="B229" s="157"/>
      <c r="C229" s="157"/>
    </row>
    <row r="230" ht="14.25" customHeight="1">
      <c r="B230" s="157"/>
      <c r="C230" s="157"/>
    </row>
    <row r="231" ht="14.25" customHeight="1">
      <c r="B231" s="157"/>
      <c r="C231" s="157"/>
    </row>
    <row r="232" ht="14.25" customHeight="1">
      <c r="B232" s="157"/>
      <c r="C232" s="157"/>
    </row>
    <row r="233" ht="14.25" customHeight="1">
      <c r="B233" s="157"/>
      <c r="C233" s="157"/>
    </row>
    <row r="234" ht="14.25" customHeight="1">
      <c r="B234" s="157"/>
      <c r="C234" s="157"/>
    </row>
    <row r="235" ht="14.25" customHeight="1">
      <c r="B235" s="157"/>
      <c r="C235" s="157"/>
    </row>
    <row r="236" ht="14.25" customHeight="1">
      <c r="B236" s="157"/>
      <c r="C236" s="157"/>
    </row>
    <row r="237" ht="14.25" customHeight="1">
      <c r="B237" s="157"/>
      <c r="C237" s="157"/>
    </row>
    <row r="238" ht="14.25" customHeight="1">
      <c r="B238" s="157"/>
      <c r="C238" s="157"/>
    </row>
    <row r="239" ht="14.25" customHeight="1">
      <c r="B239" s="157"/>
      <c r="C239" s="157"/>
    </row>
    <row r="240" ht="14.25" customHeight="1">
      <c r="B240" s="157"/>
      <c r="C240" s="157"/>
    </row>
    <row r="241" ht="14.25" customHeight="1">
      <c r="B241" s="157"/>
      <c r="C241" s="157"/>
    </row>
    <row r="242" ht="14.25" customHeight="1">
      <c r="B242" s="157"/>
      <c r="C242" s="157"/>
    </row>
    <row r="243" ht="14.25" customHeight="1">
      <c r="B243" s="157"/>
      <c r="C243" s="157"/>
    </row>
    <row r="244" ht="14.25" customHeight="1">
      <c r="B244" s="157"/>
      <c r="C244" s="157"/>
    </row>
    <row r="245" ht="14.25" customHeight="1">
      <c r="B245" s="157"/>
      <c r="C245" s="157"/>
    </row>
    <row r="246" ht="14.25" customHeight="1">
      <c r="B246" s="157"/>
      <c r="C246" s="157"/>
    </row>
    <row r="247" ht="14.25" customHeight="1">
      <c r="B247" s="157"/>
      <c r="C247" s="157"/>
    </row>
    <row r="248" ht="14.25" customHeight="1">
      <c r="B248" s="157"/>
      <c r="C248" s="157"/>
    </row>
    <row r="249" ht="14.25" customHeight="1">
      <c r="B249" s="157"/>
      <c r="C249" s="157"/>
    </row>
    <row r="250" ht="14.25" customHeight="1">
      <c r="B250" s="157"/>
      <c r="C250" s="157"/>
    </row>
    <row r="251" ht="14.25" customHeight="1">
      <c r="B251" s="157"/>
      <c r="C251" s="157"/>
    </row>
    <row r="252" ht="14.25" customHeight="1">
      <c r="B252" s="157"/>
      <c r="C252" s="157"/>
    </row>
    <row r="253" ht="14.25" customHeight="1">
      <c r="B253" s="157"/>
      <c r="C253" s="157"/>
    </row>
    <row r="254" ht="14.25" customHeight="1">
      <c r="B254" s="157"/>
      <c r="C254" s="157"/>
    </row>
    <row r="255" ht="14.25" customHeight="1">
      <c r="B255" s="157"/>
      <c r="C255" s="157"/>
    </row>
    <row r="256" ht="14.25" customHeight="1">
      <c r="B256" s="157"/>
      <c r="C256" s="157"/>
    </row>
    <row r="257" ht="14.25" customHeight="1">
      <c r="B257" s="157"/>
      <c r="C257" s="157"/>
    </row>
    <row r="258" ht="14.25" customHeight="1">
      <c r="B258" s="157"/>
      <c r="C258" s="157"/>
    </row>
    <row r="259" ht="14.25" customHeight="1">
      <c r="B259" s="157"/>
      <c r="C259" s="157"/>
    </row>
    <row r="260" ht="14.25" customHeight="1">
      <c r="B260" s="157"/>
      <c r="C260" s="157"/>
    </row>
    <row r="261" ht="14.25" customHeight="1">
      <c r="B261" s="157"/>
      <c r="C261" s="157"/>
    </row>
    <row r="262" ht="14.25" customHeight="1">
      <c r="B262" s="157"/>
      <c r="C262" s="157"/>
    </row>
    <row r="263" ht="14.25" customHeight="1">
      <c r="B263" s="157"/>
      <c r="C263" s="157"/>
    </row>
    <row r="264" ht="14.25" customHeight="1">
      <c r="B264" s="157"/>
      <c r="C264" s="157"/>
    </row>
    <row r="265" ht="14.25" customHeight="1">
      <c r="B265" s="157"/>
      <c r="C265" s="157"/>
    </row>
    <row r="266" ht="14.25" customHeight="1">
      <c r="B266" s="157"/>
      <c r="C266" s="157"/>
    </row>
    <row r="267" ht="14.25" customHeight="1">
      <c r="B267" s="157"/>
      <c r="C267" s="157"/>
    </row>
    <row r="268" ht="14.25" customHeight="1">
      <c r="B268" s="157"/>
      <c r="C268" s="157"/>
    </row>
    <row r="269" ht="14.25" customHeight="1">
      <c r="B269" s="157"/>
      <c r="C269" s="157"/>
    </row>
    <row r="270" ht="14.25" customHeight="1">
      <c r="B270" s="157"/>
      <c r="C270" s="157"/>
    </row>
    <row r="271" ht="14.25" customHeight="1">
      <c r="B271" s="157"/>
      <c r="C271" s="157"/>
    </row>
    <row r="272" ht="14.25" customHeight="1">
      <c r="B272" s="157"/>
      <c r="C272" s="157"/>
    </row>
    <row r="273" ht="14.25" customHeight="1">
      <c r="B273" s="157"/>
      <c r="C273" s="157"/>
    </row>
    <row r="274" ht="14.25" customHeight="1">
      <c r="B274" s="157"/>
      <c r="C274" s="157"/>
    </row>
    <row r="275" ht="14.25" customHeight="1">
      <c r="B275" s="157"/>
      <c r="C275" s="157"/>
    </row>
    <row r="276" ht="14.25" customHeight="1">
      <c r="B276" s="157"/>
      <c r="C276" s="157"/>
    </row>
    <row r="277" ht="14.25" customHeight="1">
      <c r="B277" s="157"/>
      <c r="C277" s="157"/>
    </row>
    <row r="278" ht="14.25" customHeight="1">
      <c r="B278" s="157"/>
      <c r="C278" s="157"/>
    </row>
    <row r="279" ht="14.25" customHeight="1">
      <c r="B279" s="157"/>
      <c r="C279" s="157"/>
    </row>
    <row r="280" ht="14.25" customHeight="1">
      <c r="B280" s="157"/>
      <c r="C280" s="157"/>
    </row>
    <row r="281" ht="14.25" customHeight="1">
      <c r="B281" s="157"/>
      <c r="C281" s="157"/>
    </row>
    <row r="282" ht="14.25" customHeight="1">
      <c r="B282" s="157"/>
      <c r="C282" s="157"/>
    </row>
    <row r="283" ht="14.25" customHeight="1">
      <c r="B283" s="157"/>
      <c r="C283" s="157"/>
    </row>
    <row r="284" ht="14.25" customHeight="1">
      <c r="B284" s="157"/>
      <c r="C284" s="157"/>
    </row>
    <row r="285" ht="14.25" customHeight="1">
      <c r="B285" s="157"/>
      <c r="C285" s="157"/>
    </row>
    <row r="286" ht="14.25" customHeight="1">
      <c r="B286" s="157"/>
      <c r="C286" s="157"/>
    </row>
    <row r="287" ht="14.25" customHeight="1">
      <c r="B287" s="157"/>
      <c r="C287" s="157"/>
    </row>
    <row r="288" ht="14.25" customHeight="1">
      <c r="B288" s="157"/>
      <c r="C288" s="157"/>
    </row>
    <row r="289" ht="14.25" customHeight="1">
      <c r="B289" s="157"/>
      <c r="C289" s="157"/>
    </row>
    <row r="290" ht="14.25" customHeight="1">
      <c r="B290" s="157"/>
      <c r="C290" s="157"/>
    </row>
    <row r="291" ht="14.25" customHeight="1">
      <c r="B291" s="157"/>
      <c r="C291" s="157"/>
    </row>
    <row r="292" ht="14.25" customHeight="1">
      <c r="B292" s="157"/>
      <c r="C292" s="157"/>
    </row>
    <row r="293" ht="14.25" customHeight="1">
      <c r="B293" s="157"/>
      <c r="C293" s="157"/>
    </row>
    <row r="294" ht="14.25" customHeight="1">
      <c r="B294" s="157"/>
      <c r="C294" s="157"/>
    </row>
    <row r="295" ht="14.25" customHeight="1">
      <c r="B295" s="157"/>
      <c r="C295" s="157"/>
    </row>
    <row r="296" ht="14.25" customHeight="1">
      <c r="B296" s="157"/>
      <c r="C296" s="157"/>
    </row>
    <row r="297" ht="14.25" customHeight="1">
      <c r="B297" s="157"/>
      <c r="C297" s="157"/>
    </row>
    <row r="298" ht="14.25" customHeight="1">
      <c r="B298" s="157"/>
      <c r="C298" s="157"/>
    </row>
    <row r="299" ht="14.25" customHeight="1">
      <c r="B299" s="157"/>
      <c r="C299" s="157"/>
    </row>
    <row r="300" ht="14.25" customHeight="1">
      <c r="B300" s="157"/>
      <c r="C300" s="157"/>
    </row>
    <row r="301" ht="14.25" customHeight="1">
      <c r="B301" s="157"/>
      <c r="C301" s="157"/>
    </row>
    <row r="302" ht="14.25" customHeight="1">
      <c r="B302" s="157"/>
      <c r="C302" s="157"/>
    </row>
    <row r="303" ht="14.25" customHeight="1">
      <c r="B303" s="157"/>
      <c r="C303" s="157"/>
    </row>
    <row r="304" ht="14.25" customHeight="1">
      <c r="B304" s="157"/>
      <c r="C304" s="157"/>
    </row>
    <row r="305" ht="14.25" customHeight="1">
      <c r="B305" s="157"/>
      <c r="C305" s="157"/>
    </row>
    <row r="306" ht="14.25" customHeight="1">
      <c r="B306" s="157"/>
      <c r="C306" s="157"/>
    </row>
    <row r="307" ht="14.25" customHeight="1">
      <c r="B307" s="157"/>
      <c r="C307" s="157"/>
    </row>
    <row r="308" ht="14.25" customHeight="1">
      <c r="B308" s="157"/>
      <c r="C308" s="157"/>
    </row>
    <row r="309" ht="14.25" customHeight="1">
      <c r="B309" s="157"/>
      <c r="C309" s="157"/>
    </row>
    <row r="310" ht="14.25" customHeight="1">
      <c r="B310" s="157"/>
      <c r="C310" s="157"/>
    </row>
    <row r="311" ht="14.25" customHeight="1">
      <c r="B311" s="157"/>
      <c r="C311" s="157"/>
    </row>
    <row r="312" ht="14.25" customHeight="1">
      <c r="B312" s="157"/>
      <c r="C312" s="157"/>
    </row>
    <row r="313" ht="14.25" customHeight="1">
      <c r="B313" s="157"/>
      <c r="C313" s="157"/>
    </row>
    <row r="314" ht="14.25" customHeight="1">
      <c r="B314" s="157"/>
      <c r="C314" s="157"/>
    </row>
    <row r="315" ht="14.25" customHeight="1">
      <c r="B315" s="157"/>
      <c r="C315" s="157"/>
    </row>
    <row r="316" ht="14.25" customHeight="1">
      <c r="B316" s="157"/>
      <c r="C316" s="157"/>
    </row>
    <row r="317" ht="14.25" customHeight="1">
      <c r="B317" s="157"/>
      <c r="C317" s="157"/>
    </row>
    <row r="318" ht="14.25" customHeight="1">
      <c r="B318" s="157"/>
      <c r="C318" s="157"/>
    </row>
    <row r="319" ht="14.25" customHeight="1">
      <c r="B319" s="157"/>
      <c r="C319" s="157"/>
    </row>
    <row r="320" ht="14.25" customHeight="1">
      <c r="B320" s="157"/>
      <c r="C320" s="157"/>
    </row>
    <row r="321" ht="14.25" customHeight="1">
      <c r="B321" s="157"/>
      <c r="C321" s="157"/>
    </row>
    <row r="322" ht="14.25" customHeight="1">
      <c r="B322" s="157"/>
      <c r="C322" s="157"/>
    </row>
    <row r="323" ht="14.25" customHeight="1">
      <c r="B323" s="157"/>
      <c r="C323" s="157"/>
    </row>
    <row r="324" ht="14.25" customHeight="1">
      <c r="B324" s="157"/>
      <c r="C324" s="157"/>
    </row>
    <row r="325" ht="14.25" customHeight="1">
      <c r="B325" s="157"/>
      <c r="C325" s="157"/>
    </row>
    <row r="326" ht="14.25" customHeight="1">
      <c r="B326" s="157"/>
      <c r="C326" s="157"/>
    </row>
    <row r="327" ht="14.25" customHeight="1">
      <c r="B327" s="157"/>
      <c r="C327" s="157"/>
    </row>
    <row r="328" ht="14.25" customHeight="1">
      <c r="B328" s="157"/>
      <c r="C328" s="157"/>
    </row>
    <row r="329" ht="14.25" customHeight="1">
      <c r="B329" s="157"/>
      <c r="C329" s="157"/>
    </row>
    <row r="330" ht="14.25" customHeight="1">
      <c r="B330" s="157"/>
      <c r="C330" s="157"/>
    </row>
    <row r="331" ht="14.25" customHeight="1">
      <c r="B331" s="157"/>
      <c r="C331" s="157"/>
    </row>
    <row r="332" ht="14.25" customHeight="1">
      <c r="B332" s="157"/>
      <c r="C332" s="157"/>
    </row>
    <row r="333" ht="14.25" customHeight="1">
      <c r="B333" s="157"/>
      <c r="C333" s="157"/>
    </row>
    <row r="334" ht="14.25" customHeight="1">
      <c r="B334" s="157"/>
      <c r="C334" s="157"/>
    </row>
    <row r="335" ht="14.25" customHeight="1">
      <c r="B335" s="157"/>
      <c r="C335" s="157"/>
    </row>
    <row r="336" ht="14.25" customHeight="1">
      <c r="B336" s="157"/>
      <c r="C336" s="157"/>
    </row>
    <row r="337" ht="14.25" customHeight="1">
      <c r="B337" s="157"/>
      <c r="C337" s="157"/>
    </row>
    <row r="338" ht="14.25" customHeight="1">
      <c r="B338" s="157"/>
      <c r="C338" s="157"/>
    </row>
    <row r="339" ht="14.25" customHeight="1">
      <c r="B339" s="157"/>
      <c r="C339" s="157"/>
    </row>
    <row r="340" ht="14.25" customHeight="1">
      <c r="B340" s="157"/>
      <c r="C340" s="157"/>
    </row>
    <row r="341" ht="14.25" customHeight="1">
      <c r="B341" s="157"/>
      <c r="C341" s="157"/>
    </row>
    <row r="342" ht="14.25" customHeight="1">
      <c r="B342" s="157"/>
      <c r="C342" s="157"/>
    </row>
    <row r="343" ht="14.25" customHeight="1">
      <c r="B343" s="157"/>
      <c r="C343" s="157"/>
    </row>
    <row r="344" ht="14.25" customHeight="1">
      <c r="B344" s="157"/>
      <c r="C344" s="157"/>
    </row>
    <row r="345" ht="14.25" customHeight="1">
      <c r="B345" s="157"/>
      <c r="C345" s="157"/>
    </row>
    <row r="346" ht="14.25" customHeight="1">
      <c r="B346" s="157"/>
      <c r="C346" s="157"/>
    </row>
    <row r="347" ht="14.25" customHeight="1">
      <c r="B347" s="157"/>
      <c r="C347" s="157"/>
    </row>
    <row r="348" ht="14.25" customHeight="1">
      <c r="B348" s="157"/>
      <c r="C348" s="157"/>
    </row>
    <row r="349" ht="14.25" customHeight="1">
      <c r="B349" s="157"/>
      <c r="C349" s="157"/>
    </row>
    <row r="350" ht="14.25" customHeight="1">
      <c r="B350" s="157"/>
      <c r="C350" s="157"/>
    </row>
    <row r="351" ht="14.25" customHeight="1">
      <c r="B351" s="157"/>
      <c r="C351" s="157"/>
    </row>
    <row r="352" ht="14.25" customHeight="1">
      <c r="B352" s="157"/>
      <c r="C352" s="157"/>
    </row>
    <row r="353" ht="14.25" customHeight="1">
      <c r="B353" s="157"/>
      <c r="C353" s="157"/>
    </row>
    <row r="354" ht="14.25" customHeight="1">
      <c r="B354" s="157"/>
      <c r="C354" s="157"/>
    </row>
    <row r="355" ht="14.25" customHeight="1">
      <c r="B355" s="157"/>
      <c r="C355" s="157"/>
    </row>
    <row r="356" ht="14.25" customHeight="1">
      <c r="B356" s="157"/>
      <c r="C356" s="157"/>
    </row>
    <row r="357" ht="14.25" customHeight="1">
      <c r="B357" s="157"/>
      <c r="C357" s="157"/>
    </row>
    <row r="358" ht="14.25" customHeight="1">
      <c r="B358" s="157"/>
      <c r="C358" s="157"/>
    </row>
    <row r="359" ht="14.25" customHeight="1">
      <c r="B359" s="157"/>
      <c r="C359" s="157"/>
    </row>
    <row r="360" ht="14.25" customHeight="1">
      <c r="B360" s="157"/>
      <c r="C360" s="157"/>
    </row>
    <row r="361" ht="14.25" customHeight="1">
      <c r="B361" s="157"/>
      <c r="C361" s="157"/>
    </row>
    <row r="362" ht="14.25" customHeight="1">
      <c r="B362" s="157"/>
      <c r="C362" s="157"/>
    </row>
    <row r="363" ht="14.25" customHeight="1">
      <c r="B363" s="157"/>
      <c r="C363" s="157"/>
    </row>
    <row r="364" ht="14.25" customHeight="1">
      <c r="B364" s="157"/>
      <c r="C364" s="157"/>
    </row>
    <row r="365" ht="14.25" customHeight="1">
      <c r="B365" s="157"/>
      <c r="C365" s="157"/>
    </row>
    <row r="366" ht="14.25" customHeight="1">
      <c r="B366" s="157"/>
      <c r="C366" s="157"/>
    </row>
    <row r="367" ht="14.25" customHeight="1">
      <c r="B367" s="157"/>
      <c r="C367" s="157"/>
    </row>
    <row r="368" ht="14.25" customHeight="1">
      <c r="B368" s="157"/>
      <c r="C368" s="157"/>
    </row>
    <row r="369" ht="14.25" customHeight="1">
      <c r="B369" s="157"/>
      <c r="C369" s="157"/>
    </row>
    <row r="370" ht="14.25" customHeight="1">
      <c r="B370" s="157"/>
      <c r="C370" s="157"/>
    </row>
    <row r="371" ht="14.25" customHeight="1">
      <c r="B371" s="157"/>
      <c r="C371" s="157"/>
    </row>
    <row r="372" ht="14.25" customHeight="1">
      <c r="B372" s="157"/>
      <c r="C372" s="157"/>
    </row>
    <row r="373" ht="14.25" customHeight="1">
      <c r="B373" s="157"/>
      <c r="C373" s="157"/>
    </row>
    <row r="374" ht="14.25" customHeight="1">
      <c r="B374" s="157"/>
      <c r="C374" s="157"/>
    </row>
    <row r="375" ht="14.25" customHeight="1">
      <c r="B375" s="157"/>
      <c r="C375" s="157"/>
    </row>
    <row r="376" ht="14.25" customHeight="1">
      <c r="B376" s="157"/>
      <c r="C376" s="157"/>
    </row>
    <row r="377" ht="14.25" customHeight="1">
      <c r="B377" s="157"/>
      <c r="C377" s="157"/>
    </row>
    <row r="378" ht="14.25" customHeight="1">
      <c r="B378" s="157"/>
      <c r="C378" s="157"/>
    </row>
    <row r="379" ht="14.25" customHeight="1">
      <c r="B379" s="157"/>
      <c r="C379" s="157"/>
    </row>
    <row r="380" ht="14.25" customHeight="1">
      <c r="B380" s="157"/>
      <c r="C380" s="157"/>
    </row>
    <row r="381" ht="14.25" customHeight="1">
      <c r="B381" s="157"/>
      <c r="C381" s="157"/>
    </row>
    <row r="382" ht="14.25" customHeight="1">
      <c r="B382" s="157"/>
      <c r="C382" s="157"/>
    </row>
    <row r="383" ht="14.25" customHeight="1">
      <c r="B383" s="157"/>
      <c r="C383" s="157"/>
    </row>
    <row r="384" ht="14.25" customHeight="1">
      <c r="B384" s="157"/>
      <c r="C384" s="157"/>
    </row>
    <row r="385" ht="14.25" customHeight="1">
      <c r="B385" s="157"/>
      <c r="C385" s="157"/>
    </row>
    <row r="386" ht="14.25" customHeight="1">
      <c r="B386" s="157"/>
      <c r="C386" s="157"/>
    </row>
    <row r="387" ht="14.25" customHeight="1">
      <c r="B387" s="157"/>
      <c r="C387" s="157"/>
    </row>
    <row r="388" ht="14.25" customHeight="1">
      <c r="B388" s="157"/>
      <c r="C388" s="157"/>
    </row>
    <row r="389" ht="14.25" customHeight="1">
      <c r="B389" s="157"/>
      <c r="C389" s="157"/>
    </row>
    <row r="390" ht="14.25" customHeight="1">
      <c r="B390" s="157"/>
      <c r="C390" s="157"/>
    </row>
    <row r="391" ht="14.25" customHeight="1">
      <c r="B391" s="157"/>
      <c r="C391" s="157"/>
    </row>
    <row r="392" ht="14.25" customHeight="1">
      <c r="B392" s="157"/>
      <c r="C392" s="157"/>
    </row>
    <row r="393" ht="14.25" customHeight="1">
      <c r="B393" s="157"/>
      <c r="C393" s="157"/>
    </row>
    <row r="394" ht="14.25" customHeight="1">
      <c r="B394" s="157"/>
      <c r="C394" s="157"/>
    </row>
    <row r="395" ht="14.25" customHeight="1">
      <c r="B395" s="157"/>
      <c r="C395" s="157"/>
    </row>
    <row r="396" ht="14.25" customHeight="1">
      <c r="B396" s="157"/>
      <c r="C396" s="157"/>
    </row>
    <row r="397" ht="14.25" customHeight="1">
      <c r="B397" s="157"/>
      <c r="C397" s="157"/>
    </row>
    <row r="398" ht="14.25" customHeight="1">
      <c r="B398" s="157"/>
      <c r="C398" s="157"/>
    </row>
    <row r="399" ht="14.25" customHeight="1">
      <c r="B399" s="157"/>
      <c r="C399" s="157"/>
    </row>
    <row r="400" ht="14.25" customHeight="1">
      <c r="B400" s="157"/>
      <c r="C400" s="157"/>
    </row>
    <row r="401" ht="14.25" customHeight="1">
      <c r="B401" s="157"/>
      <c r="C401" s="157"/>
    </row>
    <row r="402" ht="14.25" customHeight="1">
      <c r="B402" s="157"/>
      <c r="C402" s="157"/>
    </row>
    <row r="403" ht="14.25" customHeight="1">
      <c r="B403" s="157"/>
      <c r="C403" s="157"/>
    </row>
    <row r="404" ht="14.25" customHeight="1">
      <c r="B404" s="157"/>
      <c r="C404" s="157"/>
    </row>
    <row r="405" ht="14.25" customHeight="1">
      <c r="B405" s="157"/>
      <c r="C405" s="157"/>
    </row>
    <row r="406" ht="14.25" customHeight="1">
      <c r="B406" s="157"/>
      <c r="C406" s="157"/>
    </row>
    <row r="407" ht="14.25" customHeight="1">
      <c r="B407" s="157"/>
      <c r="C407" s="157"/>
    </row>
    <row r="408" ht="14.25" customHeight="1">
      <c r="B408" s="157"/>
      <c r="C408" s="157"/>
    </row>
    <row r="409" ht="14.25" customHeight="1">
      <c r="B409" s="157"/>
      <c r="C409" s="157"/>
    </row>
    <row r="410" ht="14.25" customHeight="1">
      <c r="B410" s="157"/>
      <c r="C410" s="157"/>
    </row>
    <row r="411" ht="14.25" customHeight="1">
      <c r="B411" s="157"/>
      <c r="C411" s="157"/>
    </row>
    <row r="412" ht="14.25" customHeight="1">
      <c r="B412" s="157"/>
      <c r="C412" s="157"/>
    </row>
    <row r="413" ht="14.25" customHeight="1">
      <c r="B413" s="157"/>
      <c r="C413" s="157"/>
    </row>
    <row r="414" ht="14.25" customHeight="1">
      <c r="B414" s="157"/>
      <c r="C414" s="157"/>
    </row>
    <row r="415" ht="14.25" customHeight="1">
      <c r="B415" s="157"/>
      <c r="C415" s="157"/>
    </row>
    <row r="416" ht="14.25" customHeight="1">
      <c r="B416" s="157"/>
      <c r="C416" s="157"/>
    </row>
    <row r="417" ht="14.25" customHeight="1">
      <c r="B417" s="157"/>
      <c r="C417" s="157"/>
    </row>
    <row r="418" ht="14.25" customHeight="1">
      <c r="B418" s="157"/>
      <c r="C418" s="157"/>
    </row>
    <row r="419" ht="14.25" customHeight="1">
      <c r="B419" s="157"/>
      <c r="C419" s="157"/>
    </row>
    <row r="420" ht="14.25" customHeight="1">
      <c r="B420" s="157"/>
      <c r="C420" s="157"/>
    </row>
    <row r="421" ht="14.25" customHeight="1">
      <c r="B421" s="157"/>
      <c r="C421" s="157"/>
    </row>
    <row r="422" ht="14.25" customHeight="1">
      <c r="B422" s="157"/>
      <c r="C422" s="157"/>
    </row>
    <row r="423" ht="14.25" customHeight="1">
      <c r="B423" s="157"/>
      <c r="C423" s="157"/>
    </row>
    <row r="424" ht="14.25" customHeight="1">
      <c r="B424" s="157"/>
      <c r="C424" s="157"/>
    </row>
    <row r="425" ht="14.25" customHeight="1">
      <c r="B425" s="157"/>
      <c r="C425" s="157"/>
    </row>
    <row r="426" ht="14.25" customHeight="1">
      <c r="B426" s="157"/>
      <c r="C426" s="157"/>
    </row>
    <row r="427" ht="14.25" customHeight="1">
      <c r="B427" s="157"/>
      <c r="C427" s="157"/>
    </row>
    <row r="428" ht="14.25" customHeight="1">
      <c r="B428" s="157"/>
      <c r="C428" s="157"/>
    </row>
    <row r="429" ht="14.25" customHeight="1">
      <c r="B429" s="157"/>
      <c r="C429" s="157"/>
    </row>
    <row r="430" ht="14.25" customHeight="1">
      <c r="B430" s="157"/>
      <c r="C430" s="157"/>
    </row>
    <row r="431" ht="14.25" customHeight="1">
      <c r="B431" s="157"/>
      <c r="C431" s="157"/>
    </row>
    <row r="432" ht="14.25" customHeight="1">
      <c r="B432" s="157"/>
      <c r="C432" s="157"/>
    </row>
    <row r="433" ht="14.25" customHeight="1">
      <c r="B433" s="157"/>
      <c r="C433" s="157"/>
    </row>
    <row r="434" ht="14.25" customHeight="1">
      <c r="B434" s="157"/>
      <c r="C434" s="157"/>
    </row>
    <row r="435" ht="14.25" customHeight="1">
      <c r="B435" s="157"/>
      <c r="C435" s="157"/>
    </row>
    <row r="436" ht="14.25" customHeight="1">
      <c r="B436" s="157"/>
      <c r="C436" s="157"/>
    </row>
    <row r="437" ht="14.25" customHeight="1">
      <c r="B437" s="157"/>
      <c r="C437" s="157"/>
    </row>
    <row r="438" ht="14.25" customHeight="1">
      <c r="B438" s="157"/>
      <c r="C438" s="157"/>
    </row>
    <row r="439" ht="14.25" customHeight="1">
      <c r="B439" s="157"/>
      <c r="C439" s="157"/>
    </row>
    <row r="440" ht="14.25" customHeight="1">
      <c r="B440" s="157"/>
      <c r="C440" s="157"/>
    </row>
    <row r="441" ht="14.25" customHeight="1">
      <c r="B441" s="157"/>
      <c r="C441" s="157"/>
    </row>
    <row r="442" ht="14.25" customHeight="1">
      <c r="B442" s="157"/>
      <c r="C442" s="157"/>
    </row>
    <row r="443" ht="14.25" customHeight="1">
      <c r="B443" s="157"/>
      <c r="C443" s="157"/>
    </row>
    <row r="444" ht="14.25" customHeight="1">
      <c r="B444" s="157"/>
      <c r="C444" s="157"/>
    </row>
    <row r="445" ht="14.25" customHeight="1">
      <c r="B445" s="157"/>
      <c r="C445" s="157"/>
    </row>
    <row r="446" ht="14.25" customHeight="1">
      <c r="B446" s="157"/>
      <c r="C446" s="157"/>
    </row>
    <row r="447" ht="14.25" customHeight="1">
      <c r="B447" s="157"/>
      <c r="C447" s="157"/>
    </row>
    <row r="448" ht="14.25" customHeight="1">
      <c r="B448" s="157"/>
      <c r="C448" s="157"/>
    </row>
    <row r="449" ht="14.25" customHeight="1">
      <c r="B449" s="157"/>
      <c r="C449" s="157"/>
    </row>
    <row r="450" ht="14.25" customHeight="1">
      <c r="B450" s="157"/>
      <c r="C450" s="157"/>
    </row>
    <row r="451" ht="14.25" customHeight="1">
      <c r="B451" s="157"/>
      <c r="C451" s="157"/>
    </row>
    <row r="452" ht="14.25" customHeight="1">
      <c r="B452" s="157"/>
      <c r="C452" s="157"/>
    </row>
    <row r="453" ht="14.25" customHeight="1">
      <c r="B453" s="157"/>
      <c r="C453" s="157"/>
    </row>
    <row r="454" ht="14.25" customHeight="1">
      <c r="B454" s="157"/>
      <c r="C454" s="157"/>
    </row>
    <row r="455" ht="14.25" customHeight="1">
      <c r="B455" s="157"/>
      <c r="C455" s="157"/>
    </row>
    <row r="456" ht="14.25" customHeight="1">
      <c r="B456" s="157"/>
      <c r="C456" s="157"/>
    </row>
    <row r="457" ht="14.25" customHeight="1">
      <c r="B457" s="157"/>
      <c r="C457" s="157"/>
    </row>
    <row r="458" ht="14.25" customHeight="1">
      <c r="B458" s="157"/>
      <c r="C458" s="157"/>
    </row>
    <row r="459" ht="14.25" customHeight="1">
      <c r="B459" s="157"/>
      <c r="C459" s="157"/>
    </row>
    <row r="460" ht="14.25" customHeight="1">
      <c r="B460" s="157"/>
      <c r="C460" s="157"/>
    </row>
    <row r="461" ht="14.25" customHeight="1">
      <c r="B461" s="157"/>
      <c r="C461" s="157"/>
    </row>
    <row r="462" ht="14.25" customHeight="1">
      <c r="B462" s="157"/>
      <c r="C462" s="157"/>
    </row>
    <row r="463" ht="14.25" customHeight="1">
      <c r="B463" s="157"/>
      <c r="C463" s="157"/>
    </row>
    <row r="464" ht="14.25" customHeight="1">
      <c r="B464" s="157"/>
      <c r="C464" s="157"/>
    </row>
    <row r="465" ht="14.25" customHeight="1">
      <c r="B465" s="157"/>
      <c r="C465" s="157"/>
    </row>
    <row r="466" ht="14.25" customHeight="1">
      <c r="B466" s="157"/>
      <c r="C466" s="157"/>
    </row>
    <row r="467" ht="14.25" customHeight="1">
      <c r="B467" s="157"/>
      <c r="C467" s="157"/>
    </row>
    <row r="468" ht="14.25" customHeight="1">
      <c r="B468" s="157"/>
      <c r="C468" s="157"/>
    </row>
    <row r="469" ht="14.25" customHeight="1">
      <c r="B469" s="157"/>
      <c r="C469" s="157"/>
    </row>
    <row r="470" ht="14.25" customHeight="1">
      <c r="B470" s="157"/>
      <c r="C470" s="157"/>
    </row>
    <row r="471" ht="14.25" customHeight="1">
      <c r="B471" s="157"/>
      <c r="C471" s="157"/>
    </row>
    <row r="472" ht="14.25" customHeight="1">
      <c r="B472" s="157"/>
      <c r="C472" s="157"/>
    </row>
    <row r="473" ht="14.25" customHeight="1">
      <c r="B473" s="157"/>
      <c r="C473" s="157"/>
    </row>
    <row r="474" ht="14.25" customHeight="1">
      <c r="B474" s="157"/>
      <c r="C474" s="157"/>
    </row>
    <row r="475" ht="14.25" customHeight="1">
      <c r="B475" s="157"/>
      <c r="C475" s="157"/>
    </row>
    <row r="476" ht="14.25" customHeight="1">
      <c r="B476" s="157"/>
      <c r="C476" s="157"/>
    </row>
    <row r="477" ht="14.25" customHeight="1">
      <c r="B477" s="157"/>
      <c r="C477" s="157"/>
    </row>
    <row r="478" ht="14.25" customHeight="1">
      <c r="B478" s="157"/>
      <c r="C478" s="157"/>
    </row>
    <row r="479" ht="14.25" customHeight="1">
      <c r="B479" s="157"/>
      <c r="C479" s="157"/>
    </row>
    <row r="480" ht="14.25" customHeight="1">
      <c r="B480" s="157"/>
      <c r="C480" s="157"/>
    </row>
    <row r="481" ht="14.25" customHeight="1">
      <c r="B481" s="157"/>
      <c r="C481" s="157"/>
    </row>
    <row r="482" ht="14.25" customHeight="1">
      <c r="B482" s="157"/>
      <c r="C482" s="157"/>
    </row>
    <row r="483" ht="14.25" customHeight="1">
      <c r="B483" s="157"/>
      <c r="C483" s="157"/>
    </row>
    <row r="484" ht="14.25" customHeight="1">
      <c r="B484" s="157"/>
      <c r="C484" s="157"/>
    </row>
    <row r="485" ht="14.25" customHeight="1">
      <c r="B485" s="157"/>
      <c r="C485" s="157"/>
    </row>
    <row r="486" ht="14.25" customHeight="1">
      <c r="B486" s="157"/>
      <c r="C486" s="157"/>
    </row>
    <row r="487" ht="14.25" customHeight="1">
      <c r="B487" s="157"/>
      <c r="C487" s="157"/>
    </row>
    <row r="488" ht="14.25" customHeight="1">
      <c r="B488" s="157"/>
      <c r="C488" s="157"/>
    </row>
    <row r="489" ht="14.25" customHeight="1">
      <c r="B489" s="157"/>
      <c r="C489" s="157"/>
    </row>
    <row r="490" ht="14.25" customHeight="1">
      <c r="B490" s="157"/>
      <c r="C490" s="157"/>
    </row>
    <row r="491" ht="14.25" customHeight="1">
      <c r="B491" s="157"/>
      <c r="C491" s="157"/>
    </row>
    <row r="492" ht="14.25" customHeight="1">
      <c r="B492" s="157"/>
      <c r="C492" s="157"/>
    </row>
    <row r="493" ht="14.25" customHeight="1">
      <c r="B493" s="157"/>
      <c r="C493" s="157"/>
    </row>
    <row r="494" ht="14.25" customHeight="1">
      <c r="B494" s="157"/>
      <c r="C494" s="157"/>
    </row>
    <row r="495" ht="14.25" customHeight="1">
      <c r="B495" s="157"/>
      <c r="C495" s="157"/>
    </row>
    <row r="496" ht="14.25" customHeight="1">
      <c r="B496" s="157"/>
      <c r="C496" s="157"/>
    </row>
    <row r="497" ht="14.25" customHeight="1">
      <c r="B497" s="157"/>
      <c r="C497" s="157"/>
    </row>
    <row r="498" ht="14.25" customHeight="1">
      <c r="B498" s="157"/>
      <c r="C498" s="157"/>
    </row>
    <row r="499" ht="14.25" customHeight="1">
      <c r="B499" s="157"/>
      <c r="C499" s="157"/>
    </row>
    <row r="500" ht="14.25" customHeight="1">
      <c r="B500" s="157"/>
      <c r="C500" s="157"/>
    </row>
    <row r="501" ht="14.25" customHeight="1">
      <c r="B501" s="157"/>
      <c r="C501" s="157"/>
    </row>
    <row r="502" ht="14.25" customHeight="1">
      <c r="B502" s="157"/>
      <c r="C502" s="157"/>
    </row>
    <row r="503" ht="14.25" customHeight="1">
      <c r="B503" s="157"/>
      <c r="C503" s="157"/>
    </row>
    <row r="504" ht="14.25" customHeight="1">
      <c r="B504" s="157"/>
      <c r="C504" s="157"/>
    </row>
    <row r="505" ht="14.25" customHeight="1">
      <c r="B505" s="157"/>
      <c r="C505" s="157"/>
    </row>
    <row r="506" ht="14.25" customHeight="1">
      <c r="B506" s="157"/>
      <c r="C506" s="157"/>
    </row>
    <row r="507" ht="14.25" customHeight="1">
      <c r="B507" s="157"/>
      <c r="C507" s="157"/>
    </row>
    <row r="508" ht="14.25" customHeight="1">
      <c r="B508" s="157"/>
      <c r="C508" s="157"/>
    </row>
    <row r="509" ht="14.25" customHeight="1">
      <c r="B509" s="157"/>
      <c r="C509" s="157"/>
    </row>
    <row r="510" ht="14.25" customHeight="1">
      <c r="B510" s="157"/>
      <c r="C510" s="157"/>
    </row>
    <row r="511" ht="14.25" customHeight="1">
      <c r="B511" s="157"/>
      <c r="C511" s="157"/>
    </row>
    <row r="512" ht="14.25" customHeight="1">
      <c r="B512" s="157"/>
      <c r="C512" s="157"/>
    </row>
    <row r="513" ht="14.25" customHeight="1">
      <c r="B513" s="157"/>
      <c r="C513" s="157"/>
    </row>
    <row r="514" ht="14.25" customHeight="1">
      <c r="B514" s="157"/>
      <c r="C514" s="157"/>
    </row>
    <row r="515" ht="14.25" customHeight="1">
      <c r="B515" s="157"/>
      <c r="C515" s="157"/>
    </row>
    <row r="516" ht="14.25" customHeight="1">
      <c r="B516" s="157"/>
      <c r="C516" s="157"/>
    </row>
    <row r="517" ht="14.25" customHeight="1">
      <c r="B517" s="157"/>
      <c r="C517" s="157"/>
    </row>
    <row r="518" ht="14.25" customHeight="1">
      <c r="B518" s="157"/>
      <c r="C518" s="157"/>
    </row>
    <row r="519" ht="14.25" customHeight="1">
      <c r="B519" s="157"/>
      <c r="C519" s="157"/>
    </row>
    <row r="520" ht="14.25" customHeight="1">
      <c r="B520" s="157"/>
      <c r="C520" s="157"/>
    </row>
    <row r="521" ht="14.25" customHeight="1">
      <c r="B521" s="157"/>
      <c r="C521" s="157"/>
    </row>
    <row r="522" ht="14.25" customHeight="1">
      <c r="B522" s="157"/>
      <c r="C522" s="157"/>
    </row>
    <row r="523" ht="14.25" customHeight="1">
      <c r="B523" s="157"/>
      <c r="C523" s="157"/>
    </row>
    <row r="524" ht="14.25" customHeight="1">
      <c r="B524" s="157"/>
      <c r="C524" s="157"/>
    </row>
    <row r="525" ht="14.25" customHeight="1">
      <c r="B525" s="157"/>
      <c r="C525" s="157"/>
    </row>
    <row r="526" ht="14.25" customHeight="1">
      <c r="B526" s="157"/>
      <c r="C526" s="157"/>
    </row>
    <row r="527" ht="14.25" customHeight="1">
      <c r="B527" s="157"/>
      <c r="C527" s="157"/>
    </row>
    <row r="528" ht="14.25" customHeight="1">
      <c r="B528" s="157"/>
      <c r="C528" s="157"/>
    </row>
    <row r="529" ht="14.25" customHeight="1">
      <c r="B529" s="157"/>
      <c r="C529" s="157"/>
    </row>
    <row r="530" ht="14.25" customHeight="1">
      <c r="B530" s="157"/>
      <c r="C530" s="157"/>
    </row>
    <row r="531" ht="14.25" customHeight="1">
      <c r="B531" s="157"/>
      <c r="C531" s="157"/>
    </row>
    <row r="532" ht="14.25" customHeight="1">
      <c r="B532" s="157"/>
      <c r="C532" s="157"/>
    </row>
    <row r="533" ht="14.25" customHeight="1">
      <c r="B533" s="157"/>
      <c r="C533" s="157"/>
    </row>
    <row r="534" ht="14.25" customHeight="1">
      <c r="B534" s="157"/>
      <c r="C534" s="157"/>
    </row>
    <row r="535" ht="14.25" customHeight="1">
      <c r="B535" s="157"/>
      <c r="C535" s="157"/>
    </row>
    <row r="536" ht="14.25" customHeight="1">
      <c r="B536" s="157"/>
      <c r="C536" s="157"/>
    </row>
    <row r="537" ht="14.25" customHeight="1">
      <c r="B537" s="157"/>
      <c r="C537" s="157"/>
    </row>
    <row r="538" ht="14.25" customHeight="1">
      <c r="B538" s="157"/>
      <c r="C538" s="157"/>
    </row>
    <row r="539" ht="14.25" customHeight="1">
      <c r="B539" s="157"/>
      <c r="C539" s="157"/>
    </row>
    <row r="540" ht="14.25" customHeight="1">
      <c r="B540" s="157"/>
      <c r="C540" s="157"/>
    </row>
    <row r="541" ht="14.25" customHeight="1">
      <c r="B541" s="157"/>
      <c r="C541" s="157"/>
    </row>
    <row r="542" ht="14.25" customHeight="1">
      <c r="B542" s="157"/>
      <c r="C542" s="157"/>
    </row>
    <row r="543" ht="14.25" customHeight="1">
      <c r="B543" s="157"/>
      <c r="C543" s="157"/>
    </row>
    <row r="544" ht="14.25" customHeight="1">
      <c r="B544" s="157"/>
      <c r="C544" s="157"/>
    </row>
    <row r="545" ht="14.25" customHeight="1">
      <c r="B545" s="157"/>
      <c r="C545" s="157"/>
    </row>
    <row r="546" ht="14.25" customHeight="1">
      <c r="B546" s="157"/>
      <c r="C546" s="157"/>
    </row>
    <row r="547" ht="14.25" customHeight="1">
      <c r="B547" s="157"/>
      <c r="C547" s="157"/>
    </row>
    <row r="548" ht="14.25" customHeight="1">
      <c r="B548" s="157"/>
      <c r="C548" s="157"/>
    </row>
    <row r="549" ht="14.25" customHeight="1">
      <c r="B549" s="157"/>
      <c r="C549" s="157"/>
    </row>
    <row r="550" ht="14.25" customHeight="1">
      <c r="B550" s="157"/>
      <c r="C550" s="157"/>
    </row>
    <row r="551" ht="14.25" customHeight="1">
      <c r="B551" s="157"/>
      <c r="C551" s="157"/>
    </row>
    <row r="552" ht="14.25" customHeight="1">
      <c r="B552" s="157"/>
      <c r="C552" s="157"/>
    </row>
    <row r="553" ht="14.25" customHeight="1">
      <c r="B553" s="157"/>
      <c r="C553" s="157"/>
    </row>
    <row r="554" ht="14.25" customHeight="1">
      <c r="B554" s="157"/>
      <c r="C554" s="157"/>
    </row>
    <row r="555" ht="14.25" customHeight="1">
      <c r="B555" s="157"/>
      <c r="C555" s="157"/>
    </row>
    <row r="556" ht="14.25" customHeight="1">
      <c r="B556" s="157"/>
      <c r="C556" s="157"/>
    </row>
    <row r="557" ht="14.25" customHeight="1">
      <c r="B557" s="157"/>
      <c r="C557" s="157"/>
    </row>
    <row r="558" ht="14.25" customHeight="1">
      <c r="B558" s="157"/>
      <c r="C558" s="157"/>
    </row>
    <row r="559" ht="14.25" customHeight="1">
      <c r="B559" s="157"/>
      <c r="C559" s="157"/>
    </row>
    <row r="560" ht="14.25" customHeight="1">
      <c r="B560" s="157"/>
      <c r="C560" s="157"/>
    </row>
    <row r="561" ht="14.25" customHeight="1">
      <c r="B561" s="157"/>
      <c r="C561" s="157"/>
    </row>
    <row r="562" ht="14.25" customHeight="1">
      <c r="B562" s="157"/>
      <c r="C562" s="157"/>
    </row>
    <row r="563" ht="14.25" customHeight="1">
      <c r="B563" s="157"/>
      <c r="C563" s="157"/>
    </row>
    <row r="564" ht="14.25" customHeight="1">
      <c r="B564" s="157"/>
      <c r="C564" s="157"/>
    </row>
    <row r="565" ht="14.25" customHeight="1">
      <c r="B565" s="157"/>
      <c r="C565" s="157"/>
    </row>
    <row r="566" ht="14.25" customHeight="1">
      <c r="B566" s="157"/>
      <c r="C566" s="157"/>
    </row>
    <row r="567" ht="14.25" customHeight="1">
      <c r="B567" s="157"/>
      <c r="C567" s="157"/>
    </row>
    <row r="568" ht="14.25" customHeight="1">
      <c r="B568" s="157"/>
      <c r="C568" s="157"/>
    </row>
    <row r="569" ht="14.25" customHeight="1">
      <c r="B569" s="157"/>
      <c r="C569" s="157"/>
    </row>
    <row r="570" ht="14.25" customHeight="1">
      <c r="B570" s="157"/>
      <c r="C570" s="157"/>
    </row>
    <row r="571" ht="14.25" customHeight="1">
      <c r="B571" s="157"/>
      <c r="C571" s="157"/>
    </row>
    <row r="572" ht="14.25" customHeight="1">
      <c r="B572" s="157"/>
      <c r="C572" s="157"/>
    </row>
    <row r="573" ht="14.25" customHeight="1">
      <c r="B573" s="157"/>
      <c r="C573" s="157"/>
    </row>
    <row r="574" ht="14.25" customHeight="1">
      <c r="B574" s="157"/>
      <c r="C574" s="157"/>
    </row>
    <row r="575" ht="14.25" customHeight="1">
      <c r="B575" s="157"/>
      <c r="C575" s="157"/>
    </row>
    <row r="576" ht="14.25" customHeight="1">
      <c r="B576" s="157"/>
      <c r="C576" s="157"/>
    </row>
    <row r="577" ht="14.25" customHeight="1">
      <c r="B577" s="157"/>
      <c r="C577" s="157"/>
    </row>
    <row r="578" ht="14.25" customHeight="1">
      <c r="B578" s="157"/>
      <c r="C578" s="157"/>
    </row>
    <row r="579" ht="14.25" customHeight="1">
      <c r="B579" s="157"/>
      <c r="C579" s="157"/>
    </row>
    <row r="580" ht="14.25" customHeight="1">
      <c r="B580" s="157"/>
      <c r="C580" s="157"/>
    </row>
    <row r="581" ht="14.25" customHeight="1">
      <c r="B581" s="157"/>
      <c r="C581" s="157"/>
    </row>
    <row r="582" ht="14.25" customHeight="1">
      <c r="B582" s="157"/>
      <c r="C582" s="157"/>
    </row>
    <row r="583" ht="14.25" customHeight="1">
      <c r="B583" s="157"/>
      <c r="C583" s="157"/>
    </row>
    <row r="584" ht="14.25" customHeight="1">
      <c r="B584" s="157"/>
      <c r="C584" s="157"/>
    </row>
    <row r="585" ht="14.25" customHeight="1">
      <c r="B585" s="157"/>
      <c r="C585" s="157"/>
    </row>
    <row r="586" ht="14.25" customHeight="1">
      <c r="B586" s="157"/>
      <c r="C586" s="157"/>
    </row>
    <row r="587" ht="14.25" customHeight="1">
      <c r="B587" s="157"/>
      <c r="C587" s="157"/>
    </row>
    <row r="588" ht="14.25" customHeight="1">
      <c r="B588" s="157"/>
      <c r="C588" s="157"/>
    </row>
    <row r="589" ht="14.25" customHeight="1">
      <c r="B589" s="157"/>
      <c r="C589" s="157"/>
    </row>
    <row r="590" ht="14.25" customHeight="1">
      <c r="B590" s="157"/>
      <c r="C590" s="157"/>
    </row>
    <row r="591" ht="14.25" customHeight="1">
      <c r="B591" s="157"/>
      <c r="C591" s="157"/>
    </row>
    <row r="592" ht="14.25" customHeight="1">
      <c r="B592" s="157"/>
      <c r="C592" s="157"/>
    </row>
    <row r="593" ht="14.25" customHeight="1">
      <c r="B593" s="157"/>
      <c r="C593" s="157"/>
    </row>
    <row r="594" ht="14.25" customHeight="1">
      <c r="B594" s="157"/>
      <c r="C594" s="157"/>
    </row>
    <row r="595" ht="14.25" customHeight="1">
      <c r="B595" s="157"/>
      <c r="C595" s="157"/>
    </row>
    <row r="596" ht="14.25" customHeight="1">
      <c r="B596" s="157"/>
      <c r="C596" s="157"/>
    </row>
    <row r="597" ht="14.25" customHeight="1">
      <c r="B597" s="157"/>
      <c r="C597" s="157"/>
    </row>
    <row r="598" ht="14.25" customHeight="1">
      <c r="B598" s="157"/>
      <c r="C598" s="157"/>
    </row>
    <row r="599" ht="14.25" customHeight="1">
      <c r="B599" s="157"/>
      <c r="C599" s="157"/>
    </row>
    <row r="600" ht="14.25" customHeight="1">
      <c r="B600" s="157"/>
      <c r="C600" s="157"/>
    </row>
    <row r="601" ht="14.25" customHeight="1">
      <c r="B601" s="157"/>
      <c r="C601" s="157"/>
    </row>
    <row r="602" ht="14.25" customHeight="1">
      <c r="B602" s="157"/>
      <c r="C602" s="157"/>
    </row>
    <row r="603" ht="14.25" customHeight="1">
      <c r="B603" s="157"/>
      <c r="C603" s="157"/>
    </row>
    <row r="604" ht="14.25" customHeight="1">
      <c r="B604" s="157"/>
      <c r="C604" s="157"/>
    </row>
    <row r="605" ht="14.25" customHeight="1">
      <c r="B605" s="157"/>
      <c r="C605" s="157"/>
    </row>
    <row r="606" ht="14.25" customHeight="1">
      <c r="B606" s="157"/>
      <c r="C606" s="157"/>
    </row>
    <row r="607" ht="14.25" customHeight="1">
      <c r="B607" s="157"/>
      <c r="C607" s="157"/>
    </row>
    <row r="608" ht="14.25" customHeight="1">
      <c r="B608" s="157"/>
      <c r="C608" s="157"/>
    </row>
    <row r="609" ht="14.25" customHeight="1">
      <c r="B609" s="157"/>
      <c r="C609" s="157"/>
    </row>
    <row r="610" ht="14.25" customHeight="1">
      <c r="B610" s="157"/>
      <c r="C610" s="157"/>
    </row>
    <row r="611" ht="14.25" customHeight="1">
      <c r="B611" s="157"/>
      <c r="C611" s="157"/>
    </row>
    <row r="612" ht="14.25" customHeight="1">
      <c r="B612" s="157"/>
      <c r="C612" s="157"/>
    </row>
    <row r="613" ht="14.25" customHeight="1">
      <c r="B613" s="157"/>
      <c r="C613" s="157"/>
    </row>
    <row r="614" ht="14.25" customHeight="1">
      <c r="B614" s="157"/>
      <c r="C614" s="157"/>
    </row>
    <row r="615" ht="14.25" customHeight="1">
      <c r="B615" s="157"/>
      <c r="C615" s="157"/>
    </row>
    <row r="616" ht="14.25" customHeight="1">
      <c r="B616" s="157"/>
      <c r="C616" s="157"/>
    </row>
    <row r="617" ht="14.25" customHeight="1">
      <c r="B617" s="157"/>
      <c r="C617" s="157"/>
    </row>
    <row r="618" ht="14.25" customHeight="1">
      <c r="B618" s="157"/>
      <c r="C618" s="157"/>
    </row>
    <row r="619" ht="14.25" customHeight="1">
      <c r="B619" s="157"/>
      <c r="C619" s="157"/>
    </row>
    <row r="620" ht="14.25" customHeight="1">
      <c r="B620" s="157"/>
      <c r="C620" s="157"/>
    </row>
    <row r="621" ht="14.25" customHeight="1">
      <c r="B621" s="157"/>
      <c r="C621" s="157"/>
    </row>
    <row r="622" ht="14.25" customHeight="1">
      <c r="B622" s="157"/>
      <c r="C622" s="157"/>
    </row>
    <row r="623" ht="14.25" customHeight="1">
      <c r="B623" s="157"/>
      <c r="C623" s="157"/>
    </row>
    <row r="624" ht="14.25" customHeight="1">
      <c r="B624" s="157"/>
      <c r="C624" s="157"/>
    </row>
    <row r="625" ht="14.25" customHeight="1">
      <c r="B625" s="157"/>
      <c r="C625" s="157"/>
    </row>
    <row r="626" ht="14.25" customHeight="1">
      <c r="B626" s="157"/>
      <c r="C626" s="157"/>
    </row>
    <row r="627" ht="14.25" customHeight="1">
      <c r="B627" s="157"/>
      <c r="C627" s="157"/>
    </row>
    <row r="628" ht="14.25" customHeight="1">
      <c r="B628" s="157"/>
      <c r="C628" s="157"/>
    </row>
    <row r="629" ht="14.25" customHeight="1">
      <c r="B629" s="157"/>
      <c r="C629" s="157"/>
    </row>
    <row r="630" ht="14.25" customHeight="1">
      <c r="B630" s="157"/>
      <c r="C630" s="157"/>
    </row>
    <row r="631" ht="14.25" customHeight="1">
      <c r="B631" s="157"/>
      <c r="C631" s="157"/>
    </row>
    <row r="632" ht="14.25" customHeight="1">
      <c r="B632" s="157"/>
      <c r="C632" s="157"/>
    </row>
    <row r="633" ht="14.25" customHeight="1">
      <c r="B633" s="157"/>
      <c r="C633" s="157"/>
    </row>
    <row r="634" ht="14.25" customHeight="1">
      <c r="B634" s="157"/>
      <c r="C634" s="157"/>
    </row>
    <row r="635" ht="14.25" customHeight="1">
      <c r="B635" s="157"/>
      <c r="C635" s="157"/>
    </row>
    <row r="636" ht="14.25" customHeight="1">
      <c r="B636" s="157"/>
      <c r="C636" s="157"/>
    </row>
    <row r="637" ht="14.25" customHeight="1">
      <c r="B637" s="157"/>
      <c r="C637" s="157"/>
    </row>
    <row r="638" ht="14.25" customHeight="1">
      <c r="B638" s="157"/>
      <c r="C638" s="157"/>
    </row>
    <row r="639" ht="14.25" customHeight="1">
      <c r="B639" s="157"/>
      <c r="C639" s="157"/>
    </row>
    <row r="640" ht="14.25" customHeight="1">
      <c r="B640" s="157"/>
      <c r="C640" s="157"/>
    </row>
    <row r="641" ht="14.25" customHeight="1">
      <c r="B641" s="157"/>
      <c r="C641" s="157"/>
    </row>
    <row r="642" ht="14.25" customHeight="1">
      <c r="B642" s="157"/>
      <c r="C642" s="157"/>
    </row>
    <row r="643" ht="14.25" customHeight="1">
      <c r="B643" s="157"/>
      <c r="C643" s="157"/>
    </row>
    <row r="644" ht="14.25" customHeight="1">
      <c r="B644" s="157"/>
      <c r="C644" s="157"/>
    </row>
    <row r="645" ht="14.25" customHeight="1">
      <c r="B645" s="157"/>
      <c r="C645" s="157"/>
    </row>
    <row r="646" ht="14.25" customHeight="1">
      <c r="B646" s="157"/>
      <c r="C646" s="157"/>
    </row>
    <row r="647" ht="14.25" customHeight="1">
      <c r="B647" s="157"/>
      <c r="C647" s="157"/>
    </row>
    <row r="648" ht="14.25" customHeight="1">
      <c r="B648" s="157"/>
      <c r="C648" s="157"/>
    </row>
    <row r="649" ht="14.25" customHeight="1">
      <c r="B649" s="157"/>
      <c r="C649" s="157"/>
    </row>
    <row r="650" ht="14.25" customHeight="1">
      <c r="B650" s="157"/>
      <c r="C650" s="157"/>
    </row>
    <row r="651" ht="14.25" customHeight="1">
      <c r="B651" s="157"/>
      <c r="C651" s="157"/>
    </row>
    <row r="652" ht="14.25" customHeight="1">
      <c r="B652" s="157"/>
      <c r="C652" s="157"/>
    </row>
    <row r="653" ht="14.25" customHeight="1">
      <c r="B653" s="157"/>
      <c r="C653" s="157"/>
    </row>
    <row r="654" ht="14.25" customHeight="1">
      <c r="B654" s="157"/>
      <c r="C654" s="157"/>
    </row>
    <row r="655" ht="14.25" customHeight="1">
      <c r="B655" s="157"/>
      <c r="C655" s="157"/>
    </row>
    <row r="656" ht="14.25" customHeight="1">
      <c r="B656" s="157"/>
      <c r="C656" s="157"/>
    </row>
    <row r="657" ht="14.25" customHeight="1">
      <c r="B657" s="157"/>
      <c r="C657" s="157"/>
    </row>
    <row r="658" ht="14.25" customHeight="1">
      <c r="B658" s="157"/>
      <c r="C658" s="157"/>
    </row>
    <row r="659" ht="14.25" customHeight="1">
      <c r="B659" s="157"/>
      <c r="C659" s="157"/>
    </row>
    <row r="660" ht="14.25" customHeight="1">
      <c r="B660" s="157"/>
      <c r="C660" s="157"/>
    </row>
    <row r="661" ht="14.25" customHeight="1">
      <c r="B661" s="157"/>
      <c r="C661" s="157"/>
    </row>
    <row r="662" ht="14.25" customHeight="1">
      <c r="B662" s="157"/>
      <c r="C662" s="157"/>
    </row>
    <row r="663" ht="14.25" customHeight="1">
      <c r="B663" s="157"/>
      <c r="C663" s="157"/>
    </row>
    <row r="664" ht="14.25" customHeight="1">
      <c r="B664" s="157"/>
      <c r="C664" s="157"/>
    </row>
    <row r="665" ht="14.25" customHeight="1">
      <c r="B665" s="157"/>
      <c r="C665" s="157"/>
    </row>
    <row r="666" ht="14.25" customHeight="1">
      <c r="B666" s="157"/>
      <c r="C666" s="157"/>
    </row>
    <row r="667" ht="14.25" customHeight="1">
      <c r="B667" s="157"/>
      <c r="C667" s="157"/>
    </row>
    <row r="668" ht="14.25" customHeight="1">
      <c r="B668" s="157"/>
      <c r="C668" s="157"/>
    </row>
    <row r="669" ht="14.25" customHeight="1">
      <c r="B669" s="157"/>
      <c r="C669" s="157"/>
    </row>
    <row r="670" ht="14.25" customHeight="1">
      <c r="B670" s="157"/>
      <c r="C670" s="157"/>
    </row>
    <row r="671" ht="14.25" customHeight="1">
      <c r="B671" s="157"/>
      <c r="C671" s="157"/>
    </row>
    <row r="672" ht="14.25" customHeight="1">
      <c r="B672" s="157"/>
      <c r="C672" s="157"/>
    </row>
    <row r="673" ht="14.25" customHeight="1">
      <c r="B673" s="157"/>
      <c r="C673" s="157"/>
    </row>
    <row r="674" ht="14.25" customHeight="1">
      <c r="B674" s="157"/>
      <c r="C674" s="157"/>
    </row>
    <row r="675" ht="14.25" customHeight="1">
      <c r="B675" s="157"/>
      <c r="C675" s="157"/>
    </row>
    <row r="676" ht="14.25" customHeight="1">
      <c r="B676" s="157"/>
      <c r="C676" s="157"/>
    </row>
    <row r="677" ht="14.25" customHeight="1">
      <c r="B677" s="157"/>
      <c r="C677" s="157"/>
    </row>
    <row r="678" ht="14.25" customHeight="1">
      <c r="B678" s="157"/>
      <c r="C678" s="157"/>
    </row>
    <row r="679" ht="14.25" customHeight="1">
      <c r="B679" s="157"/>
      <c r="C679" s="157"/>
    </row>
    <row r="680" ht="14.25" customHeight="1">
      <c r="B680" s="157"/>
      <c r="C680" s="157"/>
    </row>
    <row r="681" ht="14.25" customHeight="1">
      <c r="B681" s="157"/>
      <c r="C681" s="157"/>
    </row>
    <row r="682" ht="14.25" customHeight="1">
      <c r="B682" s="157"/>
      <c r="C682" s="157"/>
    </row>
    <row r="683" ht="14.25" customHeight="1">
      <c r="B683" s="157"/>
      <c r="C683" s="157"/>
    </row>
    <row r="684" ht="14.25" customHeight="1">
      <c r="B684" s="157"/>
      <c r="C684" s="157"/>
    </row>
    <row r="685" ht="14.25" customHeight="1">
      <c r="B685" s="157"/>
      <c r="C685" s="157"/>
    </row>
    <row r="686" ht="14.25" customHeight="1">
      <c r="B686" s="157"/>
      <c r="C686" s="157"/>
    </row>
    <row r="687" ht="14.25" customHeight="1">
      <c r="B687" s="157"/>
      <c r="C687" s="157"/>
    </row>
    <row r="688" ht="14.25" customHeight="1">
      <c r="B688" s="157"/>
      <c r="C688" s="157"/>
    </row>
    <row r="689" ht="14.25" customHeight="1">
      <c r="B689" s="157"/>
      <c r="C689" s="157"/>
    </row>
    <row r="690" ht="14.25" customHeight="1">
      <c r="B690" s="157"/>
      <c r="C690" s="157"/>
    </row>
    <row r="691" ht="14.25" customHeight="1">
      <c r="B691" s="157"/>
      <c r="C691" s="157"/>
    </row>
    <row r="692" ht="14.25" customHeight="1">
      <c r="B692" s="157"/>
      <c r="C692" s="157"/>
    </row>
    <row r="693" ht="14.25" customHeight="1">
      <c r="B693" s="157"/>
      <c r="C693" s="157"/>
    </row>
    <row r="694" ht="14.25" customHeight="1">
      <c r="B694" s="157"/>
      <c r="C694" s="157"/>
    </row>
    <row r="695" ht="14.25" customHeight="1">
      <c r="B695" s="157"/>
      <c r="C695" s="157"/>
    </row>
    <row r="696" ht="14.25" customHeight="1">
      <c r="B696" s="157"/>
      <c r="C696" s="157"/>
    </row>
    <row r="697" ht="14.25" customHeight="1">
      <c r="B697" s="157"/>
      <c r="C697" s="157"/>
    </row>
    <row r="698" ht="14.25" customHeight="1">
      <c r="B698" s="157"/>
      <c r="C698" s="157"/>
    </row>
    <row r="699" ht="14.25" customHeight="1">
      <c r="B699" s="157"/>
      <c r="C699" s="157"/>
    </row>
    <row r="700" ht="14.25" customHeight="1">
      <c r="B700" s="157"/>
      <c r="C700" s="157"/>
    </row>
    <row r="701" ht="14.25" customHeight="1">
      <c r="B701" s="157"/>
      <c r="C701" s="157"/>
    </row>
    <row r="702" ht="14.25" customHeight="1">
      <c r="B702" s="157"/>
      <c r="C702" s="157"/>
    </row>
    <row r="703" ht="14.25" customHeight="1">
      <c r="B703" s="157"/>
      <c r="C703" s="157"/>
    </row>
    <row r="704" ht="14.25" customHeight="1">
      <c r="B704" s="157"/>
      <c r="C704" s="157"/>
    </row>
    <row r="705" ht="14.25" customHeight="1">
      <c r="B705" s="157"/>
      <c r="C705" s="157"/>
    </row>
    <row r="706" ht="14.25" customHeight="1">
      <c r="B706" s="157"/>
      <c r="C706" s="157"/>
    </row>
    <row r="707" ht="14.25" customHeight="1">
      <c r="B707" s="157"/>
      <c r="C707" s="157"/>
    </row>
    <row r="708" ht="14.25" customHeight="1">
      <c r="B708" s="157"/>
      <c r="C708" s="157"/>
    </row>
    <row r="709" ht="14.25" customHeight="1">
      <c r="B709" s="157"/>
      <c r="C709" s="157"/>
    </row>
    <row r="710" ht="14.25" customHeight="1">
      <c r="B710" s="157"/>
      <c r="C710" s="157"/>
    </row>
    <row r="711" ht="14.25" customHeight="1">
      <c r="B711" s="157"/>
      <c r="C711" s="157"/>
    </row>
    <row r="712" ht="14.25" customHeight="1">
      <c r="B712" s="157"/>
      <c r="C712" s="157"/>
    </row>
    <row r="713" ht="14.25" customHeight="1">
      <c r="B713" s="157"/>
      <c r="C713" s="157"/>
    </row>
    <row r="714" ht="14.25" customHeight="1">
      <c r="B714" s="157"/>
      <c r="C714" s="157"/>
    </row>
    <row r="715" ht="14.25" customHeight="1">
      <c r="B715" s="157"/>
      <c r="C715" s="157"/>
    </row>
    <row r="716" ht="14.25" customHeight="1">
      <c r="B716" s="157"/>
      <c r="C716" s="157"/>
    </row>
    <row r="717" ht="14.25" customHeight="1">
      <c r="B717" s="157"/>
      <c r="C717" s="157"/>
    </row>
    <row r="718" ht="14.25" customHeight="1">
      <c r="B718" s="157"/>
      <c r="C718" s="157"/>
    </row>
    <row r="719" ht="14.25" customHeight="1">
      <c r="B719" s="157"/>
      <c r="C719" s="157"/>
    </row>
    <row r="720" ht="14.25" customHeight="1">
      <c r="B720" s="157"/>
      <c r="C720" s="157"/>
    </row>
    <row r="721" ht="14.25" customHeight="1">
      <c r="B721" s="157"/>
      <c r="C721" s="157"/>
    </row>
    <row r="722" ht="14.25" customHeight="1">
      <c r="B722" s="157"/>
      <c r="C722" s="157"/>
    </row>
    <row r="723" ht="14.25" customHeight="1">
      <c r="B723" s="157"/>
      <c r="C723" s="157"/>
    </row>
    <row r="724" ht="14.25" customHeight="1">
      <c r="B724" s="157"/>
      <c r="C724" s="157"/>
    </row>
    <row r="725" ht="14.25" customHeight="1">
      <c r="B725" s="157"/>
      <c r="C725" s="157"/>
    </row>
    <row r="726" ht="14.25" customHeight="1">
      <c r="B726" s="157"/>
      <c r="C726" s="157"/>
    </row>
    <row r="727" ht="14.25" customHeight="1">
      <c r="B727" s="157"/>
      <c r="C727" s="157"/>
    </row>
    <row r="728" ht="14.25" customHeight="1">
      <c r="B728" s="157"/>
      <c r="C728" s="157"/>
    </row>
    <row r="729" ht="14.25" customHeight="1">
      <c r="B729" s="157"/>
      <c r="C729" s="157"/>
    </row>
    <row r="730" ht="14.25" customHeight="1">
      <c r="B730" s="157"/>
      <c r="C730" s="157"/>
    </row>
    <row r="731" ht="14.25" customHeight="1">
      <c r="B731" s="157"/>
      <c r="C731" s="157"/>
    </row>
    <row r="732" ht="14.25" customHeight="1">
      <c r="B732" s="157"/>
      <c r="C732" s="157"/>
    </row>
    <row r="733" ht="14.25" customHeight="1">
      <c r="B733" s="157"/>
      <c r="C733" s="157"/>
    </row>
    <row r="734" ht="14.25" customHeight="1">
      <c r="B734" s="157"/>
      <c r="C734" s="157"/>
    </row>
    <row r="735" ht="14.25" customHeight="1">
      <c r="B735" s="157"/>
      <c r="C735" s="157"/>
    </row>
    <row r="736" ht="14.25" customHeight="1">
      <c r="B736" s="157"/>
      <c r="C736" s="157"/>
    </row>
    <row r="737" ht="14.25" customHeight="1">
      <c r="B737" s="157"/>
      <c r="C737" s="157"/>
    </row>
    <row r="738" ht="14.25" customHeight="1">
      <c r="B738" s="157"/>
      <c r="C738" s="157"/>
    </row>
    <row r="739" ht="14.25" customHeight="1">
      <c r="B739" s="157"/>
      <c r="C739" s="157"/>
    </row>
    <row r="740" ht="14.25" customHeight="1">
      <c r="B740" s="157"/>
      <c r="C740" s="157"/>
    </row>
    <row r="741" ht="14.25" customHeight="1">
      <c r="B741" s="157"/>
      <c r="C741" s="157"/>
    </row>
    <row r="742" ht="14.25" customHeight="1">
      <c r="B742" s="157"/>
      <c r="C742" s="157"/>
    </row>
    <row r="743" ht="14.25" customHeight="1">
      <c r="B743" s="157"/>
      <c r="C743" s="157"/>
    </row>
    <row r="744" ht="14.25" customHeight="1">
      <c r="B744" s="157"/>
      <c r="C744" s="157"/>
    </row>
    <row r="745" ht="14.25" customHeight="1">
      <c r="B745" s="157"/>
      <c r="C745" s="157"/>
    </row>
    <row r="746" ht="14.25" customHeight="1">
      <c r="B746" s="157"/>
      <c r="C746" s="157"/>
    </row>
    <row r="747" ht="14.25" customHeight="1">
      <c r="B747" s="157"/>
      <c r="C747" s="157"/>
    </row>
    <row r="748" ht="14.25" customHeight="1">
      <c r="B748" s="157"/>
      <c r="C748" s="157"/>
    </row>
    <row r="749" ht="14.25" customHeight="1">
      <c r="B749" s="157"/>
      <c r="C749" s="157"/>
    </row>
    <row r="750" ht="14.25" customHeight="1">
      <c r="B750" s="157"/>
      <c r="C750" s="157"/>
    </row>
    <row r="751" ht="14.25" customHeight="1">
      <c r="B751" s="157"/>
      <c r="C751" s="157"/>
    </row>
    <row r="752" ht="14.25" customHeight="1">
      <c r="B752" s="157"/>
      <c r="C752" s="157"/>
    </row>
    <row r="753" ht="14.25" customHeight="1">
      <c r="B753" s="157"/>
      <c r="C753" s="157"/>
    </row>
    <row r="754" ht="14.25" customHeight="1">
      <c r="B754" s="157"/>
      <c r="C754" s="157"/>
    </row>
    <row r="755" ht="14.25" customHeight="1">
      <c r="B755" s="157"/>
      <c r="C755" s="157"/>
    </row>
    <row r="756" ht="14.25" customHeight="1">
      <c r="B756" s="157"/>
      <c r="C756" s="157"/>
    </row>
    <row r="757" ht="14.25" customHeight="1">
      <c r="B757" s="157"/>
      <c r="C757" s="157"/>
    </row>
    <row r="758" ht="14.25" customHeight="1">
      <c r="B758" s="157"/>
      <c r="C758" s="157"/>
    </row>
    <row r="759" ht="14.25" customHeight="1">
      <c r="B759" s="157"/>
      <c r="C759" s="157"/>
    </row>
    <row r="760" ht="14.25" customHeight="1">
      <c r="B760" s="157"/>
      <c r="C760" s="157"/>
    </row>
    <row r="761" ht="14.25" customHeight="1">
      <c r="B761" s="157"/>
      <c r="C761" s="157"/>
    </row>
    <row r="762" ht="14.25" customHeight="1">
      <c r="B762" s="157"/>
      <c r="C762" s="157"/>
    </row>
    <row r="763" ht="14.25" customHeight="1">
      <c r="B763" s="157"/>
      <c r="C763" s="157"/>
    </row>
    <row r="764" ht="14.25" customHeight="1">
      <c r="B764" s="157"/>
      <c r="C764" s="157"/>
    </row>
    <row r="765" ht="14.25" customHeight="1">
      <c r="B765" s="157"/>
      <c r="C765" s="157"/>
    </row>
    <row r="766" ht="14.25" customHeight="1">
      <c r="B766" s="157"/>
      <c r="C766" s="157"/>
    </row>
    <row r="767" ht="14.25" customHeight="1">
      <c r="B767" s="157"/>
      <c r="C767" s="157"/>
    </row>
    <row r="768" ht="14.25" customHeight="1">
      <c r="B768" s="157"/>
      <c r="C768" s="157"/>
    </row>
    <row r="769" ht="14.25" customHeight="1">
      <c r="B769" s="157"/>
      <c r="C769" s="157"/>
    </row>
    <row r="770" ht="14.25" customHeight="1">
      <c r="B770" s="157"/>
      <c r="C770" s="157"/>
    </row>
    <row r="771" ht="14.25" customHeight="1">
      <c r="B771" s="157"/>
      <c r="C771" s="157"/>
    </row>
    <row r="772" ht="14.25" customHeight="1">
      <c r="B772" s="157"/>
      <c r="C772" s="157"/>
    </row>
    <row r="773" ht="14.25" customHeight="1">
      <c r="B773" s="157"/>
      <c r="C773" s="157"/>
    </row>
    <row r="774" ht="14.25" customHeight="1">
      <c r="B774" s="157"/>
      <c r="C774" s="157"/>
    </row>
    <row r="775" ht="14.25" customHeight="1">
      <c r="B775" s="157"/>
      <c r="C775" s="157"/>
    </row>
    <row r="776" ht="14.25" customHeight="1">
      <c r="B776" s="157"/>
      <c r="C776" s="157"/>
    </row>
    <row r="777" ht="14.25" customHeight="1">
      <c r="B777" s="157"/>
      <c r="C777" s="157"/>
    </row>
    <row r="778" ht="14.25" customHeight="1">
      <c r="B778" s="157"/>
      <c r="C778" s="157"/>
    </row>
    <row r="779" ht="14.25" customHeight="1">
      <c r="B779" s="157"/>
      <c r="C779" s="157"/>
    </row>
    <row r="780" ht="14.25" customHeight="1">
      <c r="B780" s="157"/>
      <c r="C780" s="157"/>
    </row>
    <row r="781" ht="14.25" customHeight="1">
      <c r="B781" s="157"/>
      <c r="C781" s="157"/>
    </row>
    <row r="782" ht="14.25" customHeight="1">
      <c r="B782" s="157"/>
      <c r="C782" s="157"/>
    </row>
    <row r="783" ht="14.25" customHeight="1">
      <c r="B783" s="157"/>
      <c r="C783" s="157"/>
    </row>
    <row r="784" ht="14.25" customHeight="1">
      <c r="B784" s="157"/>
      <c r="C784" s="157"/>
    </row>
    <row r="785" ht="14.25" customHeight="1">
      <c r="B785" s="157"/>
      <c r="C785" s="157"/>
    </row>
    <row r="786" ht="14.25" customHeight="1">
      <c r="B786" s="157"/>
      <c r="C786" s="157"/>
    </row>
    <row r="787" ht="14.25" customHeight="1">
      <c r="B787" s="157"/>
      <c r="C787" s="157"/>
    </row>
    <row r="788" ht="14.25" customHeight="1">
      <c r="B788" s="157"/>
      <c r="C788" s="157"/>
    </row>
    <row r="789" ht="14.25" customHeight="1">
      <c r="B789" s="157"/>
      <c r="C789" s="157"/>
    </row>
    <row r="790" ht="14.25" customHeight="1">
      <c r="B790" s="157"/>
      <c r="C790" s="157"/>
    </row>
    <row r="791" ht="14.25" customHeight="1">
      <c r="B791" s="157"/>
      <c r="C791" s="157"/>
    </row>
    <row r="792" ht="14.25" customHeight="1">
      <c r="B792" s="157"/>
      <c r="C792" s="157"/>
    </row>
    <row r="793" ht="14.25" customHeight="1">
      <c r="B793" s="157"/>
      <c r="C793" s="157"/>
    </row>
    <row r="794" ht="14.25" customHeight="1">
      <c r="B794" s="157"/>
      <c r="C794" s="157"/>
    </row>
    <row r="795" ht="14.25" customHeight="1">
      <c r="B795" s="157"/>
      <c r="C795" s="157"/>
    </row>
    <row r="796" ht="14.25" customHeight="1">
      <c r="B796" s="157"/>
      <c r="C796" s="157"/>
    </row>
    <row r="797" ht="14.25" customHeight="1">
      <c r="B797" s="157"/>
      <c r="C797" s="157"/>
    </row>
    <row r="798" ht="14.25" customHeight="1">
      <c r="B798" s="157"/>
      <c r="C798" s="157"/>
    </row>
    <row r="799" ht="14.25" customHeight="1">
      <c r="B799" s="157"/>
      <c r="C799" s="157"/>
    </row>
    <row r="800" ht="14.25" customHeight="1">
      <c r="B800" s="157"/>
      <c r="C800" s="157"/>
    </row>
    <row r="801" ht="14.25" customHeight="1">
      <c r="B801" s="157"/>
      <c r="C801" s="157"/>
    </row>
    <row r="802" ht="14.25" customHeight="1">
      <c r="B802" s="157"/>
      <c r="C802" s="157"/>
    </row>
    <row r="803" ht="14.25" customHeight="1">
      <c r="B803" s="157"/>
      <c r="C803" s="157"/>
    </row>
    <row r="804" ht="14.25" customHeight="1">
      <c r="B804" s="157"/>
      <c r="C804" s="157"/>
    </row>
    <row r="805" ht="14.25" customHeight="1">
      <c r="B805" s="157"/>
      <c r="C805" s="157"/>
    </row>
    <row r="806" ht="14.25" customHeight="1">
      <c r="B806" s="157"/>
      <c r="C806" s="157"/>
    </row>
    <row r="807" ht="14.25" customHeight="1">
      <c r="B807" s="157"/>
      <c r="C807" s="157"/>
    </row>
    <row r="808" ht="14.25" customHeight="1">
      <c r="B808" s="157"/>
      <c r="C808" s="157"/>
    </row>
    <row r="809" ht="14.25" customHeight="1">
      <c r="B809" s="157"/>
      <c r="C809" s="157"/>
    </row>
    <row r="810" ht="14.25" customHeight="1">
      <c r="B810" s="157"/>
      <c r="C810" s="157"/>
    </row>
    <row r="811" ht="14.25" customHeight="1">
      <c r="B811" s="157"/>
      <c r="C811" s="157"/>
    </row>
    <row r="812" ht="14.25" customHeight="1">
      <c r="B812" s="157"/>
      <c r="C812" s="157"/>
    </row>
    <row r="813" ht="14.25" customHeight="1">
      <c r="B813" s="157"/>
      <c r="C813" s="157"/>
    </row>
    <row r="814" ht="14.25" customHeight="1">
      <c r="B814" s="157"/>
      <c r="C814" s="157"/>
    </row>
    <row r="815" ht="14.25" customHeight="1">
      <c r="B815" s="157"/>
      <c r="C815" s="157"/>
    </row>
    <row r="816" ht="14.25" customHeight="1">
      <c r="B816" s="157"/>
      <c r="C816" s="157"/>
    </row>
    <row r="817" ht="14.25" customHeight="1">
      <c r="B817" s="157"/>
      <c r="C817" s="157"/>
    </row>
    <row r="818" ht="14.25" customHeight="1">
      <c r="B818" s="157"/>
      <c r="C818" s="157"/>
    </row>
    <row r="819" ht="14.25" customHeight="1">
      <c r="B819" s="157"/>
      <c r="C819" s="157"/>
    </row>
    <row r="820" ht="14.25" customHeight="1">
      <c r="B820" s="157"/>
      <c r="C820" s="157"/>
    </row>
    <row r="821" ht="14.25" customHeight="1">
      <c r="B821" s="157"/>
      <c r="C821" s="157"/>
    </row>
    <row r="822" ht="14.25" customHeight="1">
      <c r="B822" s="157"/>
      <c r="C822" s="157"/>
    </row>
    <row r="823" ht="14.25" customHeight="1">
      <c r="B823" s="157"/>
      <c r="C823" s="157"/>
    </row>
    <row r="824" ht="14.25" customHeight="1">
      <c r="B824" s="157"/>
      <c r="C824" s="157"/>
    </row>
    <row r="825" ht="14.25" customHeight="1">
      <c r="B825" s="157"/>
      <c r="C825" s="157"/>
    </row>
    <row r="826" ht="14.25" customHeight="1">
      <c r="B826" s="157"/>
      <c r="C826" s="157"/>
    </row>
    <row r="827" ht="14.25" customHeight="1">
      <c r="B827" s="157"/>
      <c r="C827" s="157"/>
    </row>
    <row r="828" ht="14.25" customHeight="1">
      <c r="B828" s="157"/>
      <c r="C828" s="157"/>
    </row>
    <row r="829" ht="14.25" customHeight="1">
      <c r="B829" s="157"/>
      <c r="C829" s="157"/>
    </row>
    <row r="830" ht="14.25" customHeight="1">
      <c r="B830" s="157"/>
      <c r="C830" s="157"/>
    </row>
    <row r="831" ht="14.25" customHeight="1">
      <c r="B831" s="157"/>
      <c r="C831" s="157"/>
    </row>
    <row r="832" ht="14.25" customHeight="1">
      <c r="B832" s="157"/>
      <c r="C832" s="157"/>
    </row>
    <row r="833" ht="14.25" customHeight="1">
      <c r="B833" s="157"/>
      <c r="C833" s="157"/>
    </row>
    <row r="834" ht="14.25" customHeight="1">
      <c r="B834" s="157"/>
      <c r="C834" s="157"/>
    </row>
    <row r="835" ht="14.25" customHeight="1">
      <c r="B835" s="157"/>
      <c r="C835" s="157"/>
    </row>
    <row r="836" ht="14.25" customHeight="1">
      <c r="B836" s="157"/>
      <c r="C836" s="157"/>
    </row>
    <row r="837" ht="14.25" customHeight="1">
      <c r="B837" s="157"/>
      <c r="C837" s="157"/>
    </row>
    <row r="838" ht="14.25" customHeight="1">
      <c r="B838" s="157"/>
      <c r="C838" s="157"/>
    </row>
    <row r="839" ht="14.25" customHeight="1">
      <c r="B839" s="157"/>
      <c r="C839" s="157"/>
    </row>
    <row r="840" ht="14.25" customHeight="1">
      <c r="B840" s="157"/>
      <c r="C840" s="157"/>
    </row>
    <row r="841" ht="14.25" customHeight="1">
      <c r="B841" s="157"/>
      <c r="C841" s="157"/>
    </row>
    <row r="842" ht="14.25" customHeight="1">
      <c r="B842" s="157"/>
      <c r="C842" s="157"/>
    </row>
    <row r="843" ht="14.25" customHeight="1">
      <c r="B843" s="157"/>
      <c r="C843" s="157"/>
    </row>
    <row r="844" ht="14.25" customHeight="1">
      <c r="B844" s="157"/>
      <c r="C844" s="157"/>
    </row>
    <row r="845" ht="14.25" customHeight="1">
      <c r="B845" s="157"/>
      <c r="C845" s="157"/>
    </row>
    <row r="846" ht="14.25" customHeight="1">
      <c r="B846" s="157"/>
      <c r="C846" s="157"/>
    </row>
    <row r="847" ht="14.25" customHeight="1">
      <c r="B847" s="157"/>
      <c r="C847" s="157"/>
    </row>
    <row r="848" ht="14.25" customHeight="1">
      <c r="B848" s="157"/>
      <c r="C848" s="157"/>
    </row>
    <row r="849" ht="14.25" customHeight="1">
      <c r="B849" s="157"/>
      <c r="C849" s="157"/>
    </row>
    <row r="850" ht="14.25" customHeight="1">
      <c r="B850" s="157"/>
      <c r="C850" s="157"/>
    </row>
    <row r="851" ht="14.25" customHeight="1">
      <c r="B851" s="157"/>
      <c r="C851" s="157"/>
    </row>
    <row r="852" ht="14.25" customHeight="1">
      <c r="B852" s="157"/>
      <c r="C852" s="157"/>
    </row>
    <row r="853" ht="14.25" customHeight="1">
      <c r="B853" s="157"/>
      <c r="C853" s="157"/>
    </row>
    <row r="854" ht="14.25" customHeight="1">
      <c r="B854" s="157"/>
      <c r="C854" s="157"/>
    </row>
    <row r="855" ht="14.25" customHeight="1">
      <c r="B855" s="157"/>
      <c r="C855" s="157"/>
    </row>
    <row r="856" ht="14.25" customHeight="1">
      <c r="B856" s="157"/>
      <c r="C856" s="157"/>
    </row>
    <row r="857" ht="14.25" customHeight="1">
      <c r="B857" s="157"/>
      <c r="C857" s="157"/>
    </row>
    <row r="858" ht="14.25" customHeight="1">
      <c r="B858" s="157"/>
      <c r="C858" s="157"/>
    </row>
    <row r="859" ht="14.25" customHeight="1">
      <c r="B859" s="157"/>
      <c r="C859" s="157"/>
    </row>
    <row r="860" ht="14.25" customHeight="1">
      <c r="B860" s="157"/>
      <c r="C860" s="157"/>
    </row>
    <row r="861" ht="14.25" customHeight="1">
      <c r="B861" s="157"/>
      <c r="C861" s="157"/>
    </row>
    <row r="862" ht="14.25" customHeight="1">
      <c r="B862" s="157"/>
      <c r="C862" s="157"/>
    </row>
    <row r="863" ht="14.25" customHeight="1">
      <c r="B863" s="157"/>
      <c r="C863" s="157"/>
    </row>
    <row r="864" ht="14.25" customHeight="1">
      <c r="B864" s="157"/>
      <c r="C864" s="157"/>
    </row>
    <row r="865" ht="14.25" customHeight="1">
      <c r="B865" s="157"/>
      <c r="C865" s="157"/>
    </row>
    <row r="866" ht="14.25" customHeight="1">
      <c r="B866" s="157"/>
      <c r="C866" s="157"/>
    </row>
    <row r="867" ht="14.25" customHeight="1">
      <c r="B867" s="157"/>
      <c r="C867" s="157"/>
    </row>
    <row r="868" ht="14.25" customHeight="1">
      <c r="B868" s="157"/>
      <c r="C868" s="157"/>
    </row>
    <row r="869" ht="14.25" customHeight="1">
      <c r="B869" s="157"/>
      <c r="C869" s="157"/>
    </row>
    <row r="870" ht="14.25" customHeight="1">
      <c r="B870" s="157"/>
      <c r="C870" s="157"/>
    </row>
    <row r="871" ht="14.25" customHeight="1">
      <c r="B871" s="157"/>
      <c r="C871" s="157"/>
    </row>
    <row r="872" ht="14.25" customHeight="1">
      <c r="B872" s="157"/>
      <c r="C872" s="157"/>
    </row>
    <row r="873" ht="14.25" customHeight="1">
      <c r="B873" s="157"/>
      <c r="C873" s="157"/>
    </row>
    <row r="874" ht="14.25" customHeight="1">
      <c r="B874" s="157"/>
      <c r="C874" s="157"/>
    </row>
    <row r="875" ht="14.25" customHeight="1">
      <c r="B875" s="157"/>
      <c r="C875" s="157"/>
    </row>
    <row r="876" ht="14.25" customHeight="1">
      <c r="B876" s="157"/>
      <c r="C876" s="157"/>
    </row>
    <row r="877" ht="14.25" customHeight="1">
      <c r="B877" s="157"/>
      <c r="C877" s="157"/>
    </row>
    <row r="878" ht="14.25" customHeight="1">
      <c r="B878" s="157"/>
      <c r="C878" s="157"/>
    </row>
    <row r="879" ht="14.25" customHeight="1">
      <c r="B879" s="157"/>
      <c r="C879" s="157"/>
    </row>
    <row r="880" ht="14.25" customHeight="1">
      <c r="B880" s="157"/>
      <c r="C880" s="157"/>
    </row>
    <row r="881" ht="14.25" customHeight="1">
      <c r="B881" s="157"/>
      <c r="C881" s="157"/>
    </row>
    <row r="882" ht="14.25" customHeight="1">
      <c r="B882" s="157"/>
      <c r="C882" s="157"/>
    </row>
    <row r="883" ht="14.25" customHeight="1">
      <c r="B883" s="157"/>
      <c r="C883" s="157"/>
    </row>
    <row r="884" ht="14.25" customHeight="1">
      <c r="B884" s="157"/>
      <c r="C884" s="157"/>
    </row>
    <row r="885" ht="14.25" customHeight="1">
      <c r="B885" s="157"/>
      <c r="C885" s="157"/>
    </row>
    <row r="886" ht="14.25" customHeight="1">
      <c r="B886" s="157"/>
      <c r="C886" s="157"/>
    </row>
    <row r="887" ht="14.25" customHeight="1">
      <c r="B887" s="157"/>
      <c r="C887" s="157"/>
    </row>
    <row r="888" ht="14.25" customHeight="1">
      <c r="B888" s="157"/>
      <c r="C888" s="157"/>
    </row>
    <row r="889" ht="14.25" customHeight="1">
      <c r="B889" s="157"/>
      <c r="C889" s="157"/>
    </row>
    <row r="890" ht="14.25" customHeight="1">
      <c r="B890" s="157"/>
      <c r="C890" s="157"/>
    </row>
    <row r="891" ht="14.25" customHeight="1">
      <c r="B891" s="157"/>
      <c r="C891" s="157"/>
    </row>
    <row r="892" ht="14.25" customHeight="1">
      <c r="B892" s="157"/>
      <c r="C892" s="157"/>
    </row>
    <row r="893" ht="14.25" customHeight="1">
      <c r="B893" s="157"/>
      <c r="C893" s="157"/>
    </row>
    <row r="894" ht="14.25" customHeight="1">
      <c r="B894" s="157"/>
      <c r="C894" s="157"/>
    </row>
    <row r="895" ht="14.25" customHeight="1">
      <c r="B895" s="157"/>
      <c r="C895" s="157"/>
    </row>
    <row r="896" ht="14.25" customHeight="1">
      <c r="B896" s="157"/>
      <c r="C896" s="157"/>
    </row>
    <row r="897" ht="14.25" customHeight="1">
      <c r="B897" s="157"/>
      <c r="C897" s="157"/>
    </row>
    <row r="898" ht="14.25" customHeight="1">
      <c r="B898" s="157"/>
      <c r="C898" s="157"/>
    </row>
    <row r="899" ht="14.25" customHeight="1">
      <c r="B899" s="157"/>
      <c r="C899" s="157"/>
    </row>
    <row r="900" ht="14.25" customHeight="1">
      <c r="B900" s="157"/>
      <c r="C900" s="157"/>
    </row>
    <row r="901" ht="14.25" customHeight="1">
      <c r="B901" s="157"/>
      <c r="C901" s="157"/>
    </row>
    <row r="902" ht="14.25" customHeight="1">
      <c r="B902" s="157"/>
      <c r="C902" s="157"/>
    </row>
    <row r="903" ht="14.25" customHeight="1">
      <c r="B903" s="157"/>
      <c r="C903" s="157"/>
    </row>
    <row r="904" ht="14.25" customHeight="1">
      <c r="B904" s="157"/>
      <c r="C904" s="157"/>
    </row>
    <row r="905" ht="14.25" customHeight="1">
      <c r="B905" s="157"/>
      <c r="C905" s="157"/>
    </row>
    <row r="906" ht="14.25" customHeight="1">
      <c r="B906" s="157"/>
      <c r="C906" s="157"/>
    </row>
    <row r="907" ht="14.25" customHeight="1">
      <c r="B907" s="157"/>
      <c r="C907" s="157"/>
    </row>
    <row r="908" ht="14.25" customHeight="1">
      <c r="B908" s="157"/>
      <c r="C908" s="157"/>
    </row>
    <row r="909" ht="14.25" customHeight="1">
      <c r="B909" s="157"/>
      <c r="C909" s="157"/>
    </row>
    <row r="910" ht="14.25" customHeight="1">
      <c r="B910" s="157"/>
      <c r="C910" s="157"/>
    </row>
    <row r="911" ht="14.25" customHeight="1">
      <c r="B911" s="157"/>
      <c r="C911" s="157"/>
    </row>
    <row r="912" ht="14.25" customHeight="1">
      <c r="B912" s="157"/>
      <c r="C912" s="157"/>
    </row>
    <row r="913" ht="14.25" customHeight="1">
      <c r="B913" s="157"/>
      <c r="C913" s="157"/>
    </row>
    <row r="914" ht="14.25" customHeight="1">
      <c r="B914" s="157"/>
      <c r="C914" s="157"/>
    </row>
    <row r="915" ht="14.25" customHeight="1">
      <c r="B915" s="157"/>
      <c r="C915" s="157"/>
    </row>
    <row r="916" ht="14.25" customHeight="1">
      <c r="B916" s="157"/>
      <c r="C916" s="157"/>
    </row>
    <row r="917" ht="14.25" customHeight="1">
      <c r="B917" s="157"/>
      <c r="C917" s="157"/>
    </row>
    <row r="918" ht="14.25" customHeight="1">
      <c r="B918" s="157"/>
      <c r="C918" s="157"/>
    </row>
    <row r="919" ht="14.25" customHeight="1">
      <c r="B919" s="157"/>
      <c r="C919" s="157"/>
    </row>
    <row r="920" ht="14.25" customHeight="1">
      <c r="B920" s="157"/>
      <c r="C920" s="157"/>
    </row>
    <row r="921" ht="14.25" customHeight="1">
      <c r="B921" s="157"/>
      <c r="C921" s="157"/>
    </row>
    <row r="922" ht="14.25" customHeight="1">
      <c r="B922" s="157"/>
      <c r="C922" s="157"/>
    </row>
    <row r="923" ht="14.25" customHeight="1">
      <c r="B923" s="157"/>
      <c r="C923" s="157"/>
    </row>
    <row r="924" ht="14.25" customHeight="1">
      <c r="B924" s="157"/>
      <c r="C924" s="157"/>
    </row>
    <row r="925" ht="14.25" customHeight="1">
      <c r="B925" s="157"/>
      <c r="C925" s="157"/>
    </row>
    <row r="926" ht="14.25" customHeight="1">
      <c r="B926" s="157"/>
      <c r="C926" s="157"/>
    </row>
    <row r="927" ht="14.25" customHeight="1">
      <c r="B927" s="157"/>
      <c r="C927" s="157"/>
    </row>
    <row r="928" ht="14.25" customHeight="1">
      <c r="B928" s="157"/>
      <c r="C928" s="157"/>
    </row>
    <row r="929" ht="14.25" customHeight="1">
      <c r="B929" s="157"/>
      <c r="C929" s="157"/>
    </row>
    <row r="930" ht="14.25" customHeight="1">
      <c r="B930" s="157"/>
      <c r="C930" s="157"/>
    </row>
    <row r="931" ht="14.25" customHeight="1">
      <c r="B931" s="157"/>
      <c r="C931" s="157"/>
    </row>
    <row r="932" ht="14.25" customHeight="1">
      <c r="B932" s="157"/>
      <c r="C932" s="157"/>
    </row>
    <row r="933" ht="14.25" customHeight="1">
      <c r="B933" s="157"/>
      <c r="C933" s="157"/>
    </row>
    <row r="934" ht="14.25" customHeight="1">
      <c r="B934" s="157"/>
      <c r="C934" s="157"/>
    </row>
    <row r="935" ht="14.25" customHeight="1">
      <c r="B935" s="157"/>
      <c r="C935" s="157"/>
    </row>
    <row r="936" ht="14.25" customHeight="1">
      <c r="B936" s="157"/>
      <c r="C936" s="157"/>
    </row>
    <row r="937" ht="14.25" customHeight="1">
      <c r="B937" s="157"/>
      <c r="C937" s="157"/>
    </row>
    <row r="938" ht="14.25" customHeight="1">
      <c r="B938" s="157"/>
      <c r="C938" s="157"/>
    </row>
    <row r="939" ht="14.25" customHeight="1">
      <c r="B939" s="157"/>
      <c r="C939" s="157"/>
    </row>
    <row r="940" ht="14.25" customHeight="1">
      <c r="B940" s="157"/>
      <c r="C940" s="157"/>
    </row>
    <row r="941" ht="14.25" customHeight="1">
      <c r="B941" s="157"/>
      <c r="C941" s="157"/>
    </row>
    <row r="942" ht="14.25" customHeight="1">
      <c r="B942" s="157"/>
      <c r="C942" s="157"/>
    </row>
    <row r="943" ht="14.25" customHeight="1">
      <c r="B943" s="157"/>
      <c r="C943" s="157"/>
    </row>
    <row r="944" ht="14.25" customHeight="1">
      <c r="B944" s="157"/>
      <c r="C944" s="157"/>
    </row>
    <row r="945" ht="14.25" customHeight="1">
      <c r="B945" s="157"/>
      <c r="C945" s="157"/>
    </row>
    <row r="946" ht="14.25" customHeight="1">
      <c r="B946" s="157"/>
      <c r="C946" s="157"/>
    </row>
    <row r="947" ht="14.25" customHeight="1">
      <c r="B947" s="157"/>
      <c r="C947" s="157"/>
    </row>
    <row r="948" ht="14.25" customHeight="1">
      <c r="B948" s="157"/>
      <c r="C948" s="157"/>
    </row>
    <row r="949" ht="14.25" customHeight="1">
      <c r="B949" s="157"/>
      <c r="C949" s="157"/>
    </row>
    <row r="950" ht="14.25" customHeight="1">
      <c r="B950" s="157"/>
      <c r="C950" s="157"/>
    </row>
    <row r="951" ht="14.25" customHeight="1">
      <c r="B951" s="157"/>
      <c r="C951" s="157"/>
    </row>
    <row r="952" ht="14.25" customHeight="1">
      <c r="B952" s="157"/>
      <c r="C952" s="157"/>
    </row>
    <row r="953" ht="14.25" customHeight="1">
      <c r="B953" s="157"/>
      <c r="C953" s="157"/>
    </row>
    <row r="954" ht="14.25" customHeight="1">
      <c r="B954" s="157"/>
      <c r="C954" s="157"/>
    </row>
    <row r="955" ht="14.25" customHeight="1">
      <c r="B955" s="157"/>
      <c r="C955" s="157"/>
    </row>
    <row r="956" ht="14.25" customHeight="1">
      <c r="B956" s="157"/>
      <c r="C956" s="157"/>
    </row>
    <row r="957" ht="14.25" customHeight="1">
      <c r="B957" s="157"/>
      <c r="C957" s="157"/>
    </row>
    <row r="958" ht="14.25" customHeight="1">
      <c r="B958" s="157"/>
      <c r="C958" s="157"/>
    </row>
    <row r="959" ht="14.25" customHeight="1">
      <c r="B959" s="157"/>
      <c r="C959" s="157"/>
    </row>
    <row r="960" ht="14.25" customHeight="1">
      <c r="B960" s="157"/>
      <c r="C960" s="157"/>
    </row>
    <row r="961" ht="14.25" customHeight="1">
      <c r="B961" s="157"/>
      <c r="C961" s="157"/>
    </row>
    <row r="962" ht="14.25" customHeight="1">
      <c r="B962" s="157"/>
      <c r="C962" s="157"/>
    </row>
    <row r="963" ht="14.25" customHeight="1">
      <c r="B963" s="157"/>
      <c r="C963" s="157"/>
    </row>
    <row r="964" ht="14.25" customHeight="1">
      <c r="B964" s="157"/>
      <c r="C964" s="157"/>
    </row>
    <row r="965" ht="14.25" customHeight="1">
      <c r="B965" s="157"/>
      <c r="C965" s="157"/>
    </row>
    <row r="966" ht="14.25" customHeight="1">
      <c r="B966" s="157"/>
      <c r="C966" s="157"/>
    </row>
    <row r="967" ht="14.25" customHeight="1">
      <c r="B967" s="157"/>
      <c r="C967" s="157"/>
    </row>
    <row r="968" ht="14.25" customHeight="1">
      <c r="B968" s="157"/>
      <c r="C968" s="157"/>
    </row>
    <row r="969" ht="14.25" customHeight="1">
      <c r="B969" s="157"/>
      <c r="C969" s="157"/>
    </row>
    <row r="970" ht="14.25" customHeight="1">
      <c r="B970" s="157"/>
      <c r="C970" s="157"/>
    </row>
    <row r="971" ht="14.25" customHeight="1">
      <c r="B971" s="157"/>
      <c r="C971" s="157"/>
    </row>
    <row r="972" ht="14.25" customHeight="1">
      <c r="B972" s="157"/>
      <c r="C972" s="157"/>
    </row>
    <row r="973" ht="14.25" customHeight="1">
      <c r="B973" s="157"/>
      <c r="C973" s="157"/>
    </row>
    <row r="974" ht="14.25" customHeight="1">
      <c r="B974" s="157"/>
      <c r="C974" s="157"/>
    </row>
    <row r="975" ht="14.25" customHeight="1">
      <c r="B975" s="157"/>
      <c r="C975" s="157"/>
    </row>
    <row r="976" ht="14.25" customHeight="1">
      <c r="B976" s="157"/>
      <c r="C976" s="157"/>
    </row>
    <row r="977" ht="14.25" customHeight="1">
      <c r="B977" s="157"/>
      <c r="C977" s="157"/>
    </row>
    <row r="978" ht="14.25" customHeight="1">
      <c r="B978" s="157"/>
      <c r="C978" s="157"/>
    </row>
    <row r="979" ht="14.25" customHeight="1">
      <c r="B979" s="157"/>
      <c r="C979" s="157"/>
    </row>
    <row r="980" ht="14.25" customHeight="1">
      <c r="B980" s="157"/>
      <c r="C980" s="157"/>
    </row>
    <row r="981" ht="14.25" customHeight="1">
      <c r="B981" s="157"/>
      <c r="C981" s="157"/>
    </row>
    <row r="982" ht="14.25" customHeight="1">
      <c r="B982" s="157"/>
      <c r="C982" s="157"/>
    </row>
    <row r="983" ht="14.25" customHeight="1">
      <c r="B983" s="157"/>
      <c r="C983" s="157"/>
    </row>
    <row r="984" ht="14.25" customHeight="1">
      <c r="B984" s="157"/>
      <c r="C984" s="157"/>
    </row>
    <row r="985" ht="14.25" customHeight="1">
      <c r="B985" s="157"/>
      <c r="C985" s="157"/>
    </row>
    <row r="986" ht="14.25" customHeight="1">
      <c r="B986" s="157"/>
      <c r="C986" s="157"/>
    </row>
    <row r="987" ht="14.25" customHeight="1">
      <c r="B987" s="157"/>
      <c r="C987" s="157"/>
    </row>
    <row r="988" ht="14.25" customHeight="1">
      <c r="B988" s="157"/>
      <c r="C988" s="157"/>
    </row>
    <row r="989" ht="14.25" customHeight="1">
      <c r="B989" s="157"/>
      <c r="C989" s="157"/>
    </row>
    <row r="990" ht="14.25" customHeight="1">
      <c r="B990" s="157"/>
      <c r="C990" s="157"/>
    </row>
    <row r="991" ht="14.25" customHeight="1">
      <c r="B991" s="157"/>
      <c r="C991" s="157"/>
    </row>
    <row r="992" ht="14.25" customHeight="1">
      <c r="B992" s="157"/>
      <c r="C992" s="157"/>
    </row>
    <row r="993" ht="14.25" customHeight="1">
      <c r="B993" s="157"/>
      <c r="C993" s="157"/>
    </row>
    <row r="994" ht="14.25" customHeight="1">
      <c r="B994" s="157"/>
      <c r="C994" s="157"/>
    </row>
    <row r="995" ht="14.25" customHeight="1">
      <c r="B995" s="157"/>
      <c r="C995" s="157"/>
    </row>
    <row r="996" ht="14.25" customHeight="1">
      <c r="B996" s="157"/>
      <c r="C996" s="157"/>
    </row>
    <row r="997" ht="14.25" customHeight="1">
      <c r="B997" s="157"/>
      <c r="C997" s="157"/>
    </row>
    <row r="998" ht="14.25" customHeight="1">
      <c r="B998" s="157"/>
      <c r="C998" s="157"/>
    </row>
    <row r="999" ht="14.25" customHeight="1">
      <c r="B999" s="157"/>
      <c r="C999" s="157"/>
    </row>
    <row r="1000" ht="14.25" customHeight="1">
      <c r="B1000" s="157"/>
      <c r="C1000" s="157"/>
    </row>
  </sheetData>
  <mergeCells count="30">
    <mergeCell ref="A1:D2"/>
    <mergeCell ref="E1:H1"/>
    <mergeCell ref="I1:I2"/>
    <mergeCell ref="J1:J2"/>
    <mergeCell ref="K1:K2"/>
    <mergeCell ref="L1:L2"/>
    <mergeCell ref="A3:D3"/>
    <mergeCell ref="B4:B8"/>
    <mergeCell ref="C4:C5"/>
    <mergeCell ref="C6:C7"/>
    <mergeCell ref="B11:D11"/>
    <mergeCell ref="A12:D12"/>
    <mergeCell ref="B13:D13"/>
    <mergeCell ref="C14:D14"/>
    <mergeCell ref="C16:D16"/>
    <mergeCell ref="C17:D17"/>
    <mergeCell ref="C18:D18"/>
    <mergeCell ref="C19:D19"/>
    <mergeCell ref="B20:D20"/>
    <mergeCell ref="B21:D21"/>
    <mergeCell ref="A22:D22"/>
    <mergeCell ref="A33:D33"/>
    <mergeCell ref="A34:D34"/>
    <mergeCell ref="B23:D23"/>
    <mergeCell ref="B24:D24"/>
    <mergeCell ref="A25:D25"/>
    <mergeCell ref="B26:D26"/>
    <mergeCell ref="A27:D27"/>
    <mergeCell ref="B29:D29"/>
    <mergeCell ref="A31:D3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2.43"/>
    <col customWidth="1" min="3" max="3" width="2.14"/>
    <col customWidth="1" min="4" max="4" width="2.57"/>
    <col customWidth="1" min="5" max="5" width="2.43"/>
    <col customWidth="1" min="6" max="6" width="2.71"/>
    <col customWidth="1" min="7" max="10" width="8.71"/>
    <col customWidth="1" min="11" max="19" width="15.57"/>
    <col customWidth="1" min="20" max="26" width="8.71"/>
  </cols>
  <sheetData>
    <row r="1" ht="14.25" customHeight="1"/>
    <row r="2" ht="14.25" customHeight="1"/>
    <row r="3" ht="15.0" customHeight="1">
      <c r="K3" s="133">
        <v>2020.0</v>
      </c>
      <c r="L3" s="133">
        <v>2021.0</v>
      </c>
      <c r="P3" s="133">
        <v>2021.0</v>
      </c>
      <c r="Q3" s="133">
        <v>2022.0</v>
      </c>
      <c r="R3" s="133">
        <v>2023.0</v>
      </c>
      <c r="S3" s="133">
        <v>2024.0</v>
      </c>
    </row>
    <row r="4" ht="14.25" customHeight="1">
      <c r="K4" s="133" t="s">
        <v>140</v>
      </c>
      <c r="L4" s="133" t="s">
        <v>137</v>
      </c>
      <c r="M4" s="133" t="s">
        <v>138</v>
      </c>
      <c r="N4" s="133" t="s">
        <v>139</v>
      </c>
      <c r="O4" s="133" t="s">
        <v>140</v>
      </c>
    </row>
    <row r="5" ht="14.25" customHeight="1">
      <c r="D5" s="185" t="s">
        <v>180</v>
      </c>
      <c r="K5" s="186"/>
      <c r="L5" s="186"/>
      <c r="M5" s="186"/>
      <c r="N5" s="186"/>
      <c r="O5" s="186"/>
      <c r="P5" s="186"/>
      <c r="Q5" s="186"/>
      <c r="R5" s="186"/>
      <c r="S5" s="186"/>
    </row>
    <row r="6" ht="14.25" customHeight="1">
      <c r="E6" s="187" t="s">
        <v>181</v>
      </c>
      <c r="K6" s="186"/>
      <c r="L6" s="186"/>
      <c r="M6" s="186"/>
      <c r="N6" s="186"/>
      <c r="O6" s="186"/>
      <c r="P6" s="186"/>
      <c r="Q6" s="186"/>
      <c r="R6" s="186"/>
      <c r="S6" s="186"/>
    </row>
    <row r="7" ht="14.25" customHeight="1">
      <c r="F7" s="188" t="s">
        <v>164</v>
      </c>
      <c r="K7" s="189" t="str">
        <f>'Facts and Assumptions'!$D$25*'Revenue Model'!H5</f>
        <v>#REF!</v>
      </c>
      <c r="L7" s="189" t="str">
        <f>'Facts and Assumptions'!$D$25*'Revenue Model'!I5</f>
        <v>#REF!</v>
      </c>
      <c r="M7" s="189" t="str">
        <f>'Facts and Assumptions'!$D$25*'Revenue Model'!J5</f>
        <v>#REF!</v>
      </c>
      <c r="N7" s="189" t="str">
        <f>'Facts and Assumptions'!$D$25*'Revenue Model'!K5</f>
        <v>#REF!</v>
      </c>
      <c r="O7" s="189" t="str">
        <f>'Facts and Assumptions'!$D$25*'Revenue Model'!L5</f>
        <v>#REF!</v>
      </c>
      <c r="P7" s="189" t="str">
        <f>'Facts and Assumptions'!$D$25*'Revenue Model'!M5</f>
        <v>#REF!</v>
      </c>
      <c r="Q7" s="189" t="str">
        <f>'Facts and Assumptions'!$D$25*'Revenue Model'!N5</f>
        <v>#REF!</v>
      </c>
      <c r="R7" s="189" t="str">
        <f>'Facts and Assumptions'!$D$25*'Revenue Model'!O5</f>
        <v>#REF!</v>
      </c>
      <c r="S7" s="189" t="str">
        <f>'Facts and Assumptions'!$D$25*'Revenue Model'!P5</f>
        <v>#REF!</v>
      </c>
    </row>
    <row r="8" ht="14.25" customHeight="1">
      <c r="F8" s="188" t="s">
        <v>182</v>
      </c>
      <c r="K8" s="189" t="str">
        <f>'Facts and Assumptions'!$D28*'Revenue Model'!H19</f>
        <v>#REF!</v>
      </c>
      <c r="L8" s="189" t="str">
        <f>'Facts and Assumptions'!$D28*'Revenue Model'!I19</f>
        <v>#REF!</v>
      </c>
      <c r="M8" s="189" t="str">
        <f>'Facts and Assumptions'!$D28*'Revenue Model'!J19</f>
        <v>#REF!</v>
      </c>
      <c r="N8" s="189" t="str">
        <f>'Facts and Assumptions'!$D28*'Revenue Model'!K19</f>
        <v>#REF!</v>
      </c>
      <c r="O8" s="189" t="str">
        <f>'Facts and Assumptions'!$D28*'Revenue Model'!L19</f>
        <v>#REF!</v>
      </c>
      <c r="P8" s="189" t="str">
        <f>'Facts and Assumptions'!$D28*'Revenue Model'!M19</f>
        <v>#REF!</v>
      </c>
      <c r="Q8" s="189" t="str">
        <f>'Facts and Assumptions'!$D28*'Revenue Model'!N19</f>
        <v>#REF!</v>
      </c>
      <c r="R8" s="189" t="str">
        <f>'Facts and Assumptions'!$D28*'Revenue Model'!O19</f>
        <v>#REF!</v>
      </c>
      <c r="S8" s="189" t="str">
        <f>'Facts and Assumptions'!$D28*'Revenue Model'!P19</f>
        <v>#REF!</v>
      </c>
    </row>
    <row r="9" ht="14.25" customHeight="1">
      <c r="F9" s="188" t="s">
        <v>183</v>
      </c>
      <c r="K9" s="189" t="str">
        <f>'Facts and Assumptions'!$D$33*'Facts and Assumptions'!D48*'Human Resources'!#REF!</f>
        <v>#ERROR!</v>
      </c>
      <c r="L9" s="189">
        <f>'Facts and Assumptions'!$D$33*'Facts and Assumptions'!$D$48*'Human Resources'!$F$10</f>
        <v>25480</v>
      </c>
      <c r="M9" s="189">
        <f>'Facts and Assumptions'!$D$33*'Facts and Assumptions'!$D$48*'Human Resources'!$F$10</f>
        <v>25480</v>
      </c>
      <c r="N9" s="189">
        <f>'Facts and Assumptions'!$D$33*'Facts and Assumptions'!$D$48*'Human Resources'!$F$10</f>
        <v>25480</v>
      </c>
      <c r="O9" s="189">
        <f>'Facts and Assumptions'!$D$33*'Facts and Assumptions'!$D$48*'Human Resources'!$F$10</f>
        <v>25480</v>
      </c>
      <c r="P9" s="189">
        <f t="shared" ref="P9:P14" si="1">SUM(L9:O9)</f>
        <v>101920</v>
      </c>
      <c r="Q9" s="189">
        <f>'Facts and Assumptions'!$D$33*'Facts and Assumptions'!E47*'Human Resources'!Z10</f>
        <v>0</v>
      </c>
      <c r="R9" s="189">
        <f>'Facts and Assumptions'!$D$33*'Facts and Assumptions'!F47*'Human Resources'!AD10</f>
        <v>0</v>
      </c>
      <c r="S9" s="189">
        <f>'Facts and Assumptions'!$D$33*'Facts and Assumptions'!G47*'Human Resources'!AH10</f>
        <v>0</v>
      </c>
    </row>
    <row r="10" ht="14.25" customHeight="1">
      <c r="F10" s="188" t="s">
        <v>184</v>
      </c>
      <c r="K10" s="189">
        <f>'Human Resources'!D10</f>
        <v>7000</v>
      </c>
      <c r="L10" s="189">
        <f>'Human Resources'!H10</f>
        <v>270000</v>
      </c>
      <c r="M10" s="189" t="str">
        <f>'Human Resources'!L10</f>
        <v/>
      </c>
      <c r="N10" s="189" t="str">
        <f>'Human Resources'!P10</f>
        <v/>
      </c>
      <c r="O10" s="189" t="str">
        <f>'Human Resources'!T10</f>
        <v/>
      </c>
      <c r="P10" s="189">
        <f t="shared" si="1"/>
        <v>270000</v>
      </c>
      <c r="Q10" s="189" t="str">
        <f>'Human Resources'!AB10</f>
        <v/>
      </c>
      <c r="R10" s="189" t="str">
        <f>'Human Resources'!AF10</f>
        <v/>
      </c>
      <c r="S10" s="189" t="str">
        <f>'Human Resources'!AJ10</f>
        <v/>
      </c>
    </row>
    <row r="11" ht="14.25" customHeight="1">
      <c r="F11" s="188" t="s">
        <v>185</v>
      </c>
      <c r="K11" s="189" t="str">
        <f>'Facts and Assumptions'!$K$38*'Facts and Assumptions'!$D$34*'Human Resources'!B10*'Human Resources'!#REF!</f>
        <v>#ERROR!</v>
      </c>
      <c r="L11" s="189">
        <f>'Facts and Assumptions'!$K$38*'Facts and Assumptions'!$D$34*'Human Resources'!E10*'Human Resources'!F10</f>
        <v>0</v>
      </c>
      <c r="M11" s="189">
        <f>'Facts and Assumptions'!$K$38*'Facts and Assumptions'!$D$34*'Human Resources'!I10*'Human Resources'!J10</f>
        <v>0</v>
      </c>
      <c r="N11" s="189">
        <f>'Facts and Assumptions'!$K$38*'Facts and Assumptions'!$D$34*'Human Resources'!M10*'Human Resources'!N10</f>
        <v>0</v>
      </c>
      <c r="O11" s="189">
        <f>'Facts and Assumptions'!$K$38*'Facts and Assumptions'!$D$34*'Human Resources'!Q10*'Human Resources'!R10</f>
        <v>0</v>
      </c>
      <c r="P11" s="189">
        <f t="shared" si="1"/>
        <v>0</v>
      </c>
      <c r="Q11" s="189">
        <f>'Facts and Assumptions'!$K$38*'Facts and Assumptions'!$D$34*'Human Resources'!Y10*'Human Resources'!Z10</f>
        <v>0</v>
      </c>
      <c r="R11" s="189">
        <f>'Facts and Assumptions'!$K$38*'Facts and Assumptions'!$D$34*'Human Resources'!AC10*'Human Resources'!AD10</f>
        <v>0</v>
      </c>
      <c r="S11" s="189">
        <f>'Facts and Assumptions'!$K$38*'Facts and Assumptions'!$D$34*'Human Resources'!AG10*'Human Resources'!AH10</f>
        <v>0</v>
      </c>
    </row>
    <row r="12" ht="14.25" customHeight="1">
      <c r="F12" s="188" t="s">
        <v>186</v>
      </c>
      <c r="K12" s="189" t="str">
        <f>'Facts and Assumptions'!$D$51*'Facts and Assumptions'!D48*'Human Resources'!#REF!</f>
        <v>#ERROR!</v>
      </c>
      <c r="L12" s="189">
        <f>'Facts and Assumptions'!$D$51*'Facts and Assumptions'!$D$48*'Human Resources'!$F$10</f>
        <v>3920</v>
      </c>
      <c r="M12" s="189">
        <f>'Facts and Assumptions'!$D$51*'Facts and Assumptions'!$D$48*'Human Resources'!$F$10</f>
        <v>3920</v>
      </c>
      <c r="N12" s="189">
        <f>'Facts and Assumptions'!$D$51*'Facts and Assumptions'!$D$48*'Human Resources'!$F$10</f>
        <v>3920</v>
      </c>
      <c r="O12" s="189">
        <f>'Facts and Assumptions'!$D$51*'Facts and Assumptions'!$D$48*'Human Resources'!$F$10</f>
        <v>3920</v>
      </c>
      <c r="P12" s="189">
        <f t="shared" si="1"/>
        <v>15680</v>
      </c>
      <c r="Q12" s="189">
        <f>'Facts and Assumptions'!$D$51*'Facts and Assumptions'!E47*'Human Resources'!Z10</f>
        <v>0</v>
      </c>
      <c r="R12" s="189">
        <f>'Facts and Assumptions'!$D$51*'Facts and Assumptions'!F47*'Human Resources'!AD10</f>
        <v>0</v>
      </c>
      <c r="S12" s="189">
        <f>'Facts and Assumptions'!$D$51*'Facts and Assumptions'!G47*'Human Resources'!AH10</f>
        <v>0</v>
      </c>
    </row>
    <row r="13" ht="14.25" customHeight="1">
      <c r="F13" s="188" t="s">
        <v>187</v>
      </c>
      <c r="K13" s="189" t="str">
        <f>'Facts and Assumptions'!$J$69*'Facts and Assumptions'!$D$34*'Human Resources'!B10*'Human Resources'!#REF!</f>
        <v>#ERROR!</v>
      </c>
      <c r="L13" s="189">
        <f>'Facts and Assumptions'!$J$69*'Facts and Assumptions'!$D$34*'Human Resources'!E10*'Human Resources'!F10</f>
        <v>0</v>
      </c>
      <c r="M13" s="189">
        <f>'Facts and Assumptions'!$J$69*'Facts and Assumptions'!$D$34*'Human Resources'!I10*'Human Resources'!J10</f>
        <v>0</v>
      </c>
      <c r="N13" s="189">
        <f>'Facts and Assumptions'!$J$69*'Facts and Assumptions'!$D$34*'Human Resources'!M10*'Human Resources'!N10</f>
        <v>0</v>
      </c>
      <c r="O13" s="189">
        <f>'Facts and Assumptions'!$J$69*'Facts and Assumptions'!$D$34*'Human Resources'!Q10*'Human Resources'!R10</f>
        <v>0</v>
      </c>
      <c r="P13" s="189">
        <f t="shared" si="1"/>
        <v>0</v>
      </c>
      <c r="Q13" s="189">
        <f>'Facts and Assumptions'!$J$69*'Facts and Assumptions'!$D$34*'Human Resources'!Y10*'Human Resources'!Z10</f>
        <v>0</v>
      </c>
      <c r="R13" s="189">
        <f>'Facts and Assumptions'!$J$69*'Facts and Assumptions'!$D$34*'Human Resources'!AC10*'Human Resources'!AD10</f>
        <v>0</v>
      </c>
      <c r="S13" s="189">
        <f>'Facts and Assumptions'!$J$69*'Facts and Assumptions'!$D$34*'Human Resources'!AG10*'Human Resources'!AH10</f>
        <v>0</v>
      </c>
    </row>
    <row r="14" ht="14.25" customHeight="1">
      <c r="F14" s="188" t="s">
        <v>188</v>
      </c>
      <c r="K14" s="189">
        <f>'Facts and Assumptions'!$D$4*'Cost &amp; Expense Model'!K10</f>
        <v>700</v>
      </c>
      <c r="L14" s="189">
        <f>'Facts and Assumptions'!$D$4*'Cost &amp; Expense Model'!L10</f>
        <v>27000</v>
      </c>
      <c r="M14" s="189">
        <f>'Facts and Assumptions'!$D$4*'Cost &amp; Expense Model'!M10</f>
        <v>0</v>
      </c>
      <c r="N14" s="189">
        <f>'Facts and Assumptions'!$D$4*'Cost &amp; Expense Model'!N10</f>
        <v>0</v>
      </c>
      <c r="O14" s="189">
        <f>'Facts and Assumptions'!$D$4*'Cost &amp; Expense Model'!O10</f>
        <v>0</v>
      </c>
      <c r="P14" s="189">
        <f t="shared" si="1"/>
        <v>27000</v>
      </c>
      <c r="Q14" s="189">
        <f>'Facts and Assumptions'!$D$4*'Cost &amp; Expense Model'!Q10</f>
        <v>0</v>
      </c>
      <c r="R14" s="189">
        <f>'Facts and Assumptions'!$D$4*'Cost &amp; Expense Model'!R10</f>
        <v>0</v>
      </c>
      <c r="S14" s="189">
        <f>'Facts and Assumptions'!$D$4*'Cost &amp; Expense Model'!S10</f>
        <v>0</v>
      </c>
    </row>
    <row r="15" ht="14.25" customHeight="1">
      <c r="F15" s="188" t="s">
        <v>189</v>
      </c>
      <c r="K15" s="189">
        <v>0.0</v>
      </c>
      <c r="L15" s="189">
        <v>0.0</v>
      </c>
      <c r="M15" s="189">
        <v>0.0</v>
      </c>
      <c r="N15" s="189">
        <v>0.0</v>
      </c>
      <c r="O15" s="189">
        <v>0.0</v>
      </c>
      <c r="P15" s="189">
        <v>0.0</v>
      </c>
      <c r="Q15" s="189">
        <v>0.0</v>
      </c>
      <c r="R15" s="189">
        <v>0.0</v>
      </c>
      <c r="S15" s="189">
        <v>0.0</v>
      </c>
    </row>
    <row r="16" ht="14.25" customHeight="1">
      <c r="E16" s="187" t="s">
        <v>190</v>
      </c>
      <c r="K16" s="189" t="str">
        <f t="shared" ref="K16:S16" si="2">SUM(K7:K15)</f>
        <v>#REF!</v>
      </c>
      <c r="L16" s="189" t="str">
        <f t="shared" si="2"/>
        <v>#REF!</v>
      </c>
      <c r="M16" s="189" t="str">
        <f t="shared" si="2"/>
        <v>#REF!</v>
      </c>
      <c r="N16" s="189" t="str">
        <f t="shared" si="2"/>
        <v>#REF!</v>
      </c>
      <c r="O16" s="189" t="str">
        <f t="shared" si="2"/>
        <v>#REF!</v>
      </c>
      <c r="P16" s="189" t="str">
        <f t="shared" si="2"/>
        <v>#REF!</v>
      </c>
      <c r="Q16" s="189" t="str">
        <f t="shared" si="2"/>
        <v>#REF!</v>
      </c>
      <c r="R16" s="189" t="str">
        <f t="shared" si="2"/>
        <v>#REF!</v>
      </c>
      <c r="S16" s="189" t="str">
        <f t="shared" si="2"/>
        <v>#REF!</v>
      </c>
    </row>
    <row r="17" ht="14.25" customHeight="1">
      <c r="E17" s="187" t="s">
        <v>191</v>
      </c>
      <c r="K17" s="189"/>
      <c r="L17" s="189"/>
      <c r="M17" s="189"/>
      <c r="N17" s="189"/>
      <c r="O17" s="189"/>
      <c r="P17" s="189"/>
      <c r="Q17" s="189"/>
      <c r="R17" s="189"/>
      <c r="S17" s="189"/>
    </row>
    <row r="18" ht="14.25" customHeight="1">
      <c r="F18" s="188" t="s">
        <v>192</v>
      </c>
      <c r="K18" s="189" t="str">
        <f>'Facts and Assumptions'!$U$65*'Balance Sheet'!M16</f>
        <v>#ERROR!</v>
      </c>
      <c r="L18" s="189" t="str">
        <f>('Facts and Assumptions'!$U$65*'Balance Sheet'!$N$16/4)-($K$18/4)</f>
        <v>#ERROR!</v>
      </c>
      <c r="M18" s="189" t="str">
        <f>('Facts and Assumptions'!$U$65*'Balance Sheet'!$N$16/4)-($K$18/4)</f>
        <v>#ERROR!</v>
      </c>
      <c r="N18" s="189" t="str">
        <f>('Facts and Assumptions'!$U$65*'Balance Sheet'!$N$16/4)-($K$18/4)</f>
        <v>#ERROR!</v>
      </c>
      <c r="O18" s="189" t="str">
        <f>('Facts and Assumptions'!$U$65*'Balance Sheet'!$N$16/4)-($K$18/4)</f>
        <v>#ERROR!</v>
      </c>
      <c r="P18" s="189" t="str">
        <f>SUM(L18:O18)</f>
        <v>#ERROR!</v>
      </c>
      <c r="Q18" s="189" t="str">
        <f>'Facts and Assumptions'!$U$65*'Balance Sheet'!O16-P18</f>
        <v>#ERROR!</v>
      </c>
      <c r="R18" s="189" t="str">
        <f>'Facts and Assumptions'!$U$65*'Balance Sheet'!P16-Q18</f>
        <v>#ERROR!</v>
      </c>
      <c r="S18" s="189" t="str">
        <f>'Facts and Assumptions'!$U$65*'Balance Sheet'!Q16-R18</f>
        <v>#ERROR!</v>
      </c>
    </row>
    <row r="19" ht="14.25" customHeight="1">
      <c r="F19" s="188" t="s">
        <v>172</v>
      </c>
      <c r="K19" s="189"/>
      <c r="L19" s="189"/>
      <c r="M19" s="189"/>
      <c r="N19" s="189"/>
      <c r="O19" s="189"/>
      <c r="P19" s="189"/>
      <c r="Q19" s="189"/>
      <c r="R19" s="189"/>
      <c r="S19" s="189"/>
    </row>
    <row r="20" ht="14.25" customHeight="1">
      <c r="G20" s="188" t="s">
        <v>193</v>
      </c>
      <c r="K20" s="189">
        <v>0.0</v>
      </c>
      <c r="L20" s="189">
        <v>0.0</v>
      </c>
      <c r="M20" s="189">
        <v>0.0</v>
      </c>
      <c r="N20" s="189">
        <v>0.0</v>
      </c>
      <c r="O20" s="189">
        <v>0.0</v>
      </c>
      <c r="P20" s="189">
        <v>0.0</v>
      </c>
      <c r="Q20" s="189">
        <v>0.0</v>
      </c>
      <c r="R20" s="189">
        <v>0.0</v>
      </c>
      <c r="S20" s="189">
        <v>0.0</v>
      </c>
    </row>
    <row r="21" ht="14.25" customHeight="1">
      <c r="G21" s="188" t="s">
        <v>194</v>
      </c>
      <c r="K21" s="189">
        <v>0.0</v>
      </c>
      <c r="L21" s="189">
        <v>0.0</v>
      </c>
      <c r="M21" s="189">
        <v>0.0</v>
      </c>
      <c r="N21" s="189">
        <v>0.0</v>
      </c>
      <c r="O21" s="189">
        <v>0.0</v>
      </c>
      <c r="P21" s="189">
        <v>0.0</v>
      </c>
      <c r="Q21" s="189">
        <v>0.0</v>
      </c>
      <c r="R21" s="189">
        <v>0.0</v>
      </c>
      <c r="S21" s="189">
        <v>0.0</v>
      </c>
    </row>
    <row r="22" ht="14.25" customHeight="1">
      <c r="G22" s="188" t="s">
        <v>195</v>
      </c>
      <c r="K22" s="189">
        <v>0.0</v>
      </c>
      <c r="L22" s="189">
        <v>0.0</v>
      </c>
      <c r="M22" s="189">
        <v>0.0</v>
      </c>
      <c r="N22" s="189">
        <v>0.0</v>
      </c>
      <c r="O22" s="189">
        <v>0.0</v>
      </c>
      <c r="P22" s="189">
        <v>0.0</v>
      </c>
      <c r="Q22" s="189">
        <v>0.0</v>
      </c>
      <c r="R22" s="189">
        <v>0.0</v>
      </c>
      <c r="S22" s="189">
        <v>0.0</v>
      </c>
    </row>
    <row r="23" ht="14.25" customHeight="1">
      <c r="G23" s="188" t="s">
        <v>196</v>
      </c>
      <c r="K23" s="189">
        <v>0.0</v>
      </c>
      <c r="L23" s="189">
        <v>0.0</v>
      </c>
      <c r="M23" s="189">
        <v>0.0</v>
      </c>
      <c r="N23" s="189">
        <v>0.0</v>
      </c>
      <c r="O23" s="189">
        <v>0.0</v>
      </c>
      <c r="P23" s="189">
        <v>0.0</v>
      </c>
      <c r="Q23" s="189">
        <v>0.0</v>
      </c>
      <c r="R23" s="189">
        <v>0.0</v>
      </c>
      <c r="S23" s="189">
        <v>0.0</v>
      </c>
    </row>
    <row r="24" ht="14.25" customHeight="1">
      <c r="G24" s="188" t="s">
        <v>197</v>
      </c>
      <c r="K24" s="189">
        <v>0.0</v>
      </c>
      <c r="L24" s="189">
        <v>0.0</v>
      </c>
      <c r="M24" s="189">
        <v>0.0</v>
      </c>
      <c r="N24" s="189">
        <v>0.0</v>
      </c>
      <c r="O24" s="189">
        <v>0.0</v>
      </c>
      <c r="P24" s="189">
        <v>0.0</v>
      </c>
      <c r="Q24" s="189">
        <v>0.0</v>
      </c>
      <c r="R24" s="189">
        <v>0.0</v>
      </c>
      <c r="S24" s="189">
        <v>0.0</v>
      </c>
    </row>
    <row r="25" ht="14.25" customHeight="1">
      <c r="E25" s="187"/>
      <c r="F25" s="188" t="s">
        <v>198</v>
      </c>
      <c r="K25" s="189">
        <f t="shared" ref="K25:S25" si="3">SUM(K20:K24)</f>
        <v>0</v>
      </c>
      <c r="L25" s="189">
        <f t="shared" si="3"/>
        <v>0</v>
      </c>
      <c r="M25" s="189">
        <f t="shared" si="3"/>
        <v>0</v>
      </c>
      <c r="N25" s="189">
        <f t="shared" si="3"/>
        <v>0</v>
      </c>
      <c r="O25" s="189">
        <f t="shared" si="3"/>
        <v>0</v>
      </c>
      <c r="P25" s="189">
        <f t="shared" si="3"/>
        <v>0</v>
      </c>
      <c r="Q25" s="189">
        <f t="shared" si="3"/>
        <v>0</v>
      </c>
      <c r="R25" s="189">
        <f t="shared" si="3"/>
        <v>0</v>
      </c>
      <c r="S25" s="189">
        <f t="shared" si="3"/>
        <v>0</v>
      </c>
    </row>
    <row r="26" ht="14.25" customHeight="1">
      <c r="E26" s="187" t="s">
        <v>199</v>
      </c>
      <c r="K26" s="189" t="str">
        <f t="shared" ref="K26:S26" si="4">K18+K25</f>
        <v>#ERROR!</v>
      </c>
      <c r="L26" s="189" t="str">
        <f t="shared" si="4"/>
        <v>#ERROR!</v>
      </c>
      <c r="M26" s="189" t="str">
        <f t="shared" si="4"/>
        <v>#ERROR!</v>
      </c>
      <c r="N26" s="189" t="str">
        <f t="shared" si="4"/>
        <v>#ERROR!</v>
      </c>
      <c r="O26" s="189" t="str">
        <f t="shared" si="4"/>
        <v>#ERROR!</v>
      </c>
      <c r="P26" s="189" t="str">
        <f t="shared" si="4"/>
        <v>#ERROR!</v>
      </c>
      <c r="Q26" s="189" t="str">
        <f t="shared" si="4"/>
        <v>#ERROR!</v>
      </c>
      <c r="R26" s="189" t="str">
        <f t="shared" si="4"/>
        <v>#ERROR!</v>
      </c>
      <c r="S26" s="189" t="str">
        <f t="shared" si="4"/>
        <v>#ERROR!</v>
      </c>
    </row>
    <row r="27" ht="14.25" customHeight="1">
      <c r="K27" s="189"/>
      <c r="L27" s="189"/>
      <c r="M27" s="189"/>
      <c r="N27" s="189"/>
      <c r="O27" s="189"/>
      <c r="P27" s="189"/>
      <c r="Q27" s="189"/>
      <c r="R27" s="189"/>
      <c r="S27" s="189"/>
    </row>
    <row r="28" ht="14.25" customHeight="1">
      <c r="D28" s="185" t="s">
        <v>200</v>
      </c>
      <c r="K28" s="189" t="str">
        <f t="shared" ref="K28:S28" si="5">K26+K16</f>
        <v>#ERROR!</v>
      </c>
      <c r="L28" s="189" t="str">
        <f t="shared" si="5"/>
        <v>#ERROR!</v>
      </c>
      <c r="M28" s="189" t="str">
        <f t="shared" si="5"/>
        <v>#ERROR!</v>
      </c>
      <c r="N28" s="189" t="str">
        <f t="shared" si="5"/>
        <v>#ERROR!</v>
      </c>
      <c r="O28" s="189" t="str">
        <f t="shared" si="5"/>
        <v>#ERROR!</v>
      </c>
      <c r="P28" s="189" t="str">
        <f t="shared" si="5"/>
        <v>#ERROR!</v>
      </c>
      <c r="Q28" s="189" t="str">
        <f t="shared" si="5"/>
        <v>#ERROR!</v>
      </c>
      <c r="R28" s="189" t="str">
        <f t="shared" si="5"/>
        <v>#ERROR!</v>
      </c>
      <c r="S28" s="189" t="str">
        <f t="shared" si="5"/>
        <v>#ERROR!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L3:O3"/>
    <mergeCell ref="P3:P4"/>
    <mergeCell ref="Q3:Q4"/>
    <mergeCell ref="R3:R4"/>
    <mergeCell ref="S3:S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0.86"/>
    <col customWidth="1" min="2" max="2" width="20.86"/>
    <col customWidth="1" min="3" max="4" width="0.86"/>
    <col customWidth="1" min="5" max="5" width="12.71"/>
    <col customWidth="1" min="6" max="6" width="0.86"/>
    <col customWidth="1" min="7" max="7" width="12.71"/>
    <col customWidth="1" min="8" max="8" width="0.86"/>
    <col customWidth="1" min="9" max="9" width="14.86"/>
    <col customWidth="1" hidden="1" min="10" max="10" width="0.86"/>
    <col customWidth="1" min="11" max="11" width="12.0"/>
    <col customWidth="1" min="12" max="12" width="0.86"/>
    <col customWidth="1" min="13" max="26" width="8.71"/>
  </cols>
  <sheetData>
    <row r="1" ht="33.75" customHeight="1">
      <c r="A1" s="190" t="s">
        <v>201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ht="32.25" customHeight="1">
      <c r="A2" s="191"/>
      <c r="D2" s="192"/>
      <c r="E2" s="192">
        <v>2023.0</v>
      </c>
      <c r="F2" s="192"/>
      <c r="G2" s="192">
        <v>2024.0</v>
      </c>
      <c r="H2" s="192"/>
      <c r="I2" s="192">
        <v>2025.0</v>
      </c>
      <c r="J2" s="192"/>
      <c r="K2" s="193">
        <v>2026.0</v>
      </c>
      <c r="L2" s="54"/>
    </row>
    <row r="3" ht="3.75" customHeight="1">
      <c r="A3" s="194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</row>
    <row r="4" ht="14.25" customHeight="1">
      <c r="A4" s="194"/>
      <c r="B4" s="187" t="s">
        <v>161</v>
      </c>
      <c r="C4" s="194"/>
      <c r="D4" s="195"/>
      <c r="E4" s="196">
        <f>'Income Statement'!I11</f>
        <v>946855.728</v>
      </c>
      <c r="F4" s="195"/>
      <c r="G4" s="196">
        <f>'Income Statement'!J11</f>
        <v>22291933.42</v>
      </c>
      <c r="H4" s="195"/>
      <c r="I4" s="196">
        <f>'Income Statement'!K11</f>
        <v>183510845.5</v>
      </c>
      <c r="J4" s="195"/>
      <c r="K4" s="196">
        <f>'Income Statement'!L11</f>
        <v>464071099.8</v>
      </c>
      <c r="L4" s="194"/>
    </row>
    <row r="5" ht="3.75" customHeight="1">
      <c r="A5" s="194"/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</row>
    <row r="6" ht="14.25" customHeight="1">
      <c r="A6" s="194"/>
      <c r="B6" s="197" t="s">
        <v>202</v>
      </c>
      <c r="C6" s="194"/>
      <c r="D6" s="195"/>
      <c r="E6" s="196">
        <f>'Income Statement'!I20</f>
        <v>-2282585.807</v>
      </c>
      <c r="F6" s="195"/>
      <c r="G6" s="196">
        <f>'Income Statement'!J20</f>
        <v>-36097543.31</v>
      </c>
      <c r="H6" s="195"/>
      <c r="I6" s="196">
        <f>'Income Statement'!K20</f>
        <v>-159251374.9</v>
      </c>
      <c r="J6" s="195"/>
      <c r="K6" s="196">
        <f>'Income Statement'!L20</f>
        <v>-384954306.4</v>
      </c>
      <c r="L6" s="194"/>
    </row>
    <row r="7" ht="3.75" customHeight="1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ht="14.25" customHeight="1">
      <c r="A8" s="194"/>
      <c r="B8" s="197" t="s">
        <v>203</v>
      </c>
      <c r="C8" s="194"/>
      <c r="D8" s="195"/>
      <c r="E8" s="196">
        <f>'Income Statement'!I21</f>
        <v>30400</v>
      </c>
      <c r="F8" s="195"/>
      <c r="G8" s="196">
        <f>'Income Statement'!J21</f>
        <v>69500</v>
      </c>
      <c r="H8" s="195"/>
      <c r="I8" s="196">
        <f>'Income Statement'!K21</f>
        <v>330000</v>
      </c>
      <c r="J8" s="195"/>
      <c r="K8" s="196">
        <f>'Income Statement'!L21</f>
        <v>463750</v>
      </c>
      <c r="L8" s="194"/>
    </row>
    <row r="9" ht="3.75" customHeight="1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</row>
    <row r="10" ht="14.25" customHeight="1">
      <c r="A10" s="194"/>
      <c r="B10" s="187" t="s">
        <v>171</v>
      </c>
      <c r="C10" s="194"/>
      <c r="D10" s="195"/>
      <c r="E10" s="196">
        <f>'Income Statement'!I22</f>
        <v>-1335730.079</v>
      </c>
      <c r="F10" s="195"/>
      <c r="G10" s="196">
        <f>'Income Statement'!J22</f>
        <v>-13805609.89</v>
      </c>
      <c r="H10" s="195"/>
      <c r="I10" s="196">
        <f>'Income Statement'!K22</f>
        <v>24259470.56</v>
      </c>
      <c r="J10" s="195"/>
      <c r="K10" s="196">
        <f>'Income Statement'!L22</f>
        <v>79116793.38</v>
      </c>
      <c r="L10" s="194"/>
    </row>
    <row r="11" ht="3.75" customHeight="1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</row>
    <row r="12" ht="14.25" customHeight="1">
      <c r="A12" s="194"/>
      <c r="B12" s="187" t="s">
        <v>175</v>
      </c>
      <c r="C12" s="194"/>
      <c r="D12" s="195"/>
      <c r="E12" s="196">
        <f>'Income Statement'!I27</f>
        <v>-1334210.079</v>
      </c>
      <c r="F12" s="195"/>
      <c r="G12" s="196">
        <f>'Income Statement'!J27</f>
        <v>-13791709.89</v>
      </c>
      <c r="H12" s="195"/>
      <c r="I12" s="196">
        <f>'Income Statement'!K27</f>
        <v>17027829.39</v>
      </c>
      <c r="J12" s="195"/>
      <c r="K12" s="196">
        <f>'Income Statement'!L27</f>
        <v>55446680.37</v>
      </c>
      <c r="L12" s="194"/>
    </row>
    <row r="13" ht="3.75" customHeight="1">
      <c r="A13" s="194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</row>
    <row r="14" ht="14.25" customHeight="1">
      <c r="A14" s="194"/>
      <c r="B14" s="187" t="s">
        <v>177</v>
      </c>
      <c r="C14" s="194"/>
      <c r="D14" s="195"/>
      <c r="E14" s="196">
        <f>'Income Statement'!I31</f>
        <v>-1332690.079</v>
      </c>
      <c r="F14" s="195"/>
      <c r="G14" s="196">
        <f>'Income Statement'!J31</f>
        <v>-13777809.89</v>
      </c>
      <c r="H14" s="195"/>
      <c r="I14" s="196">
        <f>'Income Statement'!K31</f>
        <v>17093829.39</v>
      </c>
      <c r="J14" s="195"/>
      <c r="K14" s="196">
        <f>'Income Statement'!L31</f>
        <v>55539430.37</v>
      </c>
      <c r="L14" s="194"/>
    </row>
    <row r="15" ht="3.75" customHeight="1">
      <c r="A15" s="194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</row>
    <row r="16" ht="14.25" customHeight="1"/>
    <row r="17" ht="14.25" customHeight="1">
      <c r="B17" s="198" t="s">
        <v>204</v>
      </c>
      <c r="E17" s="199">
        <f t="shared" ref="E17:L17" si="1">E12/E4</f>
        <v>-1.40909543</v>
      </c>
      <c r="F17" s="199" t="str">
        <f t="shared" si="1"/>
        <v>#DIV/0!</v>
      </c>
      <c r="G17" s="199">
        <f t="shared" si="1"/>
        <v>-0.618686124</v>
      </c>
      <c r="H17" s="199" t="str">
        <f t="shared" si="1"/>
        <v>#DIV/0!</v>
      </c>
      <c r="I17" s="199">
        <f t="shared" si="1"/>
        <v>0.09278922642</v>
      </c>
      <c r="J17" s="199" t="str">
        <f t="shared" si="1"/>
        <v>#DIV/0!</v>
      </c>
      <c r="K17" s="199">
        <f t="shared" si="1"/>
        <v>0.1194788479</v>
      </c>
      <c r="L17" s="199" t="str">
        <f t="shared" si="1"/>
        <v>#DIV/0!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L1"/>
    <mergeCell ref="A2:C2"/>
    <mergeCell ref="K2:L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8" width="8.71"/>
    <col customWidth="1" min="19" max="19" width="10.29"/>
    <col customWidth="1" min="20" max="20" width="11.14"/>
    <col customWidth="1" min="21" max="21" width="11.86"/>
    <col customWidth="1" min="22" max="22" width="11.57"/>
    <col customWidth="1" min="2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5.0" customHeight="1">
      <c r="R6" s="135">
        <v>2020.0</v>
      </c>
      <c r="S6" s="135">
        <v>2021.0</v>
      </c>
      <c r="T6" s="135">
        <v>2022.0</v>
      </c>
      <c r="U6" s="135">
        <v>2023.0</v>
      </c>
      <c r="V6" s="135">
        <v>2024.0</v>
      </c>
    </row>
    <row r="7" ht="14.25" customHeight="1">
      <c r="R7" s="200" t="s">
        <v>140</v>
      </c>
    </row>
    <row r="8" ht="14.25" customHeight="1">
      <c r="L8" s="185" t="s">
        <v>205</v>
      </c>
      <c r="R8" s="191"/>
      <c r="S8" s="191"/>
      <c r="T8" s="191"/>
      <c r="U8" s="191"/>
      <c r="V8" s="191"/>
    </row>
    <row r="9" ht="14.25" customHeight="1">
      <c r="M9" s="188" t="s">
        <v>206</v>
      </c>
      <c r="R9" s="191" t="str">
        <f>'P&amp;L Statement'!#REF!</f>
        <v>#ERROR!</v>
      </c>
      <c r="S9" s="191" t="str">
        <f>'P&amp;L Statement'!#REF!</f>
        <v>#ERROR!</v>
      </c>
      <c r="T9" s="191" t="str">
        <f>'P&amp;L Statement'!#REF!</f>
        <v>#ERROR!</v>
      </c>
      <c r="U9" s="191" t="str">
        <f>'P&amp;L Statement'!#REF!</f>
        <v>#ERROR!</v>
      </c>
      <c r="V9" s="191" t="str">
        <f>'P&amp;L Statement'!#REF!</f>
        <v>#ERROR!</v>
      </c>
    </row>
    <row r="10" ht="14.25" customHeight="1">
      <c r="M10" s="188" t="s">
        <v>207</v>
      </c>
      <c r="R10" s="201" t="str">
        <f>'Cost &amp; Expense Model'!K26</f>
        <v>#ERROR!</v>
      </c>
      <c r="S10" s="201" t="str">
        <f>'Cost &amp; Expense Model'!P26</f>
        <v>#ERROR!</v>
      </c>
      <c r="T10" s="201" t="str">
        <f>'Cost &amp; Expense Model'!Q26</f>
        <v>#ERROR!</v>
      </c>
      <c r="U10" s="201" t="str">
        <f>'Cost &amp; Expense Model'!R26</f>
        <v>#ERROR!</v>
      </c>
      <c r="V10" s="201" t="str">
        <f>'Cost &amp; Expense Model'!S26</f>
        <v>#ERROR!</v>
      </c>
    </row>
    <row r="11" ht="14.25" customHeight="1">
      <c r="M11" s="188" t="s">
        <v>208</v>
      </c>
      <c r="R11" s="191">
        <f>'Working Capital'!K22</f>
        <v>0</v>
      </c>
      <c r="S11" s="191"/>
      <c r="T11" s="191"/>
      <c r="U11" s="191"/>
      <c r="V11" s="191"/>
    </row>
    <row r="12" ht="14.25" customHeight="1">
      <c r="L12" s="187" t="s">
        <v>209</v>
      </c>
      <c r="R12" s="191" t="str">
        <f t="shared" ref="R12:V12" si="1">R9+R10-R11</f>
        <v>#ERROR!</v>
      </c>
      <c r="S12" s="191" t="str">
        <f t="shared" si="1"/>
        <v>#ERROR!</v>
      </c>
      <c r="T12" s="191" t="str">
        <f t="shared" si="1"/>
        <v>#ERROR!</v>
      </c>
      <c r="U12" s="191" t="str">
        <f t="shared" si="1"/>
        <v>#ERROR!</v>
      </c>
      <c r="V12" s="191" t="str">
        <f t="shared" si="1"/>
        <v>#ERROR!</v>
      </c>
    </row>
    <row r="13" ht="14.25" customHeight="1">
      <c r="R13" s="191"/>
      <c r="S13" s="191"/>
      <c r="T13" s="191"/>
      <c r="U13" s="191"/>
      <c r="V13" s="191"/>
    </row>
    <row r="14" ht="14.25" customHeight="1">
      <c r="L14" s="185" t="s">
        <v>210</v>
      </c>
      <c r="R14" s="191"/>
      <c r="S14" s="191"/>
      <c r="T14" s="191"/>
      <c r="U14" s="191"/>
      <c r="V14" s="191"/>
    </row>
    <row r="15" ht="14.25" customHeight="1">
      <c r="M15" s="188" t="s">
        <v>211</v>
      </c>
      <c r="R15" s="191">
        <v>0.0</v>
      </c>
      <c r="S15" s="191">
        <v>0.0</v>
      </c>
      <c r="T15" s="191">
        <v>0.0</v>
      </c>
      <c r="U15" s="191">
        <v>0.0</v>
      </c>
      <c r="V15" s="191">
        <v>0.0</v>
      </c>
    </row>
    <row r="16" ht="14.25" customHeight="1">
      <c r="L16" s="187" t="s">
        <v>212</v>
      </c>
      <c r="R16" s="191">
        <f t="shared" ref="R16:V16" si="2">SUM(R15)</f>
        <v>0</v>
      </c>
      <c r="S16" s="191">
        <f t="shared" si="2"/>
        <v>0</v>
      </c>
      <c r="T16" s="191">
        <f t="shared" si="2"/>
        <v>0</v>
      </c>
      <c r="U16" s="191">
        <f t="shared" si="2"/>
        <v>0</v>
      </c>
      <c r="V16" s="191">
        <f t="shared" si="2"/>
        <v>0</v>
      </c>
    </row>
    <row r="17" ht="14.25" customHeight="1">
      <c r="R17" s="191"/>
      <c r="S17" s="191"/>
      <c r="T17" s="191"/>
      <c r="U17" s="191"/>
      <c r="V17" s="191"/>
    </row>
    <row r="18" ht="14.25" customHeight="1">
      <c r="L18" s="185" t="s">
        <v>213</v>
      </c>
      <c r="R18" s="191"/>
      <c r="S18" s="191"/>
      <c r="T18" s="191"/>
      <c r="U18" s="191"/>
      <c r="V18" s="191"/>
    </row>
    <row r="19" ht="14.25" customHeight="1">
      <c r="M19" s="202" t="s">
        <v>214</v>
      </c>
      <c r="R19" s="191">
        <v>0.0</v>
      </c>
      <c r="S19" s="191">
        <v>0.0</v>
      </c>
      <c r="T19" s="191">
        <v>0.0</v>
      </c>
      <c r="U19" s="191">
        <v>0.0</v>
      </c>
      <c r="V19" s="191">
        <v>0.0</v>
      </c>
    </row>
    <row r="20" ht="14.25" customHeight="1">
      <c r="M20" s="202" t="s">
        <v>215</v>
      </c>
      <c r="R20" s="191">
        <v>0.0</v>
      </c>
      <c r="S20" s="191">
        <v>0.0</v>
      </c>
      <c r="T20" s="191">
        <v>0.0</v>
      </c>
      <c r="U20" s="191">
        <v>0.0</v>
      </c>
      <c r="V20" s="191">
        <v>0.0</v>
      </c>
    </row>
    <row r="21" ht="14.25" customHeight="1">
      <c r="L21" s="187" t="s">
        <v>216</v>
      </c>
      <c r="R21" s="191">
        <f t="shared" ref="R21:V21" si="3">SUM(R19:R20)</f>
        <v>0</v>
      </c>
      <c r="S21" s="191">
        <f t="shared" si="3"/>
        <v>0</v>
      </c>
      <c r="T21" s="191">
        <f t="shared" si="3"/>
        <v>0</v>
      </c>
      <c r="U21" s="191">
        <f t="shared" si="3"/>
        <v>0</v>
      </c>
      <c r="V21" s="191">
        <f t="shared" si="3"/>
        <v>0</v>
      </c>
    </row>
    <row r="22" ht="14.25" customHeight="1">
      <c r="R22" s="191"/>
      <c r="S22" s="191"/>
      <c r="T22" s="191"/>
      <c r="U22" s="191"/>
      <c r="V22" s="191"/>
    </row>
    <row r="23" ht="14.25" customHeight="1">
      <c r="L23" s="188" t="s">
        <v>217</v>
      </c>
      <c r="R23" s="191" t="str">
        <f t="shared" ref="R23:V23" si="4">R12-R16+R21</f>
        <v>#ERROR!</v>
      </c>
      <c r="S23" s="191" t="str">
        <f t="shared" si="4"/>
        <v>#ERROR!</v>
      </c>
      <c r="T23" s="191" t="str">
        <f t="shared" si="4"/>
        <v>#ERROR!</v>
      </c>
      <c r="U23" s="191" t="str">
        <f t="shared" si="4"/>
        <v>#ERROR!</v>
      </c>
      <c r="V23" s="191" t="str">
        <f t="shared" si="4"/>
        <v>#ERROR!</v>
      </c>
    </row>
    <row r="24" ht="14.25" customHeight="1">
      <c r="M24" s="188" t="s">
        <v>218</v>
      </c>
      <c r="R24" s="203">
        <f>'Facts and Assumptions'!D35</f>
        <v>0</v>
      </c>
      <c r="S24" s="191" t="str">
        <f t="shared" ref="S24:V24" si="5">R25</f>
        <v>#ERROR!</v>
      </c>
      <c r="T24" s="191" t="str">
        <f t="shared" si="5"/>
        <v>#ERROR!</v>
      </c>
      <c r="U24" s="191" t="str">
        <f t="shared" si="5"/>
        <v>#ERROR!</v>
      </c>
      <c r="V24" s="191" t="str">
        <f t="shared" si="5"/>
        <v>#ERROR!</v>
      </c>
    </row>
    <row r="25" ht="14.25" customHeight="1">
      <c r="L25" s="187" t="s">
        <v>219</v>
      </c>
      <c r="R25" s="191" t="str">
        <f t="shared" ref="R25:V25" si="6">R23+R24</f>
        <v>#ERROR!</v>
      </c>
      <c r="S25" s="191" t="str">
        <f t="shared" si="6"/>
        <v>#ERROR!</v>
      </c>
      <c r="T25" s="191" t="str">
        <f t="shared" si="6"/>
        <v>#ERROR!</v>
      </c>
      <c r="U25" s="191" t="str">
        <f t="shared" si="6"/>
        <v>#ERROR!</v>
      </c>
      <c r="V25" s="191" t="str">
        <f t="shared" si="6"/>
        <v>#ERROR!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S6:S7"/>
    <mergeCell ref="T6:T7"/>
    <mergeCell ref="U6:U7"/>
    <mergeCell ref="V6:V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9" width="8.71"/>
    <col customWidth="1" min="10" max="10" width="20.14"/>
    <col customWidth="1" min="11" max="15" width="12.71"/>
    <col customWidth="1" min="16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5.0" customHeight="1">
      <c r="K7" s="135">
        <v>2020.0</v>
      </c>
      <c r="L7" s="135">
        <v>2021.0</v>
      </c>
      <c r="M7" s="135">
        <v>2022.0</v>
      </c>
      <c r="N7" s="135">
        <v>2023.0</v>
      </c>
      <c r="O7" s="135">
        <v>2024.0</v>
      </c>
    </row>
    <row r="8" ht="14.25" customHeight="1">
      <c r="K8" s="200" t="s">
        <v>140</v>
      </c>
    </row>
    <row r="9" ht="14.25" customHeight="1">
      <c r="G9" s="188" t="s">
        <v>220</v>
      </c>
      <c r="K9" s="191"/>
      <c r="L9" s="191"/>
      <c r="M9" s="191"/>
      <c r="N9" s="191"/>
      <c r="O9" s="191"/>
    </row>
    <row r="10" ht="14.25" customHeight="1">
      <c r="I10" s="188" t="s">
        <v>221</v>
      </c>
      <c r="K10" s="191" t="str">
        <f>'Cash Flow Statement'!R25</f>
        <v>#ERROR!</v>
      </c>
      <c r="L10" s="191" t="str">
        <f>'Cash Flow Statement'!S25</f>
        <v>#ERROR!</v>
      </c>
      <c r="M10" s="191" t="str">
        <f>'Cash Flow Statement'!T25</f>
        <v>#ERROR!</v>
      </c>
      <c r="N10" s="191" t="str">
        <f>'Cash Flow Statement'!U25</f>
        <v>#ERROR!</v>
      </c>
      <c r="O10" s="191" t="str">
        <f>'Cash Flow Statement'!V25</f>
        <v>#ERROR!</v>
      </c>
    </row>
    <row r="11" ht="14.25" customHeight="1">
      <c r="I11" s="188" t="s">
        <v>222</v>
      </c>
      <c r="K11" s="191">
        <v>0.0</v>
      </c>
      <c r="L11" s="191">
        <v>0.0</v>
      </c>
      <c r="M11" s="191">
        <v>0.0</v>
      </c>
      <c r="N11" s="191">
        <v>0.0</v>
      </c>
      <c r="O11" s="191">
        <v>0.0</v>
      </c>
    </row>
    <row r="12" ht="14.25" customHeight="1">
      <c r="I12" s="188" t="s">
        <v>223</v>
      </c>
      <c r="K12" s="191" t="str">
        <f>('Revenue Model'!M3*'Facts and Assumptions'!$D$14*'Facts and Assumptions'!#REF!)+('Revenue Model'!M3*(1-'Facts and Assumptions'!$D$14)*'Facts and Assumptions'!#REF!)</f>
        <v>#ERROR!</v>
      </c>
      <c r="L12" s="191" t="str">
        <f>('Revenue Model'!N3*'Facts and Assumptions'!$D$14*'Facts and Assumptions'!#REF!)+('Revenue Model'!N3*(1-'Facts and Assumptions'!$D$14)*'Facts and Assumptions'!#REF!)</f>
        <v>#ERROR!</v>
      </c>
      <c r="M12" s="191" t="str">
        <f>('Revenue Model'!O3*'Facts and Assumptions'!$D$14*'Facts and Assumptions'!#REF!)+('Revenue Model'!O3*(1-'Facts and Assumptions'!$D$14)*'Facts and Assumptions'!#REF!)</f>
        <v>#ERROR!</v>
      </c>
      <c r="N12" s="191" t="str">
        <f>('Revenue Model'!P3*'Facts and Assumptions'!$D$14*'Facts and Assumptions'!#REF!)+('Revenue Model'!P3*(1-'Facts and Assumptions'!$D$14)*'Facts and Assumptions'!#REF!)</f>
        <v>#ERROR!</v>
      </c>
      <c r="O12" s="191" t="str">
        <f>('Facts and Assumptions'!U67*'Facts and Assumptions'!$D$14*'Facts and Assumptions'!#REF!)+('Facts and Assumptions'!U67*(1-'Facts and Assumptions'!$D$14)*'Facts and Assumptions'!#REF!)</f>
        <v>#ERROR!</v>
      </c>
    </row>
    <row r="13" ht="14.25" customHeight="1">
      <c r="H13" s="188" t="s">
        <v>224</v>
      </c>
      <c r="K13" s="191" t="str">
        <f t="shared" ref="K13:O13" si="1">SUM(K10:K12)</f>
        <v>#ERROR!</v>
      </c>
      <c r="L13" s="191" t="str">
        <f t="shared" si="1"/>
        <v>#ERROR!</v>
      </c>
      <c r="M13" s="191" t="str">
        <f t="shared" si="1"/>
        <v>#ERROR!</v>
      </c>
      <c r="N13" s="191" t="str">
        <f t="shared" si="1"/>
        <v>#ERROR!</v>
      </c>
      <c r="O13" s="191" t="str">
        <f t="shared" si="1"/>
        <v>#ERROR!</v>
      </c>
    </row>
    <row r="14" ht="14.25" customHeight="1">
      <c r="K14" s="191"/>
      <c r="L14" s="191"/>
      <c r="M14" s="191"/>
      <c r="N14" s="191"/>
      <c r="O14" s="191"/>
    </row>
    <row r="15" ht="14.25" customHeight="1">
      <c r="G15" s="188" t="s">
        <v>225</v>
      </c>
      <c r="K15" s="191"/>
      <c r="L15" s="191"/>
      <c r="M15" s="191"/>
      <c r="N15" s="191"/>
      <c r="O15" s="191"/>
    </row>
    <row r="16" ht="14.25" customHeight="1">
      <c r="I16" s="188" t="s">
        <v>226</v>
      </c>
      <c r="K16" s="191">
        <v>0.0</v>
      </c>
      <c r="L16" s="191">
        <v>0.0</v>
      </c>
      <c r="M16" s="191">
        <v>0.0</v>
      </c>
      <c r="N16" s="191">
        <v>0.0</v>
      </c>
      <c r="O16" s="191">
        <v>0.0</v>
      </c>
    </row>
    <row r="17" ht="14.25" customHeight="1">
      <c r="I17" s="188" t="s">
        <v>227</v>
      </c>
      <c r="K17" s="191">
        <v>0.0</v>
      </c>
      <c r="L17" s="191">
        <v>0.0</v>
      </c>
      <c r="M17" s="191">
        <v>0.0</v>
      </c>
      <c r="N17" s="191">
        <v>0.0</v>
      </c>
      <c r="O17" s="191">
        <v>0.0</v>
      </c>
    </row>
    <row r="18" ht="14.25" customHeight="1">
      <c r="I18" s="188" t="s">
        <v>228</v>
      </c>
      <c r="K18" s="191">
        <v>0.0</v>
      </c>
      <c r="L18" s="191">
        <v>0.0</v>
      </c>
      <c r="M18" s="191">
        <v>0.0</v>
      </c>
      <c r="N18" s="191">
        <v>0.0</v>
      </c>
      <c r="O18" s="191">
        <v>0.0</v>
      </c>
    </row>
    <row r="19" ht="14.25" customHeight="1">
      <c r="H19" s="188" t="s">
        <v>229</v>
      </c>
      <c r="K19" s="191">
        <f t="shared" ref="K19:O19" si="2">SUM(K16:K18)</f>
        <v>0</v>
      </c>
      <c r="L19" s="191">
        <f t="shared" si="2"/>
        <v>0</v>
      </c>
      <c r="M19" s="191">
        <f t="shared" si="2"/>
        <v>0</v>
      </c>
      <c r="N19" s="191">
        <f t="shared" si="2"/>
        <v>0</v>
      </c>
      <c r="O19" s="191">
        <f t="shared" si="2"/>
        <v>0</v>
      </c>
    </row>
    <row r="20" ht="14.25" customHeight="1">
      <c r="K20" s="191"/>
      <c r="L20" s="191"/>
      <c r="M20" s="191"/>
      <c r="N20" s="191"/>
      <c r="O20" s="191"/>
    </row>
    <row r="21" ht="14.25" customHeight="1">
      <c r="G21" s="188" t="s">
        <v>230</v>
      </c>
      <c r="K21" s="191" t="str">
        <f t="shared" ref="K21:O21" si="3">K13-K19</f>
        <v>#ERROR!</v>
      </c>
      <c r="L21" s="191" t="str">
        <f t="shared" si="3"/>
        <v>#ERROR!</v>
      </c>
      <c r="M21" s="191" t="str">
        <f t="shared" si="3"/>
        <v>#ERROR!</v>
      </c>
      <c r="N21" s="191" t="str">
        <f t="shared" si="3"/>
        <v>#ERROR!</v>
      </c>
      <c r="O21" s="191" t="str">
        <f t="shared" si="3"/>
        <v>#ERROR!</v>
      </c>
    </row>
    <row r="22" ht="14.25" customHeight="1">
      <c r="G22" s="188" t="s">
        <v>231</v>
      </c>
      <c r="K22" s="188">
        <v>0.0</v>
      </c>
      <c r="L22" s="188" t="str">
        <f t="shared" ref="L22:O22" si="4">L21-K21</f>
        <v>#ERROR!</v>
      </c>
      <c r="M22" s="188" t="str">
        <f t="shared" si="4"/>
        <v>#ERROR!</v>
      </c>
      <c r="N22" s="188" t="str">
        <f t="shared" si="4"/>
        <v>#ERROR!</v>
      </c>
      <c r="O22" s="188" t="str">
        <f t="shared" si="4"/>
        <v>#ERROR!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L7:L8"/>
    <mergeCell ref="M7:M8"/>
    <mergeCell ref="N7:N8"/>
    <mergeCell ref="O7:O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6" width="8.71"/>
    <col customWidth="1" min="7" max="7" width="2.71"/>
    <col customWidth="1" min="8" max="8" width="2.86"/>
    <col customWidth="1" min="9" max="9" width="3.14"/>
    <col customWidth="1" min="10" max="12" width="8.71"/>
    <col customWidth="1" min="13" max="17" width="15.57"/>
    <col customWidth="1" min="18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M6" s="135">
        <v>2020.0</v>
      </c>
      <c r="N6" s="135">
        <v>2021.0</v>
      </c>
      <c r="O6" s="135">
        <v>2022.0</v>
      </c>
      <c r="P6" s="135">
        <v>2023.0</v>
      </c>
      <c r="Q6" s="204">
        <v>2024.0</v>
      </c>
    </row>
    <row r="7" ht="14.25" customHeight="1">
      <c r="M7" s="135" t="s">
        <v>140</v>
      </c>
    </row>
    <row r="8" ht="14.25" customHeight="1">
      <c r="G8" s="188" t="s">
        <v>232</v>
      </c>
      <c r="M8" s="186"/>
      <c r="N8" s="186"/>
      <c r="O8" s="186"/>
      <c r="P8" s="186"/>
      <c r="Q8" s="186"/>
    </row>
    <row r="9" ht="14.25" customHeight="1">
      <c r="I9" s="188" t="s">
        <v>220</v>
      </c>
      <c r="M9" s="201"/>
      <c r="N9" s="201"/>
      <c r="O9" s="201"/>
      <c r="P9" s="201"/>
      <c r="Q9" s="201"/>
    </row>
    <row r="10" ht="14.25" customHeight="1">
      <c r="J10" s="188" t="s">
        <v>221</v>
      </c>
      <c r="M10" s="201" t="str">
        <f>'Cash Flow Statement'!R25</f>
        <v>#ERROR!</v>
      </c>
      <c r="N10" s="201" t="str">
        <f>'Cash Flow Statement'!S25</f>
        <v>#ERROR!</v>
      </c>
      <c r="O10" s="201" t="str">
        <f>'Cash Flow Statement'!T25</f>
        <v>#ERROR!</v>
      </c>
      <c r="P10" s="201" t="str">
        <f>'Cash Flow Statement'!U25</f>
        <v>#ERROR!</v>
      </c>
      <c r="Q10" s="201" t="str">
        <f>'Cash Flow Statement'!V25</f>
        <v>#ERROR!</v>
      </c>
    </row>
    <row r="11" ht="14.25" customHeight="1">
      <c r="J11" s="188" t="s">
        <v>222</v>
      </c>
      <c r="M11" s="201">
        <v>0.0</v>
      </c>
      <c r="N11" s="201">
        <v>0.0</v>
      </c>
      <c r="O11" s="201">
        <v>0.0</v>
      </c>
      <c r="P11" s="201">
        <v>0.0</v>
      </c>
      <c r="Q11" s="201">
        <v>0.0</v>
      </c>
    </row>
    <row r="12" ht="14.25" customHeight="1">
      <c r="J12" s="188" t="s">
        <v>233</v>
      </c>
      <c r="M12" s="201">
        <v>0.0</v>
      </c>
      <c r="N12" s="201">
        <v>0.0</v>
      </c>
      <c r="O12" s="201">
        <v>0.0</v>
      </c>
      <c r="P12" s="201">
        <v>0.0</v>
      </c>
      <c r="Q12" s="201">
        <v>0.0</v>
      </c>
    </row>
    <row r="13" ht="14.25" customHeight="1">
      <c r="J13" s="188" t="s">
        <v>234</v>
      </c>
      <c r="M13" s="205" t="str">
        <f>'P&amp;L Statement'!#REF!*'Facts and Assumptions'!#REF!</f>
        <v>#ERROR!</v>
      </c>
      <c r="N13" s="201" t="str">
        <f>'P&amp;L Statement'!#REF!</f>
        <v>#ERROR!</v>
      </c>
      <c r="O13" s="201" t="str">
        <f>'P&amp;L Statement'!#REF!</f>
        <v>#ERROR!</v>
      </c>
      <c r="P13" s="201" t="str">
        <f>'P&amp;L Statement'!#REF!</f>
        <v>#ERROR!</v>
      </c>
      <c r="Q13" s="205" t="str">
        <f>'P&amp;L Statement'!#REF!</f>
        <v>#ERROR!</v>
      </c>
    </row>
    <row r="14" ht="14.25" customHeight="1">
      <c r="J14" s="206" t="s">
        <v>224</v>
      </c>
      <c r="K14" s="206"/>
      <c r="L14" s="206"/>
      <c r="M14" s="201" t="str">
        <f t="shared" ref="M14:Q14" si="1">SUM(M10:M13)</f>
        <v>#ERROR!</v>
      </c>
      <c r="N14" s="207" t="str">
        <f t="shared" si="1"/>
        <v>#ERROR!</v>
      </c>
      <c r="O14" s="207" t="str">
        <f t="shared" si="1"/>
        <v>#ERROR!</v>
      </c>
      <c r="P14" s="207" t="str">
        <f t="shared" si="1"/>
        <v>#ERROR!</v>
      </c>
      <c r="Q14" s="201" t="str">
        <f t="shared" si="1"/>
        <v>#ERROR!</v>
      </c>
    </row>
    <row r="15" ht="14.25" customHeight="1">
      <c r="M15" s="201"/>
      <c r="N15" s="201"/>
      <c r="O15" s="201"/>
      <c r="P15" s="201"/>
      <c r="Q15" s="201"/>
    </row>
    <row r="16" ht="14.25" customHeight="1">
      <c r="I16" s="188" t="s">
        <v>235</v>
      </c>
      <c r="M16" s="201" t="str">
        <f>'Facts and Assumptions'!$U$64*'Facts and Assumptions'!D48*'Human Resources'!#REF!</f>
        <v>#ERROR!</v>
      </c>
      <c r="N16" s="201" t="str">
        <f>'Facts and Assumptions'!$U$64*'Facts and Assumptions'!D48*'Human Resources'!$V$10+M16</f>
        <v>#ERROR!</v>
      </c>
      <c r="O16" s="201" t="str">
        <f>'Facts and Assumptions'!$U$64*'Facts and Assumptions'!E47*'Human Resources'!$V$10+N16</f>
        <v>#ERROR!</v>
      </c>
      <c r="P16" s="201" t="str">
        <f>'Facts and Assumptions'!$U$64*'Facts and Assumptions'!F47*'Human Resources'!$V$10+O16</f>
        <v>#ERROR!</v>
      </c>
      <c r="Q16" s="201" t="str">
        <f>'Facts and Assumptions'!$U$64*'Facts and Assumptions'!G47*'Human Resources'!$V$10+P16</f>
        <v>#ERROR!</v>
      </c>
    </row>
    <row r="17" ht="14.25" customHeight="1">
      <c r="I17" s="208" t="s">
        <v>236</v>
      </c>
      <c r="K17" s="208"/>
      <c r="L17" s="208"/>
      <c r="M17" s="201">
        <v>0.0</v>
      </c>
      <c r="N17" s="201">
        <v>0.0</v>
      </c>
      <c r="O17" s="201">
        <v>0.0</v>
      </c>
      <c r="P17" s="201">
        <v>0.0</v>
      </c>
      <c r="Q17" s="209">
        <v>0.0</v>
      </c>
    </row>
    <row r="18" ht="14.25" customHeight="1">
      <c r="H18" s="210" t="s">
        <v>237</v>
      </c>
      <c r="J18" s="210"/>
      <c r="M18" s="211" t="str">
        <f t="shared" ref="M18:Q18" si="2">SUM(M14:M17)</f>
        <v>#ERROR!</v>
      </c>
      <c r="N18" s="211" t="str">
        <f t="shared" si="2"/>
        <v>#ERROR!</v>
      </c>
      <c r="O18" s="211" t="str">
        <f t="shared" si="2"/>
        <v>#ERROR!</v>
      </c>
      <c r="P18" s="211" t="str">
        <f t="shared" si="2"/>
        <v>#ERROR!</v>
      </c>
      <c r="Q18" s="211" t="str">
        <f t="shared" si="2"/>
        <v>#ERROR!</v>
      </c>
    </row>
    <row r="19" ht="14.25" customHeight="1">
      <c r="M19" s="201"/>
      <c r="N19" s="201"/>
      <c r="O19" s="201"/>
      <c r="P19" s="201"/>
      <c r="Q19" s="201"/>
    </row>
    <row r="20" ht="14.25" customHeight="1">
      <c r="G20" s="188" t="s">
        <v>238</v>
      </c>
      <c r="M20" s="201"/>
      <c r="N20" s="201"/>
      <c r="O20" s="201"/>
      <c r="P20" s="201"/>
      <c r="Q20" s="201"/>
    </row>
    <row r="21" ht="14.25" customHeight="1">
      <c r="I21" s="188" t="s">
        <v>225</v>
      </c>
      <c r="M21" s="201"/>
      <c r="N21" s="201"/>
      <c r="O21" s="201"/>
      <c r="P21" s="201"/>
      <c r="Q21" s="201"/>
    </row>
    <row r="22" ht="14.25" customHeight="1">
      <c r="J22" s="188" t="s">
        <v>226</v>
      </c>
      <c r="M22" s="201">
        <v>0.0</v>
      </c>
      <c r="N22" s="201">
        <v>0.0</v>
      </c>
      <c r="O22" s="201">
        <v>0.0</v>
      </c>
      <c r="P22" s="201">
        <v>0.0</v>
      </c>
      <c r="Q22" s="201">
        <v>0.0</v>
      </c>
    </row>
    <row r="23" ht="14.25" customHeight="1">
      <c r="J23" s="188" t="s">
        <v>239</v>
      </c>
      <c r="M23" s="201">
        <v>0.0</v>
      </c>
      <c r="N23" s="201">
        <v>0.0</v>
      </c>
      <c r="O23" s="201">
        <v>0.0</v>
      </c>
      <c r="P23" s="201">
        <v>0.0</v>
      </c>
      <c r="Q23" s="201">
        <v>0.0</v>
      </c>
    </row>
    <row r="24" ht="14.25" customHeight="1">
      <c r="J24" s="188" t="s">
        <v>240</v>
      </c>
      <c r="M24" s="201">
        <v>0.0</v>
      </c>
      <c r="N24" s="201">
        <v>0.0</v>
      </c>
      <c r="O24" s="201">
        <v>0.0</v>
      </c>
      <c r="P24" s="201">
        <v>0.0</v>
      </c>
      <c r="Q24" s="201">
        <v>0.0</v>
      </c>
    </row>
    <row r="25" ht="14.25" customHeight="1">
      <c r="M25" s="201"/>
      <c r="N25" s="201"/>
      <c r="O25" s="201"/>
      <c r="P25" s="201"/>
      <c r="Q25" s="201"/>
    </row>
    <row r="26" ht="14.25" customHeight="1">
      <c r="J26" s="188" t="s">
        <v>229</v>
      </c>
      <c r="M26" s="201">
        <f t="shared" ref="M26:Q26" si="3">SUM(M22:M24)</f>
        <v>0</v>
      </c>
      <c r="N26" s="201">
        <f t="shared" si="3"/>
        <v>0</v>
      </c>
      <c r="O26" s="201">
        <f t="shared" si="3"/>
        <v>0</v>
      </c>
      <c r="P26" s="201">
        <f t="shared" si="3"/>
        <v>0</v>
      </c>
      <c r="Q26" s="201">
        <f t="shared" si="3"/>
        <v>0</v>
      </c>
    </row>
    <row r="27" ht="14.25" customHeight="1">
      <c r="I27" s="188" t="s">
        <v>241</v>
      </c>
      <c r="M27" s="201"/>
      <c r="N27" s="201"/>
      <c r="O27" s="201"/>
      <c r="P27" s="201"/>
      <c r="Q27" s="201"/>
    </row>
    <row r="28" ht="14.25" customHeight="1">
      <c r="I28" s="188" t="s">
        <v>242</v>
      </c>
      <c r="M28" s="201"/>
      <c r="N28" s="201"/>
      <c r="O28" s="201"/>
      <c r="P28" s="201"/>
      <c r="Q28" s="201"/>
    </row>
    <row r="29" ht="14.25" customHeight="1">
      <c r="I29" s="188" t="s">
        <v>243</v>
      </c>
      <c r="M29" s="201"/>
      <c r="N29" s="201"/>
      <c r="O29" s="201"/>
      <c r="P29" s="201"/>
      <c r="Q29" s="201"/>
    </row>
    <row r="30" ht="14.25" customHeight="1">
      <c r="M30" s="201"/>
      <c r="N30" s="201"/>
      <c r="O30" s="201"/>
      <c r="P30" s="201"/>
      <c r="Q30" s="201"/>
    </row>
    <row r="31" ht="14.25" customHeight="1">
      <c r="G31" s="188" t="s">
        <v>244</v>
      </c>
      <c r="M31" s="201"/>
      <c r="N31" s="201"/>
      <c r="O31" s="201"/>
      <c r="P31" s="201"/>
      <c r="Q31" s="201"/>
    </row>
    <row r="32" ht="14.25" customHeight="1">
      <c r="I32" s="188" t="s">
        <v>245</v>
      </c>
      <c r="M32" s="201"/>
      <c r="N32" s="201"/>
      <c r="O32" s="201"/>
      <c r="P32" s="201"/>
      <c r="Q32" s="201"/>
    </row>
    <row r="33" ht="14.25" customHeight="1">
      <c r="I33" s="188" t="s">
        <v>246</v>
      </c>
      <c r="M33" s="201"/>
      <c r="N33" s="201"/>
      <c r="O33" s="201"/>
      <c r="P33" s="201"/>
      <c r="Q33" s="201"/>
    </row>
    <row r="34" ht="14.25" customHeight="1">
      <c r="I34" s="188" t="s">
        <v>247</v>
      </c>
      <c r="M34" s="201"/>
      <c r="N34" s="201"/>
      <c r="O34" s="201"/>
      <c r="P34" s="201"/>
      <c r="Q34" s="201"/>
    </row>
    <row r="35" ht="14.25" customHeight="1">
      <c r="H35" s="188" t="s">
        <v>248</v>
      </c>
      <c r="M35" s="201"/>
      <c r="N35" s="201"/>
      <c r="O35" s="201"/>
      <c r="P35" s="201"/>
      <c r="Q35" s="201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N6:N7"/>
    <mergeCell ref="O6:O7"/>
    <mergeCell ref="P6:P7"/>
    <mergeCell ref="Q6:Q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