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7D18632B-9A40-6546-8351-6A5EDACD2CBC}" xr6:coauthVersionLast="47" xr6:coauthVersionMax="47" xr10:uidLastSave="{00000000-0000-0000-0000-000000000000}"/>
  <bookViews>
    <workbookView xWindow="0" yWindow="500" windowWidth="33600" windowHeight="19120" activeTab="2" xr2:uid="{D0A728E9-24FF-3944-834F-28F35C7BD5E4}"/>
  </bookViews>
  <sheets>
    <sheet name="Class_Example_Page_9" sheetId="2" r:id="rId1"/>
    <sheet name="Page 18" sheetId="1" r:id="rId2"/>
    <sheet name="class example II" sheetId="7" r:id="rId3"/>
    <sheet name="page 27 " sheetId="5" r:id="rId4"/>
    <sheet name="page 31" sheetId="6" r:id="rId5"/>
  </sheets>
  <definedNames>
    <definedName name="_xlnm._FilterDatabase" localSheetId="1" hidden="1">'Page 18'!$T$17:$Z$83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K15" i="7"/>
  <c r="L15" i="7"/>
  <c r="H15" i="7"/>
  <c r="G21" i="7"/>
  <c r="E17" i="7"/>
  <c r="E16" i="7"/>
  <c r="H6" i="5"/>
  <c r="G6" i="5"/>
  <c r="G5" i="5"/>
  <c r="F3" i="5"/>
  <c r="F2" i="5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8" i="7"/>
  <c r="L9" i="7" s="1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G15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15" i="7"/>
  <c r="B16" i="6"/>
  <c r="B15" i="6"/>
  <c r="B11" i="6"/>
  <c r="C6" i="6"/>
  <c r="G4" i="5"/>
  <c r="Y28" i="1"/>
  <c r="Z28" i="1" s="1"/>
  <c r="N5" i="1"/>
  <c r="N6" i="1"/>
  <c r="N7" i="1"/>
  <c r="N8" i="1"/>
  <c r="N9" i="1"/>
  <c r="N10" i="1"/>
  <c r="N11" i="1"/>
  <c r="N12" i="1"/>
  <c r="N13" i="1"/>
  <c r="N14" i="1"/>
  <c r="N4" i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18" i="1"/>
  <c r="Z18" i="1" s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18" i="1"/>
  <c r="E9" i="2"/>
  <c r="F9" i="2"/>
  <c r="D9" i="2"/>
  <c r="E6" i="2"/>
  <c r="E10" i="2" s="1"/>
  <c r="F6" i="2"/>
  <c r="F10" i="2" s="1"/>
  <c r="D6" i="2"/>
  <c r="D10" i="2" s="1"/>
  <c r="F8" i="2"/>
  <c r="E8" i="2"/>
  <c r="D8" i="2"/>
  <c r="G16" i="7" l="1"/>
  <c r="H16" i="7" l="1"/>
  <c r="G17" i="7"/>
  <c r="G18" i="7" l="1"/>
  <c r="H17" i="7"/>
  <c r="G19" i="7" l="1"/>
  <c r="H18" i="7"/>
  <c r="G20" i="7" l="1"/>
  <c r="H19" i="7"/>
  <c r="H20" i="7" l="1"/>
  <c r="G22" i="7" l="1"/>
  <c r="H21" i="7"/>
  <c r="G23" i="7" l="1"/>
  <c r="H22" i="7"/>
  <c r="G24" i="7" l="1"/>
  <c r="H23" i="7"/>
  <c r="G25" i="7" l="1"/>
  <c r="H24" i="7"/>
  <c r="G26" i="7" l="1"/>
  <c r="H25" i="7"/>
  <c r="G27" i="7" l="1"/>
  <c r="H26" i="7"/>
  <c r="G28" i="7" l="1"/>
  <c r="H27" i="7"/>
  <c r="G29" i="7" l="1"/>
  <c r="H28" i="7"/>
  <c r="G30" i="7" l="1"/>
  <c r="H29" i="7"/>
  <c r="G31" i="7" l="1"/>
  <c r="H30" i="7"/>
  <c r="G32" i="7" l="1"/>
  <c r="H31" i="7"/>
  <c r="G33" i="7" l="1"/>
  <c r="H32" i="7"/>
  <c r="G34" i="7" l="1"/>
  <c r="H33" i="7"/>
  <c r="G35" i="7" l="1"/>
  <c r="H34" i="7"/>
  <c r="G36" i="7" l="1"/>
  <c r="H35" i="7"/>
  <c r="G37" i="7" l="1"/>
  <c r="H36" i="7"/>
  <c r="G38" i="7" l="1"/>
  <c r="H38" i="7" s="1"/>
  <c r="H3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6F714-3EAA-9149-97E1-85B7EB2008C2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<sst xmlns="http://schemas.openxmlformats.org/spreadsheetml/2006/main" count="149" uniqueCount="88">
  <si>
    <t>Deactivated</t>
  </si>
  <si>
    <t>Activation year</t>
  </si>
  <si>
    <t>Activated</t>
  </si>
  <si>
    <t>﻿12/31/2020</t>
  </si>
  <si>
    <t>Baby churn	(t	&lt;	12	months)</t>
  </si>
  <si>
    <t>NEW</t>
  </si>
  <si>
    <t xml:space="preserve">Churn Rate در سال </t>
  </si>
  <si>
    <t xml:space="preserve">CR 1 </t>
  </si>
  <si>
    <t>CR 0</t>
  </si>
  <si>
    <t>Row Labels</t>
  </si>
  <si>
    <t>Grand Total</t>
  </si>
  <si>
    <t>2011</t>
  </si>
  <si>
    <t>2012</t>
  </si>
  <si>
    <t>2016</t>
  </si>
  <si>
    <t>2013</t>
  </si>
  <si>
    <t>2014</t>
  </si>
  <si>
    <t>2015</t>
  </si>
  <si>
    <t>2017</t>
  </si>
  <si>
    <t>2018</t>
  </si>
  <si>
    <t>2019</t>
  </si>
  <si>
    <t>2020</t>
  </si>
  <si>
    <t>Value</t>
  </si>
  <si>
    <t>Attribute</t>
  </si>
  <si>
    <t>diff</t>
  </si>
  <si>
    <t>Churn Rate</t>
  </si>
  <si>
    <t>RR</t>
  </si>
  <si>
    <t>Average of RR</t>
  </si>
  <si>
    <t>﻿An ISP charges 19,95€/month</t>
  </si>
  <si>
    <t>Variable costs = 18€/Y*account</t>
  </si>
  <si>
    <t>Marketing spending = 6€/Y*account</t>
  </si>
  <si>
    <t>RR = 99% per month</t>
  </si>
  <si>
    <t>DR = 1%</t>
  </si>
  <si>
    <t>CLV = ?</t>
  </si>
  <si>
    <t>CLV=</t>
  </si>
  <si>
    <t>euro</t>
  </si>
  <si>
    <t>costs</t>
  </si>
  <si>
    <t>RR year</t>
  </si>
  <si>
    <t>DR year</t>
  </si>
  <si>
    <t>approx</t>
  </si>
  <si>
    <t>﻿Total budget = 60.000€</t>
  </si>
  <si>
    <t>Target = 75.000</t>
  </si>
  <si>
    <t>AR = 1,2%</t>
  </si>
  <si>
    <t>IM = 10€</t>
  </si>
  <si>
    <t>CLV = 100€</t>
  </si>
  <si>
    <t>Is the campaign economically attractive?</t>
  </si>
  <si>
    <t xml:space="preserve"> </t>
  </si>
  <si>
    <t>BEAR? Break even acquision rate</t>
  </si>
  <si>
    <t>per capita</t>
  </si>
  <si>
    <t xml:space="preserve">plv= </t>
  </si>
  <si>
    <t>budget per target</t>
  </si>
  <si>
    <t>BEAR</t>
  </si>
  <si>
    <t>P</t>
  </si>
  <si>
    <t>euro/m</t>
  </si>
  <si>
    <t>Cost</t>
  </si>
  <si>
    <t>Price</t>
  </si>
  <si>
    <t>company A</t>
  </si>
  <si>
    <t>- gives three first month disctounted</t>
  </si>
  <si>
    <t>RR (different from different period)</t>
  </si>
  <si>
    <t>3(full rate) - 5</t>
  </si>
  <si>
    <t>6 -- 11</t>
  </si>
  <si>
    <t xml:space="preserve">DR </t>
  </si>
  <si>
    <t>monthly</t>
  </si>
  <si>
    <t>CLV</t>
  </si>
  <si>
    <t>assumption=</t>
  </si>
  <si>
    <t>fees are paid at the beginning</t>
  </si>
  <si>
    <t>1--2</t>
  </si>
  <si>
    <t>T</t>
  </si>
  <si>
    <t>C</t>
  </si>
  <si>
    <t>M</t>
  </si>
  <si>
    <t>Actualization</t>
  </si>
  <si>
    <t>cum RR</t>
  </si>
  <si>
    <t>contributaion of every year to CLV</t>
  </si>
  <si>
    <t>12 -- 23</t>
  </si>
  <si>
    <t>Sensetivity Analysis?</t>
  </si>
  <si>
    <t xml:space="preserve">Customer call cost </t>
  </si>
  <si>
    <t xml:space="preserve">probablity </t>
  </si>
  <si>
    <t>on active customer</t>
  </si>
  <si>
    <t>customer call cost</t>
  </si>
  <si>
    <t>prob</t>
  </si>
  <si>
    <t>contribution of CLV the call center</t>
  </si>
  <si>
    <t>NEW CLV=</t>
  </si>
  <si>
    <t>delta=</t>
  </si>
  <si>
    <t>چقدر هزینه کالسنتره</t>
  </si>
  <si>
    <t>on all customer</t>
  </si>
  <si>
    <t>accumulated calling</t>
  </si>
  <si>
    <t>Active customers</t>
  </si>
  <si>
    <t>Lost customers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</si>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</sst>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right" wrapText="1" readingOrder="1"/>
    </xf>
    <xf numFmtId="3" fontId="2" fillId="2" borderId="1" xfId="0" applyNumberFormat="1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9" fontId="0" fillId="0" borderId="0" xfId="0" applyNumberFormat="1"/>
    <xf numFmtId="164" fontId="0" fillId="0" borderId="0" xfId="2" applyNumberFormat="1" applyFont="1"/>
    <xf numFmtId="164" fontId="5" fillId="0" borderId="0" xfId="2" applyNumberFormat="1" applyFont="1"/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2" applyNumberFormat="1" applyFont="1"/>
    <xf numFmtId="9" fontId="3" fillId="0" borderId="0" xfId="1" applyFont="1"/>
    <xf numFmtId="165" fontId="0" fillId="0" borderId="0" xfId="2" applyNumberFormat="1" applyFont="1"/>
    <xf numFmtId="0" fontId="0" fillId="0" borderId="0" xfId="0" quotePrefix="1"/>
    <xf numFmtId="16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</cellXfs>
  <cellStyles count="3">
    <cellStyle name="Comma" xfId="2" builtinId="3"/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hossein Jandaghian" refreshedDate="45561.748277314815" createdVersion="8" refreshedVersion="8" minRefreshableVersion="3" recordCount="66" xr:uid="{B6BFF47A-BF90-7148-B519-AC8C6843D1EA}">
  <cacheSource type="worksheet">
    <worksheetSource ref="T17:Z83" sheet="Page 18"/>
  </cacheSource>
  <cacheFields count="7">
    <cacheField name="Activated" numFmtId="0">
      <sharedItems containsSemiMixedTypes="0" containsString="0" containsNumber="1" containsInteger="1" minValue="286817" maxValue="551194"/>
    </cacheField>
    <cacheField name="Activation year" numFmtId="0">
      <sharedItems containsSemiMixedTypes="0" containsString="0" containsNumber="1" containsInteger="1" minValue="2010" maxValue="2020"/>
    </cacheField>
    <cacheField name="Attribute" numFmtId="0">
      <sharedItems/>
    </cacheField>
    <cacheField name="Value" numFmtId="0">
      <sharedItems containsSemiMixedTypes="0" containsString="0" containsNumber="1" containsInteger="1" minValue="2858" maxValue="115054"/>
    </cacheField>
    <cacheField name="diff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Churn Rate" numFmtId="9">
      <sharedItems containsSemiMixedTypes="0" containsString="0" containsNumber="1" minValue="9.9645418507271193E-3" maxValue="0.29177838133722894"/>
    </cacheField>
    <cacheField name="RR" numFmtId="9">
      <sharedItems containsSemiMixedTypes="0" containsString="0" containsNumber="1" minValue="0.708221618662771" maxValue="0.99003545814927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286817"/>
    <n v="2010"/>
    <s v="2010"/>
    <n v="20196"/>
    <x v="0"/>
    <n v="7.0414236255173165E-2"/>
    <n v="0.92958576374482682"/>
  </r>
  <r>
    <n v="286817"/>
    <n v="2010"/>
    <s v="2011"/>
    <n v="83687"/>
    <x v="1"/>
    <n v="0.29177838133722894"/>
    <n v="0.708221618662771"/>
  </r>
  <r>
    <n v="286817"/>
    <n v="2010"/>
    <s v="2012"/>
    <n v="43608"/>
    <x v="2"/>
    <n v="0.15204119700017782"/>
    <n v="0.84795880299982218"/>
  </r>
  <r>
    <n v="286817"/>
    <n v="2010"/>
    <s v="2013"/>
    <n v="31103"/>
    <x v="3"/>
    <n v="0.10844196822364086"/>
    <n v="0.89155803177635917"/>
  </r>
  <r>
    <n v="286817"/>
    <n v="2010"/>
    <s v="2014"/>
    <n v="24680"/>
    <x v="4"/>
    <n v="8.6047898137139714E-2"/>
    <n v="0.91395210186286024"/>
  </r>
  <r>
    <n v="286817"/>
    <n v="2010"/>
    <s v="2015"/>
    <n v="16494"/>
    <x v="5"/>
    <n v="5.7507051534602206E-2"/>
    <n v="0.94249294846539777"/>
  </r>
  <r>
    <n v="286817"/>
    <n v="2010"/>
    <s v="2016"/>
    <n v="11013"/>
    <x v="6"/>
    <n v="3.8397305599040504E-2"/>
    <n v="0.96160269440095947"/>
  </r>
  <r>
    <n v="286817"/>
    <n v="2010"/>
    <s v="2017"/>
    <n v="8809"/>
    <x v="7"/>
    <n v="3.0712963318073893E-2"/>
    <n v="0.96928703668192606"/>
  </r>
  <r>
    <n v="286817"/>
    <n v="2010"/>
    <s v="2018"/>
    <n v="7635"/>
    <x v="8"/>
    <n v="2.6619761032295856E-2"/>
    <n v="0.97338023896770409"/>
  </r>
  <r>
    <n v="286817"/>
    <n v="2010"/>
    <s v="2019"/>
    <n v="5889"/>
    <x v="9"/>
    <n v="2.053225575889853E-2"/>
    <n v="0.9794677442411015"/>
  </r>
  <r>
    <n v="286817"/>
    <n v="2010"/>
    <s v="2020"/>
    <n v="2858"/>
    <x v="10"/>
    <n v="9.9645418507271193E-3"/>
    <n v="0.99003545814927285"/>
  </r>
  <r>
    <n v="320027"/>
    <n v="2011"/>
    <s v="2011"/>
    <n v="17394"/>
    <x v="0"/>
    <n v="5.4351664078343388E-2"/>
    <n v="0.94564833592165665"/>
  </r>
  <r>
    <n v="320027"/>
    <n v="2011"/>
    <s v="2012"/>
    <n v="65835"/>
    <x v="1"/>
    <n v="0.20571701762663774"/>
    <n v="0.79428298237336226"/>
  </r>
  <r>
    <n v="320027"/>
    <n v="2011"/>
    <s v="2013"/>
    <n v="60169"/>
    <x v="2"/>
    <n v="0.18801226146543884"/>
    <n v="0.81198773853456119"/>
  </r>
  <r>
    <n v="320027"/>
    <n v="2011"/>
    <s v="2014"/>
    <n v="42256"/>
    <x v="3"/>
    <n v="0.13203885922125322"/>
    <n v="0.86796114077874675"/>
  </r>
  <r>
    <n v="320027"/>
    <n v="2011"/>
    <s v="2015"/>
    <n v="27603"/>
    <x v="4"/>
    <n v="8.6252097479275189E-2"/>
    <n v="0.9137479025207248"/>
  </r>
  <r>
    <n v="320027"/>
    <n v="2011"/>
    <s v="2016"/>
    <n v="18945"/>
    <x v="5"/>
    <n v="5.9198130157767939E-2"/>
    <n v="0.94080186984223202"/>
  </r>
  <r>
    <n v="320027"/>
    <n v="2011"/>
    <s v="2017"/>
    <n v="14710"/>
    <x v="6"/>
    <n v="4.5964871713949133E-2"/>
    <n v="0.95403512828605086"/>
  </r>
  <r>
    <n v="320027"/>
    <n v="2011"/>
    <s v="2018"/>
    <n v="12424"/>
    <x v="7"/>
    <n v="3.8821724417002317E-2"/>
    <n v="0.96117827558299773"/>
  </r>
  <r>
    <n v="320027"/>
    <n v="2011"/>
    <s v="2019"/>
    <n v="9504"/>
    <x v="8"/>
    <n v="2.9697494273920638E-2"/>
    <n v="0.97030250572607935"/>
  </r>
  <r>
    <n v="320027"/>
    <n v="2011"/>
    <s v="2020"/>
    <n v="4534"/>
    <x v="9"/>
    <n v="1.4167554612579564E-2"/>
    <n v="0.98583244538742043"/>
  </r>
  <r>
    <n v="433831"/>
    <n v="2012"/>
    <s v="2012"/>
    <n v="24974"/>
    <x v="0"/>
    <n v="5.7566195131283839E-2"/>
    <n v="0.9424338048687162"/>
  </r>
  <r>
    <n v="433831"/>
    <n v="2012"/>
    <s v="2013"/>
    <n v="94561"/>
    <x v="1"/>
    <n v="0.21796736517215229"/>
    <n v="0.78203263482784768"/>
  </r>
  <r>
    <n v="433831"/>
    <n v="2012"/>
    <s v="2014"/>
    <n v="87625"/>
    <x v="2"/>
    <n v="0.20197957269074823"/>
    <n v="0.79802042730925171"/>
  </r>
  <r>
    <n v="433831"/>
    <n v="2012"/>
    <s v="2015"/>
    <n v="53861"/>
    <x v="3"/>
    <n v="0.12415203155145667"/>
    <n v="0.87584796844854329"/>
  </r>
  <r>
    <n v="433831"/>
    <n v="2012"/>
    <s v="2016"/>
    <n v="33018"/>
    <x v="4"/>
    <n v="7.6107977530420826E-2"/>
    <n v="0.92389202246957913"/>
  </r>
  <r>
    <n v="433831"/>
    <n v="2012"/>
    <s v="2017"/>
    <n v="25450"/>
    <x v="5"/>
    <n v="5.8663396576086081E-2"/>
    <n v="0.9413366034239139"/>
  </r>
  <r>
    <n v="433831"/>
    <n v="2012"/>
    <s v="2018"/>
    <n v="20364"/>
    <x v="6"/>
    <n v="4.6939937441077287E-2"/>
    <n v="0.95306006255892273"/>
  </r>
  <r>
    <n v="433831"/>
    <n v="2012"/>
    <s v="2019"/>
    <n v="15981"/>
    <x v="7"/>
    <n v="3.6836924977698686E-2"/>
    <n v="0.96316307502230136"/>
  </r>
  <r>
    <n v="433831"/>
    <n v="2012"/>
    <s v="2020"/>
    <n v="7600"/>
    <x v="8"/>
    <n v="1.751834239600213E-2"/>
    <n v="0.98248165760399786"/>
  </r>
  <r>
    <n v="517446"/>
    <n v="2013"/>
    <s v="2013"/>
    <n v="31834"/>
    <x v="0"/>
    <n v="6.1521395469285686E-2"/>
    <n v="0.9384786045307143"/>
  </r>
  <r>
    <n v="517446"/>
    <n v="2013"/>
    <s v="2014"/>
    <n v="115054"/>
    <x v="1"/>
    <n v="0.22234977176362364"/>
    <n v="0.77765022823637642"/>
  </r>
  <r>
    <n v="517446"/>
    <n v="2013"/>
    <s v="2015"/>
    <n v="97513"/>
    <x v="2"/>
    <n v="0.1884505822829822"/>
    <n v="0.81154941771701783"/>
  </r>
  <r>
    <n v="517446"/>
    <n v="2013"/>
    <s v="2016"/>
    <n v="63607"/>
    <x v="3"/>
    <n v="0.12292490424121551"/>
    <n v="0.87707509575878451"/>
  </r>
  <r>
    <n v="517446"/>
    <n v="2013"/>
    <s v="2017"/>
    <n v="44397"/>
    <x v="4"/>
    <n v="8.5800257418165368E-2"/>
    <n v="0.91419974258183467"/>
  </r>
  <r>
    <n v="517446"/>
    <n v="2013"/>
    <s v="2018"/>
    <n v="31993"/>
    <x v="5"/>
    <n v="6.1828673909934566E-2"/>
    <n v="0.93817132609006548"/>
  </r>
  <r>
    <n v="517446"/>
    <n v="2013"/>
    <s v="2019"/>
    <n v="24080"/>
    <x v="6"/>
    <n v="4.6536256923427756E-2"/>
    <n v="0.95346374307657222"/>
  </r>
  <r>
    <n v="517446"/>
    <n v="2013"/>
    <s v="2020"/>
    <n v="11368"/>
    <x v="7"/>
    <n v="2.1969442221990314E-2"/>
    <n v="0.97803055777800973"/>
  </r>
  <r>
    <n v="512668"/>
    <n v="2014"/>
    <s v="2014"/>
    <n v="26925"/>
    <x v="0"/>
    <n v="5.2519369260418051E-2"/>
    <n v="0.947480630739582"/>
  </r>
  <r>
    <n v="512668"/>
    <n v="2014"/>
    <s v="2015"/>
    <n v="97469"/>
    <x v="1"/>
    <n v="0.19012109201276459"/>
    <n v="0.80987890798723539"/>
  </r>
  <r>
    <n v="512668"/>
    <n v="2014"/>
    <s v="2016"/>
    <n v="99288"/>
    <x v="2"/>
    <n v="0.19366919721925299"/>
    <n v="0.80633080278074698"/>
  </r>
  <r>
    <n v="512668"/>
    <n v="2014"/>
    <s v="2017"/>
    <n v="74460"/>
    <x v="3"/>
    <n v="0.14524019443382463"/>
    <n v="0.85475980556617537"/>
  </r>
  <r>
    <n v="512668"/>
    <n v="2014"/>
    <s v="2018"/>
    <n v="47816"/>
    <x v="4"/>
    <n v="9.3268938182215391E-2"/>
    <n v="0.90673106181778462"/>
  </r>
  <r>
    <n v="512668"/>
    <n v="2014"/>
    <s v="2019"/>
    <n v="33142"/>
    <x v="5"/>
    <n v="6.4646125757800377E-2"/>
    <n v="0.93535387424219962"/>
  </r>
  <r>
    <n v="512668"/>
    <n v="2014"/>
    <s v="2020"/>
    <n v="15093"/>
    <x v="6"/>
    <n v="2.9440105487371946E-2"/>
    <n v="0.97055989451262803"/>
  </r>
  <r>
    <n v="545200"/>
    <n v="2015"/>
    <s v="2015"/>
    <n v="31469"/>
    <x v="0"/>
    <n v="5.7720102714600145E-2"/>
    <n v="0.94227989728539985"/>
  </r>
  <r>
    <n v="545200"/>
    <n v="2015"/>
    <s v="2016"/>
    <n v="94644"/>
    <x v="1"/>
    <n v="0.17359501100513572"/>
    <n v="0.82640498899486425"/>
  </r>
  <r>
    <n v="545200"/>
    <n v="2015"/>
    <s v="2017"/>
    <n v="108201"/>
    <x v="2"/>
    <n v="0.19846111518708731"/>
    <n v="0.80153888481291269"/>
  </r>
  <r>
    <n v="545200"/>
    <n v="2015"/>
    <s v="2018"/>
    <n v="79935"/>
    <x v="3"/>
    <n v="0.14661592076302274"/>
    <n v="0.85338407923697723"/>
  </r>
  <r>
    <n v="545200"/>
    <n v="2015"/>
    <s v="2019"/>
    <n v="50668"/>
    <x v="4"/>
    <n v="9.2934702861335289E-2"/>
    <n v="0.90706529713866468"/>
  </r>
  <r>
    <n v="545200"/>
    <n v="2015"/>
    <s v="2020"/>
    <n v="22145"/>
    <x v="5"/>
    <n v="4.0618121790168743E-2"/>
    <n v="0.95938187820983123"/>
  </r>
  <r>
    <n v="545186"/>
    <n v="2016"/>
    <s v="2016"/>
    <n v="30168"/>
    <x v="0"/>
    <n v="5.5335243384826462E-2"/>
    <n v="0.94466475661517357"/>
  </r>
  <r>
    <n v="545186"/>
    <n v="2016"/>
    <s v="2017"/>
    <n v="82861"/>
    <x v="1"/>
    <n v="0.15198666143297884"/>
    <n v="0.84801333856702121"/>
  </r>
  <r>
    <n v="545186"/>
    <n v="2016"/>
    <s v="2018"/>
    <n v="103144"/>
    <x v="2"/>
    <n v="0.18919047811205716"/>
    <n v="0.81080952188794286"/>
  </r>
  <r>
    <n v="545186"/>
    <n v="2016"/>
    <s v="2019"/>
    <n v="82012"/>
    <x v="3"/>
    <n v="0.15042939473867634"/>
    <n v="0.84957060526132366"/>
  </r>
  <r>
    <n v="545186"/>
    <n v="2016"/>
    <s v="2020"/>
    <n v="32860"/>
    <x v="4"/>
    <n v="6.0273007744146033E-2"/>
    <n v="0.93972699225585399"/>
  </r>
  <r>
    <n v="512244"/>
    <n v="2017"/>
    <s v="2017"/>
    <n v="28095"/>
    <x v="0"/>
    <n v="5.4846908894979736E-2"/>
    <n v="0.94515309110502022"/>
  </r>
  <r>
    <n v="512244"/>
    <n v="2017"/>
    <s v="2018"/>
    <n v="69060"/>
    <x v="1"/>
    <n v="0.13481856302855671"/>
    <n v="0.86518143697144323"/>
  </r>
  <r>
    <n v="512244"/>
    <n v="2017"/>
    <s v="2019"/>
    <n v="88841"/>
    <x v="2"/>
    <n v="0.17343492554329576"/>
    <n v="0.82656507445670424"/>
  </r>
  <r>
    <n v="512244"/>
    <n v="2017"/>
    <s v="2020"/>
    <n v="45107"/>
    <x v="3"/>
    <n v="8.80576444038388E-2"/>
    <n v="0.91194235559616121"/>
  </r>
  <r>
    <n v="551194"/>
    <n v="2018"/>
    <s v="2018"/>
    <n v="27208"/>
    <x v="0"/>
    <n v="4.9361930645108618E-2"/>
    <n v="0.95063806935489137"/>
  </r>
  <r>
    <n v="551194"/>
    <n v="2018"/>
    <s v="2019"/>
    <n v="72073"/>
    <x v="1"/>
    <n v="0.13075795454957784"/>
    <n v="0.86924204545042216"/>
  </r>
  <r>
    <n v="551194"/>
    <n v="2018"/>
    <s v="2020"/>
    <n v="48106"/>
    <x v="2"/>
    <n v="8.7275986313348833E-2"/>
    <n v="0.91272401368665113"/>
  </r>
  <r>
    <n v="520805"/>
    <n v="2019"/>
    <s v="2019"/>
    <n v="25814"/>
    <x v="0"/>
    <n v="4.9565576367354383E-2"/>
    <n v="0.95043442363264563"/>
  </r>
  <r>
    <n v="520805"/>
    <n v="2019"/>
    <s v="2020"/>
    <n v="37983"/>
    <x v="1"/>
    <n v="7.2931327464214046E-2"/>
    <n v="0.92706867253578595"/>
  </r>
  <r>
    <n v="322258"/>
    <n v="2020"/>
    <s v="2020"/>
    <n v="6240"/>
    <x v="0"/>
    <n v="1.9363367239913363E-2"/>
    <n v="0.980636632760086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CF7BE-3817-0A45-ABC4-CBB26F3143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7:AC29" firstHeaderRow="1" firstDataRow="1" firstDataCol="1"/>
  <pivotFields count="7"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9" showAll="0"/>
    <pivotField dataField="1" numFmtId="9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RR" fld="6" subtotal="average" baseField="0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8D48-7FB9-1545-8BDF-32410796E11F}">
  <dimension ref="B1:F10"/>
  <sheetViews>
    <sheetView zoomScale="173" workbookViewId="0">
      <selection activeCell="B12" sqref="B12"/>
    </sheetView>
  </sheetViews>
  <sheetFormatPr baseColWidth="10" defaultRowHeight="16" x14ac:dyDescent="0.2"/>
  <cols>
    <col min="1" max="1" width="6.1640625" customWidth="1"/>
    <col min="2" max="2" width="23.5" bestFit="1" customWidth="1"/>
    <col min="9" max="9" width="50" bestFit="1" customWidth="1"/>
  </cols>
  <sheetData>
    <row r="1" spans="2:6" x14ac:dyDescent="0.2">
      <c r="C1" t="s">
        <v>3</v>
      </c>
      <c r="D1" s="10">
        <v>44561</v>
      </c>
      <c r="E1" s="10">
        <v>44926</v>
      </c>
      <c r="F1" s="10">
        <v>45291</v>
      </c>
    </row>
    <row r="2" spans="2:6" x14ac:dyDescent="0.2">
      <c r="B2" t="s">
        <v>85</v>
      </c>
      <c r="C2">
        <v>3500</v>
      </c>
      <c r="D2">
        <v>3600</v>
      </c>
      <c r="E2">
        <v>3800</v>
      </c>
      <c r="F2">
        <v>3700</v>
      </c>
    </row>
    <row r="3" spans="2:6" x14ac:dyDescent="0.2">
      <c r="B3" t="s">
        <v>86</v>
      </c>
      <c r="D3">
        <v>300</v>
      </c>
      <c r="E3">
        <v>400</v>
      </c>
      <c r="F3">
        <v>200</v>
      </c>
    </row>
    <row r="4" spans="2:6" x14ac:dyDescent="0.2">
      <c r="B4" t="s">
        <v>4</v>
      </c>
      <c r="D4">
        <v>140</v>
      </c>
      <c r="E4">
        <v>100</v>
      </c>
      <c r="F4">
        <v>50</v>
      </c>
    </row>
    <row r="6" spans="2:6" x14ac:dyDescent="0.2">
      <c r="B6" t="s">
        <v>5</v>
      </c>
      <c r="D6">
        <f>D2-(C2-D4-D3)</f>
        <v>540</v>
      </c>
      <c r="E6">
        <f t="shared" ref="E6:F6" si="0">E2-(D2-E4-E3)</f>
        <v>700</v>
      </c>
      <c r="F6">
        <f t="shared" si="0"/>
        <v>150</v>
      </c>
    </row>
    <row r="8" spans="2:6" x14ac:dyDescent="0.2">
      <c r="B8" t="s">
        <v>6</v>
      </c>
      <c r="D8" s="12">
        <f>SUM(D4,D3)/C2</f>
        <v>0.12571428571428572</v>
      </c>
      <c r="E8" s="12">
        <f>SUM(E4,E3)/D2</f>
        <v>0.1388888888888889</v>
      </c>
      <c r="F8" s="12">
        <f>SUM(F4,F3)/E2</f>
        <v>6.5789473684210523E-2</v>
      </c>
    </row>
    <row r="9" spans="2:6" x14ac:dyDescent="0.2">
      <c r="B9" t="s">
        <v>7</v>
      </c>
      <c r="D9" s="11">
        <f>D3/C2</f>
        <v>8.5714285714285715E-2</v>
      </c>
      <c r="E9" s="11">
        <f t="shared" ref="E9:F9" si="1">E3/D2</f>
        <v>0.1111111111111111</v>
      </c>
      <c r="F9" s="11">
        <f t="shared" si="1"/>
        <v>5.2631578947368418E-2</v>
      </c>
    </row>
    <row r="10" spans="2:6" x14ac:dyDescent="0.2">
      <c r="B10" t="s">
        <v>8</v>
      </c>
      <c r="D10" s="11">
        <f>D4/D6</f>
        <v>0.25925925925925924</v>
      </c>
      <c r="E10" s="11">
        <f t="shared" ref="E10:F10" si="2">E4/E6</f>
        <v>0.14285714285714285</v>
      </c>
      <c r="F10" s="11">
        <f t="shared" si="2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86CD-AB2C-AD4A-B6E1-246054580F78}">
  <dimension ref="A1:AC138"/>
  <sheetViews>
    <sheetView zoomScale="75" workbookViewId="0">
      <selection activeCell="N4" sqref="N4"/>
    </sheetView>
  </sheetViews>
  <sheetFormatPr baseColWidth="10" defaultRowHeight="16" x14ac:dyDescent="0.2"/>
  <cols>
    <col min="1" max="1" width="17" customWidth="1"/>
    <col min="2" max="2" width="12" customWidth="1"/>
    <col min="20" max="20" width="11.1640625" style="18" bestFit="1" customWidth="1"/>
    <col min="22" max="22" width="10.83203125" style="20"/>
    <col min="28" max="29" width="13" bestFit="1" customWidth="1"/>
  </cols>
  <sheetData>
    <row r="1" spans="1:19" ht="24" thickBot="1" x14ac:dyDescent="0.3">
      <c r="A1" s="1"/>
      <c r="B1" s="2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9" ht="24" thickBot="1" x14ac:dyDescent="0.3">
      <c r="A2" s="1"/>
      <c r="B2" s="2"/>
      <c r="C2" s="7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9" ht="45" thickBot="1" x14ac:dyDescent="0.3">
      <c r="A3" s="3" t="s">
        <v>1</v>
      </c>
      <c r="B3" s="4" t="s">
        <v>2</v>
      </c>
      <c r="C3" s="4">
        <v>2010</v>
      </c>
      <c r="D3" s="4">
        <v>2011</v>
      </c>
      <c r="E3" s="4">
        <v>2012</v>
      </c>
      <c r="F3" s="4">
        <v>2013</v>
      </c>
      <c r="G3" s="4">
        <v>2014</v>
      </c>
      <c r="H3" s="4">
        <v>2015</v>
      </c>
      <c r="I3" s="4">
        <v>2016</v>
      </c>
      <c r="J3" s="4">
        <v>2017</v>
      </c>
      <c r="K3" s="4">
        <v>2018</v>
      </c>
      <c r="L3" s="4">
        <v>2019</v>
      </c>
      <c r="M3" s="4">
        <v>2020</v>
      </c>
    </row>
    <row r="4" spans="1:19" ht="22" thickBot="1" x14ac:dyDescent="0.3">
      <c r="A4" s="5">
        <v>2010</v>
      </c>
      <c r="B4" s="6">
        <v>286817</v>
      </c>
      <c r="C4" s="6">
        <v>20196</v>
      </c>
      <c r="D4" s="6">
        <v>83687</v>
      </c>
      <c r="E4" s="6">
        <v>43608</v>
      </c>
      <c r="F4" s="6">
        <v>31103</v>
      </c>
      <c r="G4" s="6">
        <v>24680</v>
      </c>
      <c r="H4" s="6">
        <v>16494</v>
      </c>
      <c r="I4" s="6">
        <v>11013</v>
      </c>
      <c r="J4" s="6">
        <v>8809</v>
      </c>
      <c r="K4" s="6">
        <v>7635</v>
      </c>
      <c r="L4" s="6">
        <v>5889</v>
      </c>
      <c r="M4" s="6">
        <v>2858</v>
      </c>
      <c r="N4" s="15">
        <f>SUM(C4:M4)</f>
        <v>255972</v>
      </c>
      <c r="O4" s="15"/>
      <c r="P4" s="15"/>
      <c r="Q4" s="15"/>
      <c r="R4" s="15"/>
      <c r="S4" s="15"/>
    </row>
    <row r="5" spans="1:19" ht="24" thickBot="1" x14ac:dyDescent="0.3">
      <c r="A5" s="5">
        <v>2011</v>
      </c>
      <c r="B5" s="6">
        <v>320027</v>
      </c>
      <c r="C5" s="2"/>
      <c r="D5" s="6">
        <v>17394</v>
      </c>
      <c r="E5" s="6">
        <v>65835</v>
      </c>
      <c r="F5" s="6">
        <v>60169</v>
      </c>
      <c r="G5" s="6">
        <v>42256</v>
      </c>
      <c r="H5" s="6">
        <v>27603</v>
      </c>
      <c r="I5" s="6">
        <v>18945</v>
      </c>
      <c r="J5" s="6">
        <v>14710</v>
      </c>
      <c r="K5" s="6">
        <v>12424</v>
      </c>
      <c r="L5" s="6">
        <v>9504</v>
      </c>
      <c r="M5" s="6">
        <v>4534</v>
      </c>
      <c r="N5" s="15">
        <f t="shared" ref="N5:N14" si="0">SUM(C5:M5)</f>
        <v>273374</v>
      </c>
      <c r="O5" s="15"/>
      <c r="P5" s="15"/>
      <c r="Q5" s="15"/>
      <c r="R5" s="15"/>
      <c r="S5" s="15"/>
    </row>
    <row r="6" spans="1:19" ht="24" thickBot="1" x14ac:dyDescent="0.3">
      <c r="A6" s="5">
        <v>2012</v>
      </c>
      <c r="B6" s="6">
        <v>433831</v>
      </c>
      <c r="C6" s="2"/>
      <c r="D6" s="2"/>
      <c r="E6" s="6">
        <v>24974</v>
      </c>
      <c r="F6" s="6">
        <v>94561</v>
      </c>
      <c r="G6" s="6">
        <v>87625</v>
      </c>
      <c r="H6" s="6">
        <v>53861</v>
      </c>
      <c r="I6" s="6">
        <v>33018</v>
      </c>
      <c r="J6" s="6">
        <v>25450</v>
      </c>
      <c r="K6" s="6">
        <v>20364</v>
      </c>
      <c r="L6" s="6">
        <v>15981</v>
      </c>
      <c r="M6" s="6">
        <v>7600</v>
      </c>
      <c r="N6" s="15">
        <f t="shared" si="0"/>
        <v>363434</v>
      </c>
      <c r="O6" s="15"/>
      <c r="P6" s="15"/>
      <c r="Q6" s="15"/>
      <c r="R6" s="15"/>
      <c r="S6" s="15"/>
    </row>
    <row r="7" spans="1:19" ht="24" thickBot="1" x14ac:dyDescent="0.3">
      <c r="A7" s="5">
        <v>2013</v>
      </c>
      <c r="B7" s="6">
        <v>517446</v>
      </c>
      <c r="C7" s="2"/>
      <c r="D7" s="2"/>
      <c r="E7" s="2"/>
      <c r="F7" s="6">
        <v>31834</v>
      </c>
      <c r="G7" s="6">
        <v>115054</v>
      </c>
      <c r="H7" s="6">
        <v>97513</v>
      </c>
      <c r="I7" s="6">
        <v>63607</v>
      </c>
      <c r="J7" s="6">
        <v>44397</v>
      </c>
      <c r="K7" s="6">
        <v>31993</v>
      </c>
      <c r="L7" s="6">
        <v>24080</v>
      </c>
      <c r="M7" s="6">
        <v>11368</v>
      </c>
      <c r="N7" s="15">
        <f t="shared" si="0"/>
        <v>419846</v>
      </c>
      <c r="O7" s="15"/>
      <c r="P7" s="15"/>
      <c r="Q7" s="15"/>
      <c r="R7" s="15"/>
      <c r="S7" s="15"/>
    </row>
    <row r="8" spans="1:19" ht="24" thickBot="1" x14ac:dyDescent="0.3">
      <c r="A8" s="5">
        <v>2014</v>
      </c>
      <c r="B8" s="6">
        <v>512668</v>
      </c>
      <c r="C8" s="2"/>
      <c r="D8" s="2"/>
      <c r="E8" s="2"/>
      <c r="F8" s="2"/>
      <c r="G8" s="6">
        <v>26925</v>
      </c>
      <c r="H8" s="6">
        <v>97469</v>
      </c>
      <c r="I8" s="6">
        <v>99288</v>
      </c>
      <c r="J8" s="6">
        <v>74460</v>
      </c>
      <c r="K8" s="6">
        <v>47816</v>
      </c>
      <c r="L8" s="6">
        <v>33142</v>
      </c>
      <c r="M8" s="6">
        <v>15093</v>
      </c>
      <c r="N8" s="15">
        <f t="shared" si="0"/>
        <v>394193</v>
      </c>
      <c r="O8" s="15"/>
      <c r="P8" s="15"/>
      <c r="Q8" s="15"/>
      <c r="R8" s="15"/>
      <c r="S8" s="15"/>
    </row>
    <row r="9" spans="1:19" ht="24" thickBot="1" x14ac:dyDescent="0.3">
      <c r="A9" s="5">
        <v>2015</v>
      </c>
      <c r="B9" s="6">
        <v>545200</v>
      </c>
      <c r="C9" s="2"/>
      <c r="D9" s="2"/>
      <c r="E9" s="2"/>
      <c r="F9" s="2"/>
      <c r="G9" s="2"/>
      <c r="H9" s="6">
        <v>31469</v>
      </c>
      <c r="I9" s="6">
        <v>94644</v>
      </c>
      <c r="J9" s="6">
        <v>108201</v>
      </c>
      <c r="K9" s="6">
        <v>79935</v>
      </c>
      <c r="L9" s="6">
        <v>50668</v>
      </c>
      <c r="M9" s="6">
        <v>22145</v>
      </c>
      <c r="N9" s="15">
        <f t="shared" si="0"/>
        <v>387062</v>
      </c>
      <c r="O9" s="15"/>
      <c r="P9" s="15"/>
      <c r="Q9" s="15"/>
      <c r="R9" s="15"/>
      <c r="S9" s="15"/>
    </row>
    <row r="10" spans="1:19" ht="24" thickBot="1" x14ac:dyDescent="0.3">
      <c r="A10" s="5">
        <v>2016</v>
      </c>
      <c r="B10" s="6">
        <v>545186</v>
      </c>
      <c r="C10" s="2"/>
      <c r="D10" s="2"/>
      <c r="E10" s="2"/>
      <c r="F10" s="2"/>
      <c r="G10" s="2"/>
      <c r="H10" s="2"/>
      <c r="I10" s="6">
        <v>30168</v>
      </c>
      <c r="J10" s="6">
        <v>82861</v>
      </c>
      <c r="K10" s="6">
        <v>103144</v>
      </c>
      <c r="L10" s="6">
        <v>82012</v>
      </c>
      <c r="M10" s="6">
        <v>32860</v>
      </c>
      <c r="N10" s="15">
        <f t="shared" si="0"/>
        <v>331045</v>
      </c>
      <c r="O10" s="15"/>
      <c r="P10" s="15"/>
      <c r="Q10" s="15"/>
      <c r="R10" s="15"/>
      <c r="S10" s="15"/>
    </row>
    <row r="11" spans="1:19" ht="24" thickBot="1" x14ac:dyDescent="0.3">
      <c r="A11" s="5">
        <v>2017</v>
      </c>
      <c r="B11" s="6">
        <v>512244</v>
      </c>
      <c r="C11" s="2"/>
      <c r="D11" s="2"/>
      <c r="E11" s="2"/>
      <c r="F11" s="2"/>
      <c r="G11" s="2"/>
      <c r="H11" s="2"/>
      <c r="I11" s="2"/>
      <c r="J11" s="6">
        <v>28095</v>
      </c>
      <c r="K11" s="6">
        <v>69060</v>
      </c>
      <c r="L11" s="6">
        <v>88841</v>
      </c>
      <c r="M11" s="6">
        <v>45107</v>
      </c>
      <c r="N11" s="15">
        <f t="shared" si="0"/>
        <v>231103</v>
      </c>
      <c r="O11" s="15"/>
      <c r="P11" s="15"/>
      <c r="Q11" s="15"/>
      <c r="R11" s="15"/>
      <c r="S11" s="15"/>
    </row>
    <row r="12" spans="1:19" ht="24" thickBot="1" x14ac:dyDescent="0.3">
      <c r="A12" s="5">
        <v>2018</v>
      </c>
      <c r="B12" s="6">
        <v>551194</v>
      </c>
      <c r="C12" s="2"/>
      <c r="D12" s="2"/>
      <c r="E12" s="2"/>
      <c r="F12" s="2"/>
      <c r="G12" s="2"/>
      <c r="H12" s="2"/>
      <c r="I12" s="2"/>
      <c r="J12" s="2"/>
      <c r="K12" s="6">
        <v>27208</v>
      </c>
      <c r="L12" s="6">
        <v>72073</v>
      </c>
      <c r="M12" s="6">
        <v>48106</v>
      </c>
      <c r="N12" s="15">
        <f t="shared" si="0"/>
        <v>147387</v>
      </c>
      <c r="O12" s="15"/>
      <c r="P12" s="15"/>
      <c r="Q12" s="15"/>
      <c r="R12" s="15"/>
      <c r="S12" s="15"/>
    </row>
    <row r="13" spans="1:19" ht="24" thickBot="1" x14ac:dyDescent="0.3">
      <c r="A13" s="5">
        <v>2019</v>
      </c>
      <c r="B13" s="6">
        <v>520805</v>
      </c>
      <c r="C13" s="2"/>
      <c r="D13" s="2"/>
      <c r="E13" s="2"/>
      <c r="F13" s="2"/>
      <c r="G13" s="2"/>
      <c r="H13" s="2"/>
      <c r="I13" s="2"/>
      <c r="J13" s="2"/>
      <c r="K13" s="2"/>
      <c r="L13" s="6">
        <v>25814</v>
      </c>
      <c r="M13" s="6">
        <v>37983</v>
      </c>
      <c r="N13" s="15">
        <f t="shared" si="0"/>
        <v>63797</v>
      </c>
      <c r="O13" s="15"/>
      <c r="P13" s="15"/>
      <c r="Q13" s="15"/>
      <c r="R13" s="15"/>
      <c r="S13" s="15"/>
    </row>
    <row r="14" spans="1:19" ht="24" thickBot="1" x14ac:dyDescent="0.3">
      <c r="A14" s="5">
        <v>2020</v>
      </c>
      <c r="B14" s="6">
        <v>322258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6">
        <v>6240</v>
      </c>
      <c r="N14" s="15">
        <f t="shared" si="0"/>
        <v>6240</v>
      </c>
      <c r="O14" s="15"/>
      <c r="P14" s="15"/>
      <c r="Q14" s="15"/>
      <c r="R14" s="15"/>
      <c r="S14" s="15"/>
    </row>
    <row r="17" spans="20:29" x14ac:dyDescent="0.2">
      <c r="T17" s="22" t="s">
        <v>2</v>
      </c>
      <c r="U17" s="16" t="s">
        <v>1</v>
      </c>
      <c r="V17" s="20" t="s">
        <v>22</v>
      </c>
      <c r="W17" s="16" t="s">
        <v>21</v>
      </c>
      <c r="X17" s="16" t="s">
        <v>23</v>
      </c>
      <c r="Y17" s="16" t="s">
        <v>24</v>
      </c>
      <c r="Z17" s="16" t="s">
        <v>25</v>
      </c>
      <c r="AB17" s="13" t="s">
        <v>9</v>
      </c>
      <c r="AC17" t="s">
        <v>26</v>
      </c>
    </row>
    <row r="18" spans="20:29" x14ac:dyDescent="0.2">
      <c r="T18" s="22">
        <v>286817</v>
      </c>
      <c r="U18" s="16">
        <v>2010</v>
      </c>
      <c r="V18" s="21">
        <v>2010</v>
      </c>
      <c r="W18" s="16">
        <v>20196</v>
      </c>
      <c r="X18">
        <f t="shared" ref="X18:X49" si="1">V18-U18</f>
        <v>0</v>
      </c>
      <c r="Y18" s="23">
        <f t="shared" ref="Y18:Y49" si="2">W18/T18</f>
        <v>7.0414236255173165E-2</v>
      </c>
      <c r="Z18" s="17">
        <f t="shared" ref="Z18:Z49" si="3">1-Y18</f>
        <v>0.92958576374482682</v>
      </c>
      <c r="AB18" s="14">
        <v>0</v>
      </c>
      <c r="AC18" s="17">
        <v>0.94703945550533752</v>
      </c>
    </row>
    <row r="19" spans="20:29" x14ac:dyDescent="0.2">
      <c r="T19" s="22">
        <v>286817</v>
      </c>
      <c r="U19" s="16">
        <v>2010</v>
      </c>
      <c r="V19" s="20" t="s">
        <v>11</v>
      </c>
      <c r="W19" s="16">
        <v>83687</v>
      </c>
      <c r="X19">
        <f t="shared" si="1"/>
        <v>1</v>
      </c>
      <c r="Y19" s="23">
        <f t="shared" si="2"/>
        <v>0.29177838133722894</v>
      </c>
      <c r="Z19" s="17">
        <f t="shared" si="3"/>
        <v>0.708221618662771</v>
      </c>
      <c r="AB19" s="14">
        <v>1</v>
      </c>
      <c r="AC19" s="17">
        <v>0.82079768546071286</v>
      </c>
    </row>
    <row r="20" spans="20:29" x14ac:dyDescent="0.2">
      <c r="T20" s="22">
        <v>286817</v>
      </c>
      <c r="U20" s="16">
        <v>2010</v>
      </c>
      <c r="V20" s="20" t="s">
        <v>12</v>
      </c>
      <c r="W20" s="16">
        <v>43608</v>
      </c>
      <c r="X20">
        <f t="shared" si="1"/>
        <v>2</v>
      </c>
      <c r="Y20" s="23">
        <f t="shared" si="2"/>
        <v>0.15204119700017782</v>
      </c>
      <c r="Z20" s="17">
        <f t="shared" si="3"/>
        <v>0.84795880299982218</v>
      </c>
      <c r="AB20" s="14">
        <v>2</v>
      </c>
      <c r="AC20" s="17">
        <v>0.82527607602062336</v>
      </c>
    </row>
    <row r="21" spans="20:29" x14ac:dyDescent="0.2">
      <c r="T21" s="22">
        <v>286817</v>
      </c>
      <c r="U21" s="16">
        <v>2010</v>
      </c>
      <c r="V21" s="20" t="s">
        <v>14</v>
      </c>
      <c r="W21" s="16">
        <v>31103</v>
      </c>
      <c r="X21">
        <f t="shared" si="1"/>
        <v>3</v>
      </c>
      <c r="Y21" s="23">
        <f t="shared" si="2"/>
        <v>0.10844196822364086</v>
      </c>
      <c r="Z21" s="17">
        <f t="shared" si="3"/>
        <v>0.89155803177635917</v>
      </c>
      <c r="AB21" s="14">
        <v>3</v>
      </c>
      <c r="AC21" s="17">
        <v>0.87276238530288386</v>
      </c>
    </row>
    <row r="22" spans="20:29" x14ac:dyDescent="0.2">
      <c r="T22" s="22">
        <v>286817</v>
      </c>
      <c r="U22" s="16">
        <v>2010</v>
      </c>
      <c r="V22" s="20" t="s">
        <v>15</v>
      </c>
      <c r="W22" s="16">
        <v>24680</v>
      </c>
      <c r="X22">
        <f t="shared" si="1"/>
        <v>4</v>
      </c>
      <c r="Y22" s="23">
        <f t="shared" si="2"/>
        <v>8.6047898137139714E-2</v>
      </c>
      <c r="Z22" s="17">
        <f t="shared" si="3"/>
        <v>0.91395210186286024</v>
      </c>
      <c r="AB22" s="14">
        <v>4</v>
      </c>
      <c r="AC22" s="17">
        <v>0.91704501723532883</v>
      </c>
    </row>
    <row r="23" spans="20:29" x14ac:dyDescent="0.2">
      <c r="T23" s="22">
        <v>286817</v>
      </c>
      <c r="U23" s="16">
        <v>2010</v>
      </c>
      <c r="V23" s="20" t="s">
        <v>16</v>
      </c>
      <c r="W23" s="16">
        <v>16494</v>
      </c>
      <c r="X23">
        <f t="shared" si="1"/>
        <v>5</v>
      </c>
      <c r="Y23" s="23">
        <f t="shared" si="2"/>
        <v>5.7507051534602206E-2</v>
      </c>
      <c r="Z23" s="17">
        <f t="shared" si="3"/>
        <v>0.94249294846539777</v>
      </c>
      <c r="AB23" s="14">
        <v>5</v>
      </c>
      <c r="AC23" s="17">
        <v>0.94292308337894015</v>
      </c>
    </row>
    <row r="24" spans="20:29" x14ac:dyDescent="0.2">
      <c r="T24" s="22">
        <v>286817</v>
      </c>
      <c r="U24" s="16">
        <v>2010</v>
      </c>
      <c r="V24" s="20" t="s">
        <v>13</v>
      </c>
      <c r="W24" s="16">
        <v>11013</v>
      </c>
      <c r="X24">
        <f t="shared" si="1"/>
        <v>6</v>
      </c>
      <c r="Y24" s="23">
        <f t="shared" si="2"/>
        <v>3.8397305599040504E-2</v>
      </c>
      <c r="Z24" s="17">
        <f t="shared" si="3"/>
        <v>0.96160269440095947</v>
      </c>
      <c r="AB24" s="14">
        <v>6</v>
      </c>
      <c r="AC24" s="17">
        <v>0.95854430456702677</v>
      </c>
    </row>
    <row r="25" spans="20:29" x14ac:dyDescent="0.2">
      <c r="T25" s="22">
        <v>286817</v>
      </c>
      <c r="U25" s="16">
        <v>2010</v>
      </c>
      <c r="V25" s="20" t="s">
        <v>17</v>
      </c>
      <c r="W25" s="16">
        <v>8809</v>
      </c>
      <c r="X25">
        <f t="shared" si="1"/>
        <v>7</v>
      </c>
      <c r="Y25" s="23">
        <f t="shared" si="2"/>
        <v>3.0712963318073893E-2</v>
      </c>
      <c r="Z25" s="17">
        <f t="shared" si="3"/>
        <v>0.96928703668192606</v>
      </c>
      <c r="AB25" s="14">
        <v>7</v>
      </c>
      <c r="AC25" s="17">
        <v>0.96791473626630875</v>
      </c>
    </row>
    <row r="26" spans="20:29" x14ac:dyDescent="0.2">
      <c r="T26" s="22">
        <v>286817</v>
      </c>
      <c r="U26" s="16">
        <v>2010</v>
      </c>
      <c r="V26" s="20" t="s">
        <v>18</v>
      </c>
      <c r="W26" s="16">
        <v>7635</v>
      </c>
      <c r="X26">
        <f t="shared" si="1"/>
        <v>8</v>
      </c>
      <c r="Y26" s="23">
        <f t="shared" si="2"/>
        <v>2.6619761032295856E-2</v>
      </c>
      <c r="Z26" s="17">
        <f t="shared" si="3"/>
        <v>0.97338023896770409</v>
      </c>
      <c r="AB26" s="14">
        <v>8</v>
      </c>
      <c r="AC26" s="17">
        <v>0.9753881340992604</v>
      </c>
    </row>
    <row r="27" spans="20:29" x14ac:dyDescent="0.2">
      <c r="T27" s="22">
        <v>286817</v>
      </c>
      <c r="U27" s="16">
        <v>2010</v>
      </c>
      <c r="V27" s="20" t="s">
        <v>19</v>
      </c>
      <c r="W27" s="16">
        <v>5889</v>
      </c>
      <c r="X27">
        <f t="shared" si="1"/>
        <v>9</v>
      </c>
      <c r="Y27" s="23">
        <f t="shared" si="2"/>
        <v>2.053225575889853E-2</v>
      </c>
      <c r="Z27" s="17">
        <f t="shared" si="3"/>
        <v>0.9794677442411015</v>
      </c>
      <c r="AB27" s="14">
        <v>9</v>
      </c>
      <c r="AC27" s="17">
        <v>0.98265009481426091</v>
      </c>
    </row>
    <row r="28" spans="20:29" x14ac:dyDescent="0.2">
      <c r="T28" s="22">
        <v>286817</v>
      </c>
      <c r="U28" s="16">
        <v>2010</v>
      </c>
      <c r="V28" s="20" t="s">
        <v>20</v>
      </c>
      <c r="W28" s="16">
        <v>2858</v>
      </c>
      <c r="X28">
        <f t="shared" si="1"/>
        <v>10</v>
      </c>
      <c r="Y28" s="23">
        <f t="shared" si="2"/>
        <v>9.9645418507271193E-3</v>
      </c>
      <c r="Z28" s="17">
        <f t="shared" si="3"/>
        <v>0.99003545814927285</v>
      </c>
      <c r="AB28" s="14">
        <v>10</v>
      </c>
      <c r="AC28" s="17">
        <v>0.99003545814927285</v>
      </c>
    </row>
    <row r="29" spans="20:29" x14ac:dyDescent="0.2">
      <c r="T29" s="22">
        <v>320027</v>
      </c>
      <c r="U29" s="16">
        <v>2011</v>
      </c>
      <c r="V29" s="20" t="s">
        <v>11</v>
      </c>
      <c r="W29" s="16">
        <v>17394</v>
      </c>
      <c r="X29">
        <f t="shared" si="1"/>
        <v>0</v>
      </c>
      <c r="Y29" s="23">
        <f t="shared" si="2"/>
        <v>5.4351664078343388E-2</v>
      </c>
      <c r="Z29" s="17">
        <f t="shared" si="3"/>
        <v>0.94564833592165665</v>
      </c>
      <c r="AB29" s="14" t="s">
        <v>10</v>
      </c>
      <c r="AC29" s="17">
        <v>0.90390498137380948</v>
      </c>
    </row>
    <row r="30" spans="20:29" x14ac:dyDescent="0.2">
      <c r="T30" s="22">
        <v>320027</v>
      </c>
      <c r="U30" s="16">
        <v>2011</v>
      </c>
      <c r="V30" s="20" t="s">
        <v>12</v>
      </c>
      <c r="W30" s="16">
        <v>65835</v>
      </c>
      <c r="X30">
        <f t="shared" si="1"/>
        <v>1</v>
      </c>
      <c r="Y30" s="23">
        <f t="shared" si="2"/>
        <v>0.20571701762663774</v>
      </c>
      <c r="Z30" s="17">
        <f t="shared" si="3"/>
        <v>0.79428298237336226</v>
      </c>
    </row>
    <row r="31" spans="20:29" x14ac:dyDescent="0.2">
      <c r="T31" s="22">
        <v>320027</v>
      </c>
      <c r="U31" s="16">
        <v>2011</v>
      </c>
      <c r="V31" s="20" t="s">
        <v>14</v>
      </c>
      <c r="W31" s="16">
        <v>60169</v>
      </c>
      <c r="X31">
        <f t="shared" si="1"/>
        <v>2</v>
      </c>
      <c r="Y31" s="23">
        <f t="shared" si="2"/>
        <v>0.18801226146543884</v>
      </c>
      <c r="Z31" s="17">
        <f t="shared" si="3"/>
        <v>0.81198773853456119</v>
      </c>
    </row>
    <row r="32" spans="20:29" x14ac:dyDescent="0.2">
      <c r="T32" s="22">
        <v>320027</v>
      </c>
      <c r="U32" s="16">
        <v>2011</v>
      </c>
      <c r="V32" s="20" t="s">
        <v>15</v>
      </c>
      <c r="W32" s="16">
        <v>42256</v>
      </c>
      <c r="X32">
        <f t="shared" si="1"/>
        <v>3</v>
      </c>
      <c r="Y32" s="23">
        <f t="shared" si="2"/>
        <v>0.13203885922125322</v>
      </c>
      <c r="Z32" s="17">
        <f t="shared" si="3"/>
        <v>0.86796114077874675</v>
      </c>
    </row>
    <row r="33" spans="20:26" x14ac:dyDescent="0.2">
      <c r="T33" s="22">
        <v>320027</v>
      </c>
      <c r="U33" s="16">
        <v>2011</v>
      </c>
      <c r="V33" s="20" t="s">
        <v>16</v>
      </c>
      <c r="W33" s="16">
        <v>27603</v>
      </c>
      <c r="X33">
        <f t="shared" si="1"/>
        <v>4</v>
      </c>
      <c r="Y33" s="23">
        <f t="shared" si="2"/>
        <v>8.6252097479275189E-2</v>
      </c>
      <c r="Z33" s="17">
        <f t="shared" si="3"/>
        <v>0.9137479025207248</v>
      </c>
    </row>
    <row r="34" spans="20:26" x14ac:dyDescent="0.2">
      <c r="T34" s="22">
        <v>320027</v>
      </c>
      <c r="U34" s="16">
        <v>2011</v>
      </c>
      <c r="V34" s="20" t="s">
        <v>13</v>
      </c>
      <c r="W34" s="16">
        <v>18945</v>
      </c>
      <c r="X34">
        <f t="shared" si="1"/>
        <v>5</v>
      </c>
      <c r="Y34" s="23">
        <f t="shared" si="2"/>
        <v>5.9198130157767939E-2</v>
      </c>
      <c r="Z34" s="17">
        <f t="shared" si="3"/>
        <v>0.94080186984223202</v>
      </c>
    </row>
    <row r="35" spans="20:26" x14ac:dyDescent="0.2">
      <c r="T35" s="22">
        <v>320027</v>
      </c>
      <c r="U35" s="16">
        <v>2011</v>
      </c>
      <c r="V35" s="20" t="s">
        <v>17</v>
      </c>
      <c r="W35" s="16">
        <v>14710</v>
      </c>
      <c r="X35">
        <f t="shared" si="1"/>
        <v>6</v>
      </c>
      <c r="Y35" s="23">
        <f t="shared" si="2"/>
        <v>4.5964871713949133E-2</v>
      </c>
      <c r="Z35" s="17">
        <f t="shared" si="3"/>
        <v>0.95403512828605086</v>
      </c>
    </row>
    <row r="36" spans="20:26" x14ac:dyDescent="0.2">
      <c r="T36" s="22">
        <v>320027</v>
      </c>
      <c r="U36" s="16">
        <v>2011</v>
      </c>
      <c r="V36" s="20" t="s">
        <v>18</v>
      </c>
      <c r="W36" s="16">
        <v>12424</v>
      </c>
      <c r="X36">
        <f t="shared" si="1"/>
        <v>7</v>
      </c>
      <c r="Y36" s="23">
        <f t="shared" si="2"/>
        <v>3.8821724417002317E-2</v>
      </c>
      <c r="Z36" s="17">
        <f t="shared" si="3"/>
        <v>0.96117827558299773</v>
      </c>
    </row>
    <row r="37" spans="20:26" x14ac:dyDescent="0.2">
      <c r="T37" s="22">
        <v>320027</v>
      </c>
      <c r="U37" s="16">
        <v>2011</v>
      </c>
      <c r="V37" s="20" t="s">
        <v>19</v>
      </c>
      <c r="W37" s="16">
        <v>9504</v>
      </c>
      <c r="X37">
        <f t="shared" si="1"/>
        <v>8</v>
      </c>
      <c r="Y37" s="23">
        <f t="shared" si="2"/>
        <v>2.9697494273920638E-2</v>
      </c>
      <c r="Z37" s="17">
        <f t="shared" si="3"/>
        <v>0.97030250572607935</v>
      </c>
    </row>
    <row r="38" spans="20:26" x14ac:dyDescent="0.2">
      <c r="T38" s="22">
        <v>320027</v>
      </c>
      <c r="U38" s="16">
        <v>2011</v>
      </c>
      <c r="V38" s="20" t="s">
        <v>20</v>
      </c>
      <c r="W38" s="16">
        <v>4534</v>
      </c>
      <c r="X38">
        <f t="shared" si="1"/>
        <v>9</v>
      </c>
      <c r="Y38" s="23">
        <f t="shared" si="2"/>
        <v>1.4167554612579564E-2</v>
      </c>
      <c r="Z38" s="17">
        <f t="shared" si="3"/>
        <v>0.98583244538742043</v>
      </c>
    </row>
    <row r="39" spans="20:26" x14ac:dyDescent="0.2">
      <c r="T39" s="22">
        <v>433831</v>
      </c>
      <c r="U39" s="16">
        <v>2012</v>
      </c>
      <c r="V39" s="20" t="s">
        <v>12</v>
      </c>
      <c r="W39" s="16">
        <v>24974</v>
      </c>
      <c r="X39">
        <f t="shared" si="1"/>
        <v>0</v>
      </c>
      <c r="Y39" s="23">
        <f t="shared" si="2"/>
        <v>5.7566195131283839E-2</v>
      </c>
      <c r="Z39" s="17">
        <f t="shared" si="3"/>
        <v>0.9424338048687162</v>
      </c>
    </row>
    <row r="40" spans="20:26" x14ac:dyDescent="0.2">
      <c r="T40" s="22">
        <v>433831</v>
      </c>
      <c r="U40" s="16">
        <v>2012</v>
      </c>
      <c r="V40" s="20" t="s">
        <v>14</v>
      </c>
      <c r="W40" s="16">
        <v>94561</v>
      </c>
      <c r="X40">
        <f t="shared" si="1"/>
        <v>1</v>
      </c>
      <c r="Y40" s="23">
        <f t="shared" si="2"/>
        <v>0.21796736517215229</v>
      </c>
      <c r="Z40" s="17">
        <f t="shared" si="3"/>
        <v>0.78203263482784768</v>
      </c>
    </row>
    <row r="41" spans="20:26" x14ac:dyDescent="0.2">
      <c r="T41" s="22">
        <v>433831</v>
      </c>
      <c r="U41" s="16">
        <v>2012</v>
      </c>
      <c r="V41" s="20" t="s">
        <v>15</v>
      </c>
      <c r="W41" s="16">
        <v>87625</v>
      </c>
      <c r="X41">
        <f t="shared" si="1"/>
        <v>2</v>
      </c>
      <c r="Y41" s="23">
        <f t="shared" si="2"/>
        <v>0.20197957269074823</v>
      </c>
      <c r="Z41" s="17">
        <f t="shared" si="3"/>
        <v>0.79802042730925171</v>
      </c>
    </row>
    <row r="42" spans="20:26" x14ac:dyDescent="0.2">
      <c r="T42" s="22">
        <v>433831</v>
      </c>
      <c r="U42" s="16">
        <v>2012</v>
      </c>
      <c r="V42" s="20" t="s">
        <v>16</v>
      </c>
      <c r="W42" s="16">
        <v>53861</v>
      </c>
      <c r="X42">
        <f t="shared" si="1"/>
        <v>3</v>
      </c>
      <c r="Y42" s="23">
        <f t="shared" si="2"/>
        <v>0.12415203155145667</v>
      </c>
      <c r="Z42" s="17">
        <f t="shared" si="3"/>
        <v>0.87584796844854329</v>
      </c>
    </row>
    <row r="43" spans="20:26" x14ac:dyDescent="0.2">
      <c r="T43" s="22">
        <v>433831</v>
      </c>
      <c r="U43" s="16">
        <v>2012</v>
      </c>
      <c r="V43" s="20" t="s">
        <v>13</v>
      </c>
      <c r="W43" s="16">
        <v>33018</v>
      </c>
      <c r="X43">
        <f t="shared" si="1"/>
        <v>4</v>
      </c>
      <c r="Y43" s="23">
        <f t="shared" si="2"/>
        <v>7.6107977530420826E-2</v>
      </c>
      <c r="Z43" s="17">
        <f t="shared" si="3"/>
        <v>0.92389202246957913</v>
      </c>
    </row>
    <row r="44" spans="20:26" x14ac:dyDescent="0.2">
      <c r="T44" s="22">
        <v>433831</v>
      </c>
      <c r="U44" s="16">
        <v>2012</v>
      </c>
      <c r="V44" s="20" t="s">
        <v>17</v>
      </c>
      <c r="W44" s="16">
        <v>25450</v>
      </c>
      <c r="X44">
        <f t="shared" si="1"/>
        <v>5</v>
      </c>
      <c r="Y44" s="23">
        <f t="shared" si="2"/>
        <v>5.8663396576086081E-2</v>
      </c>
      <c r="Z44" s="17">
        <f t="shared" si="3"/>
        <v>0.9413366034239139</v>
      </c>
    </row>
    <row r="45" spans="20:26" x14ac:dyDescent="0.2">
      <c r="T45" s="22">
        <v>433831</v>
      </c>
      <c r="U45" s="16">
        <v>2012</v>
      </c>
      <c r="V45" s="20" t="s">
        <v>18</v>
      </c>
      <c r="W45" s="16">
        <v>20364</v>
      </c>
      <c r="X45">
        <f t="shared" si="1"/>
        <v>6</v>
      </c>
      <c r="Y45" s="23">
        <f t="shared" si="2"/>
        <v>4.6939937441077287E-2</v>
      </c>
      <c r="Z45" s="17">
        <f t="shared" si="3"/>
        <v>0.95306006255892273</v>
      </c>
    </row>
    <row r="46" spans="20:26" x14ac:dyDescent="0.2">
      <c r="T46" s="22">
        <v>433831</v>
      </c>
      <c r="U46" s="16">
        <v>2012</v>
      </c>
      <c r="V46" s="20" t="s">
        <v>19</v>
      </c>
      <c r="W46" s="16">
        <v>15981</v>
      </c>
      <c r="X46">
        <f t="shared" si="1"/>
        <v>7</v>
      </c>
      <c r="Y46" s="23">
        <f t="shared" si="2"/>
        <v>3.6836924977698686E-2</v>
      </c>
      <c r="Z46" s="17">
        <f t="shared" si="3"/>
        <v>0.96316307502230136</v>
      </c>
    </row>
    <row r="47" spans="20:26" x14ac:dyDescent="0.2">
      <c r="T47" s="22">
        <v>433831</v>
      </c>
      <c r="U47" s="16">
        <v>2012</v>
      </c>
      <c r="V47" s="20" t="s">
        <v>20</v>
      </c>
      <c r="W47" s="16">
        <v>7600</v>
      </c>
      <c r="X47">
        <f t="shared" si="1"/>
        <v>8</v>
      </c>
      <c r="Y47" s="23">
        <f t="shared" si="2"/>
        <v>1.751834239600213E-2</v>
      </c>
      <c r="Z47" s="17">
        <f t="shared" si="3"/>
        <v>0.98248165760399786</v>
      </c>
    </row>
    <row r="48" spans="20:26" x14ac:dyDescent="0.2">
      <c r="T48" s="22">
        <v>517446</v>
      </c>
      <c r="U48" s="16">
        <v>2013</v>
      </c>
      <c r="V48" s="20" t="s">
        <v>14</v>
      </c>
      <c r="W48" s="16">
        <v>31834</v>
      </c>
      <c r="X48">
        <f t="shared" si="1"/>
        <v>0</v>
      </c>
      <c r="Y48" s="23">
        <f t="shared" si="2"/>
        <v>6.1521395469285686E-2</v>
      </c>
      <c r="Z48" s="17">
        <f t="shared" si="3"/>
        <v>0.9384786045307143</v>
      </c>
    </row>
    <row r="49" spans="20:26" x14ac:dyDescent="0.2">
      <c r="T49" s="22">
        <v>517446</v>
      </c>
      <c r="U49" s="16">
        <v>2013</v>
      </c>
      <c r="V49" s="20" t="s">
        <v>15</v>
      </c>
      <c r="W49" s="16">
        <v>115054</v>
      </c>
      <c r="X49">
        <f t="shared" si="1"/>
        <v>1</v>
      </c>
      <c r="Y49" s="23">
        <f t="shared" si="2"/>
        <v>0.22234977176362364</v>
      </c>
      <c r="Z49" s="17">
        <f t="shared" si="3"/>
        <v>0.77765022823637642</v>
      </c>
    </row>
    <row r="50" spans="20:26" x14ac:dyDescent="0.2">
      <c r="T50" s="22">
        <v>517446</v>
      </c>
      <c r="U50" s="16">
        <v>2013</v>
      </c>
      <c r="V50" s="20" t="s">
        <v>16</v>
      </c>
      <c r="W50" s="16">
        <v>97513</v>
      </c>
      <c r="X50">
        <f t="shared" ref="X50:X83" si="4">V50-U50</f>
        <v>2</v>
      </c>
      <c r="Y50" s="23">
        <f t="shared" ref="Y50:Y83" si="5">W50/T50</f>
        <v>0.1884505822829822</v>
      </c>
      <c r="Z50" s="17">
        <f t="shared" ref="Z50:Z81" si="6">1-Y50</f>
        <v>0.81154941771701783</v>
      </c>
    </row>
    <row r="51" spans="20:26" x14ac:dyDescent="0.2">
      <c r="T51" s="22">
        <v>517446</v>
      </c>
      <c r="U51" s="16">
        <v>2013</v>
      </c>
      <c r="V51" s="20" t="s">
        <v>13</v>
      </c>
      <c r="W51" s="16">
        <v>63607</v>
      </c>
      <c r="X51">
        <f t="shared" si="4"/>
        <v>3</v>
      </c>
      <c r="Y51" s="23">
        <f t="shared" si="5"/>
        <v>0.12292490424121551</v>
      </c>
      <c r="Z51" s="17">
        <f t="shared" si="6"/>
        <v>0.87707509575878451</v>
      </c>
    </row>
    <row r="52" spans="20:26" x14ac:dyDescent="0.2">
      <c r="T52" s="22">
        <v>517446</v>
      </c>
      <c r="U52" s="16">
        <v>2013</v>
      </c>
      <c r="V52" s="20" t="s">
        <v>17</v>
      </c>
      <c r="W52" s="16">
        <v>44397</v>
      </c>
      <c r="X52">
        <f t="shared" si="4"/>
        <v>4</v>
      </c>
      <c r="Y52" s="23">
        <f t="shared" si="5"/>
        <v>8.5800257418165368E-2</v>
      </c>
      <c r="Z52" s="17">
        <f t="shared" si="6"/>
        <v>0.91419974258183467</v>
      </c>
    </row>
    <row r="53" spans="20:26" x14ac:dyDescent="0.2">
      <c r="T53" s="22">
        <v>517446</v>
      </c>
      <c r="U53" s="16">
        <v>2013</v>
      </c>
      <c r="V53" s="20" t="s">
        <v>18</v>
      </c>
      <c r="W53" s="16">
        <v>31993</v>
      </c>
      <c r="X53">
        <f t="shared" si="4"/>
        <v>5</v>
      </c>
      <c r="Y53" s="23">
        <f t="shared" si="5"/>
        <v>6.1828673909934566E-2</v>
      </c>
      <c r="Z53" s="17">
        <f t="shared" si="6"/>
        <v>0.93817132609006548</v>
      </c>
    </row>
    <row r="54" spans="20:26" x14ac:dyDescent="0.2">
      <c r="T54" s="22">
        <v>517446</v>
      </c>
      <c r="U54" s="16">
        <v>2013</v>
      </c>
      <c r="V54" s="20" t="s">
        <v>19</v>
      </c>
      <c r="W54" s="16">
        <v>24080</v>
      </c>
      <c r="X54">
        <f t="shared" si="4"/>
        <v>6</v>
      </c>
      <c r="Y54" s="23">
        <f t="shared" si="5"/>
        <v>4.6536256923427756E-2</v>
      </c>
      <c r="Z54" s="17">
        <f t="shared" si="6"/>
        <v>0.95346374307657222</v>
      </c>
    </row>
    <row r="55" spans="20:26" x14ac:dyDescent="0.2">
      <c r="T55" s="22">
        <v>517446</v>
      </c>
      <c r="U55" s="16">
        <v>2013</v>
      </c>
      <c r="V55" s="20" t="s">
        <v>20</v>
      </c>
      <c r="W55" s="16">
        <v>11368</v>
      </c>
      <c r="X55">
        <f t="shared" si="4"/>
        <v>7</v>
      </c>
      <c r="Y55" s="23">
        <f t="shared" si="5"/>
        <v>2.1969442221990314E-2</v>
      </c>
      <c r="Z55" s="17">
        <f t="shared" si="6"/>
        <v>0.97803055777800973</v>
      </c>
    </row>
    <row r="56" spans="20:26" x14ac:dyDescent="0.2">
      <c r="T56" s="22">
        <v>512668</v>
      </c>
      <c r="U56" s="16">
        <v>2014</v>
      </c>
      <c r="V56" s="20" t="s">
        <v>15</v>
      </c>
      <c r="W56" s="16">
        <v>26925</v>
      </c>
      <c r="X56">
        <f t="shared" si="4"/>
        <v>0</v>
      </c>
      <c r="Y56" s="23">
        <f t="shared" si="5"/>
        <v>5.2519369260418051E-2</v>
      </c>
      <c r="Z56" s="17">
        <f t="shared" si="6"/>
        <v>0.947480630739582</v>
      </c>
    </row>
    <row r="57" spans="20:26" x14ac:dyDescent="0.2">
      <c r="T57" s="22">
        <v>512668</v>
      </c>
      <c r="U57" s="16">
        <v>2014</v>
      </c>
      <c r="V57" s="20" t="s">
        <v>16</v>
      </c>
      <c r="W57" s="16">
        <v>97469</v>
      </c>
      <c r="X57">
        <f t="shared" si="4"/>
        <v>1</v>
      </c>
      <c r="Y57" s="23">
        <f t="shared" si="5"/>
        <v>0.19012109201276459</v>
      </c>
      <c r="Z57" s="17">
        <f t="shared" si="6"/>
        <v>0.80987890798723539</v>
      </c>
    </row>
    <row r="58" spans="20:26" x14ac:dyDescent="0.2">
      <c r="T58" s="22">
        <v>512668</v>
      </c>
      <c r="U58" s="16">
        <v>2014</v>
      </c>
      <c r="V58" s="20" t="s">
        <v>13</v>
      </c>
      <c r="W58" s="16">
        <v>99288</v>
      </c>
      <c r="X58">
        <f t="shared" si="4"/>
        <v>2</v>
      </c>
      <c r="Y58" s="23">
        <f t="shared" si="5"/>
        <v>0.19366919721925299</v>
      </c>
      <c r="Z58" s="17">
        <f t="shared" si="6"/>
        <v>0.80633080278074698</v>
      </c>
    </row>
    <row r="59" spans="20:26" x14ac:dyDescent="0.2">
      <c r="T59" s="22">
        <v>512668</v>
      </c>
      <c r="U59" s="16">
        <v>2014</v>
      </c>
      <c r="V59" s="20" t="s">
        <v>17</v>
      </c>
      <c r="W59" s="16">
        <v>74460</v>
      </c>
      <c r="X59">
        <f t="shared" si="4"/>
        <v>3</v>
      </c>
      <c r="Y59" s="23">
        <f t="shared" si="5"/>
        <v>0.14524019443382463</v>
      </c>
      <c r="Z59" s="17">
        <f t="shared" si="6"/>
        <v>0.85475980556617537</v>
      </c>
    </row>
    <row r="60" spans="20:26" x14ac:dyDescent="0.2">
      <c r="T60" s="22">
        <v>512668</v>
      </c>
      <c r="U60" s="16">
        <v>2014</v>
      </c>
      <c r="V60" s="20" t="s">
        <v>18</v>
      </c>
      <c r="W60" s="16">
        <v>47816</v>
      </c>
      <c r="X60">
        <f t="shared" si="4"/>
        <v>4</v>
      </c>
      <c r="Y60" s="23">
        <f t="shared" si="5"/>
        <v>9.3268938182215391E-2</v>
      </c>
      <c r="Z60" s="17">
        <f t="shared" si="6"/>
        <v>0.90673106181778462</v>
      </c>
    </row>
    <row r="61" spans="20:26" x14ac:dyDescent="0.2">
      <c r="T61" s="22">
        <v>512668</v>
      </c>
      <c r="U61" s="16">
        <v>2014</v>
      </c>
      <c r="V61" s="20" t="s">
        <v>19</v>
      </c>
      <c r="W61" s="16">
        <v>33142</v>
      </c>
      <c r="X61">
        <f t="shared" si="4"/>
        <v>5</v>
      </c>
      <c r="Y61" s="23">
        <f t="shared" si="5"/>
        <v>6.4646125757800377E-2</v>
      </c>
      <c r="Z61" s="17">
        <f t="shared" si="6"/>
        <v>0.93535387424219962</v>
      </c>
    </row>
    <row r="62" spans="20:26" x14ac:dyDescent="0.2">
      <c r="T62" s="22">
        <v>512668</v>
      </c>
      <c r="U62" s="16">
        <v>2014</v>
      </c>
      <c r="V62" s="20" t="s">
        <v>20</v>
      </c>
      <c r="W62" s="16">
        <v>15093</v>
      </c>
      <c r="X62">
        <f t="shared" si="4"/>
        <v>6</v>
      </c>
      <c r="Y62" s="23">
        <f t="shared" si="5"/>
        <v>2.9440105487371946E-2</v>
      </c>
      <c r="Z62" s="17">
        <f t="shared" si="6"/>
        <v>0.97055989451262803</v>
      </c>
    </row>
    <row r="63" spans="20:26" x14ac:dyDescent="0.2">
      <c r="T63" s="22">
        <v>545200</v>
      </c>
      <c r="U63" s="16">
        <v>2015</v>
      </c>
      <c r="V63" s="20" t="s">
        <v>16</v>
      </c>
      <c r="W63" s="16">
        <v>31469</v>
      </c>
      <c r="X63">
        <f t="shared" si="4"/>
        <v>0</v>
      </c>
      <c r="Y63" s="23">
        <f t="shared" si="5"/>
        <v>5.7720102714600145E-2</v>
      </c>
      <c r="Z63" s="17">
        <f t="shared" si="6"/>
        <v>0.94227989728539985</v>
      </c>
    </row>
    <row r="64" spans="20:26" x14ac:dyDescent="0.2">
      <c r="T64" s="22">
        <v>545200</v>
      </c>
      <c r="U64" s="16">
        <v>2015</v>
      </c>
      <c r="V64" s="20" t="s">
        <v>13</v>
      </c>
      <c r="W64" s="16">
        <v>94644</v>
      </c>
      <c r="X64">
        <f t="shared" si="4"/>
        <v>1</v>
      </c>
      <c r="Y64" s="23">
        <f t="shared" si="5"/>
        <v>0.17359501100513572</v>
      </c>
      <c r="Z64" s="17">
        <f t="shared" si="6"/>
        <v>0.82640498899486425</v>
      </c>
    </row>
    <row r="65" spans="20:26" x14ac:dyDescent="0.2">
      <c r="T65" s="22">
        <v>545200</v>
      </c>
      <c r="U65" s="16">
        <v>2015</v>
      </c>
      <c r="V65" s="20" t="s">
        <v>17</v>
      </c>
      <c r="W65" s="16">
        <v>108201</v>
      </c>
      <c r="X65">
        <f t="shared" si="4"/>
        <v>2</v>
      </c>
      <c r="Y65" s="23">
        <f t="shared" si="5"/>
        <v>0.19846111518708731</v>
      </c>
      <c r="Z65" s="17">
        <f t="shared" si="6"/>
        <v>0.80153888481291269</v>
      </c>
    </row>
    <row r="66" spans="20:26" x14ac:dyDescent="0.2">
      <c r="T66" s="22">
        <v>545200</v>
      </c>
      <c r="U66" s="16">
        <v>2015</v>
      </c>
      <c r="V66" s="20" t="s">
        <v>18</v>
      </c>
      <c r="W66" s="16">
        <v>79935</v>
      </c>
      <c r="X66">
        <f t="shared" si="4"/>
        <v>3</v>
      </c>
      <c r="Y66" s="23">
        <f t="shared" si="5"/>
        <v>0.14661592076302274</v>
      </c>
      <c r="Z66" s="17">
        <f t="shared" si="6"/>
        <v>0.85338407923697723</v>
      </c>
    </row>
    <row r="67" spans="20:26" x14ac:dyDescent="0.2">
      <c r="T67" s="22">
        <v>545200</v>
      </c>
      <c r="U67" s="16">
        <v>2015</v>
      </c>
      <c r="V67" s="20" t="s">
        <v>19</v>
      </c>
      <c r="W67" s="16">
        <v>50668</v>
      </c>
      <c r="X67">
        <f t="shared" si="4"/>
        <v>4</v>
      </c>
      <c r="Y67" s="23">
        <f t="shared" si="5"/>
        <v>9.2934702861335289E-2</v>
      </c>
      <c r="Z67" s="17">
        <f t="shared" si="6"/>
        <v>0.90706529713866468</v>
      </c>
    </row>
    <row r="68" spans="20:26" x14ac:dyDescent="0.2">
      <c r="T68" s="22">
        <v>545200</v>
      </c>
      <c r="U68" s="16">
        <v>2015</v>
      </c>
      <c r="V68" s="20" t="s">
        <v>20</v>
      </c>
      <c r="W68" s="16">
        <v>22145</v>
      </c>
      <c r="X68">
        <f t="shared" si="4"/>
        <v>5</v>
      </c>
      <c r="Y68" s="23">
        <f t="shared" si="5"/>
        <v>4.0618121790168743E-2</v>
      </c>
      <c r="Z68" s="17">
        <f t="shared" si="6"/>
        <v>0.95938187820983123</v>
      </c>
    </row>
    <row r="69" spans="20:26" x14ac:dyDescent="0.2">
      <c r="T69" s="22">
        <v>545186</v>
      </c>
      <c r="U69" s="16">
        <v>2016</v>
      </c>
      <c r="V69" s="20" t="s">
        <v>13</v>
      </c>
      <c r="W69" s="16">
        <v>30168</v>
      </c>
      <c r="X69">
        <f t="shared" si="4"/>
        <v>0</v>
      </c>
      <c r="Y69" s="23">
        <f t="shared" si="5"/>
        <v>5.5335243384826462E-2</v>
      </c>
      <c r="Z69" s="17">
        <f t="shared" si="6"/>
        <v>0.94466475661517357</v>
      </c>
    </row>
    <row r="70" spans="20:26" x14ac:dyDescent="0.2">
      <c r="T70" s="22">
        <v>545186</v>
      </c>
      <c r="U70" s="16">
        <v>2016</v>
      </c>
      <c r="V70" s="20" t="s">
        <v>17</v>
      </c>
      <c r="W70" s="16">
        <v>82861</v>
      </c>
      <c r="X70">
        <f t="shared" si="4"/>
        <v>1</v>
      </c>
      <c r="Y70" s="23">
        <f t="shared" si="5"/>
        <v>0.15198666143297884</v>
      </c>
      <c r="Z70" s="17">
        <f t="shared" si="6"/>
        <v>0.84801333856702121</v>
      </c>
    </row>
    <row r="71" spans="20:26" x14ac:dyDescent="0.2">
      <c r="T71" s="22">
        <v>545186</v>
      </c>
      <c r="U71" s="16">
        <v>2016</v>
      </c>
      <c r="V71" s="20" t="s">
        <v>18</v>
      </c>
      <c r="W71" s="16">
        <v>103144</v>
      </c>
      <c r="X71">
        <f t="shared" si="4"/>
        <v>2</v>
      </c>
      <c r="Y71" s="23">
        <f t="shared" si="5"/>
        <v>0.18919047811205716</v>
      </c>
      <c r="Z71" s="17">
        <f t="shared" si="6"/>
        <v>0.81080952188794286</v>
      </c>
    </row>
    <row r="72" spans="20:26" x14ac:dyDescent="0.2">
      <c r="T72" s="22">
        <v>545186</v>
      </c>
      <c r="U72" s="16">
        <v>2016</v>
      </c>
      <c r="V72" s="20" t="s">
        <v>19</v>
      </c>
      <c r="W72" s="16">
        <v>82012</v>
      </c>
      <c r="X72">
        <f t="shared" si="4"/>
        <v>3</v>
      </c>
      <c r="Y72" s="23">
        <f t="shared" si="5"/>
        <v>0.15042939473867634</v>
      </c>
      <c r="Z72" s="17">
        <f t="shared" si="6"/>
        <v>0.84957060526132366</v>
      </c>
    </row>
    <row r="73" spans="20:26" x14ac:dyDescent="0.2">
      <c r="T73" s="22">
        <v>545186</v>
      </c>
      <c r="U73" s="16">
        <v>2016</v>
      </c>
      <c r="V73" s="20" t="s">
        <v>20</v>
      </c>
      <c r="W73" s="16">
        <v>32860</v>
      </c>
      <c r="X73">
        <f t="shared" si="4"/>
        <v>4</v>
      </c>
      <c r="Y73" s="23">
        <f t="shared" si="5"/>
        <v>6.0273007744146033E-2</v>
      </c>
      <c r="Z73" s="17">
        <f t="shared" si="6"/>
        <v>0.93972699225585399</v>
      </c>
    </row>
    <row r="74" spans="20:26" x14ac:dyDescent="0.2">
      <c r="T74" s="22">
        <v>512244</v>
      </c>
      <c r="U74" s="16">
        <v>2017</v>
      </c>
      <c r="V74" s="20" t="s">
        <v>17</v>
      </c>
      <c r="W74" s="16">
        <v>28095</v>
      </c>
      <c r="X74">
        <f t="shared" si="4"/>
        <v>0</v>
      </c>
      <c r="Y74" s="23">
        <f t="shared" si="5"/>
        <v>5.4846908894979736E-2</v>
      </c>
      <c r="Z74" s="17">
        <f t="shared" si="6"/>
        <v>0.94515309110502022</v>
      </c>
    </row>
    <row r="75" spans="20:26" x14ac:dyDescent="0.2">
      <c r="T75" s="22">
        <v>512244</v>
      </c>
      <c r="U75" s="16">
        <v>2017</v>
      </c>
      <c r="V75" s="20" t="s">
        <v>18</v>
      </c>
      <c r="W75" s="16">
        <v>69060</v>
      </c>
      <c r="X75">
        <f t="shared" si="4"/>
        <v>1</v>
      </c>
      <c r="Y75" s="23">
        <f t="shared" si="5"/>
        <v>0.13481856302855671</v>
      </c>
      <c r="Z75" s="17">
        <f t="shared" si="6"/>
        <v>0.86518143697144323</v>
      </c>
    </row>
    <row r="76" spans="20:26" x14ac:dyDescent="0.2">
      <c r="T76" s="22">
        <v>512244</v>
      </c>
      <c r="U76" s="16">
        <v>2017</v>
      </c>
      <c r="V76" s="20" t="s">
        <v>19</v>
      </c>
      <c r="W76" s="16">
        <v>88841</v>
      </c>
      <c r="X76">
        <f t="shared" si="4"/>
        <v>2</v>
      </c>
      <c r="Y76" s="23">
        <f t="shared" si="5"/>
        <v>0.17343492554329576</v>
      </c>
      <c r="Z76" s="17">
        <f t="shared" si="6"/>
        <v>0.82656507445670424</v>
      </c>
    </row>
    <row r="77" spans="20:26" x14ac:dyDescent="0.2">
      <c r="T77" s="22">
        <v>512244</v>
      </c>
      <c r="U77" s="16">
        <v>2017</v>
      </c>
      <c r="V77" s="20" t="s">
        <v>20</v>
      </c>
      <c r="W77" s="16">
        <v>45107</v>
      </c>
      <c r="X77">
        <f t="shared" si="4"/>
        <v>3</v>
      </c>
      <c r="Y77" s="23">
        <f t="shared" si="5"/>
        <v>8.80576444038388E-2</v>
      </c>
      <c r="Z77" s="17">
        <f t="shared" si="6"/>
        <v>0.91194235559616121</v>
      </c>
    </row>
    <row r="78" spans="20:26" x14ac:dyDescent="0.2">
      <c r="T78" s="22">
        <v>551194</v>
      </c>
      <c r="U78" s="16">
        <v>2018</v>
      </c>
      <c r="V78" s="20" t="s">
        <v>18</v>
      </c>
      <c r="W78" s="16">
        <v>27208</v>
      </c>
      <c r="X78">
        <f t="shared" si="4"/>
        <v>0</v>
      </c>
      <c r="Y78" s="23">
        <f t="shared" si="5"/>
        <v>4.9361930645108618E-2</v>
      </c>
      <c r="Z78" s="17">
        <f t="shared" si="6"/>
        <v>0.95063806935489137</v>
      </c>
    </row>
    <row r="79" spans="20:26" x14ac:dyDescent="0.2">
      <c r="T79" s="22">
        <v>551194</v>
      </c>
      <c r="U79" s="16">
        <v>2018</v>
      </c>
      <c r="V79" s="20" t="s">
        <v>19</v>
      </c>
      <c r="W79" s="16">
        <v>72073</v>
      </c>
      <c r="X79">
        <f t="shared" si="4"/>
        <v>1</v>
      </c>
      <c r="Y79" s="23">
        <f t="shared" si="5"/>
        <v>0.13075795454957784</v>
      </c>
      <c r="Z79" s="17">
        <f t="shared" si="6"/>
        <v>0.86924204545042216</v>
      </c>
    </row>
    <row r="80" spans="20:26" x14ac:dyDescent="0.2">
      <c r="T80" s="22">
        <v>551194</v>
      </c>
      <c r="U80" s="16">
        <v>2018</v>
      </c>
      <c r="V80" s="20" t="s">
        <v>20</v>
      </c>
      <c r="W80" s="16">
        <v>48106</v>
      </c>
      <c r="X80">
        <f t="shared" si="4"/>
        <v>2</v>
      </c>
      <c r="Y80" s="23">
        <f t="shared" si="5"/>
        <v>8.7275986313348833E-2</v>
      </c>
      <c r="Z80" s="17">
        <f t="shared" si="6"/>
        <v>0.91272401368665113</v>
      </c>
    </row>
    <row r="81" spans="20:26" x14ac:dyDescent="0.2">
      <c r="T81" s="22">
        <v>520805</v>
      </c>
      <c r="U81" s="16">
        <v>2019</v>
      </c>
      <c r="V81" s="20" t="s">
        <v>19</v>
      </c>
      <c r="W81" s="16">
        <v>25814</v>
      </c>
      <c r="X81">
        <f t="shared" si="4"/>
        <v>0</v>
      </c>
      <c r="Y81" s="23">
        <f t="shared" si="5"/>
        <v>4.9565576367354383E-2</v>
      </c>
      <c r="Z81" s="17">
        <f t="shared" si="6"/>
        <v>0.95043442363264563</v>
      </c>
    </row>
    <row r="82" spans="20:26" x14ac:dyDescent="0.2">
      <c r="T82" s="22">
        <v>520805</v>
      </c>
      <c r="U82" s="16">
        <v>2019</v>
      </c>
      <c r="V82" s="20" t="s">
        <v>20</v>
      </c>
      <c r="W82" s="16">
        <v>37983</v>
      </c>
      <c r="X82">
        <f t="shared" si="4"/>
        <v>1</v>
      </c>
      <c r="Y82" s="23">
        <f t="shared" si="5"/>
        <v>7.2931327464214046E-2</v>
      </c>
      <c r="Z82" s="17">
        <f t="shared" ref="Z82:Z83" si="7">1-Y82</f>
        <v>0.92706867253578595</v>
      </c>
    </row>
    <row r="83" spans="20:26" x14ac:dyDescent="0.2">
      <c r="T83" s="22">
        <v>322258</v>
      </c>
      <c r="U83" s="16">
        <v>2020</v>
      </c>
      <c r="V83" s="20" t="s">
        <v>20</v>
      </c>
      <c r="W83" s="16">
        <v>6240</v>
      </c>
      <c r="X83">
        <f t="shared" si="4"/>
        <v>0</v>
      </c>
      <c r="Y83" s="23">
        <f t="shared" si="5"/>
        <v>1.9363367239913363E-2</v>
      </c>
      <c r="Z83" s="17">
        <f t="shared" si="7"/>
        <v>0.98063663276008661</v>
      </c>
    </row>
    <row r="84" spans="20:26" x14ac:dyDescent="0.2">
      <c r="T84" s="19"/>
      <c r="U84" s="16"/>
      <c r="W84" s="16"/>
    </row>
    <row r="85" spans="20:26" x14ac:dyDescent="0.2">
      <c r="T85" s="19"/>
      <c r="U85" s="16"/>
      <c r="W85" s="16"/>
    </row>
    <row r="86" spans="20:26" x14ac:dyDescent="0.2">
      <c r="T86" s="19"/>
      <c r="U86" s="16"/>
      <c r="W86" s="16"/>
    </row>
    <row r="87" spans="20:26" x14ac:dyDescent="0.2">
      <c r="T87" s="19"/>
      <c r="U87" s="16"/>
      <c r="W87" s="16"/>
    </row>
    <row r="88" spans="20:26" x14ac:dyDescent="0.2">
      <c r="T88" s="19"/>
      <c r="U88" s="16"/>
      <c r="W88" s="16"/>
    </row>
    <row r="89" spans="20:26" x14ac:dyDescent="0.2">
      <c r="T89" s="19"/>
      <c r="U89" s="16"/>
      <c r="W89" s="16"/>
    </row>
    <row r="90" spans="20:26" x14ac:dyDescent="0.2">
      <c r="T90" s="19"/>
      <c r="U90" s="16"/>
      <c r="W90" s="16"/>
    </row>
    <row r="91" spans="20:26" x14ac:dyDescent="0.2">
      <c r="T91" s="19"/>
      <c r="U91" s="16"/>
      <c r="W91" s="16"/>
    </row>
    <row r="92" spans="20:26" x14ac:dyDescent="0.2">
      <c r="T92" s="19"/>
      <c r="U92" s="16"/>
      <c r="W92" s="16"/>
    </row>
    <row r="93" spans="20:26" x14ac:dyDescent="0.2">
      <c r="T93" s="19"/>
      <c r="U93" s="16"/>
      <c r="W93" s="16"/>
    </row>
    <row r="94" spans="20:26" x14ac:dyDescent="0.2">
      <c r="T94" s="19"/>
      <c r="U94" s="16"/>
      <c r="W94" s="16"/>
    </row>
    <row r="95" spans="20:26" x14ac:dyDescent="0.2">
      <c r="T95" s="19"/>
      <c r="U95" s="16"/>
      <c r="W95" s="16"/>
    </row>
    <row r="96" spans="20:26" x14ac:dyDescent="0.2">
      <c r="T96" s="19"/>
      <c r="U96" s="16"/>
      <c r="W96" s="16"/>
    </row>
    <row r="97" spans="20:23" x14ac:dyDescent="0.2">
      <c r="T97" s="19"/>
      <c r="U97" s="16"/>
      <c r="W97" s="16"/>
    </row>
    <row r="98" spans="20:23" x14ac:dyDescent="0.2">
      <c r="T98" s="19"/>
      <c r="U98" s="16"/>
      <c r="W98" s="16"/>
    </row>
    <row r="99" spans="20:23" x14ac:dyDescent="0.2">
      <c r="T99" s="19"/>
      <c r="U99" s="16"/>
      <c r="W99" s="16"/>
    </row>
    <row r="100" spans="20:23" x14ac:dyDescent="0.2">
      <c r="T100" s="19"/>
      <c r="U100" s="16"/>
      <c r="W100" s="16"/>
    </row>
    <row r="101" spans="20:23" x14ac:dyDescent="0.2">
      <c r="T101" s="19"/>
      <c r="U101" s="16"/>
      <c r="W101" s="16"/>
    </row>
    <row r="102" spans="20:23" x14ac:dyDescent="0.2">
      <c r="T102" s="19"/>
      <c r="U102" s="16"/>
      <c r="W102" s="16"/>
    </row>
    <row r="103" spans="20:23" x14ac:dyDescent="0.2">
      <c r="T103" s="19"/>
      <c r="U103" s="16"/>
      <c r="W103" s="16"/>
    </row>
    <row r="104" spans="20:23" x14ac:dyDescent="0.2">
      <c r="T104" s="19"/>
      <c r="U104" s="16"/>
      <c r="W104" s="16"/>
    </row>
    <row r="105" spans="20:23" x14ac:dyDescent="0.2">
      <c r="T105" s="19"/>
      <c r="U105" s="16"/>
      <c r="W105" s="16"/>
    </row>
    <row r="106" spans="20:23" x14ac:dyDescent="0.2">
      <c r="T106" s="19"/>
      <c r="U106" s="16"/>
      <c r="W106" s="16"/>
    </row>
    <row r="107" spans="20:23" x14ac:dyDescent="0.2">
      <c r="T107" s="19"/>
      <c r="U107" s="16"/>
      <c r="W107" s="16"/>
    </row>
    <row r="108" spans="20:23" x14ac:dyDescent="0.2">
      <c r="T108" s="19"/>
      <c r="U108" s="16"/>
      <c r="W108" s="16"/>
    </row>
    <row r="109" spans="20:23" x14ac:dyDescent="0.2">
      <c r="T109" s="19"/>
      <c r="U109" s="16"/>
      <c r="W109" s="16"/>
    </row>
    <row r="110" spans="20:23" x14ac:dyDescent="0.2">
      <c r="T110" s="19"/>
      <c r="U110" s="16"/>
      <c r="W110" s="16"/>
    </row>
    <row r="111" spans="20:23" x14ac:dyDescent="0.2">
      <c r="T111" s="19"/>
      <c r="U111" s="16"/>
      <c r="W111" s="16"/>
    </row>
    <row r="112" spans="20:23" x14ac:dyDescent="0.2">
      <c r="T112" s="19"/>
      <c r="U112" s="16"/>
      <c r="W112" s="16"/>
    </row>
    <row r="113" spans="20:23" x14ac:dyDescent="0.2">
      <c r="T113" s="19"/>
      <c r="U113" s="16"/>
      <c r="W113" s="16"/>
    </row>
    <row r="114" spans="20:23" x14ac:dyDescent="0.2">
      <c r="T114" s="19"/>
      <c r="U114" s="16"/>
      <c r="W114" s="16"/>
    </row>
    <row r="115" spans="20:23" x14ac:dyDescent="0.2">
      <c r="T115" s="19"/>
      <c r="U115" s="16"/>
      <c r="W115" s="16"/>
    </row>
    <row r="116" spans="20:23" x14ac:dyDescent="0.2">
      <c r="T116" s="19"/>
      <c r="U116" s="16"/>
      <c r="W116" s="16"/>
    </row>
    <row r="117" spans="20:23" x14ac:dyDescent="0.2">
      <c r="T117" s="19"/>
      <c r="U117" s="16"/>
      <c r="W117" s="16"/>
    </row>
    <row r="118" spans="20:23" x14ac:dyDescent="0.2">
      <c r="T118" s="19"/>
      <c r="U118" s="16"/>
      <c r="W118" s="16"/>
    </row>
    <row r="119" spans="20:23" x14ac:dyDescent="0.2">
      <c r="T119" s="19"/>
      <c r="U119" s="16"/>
      <c r="W119" s="16"/>
    </row>
    <row r="120" spans="20:23" x14ac:dyDescent="0.2">
      <c r="T120" s="19"/>
      <c r="U120" s="16"/>
      <c r="W120" s="16"/>
    </row>
    <row r="121" spans="20:23" x14ac:dyDescent="0.2">
      <c r="T121" s="19"/>
      <c r="U121" s="16"/>
      <c r="W121" s="16"/>
    </row>
    <row r="122" spans="20:23" x14ac:dyDescent="0.2">
      <c r="T122" s="19"/>
      <c r="U122" s="16"/>
      <c r="W122" s="16"/>
    </row>
    <row r="123" spans="20:23" x14ac:dyDescent="0.2">
      <c r="T123" s="19"/>
      <c r="U123" s="16"/>
      <c r="W123" s="16"/>
    </row>
    <row r="124" spans="20:23" x14ac:dyDescent="0.2">
      <c r="T124" s="19"/>
      <c r="U124" s="16"/>
      <c r="W124" s="16"/>
    </row>
    <row r="125" spans="20:23" x14ac:dyDescent="0.2">
      <c r="T125" s="19"/>
      <c r="U125" s="16"/>
      <c r="W125" s="16"/>
    </row>
    <row r="126" spans="20:23" x14ac:dyDescent="0.2">
      <c r="T126" s="19"/>
      <c r="U126" s="16"/>
      <c r="W126" s="16"/>
    </row>
    <row r="127" spans="20:23" x14ac:dyDescent="0.2">
      <c r="T127" s="19"/>
      <c r="U127" s="16"/>
      <c r="W127" s="16"/>
    </row>
    <row r="128" spans="20:23" x14ac:dyDescent="0.2">
      <c r="T128" s="19"/>
      <c r="U128" s="16"/>
      <c r="W128" s="16"/>
    </row>
    <row r="129" spans="20:23" x14ac:dyDescent="0.2">
      <c r="T129" s="19"/>
      <c r="U129" s="16"/>
      <c r="W129" s="16"/>
    </row>
    <row r="130" spans="20:23" x14ac:dyDescent="0.2">
      <c r="T130" s="19"/>
      <c r="U130" s="16"/>
      <c r="W130" s="16"/>
    </row>
    <row r="131" spans="20:23" x14ac:dyDescent="0.2">
      <c r="T131" s="19"/>
      <c r="U131" s="16"/>
      <c r="W131" s="16"/>
    </row>
    <row r="132" spans="20:23" x14ac:dyDescent="0.2">
      <c r="T132" s="19"/>
      <c r="U132" s="16"/>
      <c r="W132" s="16"/>
    </row>
    <row r="133" spans="20:23" x14ac:dyDescent="0.2">
      <c r="T133" s="19"/>
      <c r="U133" s="16"/>
      <c r="W133" s="16"/>
    </row>
    <row r="134" spans="20:23" x14ac:dyDescent="0.2">
      <c r="T134" s="19"/>
      <c r="U134" s="16"/>
      <c r="W134" s="16"/>
    </row>
    <row r="135" spans="20:23" x14ac:dyDescent="0.2">
      <c r="T135" s="19"/>
      <c r="U135" s="16"/>
      <c r="W135" s="16"/>
    </row>
    <row r="136" spans="20:23" x14ac:dyDescent="0.2">
      <c r="T136" s="19"/>
      <c r="U136" s="16"/>
      <c r="W136" s="16"/>
    </row>
    <row r="137" spans="20:23" x14ac:dyDescent="0.2">
      <c r="T137" s="19"/>
      <c r="U137" s="16"/>
      <c r="W137" s="16"/>
    </row>
    <row r="138" spans="20:23" x14ac:dyDescent="0.2">
      <c r="T138" s="19"/>
      <c r="U138" s="16"/>
      <c r="W138" s="16"/>
    </row>
  </sheetData>
  <autoFilter ref="T17:Z83" xr:uid="{76AA86CD-AB2C-AD4A-B6E1-246054580F78}">
    <sortState xmlns:xlrd2="http://schemas.microsoft.com/office/spreadsheetml/2017/richdata2" ref="T18:Z83">
      <sortCondition ref="U17:U83"/>
    </sortState>
  </autoFilter>
  <mergeCells count="1">
    <mergeCell ref="C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CC67-75C1-E942-8000-1D58642274B8}">
  <dimension ref="A1:M38"/>
  <sheetViews>
    <sheetView tabSelected="1" workbookViewId="0">
      <selection activeCell="Q23" sqref="Q23"/>
    </sheetView>
  </sheetViews>
  <sheetFormatPr baseColWidth="10" defaultRowHeight="16" x14ac:dyDescent="0.2"/>
  <cols>
    <col min="5" max="5" width="12.1640625" bestFit="1" customWidth="1"/>
    <col min="8" max="8" width="18.1640625" customWidth="1"/>
  </cols>
  <sheetData>
    <row r="1" spans="1:13" x14ac:dyDescent="0.2">
      <c r="A1" t="s">
        <v>55</v>
      </c>
    </row>
    <row r="2" spans="1:13" x14ac:dyDescent="0.2">
      <c r="A2" t="s">
        <v>54</v>
      </c>
      <c r="B2">
        <v>10</v>
      </c>
      <c r="C2" t="s">
        <v>52</v>
      </c>
    </row>
    <row r="3" spans="1:13" x14ac:dyDescent="0.2">
      <c r="A3" t="s">
        <v>53</v>
      </c>
      <c r="B3">
        <v>7</v>
      </c>
      <c r="C3" t="s">
        <v>52</v>
      </c>
    </row>
    <row r="4" spans="1:13" x14ac:dyDescent="0.2">
      <c r="A4" s="25" t="s">
        <v>56</v>
      </c>
      <c r="B4">
        <v>5</v>
      </c>
      <c r="C4" t="s">
        <v>52</v>
      </c>
    </row>
    <row r="6" spans="1:13" x14ac:dyDescent="0.2">
      <c r="A6" t="s">
        <v>57</v>
      </c>
    </row>
    <row r="7" spans="1:13" x14ac:dyDescent="0.2">
      <c r="A7">
        <v>0</v>
      </c>
      <c r="B7">
        <v>1</v>
      </c>
      <c r="D7" t="s">
        <v>60</v>
      </c>
      <c r="E7" s="17">
        <v>0.01</v>
      </c>
      <c r="F7" t="s">
        <v>61</v>
      </c>
      <c r="H7" t="s">
        <v>73</v>
      </c>
    </row>
    <row r="8" spans="1:13" x14ac:dyDescent="0.2">
      <c r="A8" s="27" t="s">
        <v>65</v>
      </c>
      <c r="B8">
        <v>0.99</v>
      </c>
      <c r="D8" t="s">
        <v>62</v>
      </c>
      <c r="E8" s="28">
        <f>SUM(H15:H38)</f>
        <v>24.104379444269195</v>
      </c>
      <c r="K8" t="s">
        <v>80</v>
      </c>
      <c r="L8" s="28">
        <f>SUM(K15:K38) +E8</f>
        <v>22.552007030933286</v>
      </c>
    </row>
    <row r="9" spans="1:13" x14ac:dyDescent="0.2">
      <c r="A9" t="s">
        <v>58</v>
      </c>
      <c r="B9">
        <v>0.9</v>
      </c>
      <c r="D9" t="s">
        <v>63</v>
      </c>
      <c r="E9" t="s">
        <v>64</v>
      </c>
      <c r="K9" t="s">
        <v>81</v>
      </c>
      <c r="L9" s="28">
        <f>L8-E8</f>
        <v>-1.5523724133359096</v>
      </c>
      <c r="M9" t="s">
        <v>82</v>
      </c>
    </row>
    <row r="10" spans="1:13" x14ac:dyDescent="0.2">
      <c r="A10" s="26" t="s">
        <v>59</v>
      </c>
      <c r="B10">
        <v>0.95</v>
      </c>
      <c r="I10" t="s">
        <v>74</v>
      </c>
      <c r="J10">
        <v>4</v>
      </c>
      <c r="K10" t="s">
        <v>34</v>
      </c>
    </row>
    <row r="11" spans="1:13" x14ac:dyDescent="0.2">
      <c r="A11" t="s">
        <v>72</v>
      </c>
      <c r="B11">
        <v>0.97</v>
      </c>
      <c r="I11" t="s">
        <v>75</v>
      </c>
      <c r="J11" s="17">
        <v>0.03</v>
      </c>
      <c r="K11" t="s">
        <v>76</v>
      </c>
      <c r="M11" t="s">
        <v>83</v>
      </c>
    </row>
    <row r="14" spans="1:13" x14ac:dyDescent="0.2">
      <c r="A14" t="s">
        <v>66</v>
      </c>
      <c r="B14" t="s">
        <v>51</v>
      </c>
      <c r="C14" t="s">
        <v>67</v>
      </c>
      <c r="D14" t="s">
        <v>68</v>
      </c>
      <c r="E14" t="s">
        <v>69</v>
      </c>
      <c r="F14" t="s">
        <v>25</v>
      </c>
      <c r="G14" t="s">
        <v>70</v>
      </c>
      <c r="H14" t="s">
        <v>71</v>
      </c>
      <c r="I14" t="s">
        <v>77</v>
      </c>
      <c r="J14" t="s">
        <v>78</v>
      </c>
      <c r="K14" t="s">
        <v>79</v>
      </c>
      <c r="L14" t="s">
        <v>84</v>
      </c>
    </row>
    <row r="15" spans="1:13" x14ac:dyDescent="0.2">
      <c r="A15">
        <v>0</v>
      </c>
      <c r="B15">
        <v>5</v>
      </c>
      <c r="C15">
        <v>7</v>
      </c>
      <c r="D15">
        <f>B15-C15</f>
        <v>-2</v>
      </c>
      <c r="E15">
        <f>1/((1+0.01)^A15)</f>
        <v>1</v>
      </c>
      <c r="F15" s="11">
        <v>1</v>
      </c>
      <c r="G15" s="17">
        <f>F15</f>
        <v>1</v>
      </c>
      <c r="H15">
        <f>G15*E15*D15</f>
        <v>-2</v>
      </c>
      <c r="I15">
        <v>-4</v>
      </c>
      <c r="J15">
        <v>0.03</v>
      </c>
      <c r="K15">
        <f>J15*I15*G15*E15</f>
        <v>-0.12</v>
      </c>
      <c r="L15">
        <f>J15/G15</f>
        <v>0.03</v>
      </c>
    </row>
    <row r="16" spans="1:13" x14ac:dyDescent="0.2">
      <c r="A16">
        <v>1</v>
      </c>
      <c r="B16">
        <v>5</v>
      </c>
      <c r="C16">
        <v>7</v>
      </c>
      <c r="D16">
        <f t="shared" ref="D16:D38" si="0">B16-C16</f>
        <v>-2</v>
      </c>
      <c r="E16">
        <f>1/((1+0.01)^A16)</f>
        <v>0.99009900990099009</v>
      </c>
      <c r="F16" s="11">
        <v>0.99</v>
      </c>
      <c r="G16" s="17">
        <f>F16*G15</f>
        <v>0.99</v>
      </c>
      <c r="H16">
        <f t="shared" ref="H16:H38" si="1">G16*E16*D16</f>
        <v>-1.9603960396039604</v>
      </c>
      <c r="I16">
        <v>-4</v>
      </c>
      <c r="J16">
        <v>0.03</v>
      </c>
      <c r="K16">
        <f t="shared" ref="K16:K38" si="2">J16*I16*G16*E16</f>
        <v>-0.11762376237623762</v>
      </c>
      <c r="L16">
        <f t="shared" ref="L16:L38" si="3">J16/G16</f>
        <v>3.0303030303030304E-2</v>
      </c>
    </row>
    <row r="17" spans="1:12" x14ac:dyDescent="0.2">
      <c r="A17">
        <v>2</v>
      </c>
      <c r="B17">
        <v>5</v>
      </c>
      <c r="C17">
        <v>7</v>
      </c>
      <c r="D17">
        <f t="shared" si="0"/>
        <v>-2</v>
      </c>
      <c r="E17">
        <f>1/((1+0.01)^A17)</f>
        <v>0.98029604940692083</v>
      </c>
      <c r="F17" s="11">
        <v>0.99</v>
      </c>
      <c r="G17" s="17">
        <f t="shared" ref="G17:G38" si="4">F17*G16</f>
        <v>0.98009999999999997</v>
      </c>
      <c r="H17">
        <f t="shared" si="1"/>
        <v>-1.9215763160474462</v>
      </c>
      <c r="I17">
        <v>-4</v>
      </c>
      <c r="J17">
        <v>0.03</v>
      </c>
      <c r="K17">
        <f t="shared" si="2"/>
        <v>-0.11529457896284677</v>
      </c>
      <c r="L17">
        <f t="shared" si="3"/>
        <v>3.0609121518212427E-2</v>
      </c>
    </row>
    <row r="18" spans="1:12" x14ac:dyDescent="0.2">
      <c r="A18">
        <v>3</v>
      </c>
      <c r="B18">
        <v>10</v>
      </c>
      <c r="C18">
        <v>7</v>
      </c>
      <c r="D18">
        <f t="shared" si="0"/>
        <v>3</v>
      </c>
      <c r="E18">
        <f t="shared" ref="E16:E38" si="5">1/((1+0.01)^A18)</f>
        <v>0.97059014792764453</v>
      </c>
      <c r="F18" s="11">
        <v>0.9</v>
      </c>
      <c r="G18" s="17">
        <f t="shared" si="4"/>
        <v>0.88209000000000004</v>
      </c>
      <c r="H18">
        <f t="shared" si="1"/>
        <v>2.568443590756488</v>
      </c>
      <c r="I18">
        <v>-4</v>
      </c>
      <c r="J18">
        <v>0.03</v>
      </c>
      <c r="K18">
        <f t="shared" si="2"/>
        <v>-0.10273774363025952</v>
      </c>
      <c r="L18">
        <f t="shared" si="3"/>
        <v>3.4010135020236025E-2</v>
      </c>
    </row>
    <row r="19" spans="1:12" x14ac:dyDescent="0.2">
      <c r="A19">
        <v>4</v>
      </c>
      <c r="B19">
        <v>10</v>
      </c>
      <c r="C19">
        <v>7</v>
      </c>
      <c r="D19">
        <f t="shared" si="0"/>
        <v>3</v>
      </c>
      <c r="E19">
        <f t="shared" si="5"/>
        <v>0.96098034448281622</v>
      </c>
      <c r="F19" s="11">
        <v>0.9</v>
      </c>
      <c r="G19" s="17">
        <f t="shared" si="4"/>
        <v>0.79388100000000006</v>
      </c>
      <c r="H19">
        <f t="shared" si="1"/>
        <v>2.2887121105750881</v>
      </c>
      <c r="I19">
        <v>-4</v>
      </c>
      <c r="J19">
        <v>0.03</v>
      </c>
      <c r="K19">
        <f t="shared" si="2"/>
        <v>-9.1548484423003507E-2</v>
      </c>
      <c r="L19">
        <f t="shared" si="3"/>
        <v>3.7789038911373363E-2</v>
      </c>
    </row>
    <row r="20" spans="1:12" x14ac:dyDescent="0.2">
      <c r="A20">
        <v>5</v>
      </c>
      <c r="B20">
        <v>10</v>
      </c>
      <c r="C20">
        <v>7</v>
      </c>
      <c r="D20">
        <f t="shared" si="0"/>
        <v>3</v>
      </c>
      <c r="E20">
        <f t="shared" si="5"/>
        <v>0.95146568760674888</v>
      </c>
      <c r="F20" s="11">
        <v>0.9</v>
      </c>
      <c r="G20" s="17">
        <f t="shared" si="4"/>
        <v>0.7144929000000001</v>
      </c>
      <c r="H20">
        <f t="shared" si="1"/>
        <v>2.0394464351659205</v>
      </c>
      <c r="I20">
        <v>-4</v>
      </c>
      <c r="J20">
        <v>0.03</v>
      </c>
      <c r="K20">
        <f t="shared" si="2"/>
        <v>-8.1577857406636825E-2</v>
      </c>
      <c r="L20">
        <f t="shared" si="3"/>
        <v>4.1987821012637067E-2</v>
      </c>
    </row>
    <row r="21" spans="1:12" x14ac:dyDescent="0.2">
      <c r="A21">
        <v>6</v>
      </c>
      <c r="B21">
        <v>10</v>
      </c>
      <c r="C21">
        <v>7</v>
      </c>
      <c r="D21">
        <f t="shared" si="0"/>
        <v>3</v>
      </c>
      <c r="E21">
        <f t="shared" si="5"/>
        <v>0.94204523525420658</v>
      </c>
      <c r="F21" s="11">
        <v>0.95</v>
      </c>
      <c r="G21" s="17">
        <f>F21*G20</f>
        <v>0.67876825500000004</v>
      </c>
      <c r="H21">
        <f t="shared" si="1"/>
        <v>1.918291201393687</v>
      </c>
      <c r="I21">
        <v>-4</v>
      </c>
      <c r="J21">
        <v>0.03</v>
      </c>
      <c r="K21">
        <f t="shared" si="2"/>
        <v>-7.6731648055747476E-2</v>
      </c>
      <c r="L21">
        <f t="shared" si="3"/>
        <v>4.4197706329091653E-2</v>
      </c>
    </row>
    <row r="22" spans="1:12" x14ac:dyDescent="0.2">
      <c r="A22">
        <v>7</v>
      </c>
      <c r="B22">
        <v>10</v>
      </c>
      <c r="C22">
        <v>7</v>
      </c>
      <c r="D22">
        <f t="shared" si="0"/>
        <v>3</v>
      </c>
      <c r="E22">
        <f t="shared" si="5"/>
        <v>0.93271805470713554</v>
      </c>
      <c r="F22" s="11">
        <v>0.95</v>
      </c>
      <c r="G22" s="17">
        <f t="shared" si="4"/>
        <v>0.64482984225000006</v>
      </c>
      <c r="H22">
        <f t="shared" si="1"/>
        <v>1.8043333082415873</v>
      </c>
      <c r="I22">
        <v>-4</v>
      </c>
      <c r="J22">
        <v>0.03</v>
      </c>
      <c r="K22">
        <f t="shared" si="2"/>
        <v>-7.2173332329663498E-2</v>
      </c>
      <c r="L22">
        <f t="shared" si="3"/>
        <v>4.6523901399043846E-2</v>
      </c>
    </row>
    <row r="23" spans="1:12" x14ac:dyDescent="0.2">
      <c r="A23">
        <v>8</v>
      </c>
      <c r="B23">
        <v>10</v>
      </c>
      <c r="C23">
        <v>7</v>
      </c>
      <c r="D23">
        <f t="shared" si="0"/>
        <v>3</v>
      </c>
      <c r="E23">
        <f t="shared" si="5"/>
        <v>0.92348322248231218</v>
      </c>
      <c r="F23" s="11">
        <v>0.95</v>
      </c>
      <c r="G23" s="17">
        <f t="shared" si="4"/>
        <v>0.61258835013750002</v>
      </c>
      <c r="H23">
        <f t="shared" si="1"/>
        <v>1.6971451909203044</v>
      </c>
      <c r="I23">
        <v>-4</v>
      </c>
      <c r="J23">
        <v>0.03</v>
      </c>
      <c r="K23">
        <f t="shared" si="2"/>
        <v>-6.7885807636812179E-2</v>
      </c>
      <c r="L23">
        <f t="shared" si="3"/>
        <v>4.897252778846721E-2</v>
      </c>
    </row>
    <row r="24" spans="1:12" x14ac:dyDescent="0.2">
      <c r="A24">
        <v>9</v>
      </c>
      <c r="B24">
        <v>10</v>
      </c>
      <c r="C24">
        <v>7</v>
      </c>
      <c r="D24">
        <f t="shared" si="0"/>
        <v>3</v>
      </c>
      <c r="E24">
        <f t="shared" si="5"/>
        <v>0.91433982423991289</v>
      </c>
      <c r="F24" s="11">
        <v>0.95</v>
      </c>
      <c r="G24" s="17">
        <f t="shared" si="4"/>
        <v>0.58195893263062504</v>
      </c>
      <c r="H24">
        <f t="shared" si="1"/>
        <v>1.5963246845289989</v>
      </c>
      <c r="I24">
        <v>-4</v>
      </c>
      <c r="J24">
        <v>0.03</v>
      </c>
      <c r="K24">
        <f t="shared" si="2"/>
        <v>-6.3852987381159965E-2</v>
      </c>
      <c r="L24">
        <f t="shared" si="3"/>
        <v>5.1550029251018113E-2</v>
      </c>
    </row>
    <row r="25" spans="1:12" x14ac:dyDescent="0.2">
      <c r="A25">
        <v>10</v>
      </c>
      <c r="B25">
        <v>10</v>
      </c>
      <c r="C25">
        <v>7</v>
      </c>
      <c r="D25">
        <f t="shared" si="0"/>
        <v>3</v>
      </c>
      <c r="E25">
        <f t="shared" si="5"/>
        <v>0.90528695469298315</v>
      </c>
      <c r="F25" s="11">
        <v>0.95</v>
      </c>
      <c r="G25" s="17">
        <f t="shared" si="4"/>
        <v>0.55286098599909372</v>
      </c>
      <c r="H25">
        <f t="shared" si="1"/>
        <v>1.5014935151510387</v>
      </c>
      <c r="I25">
        <v>-4</v>
      </c>
      <c r="J25">
        <v>0.03</v>
      </c>
      <c r="K25">
        <f t="shared" si="2"/>
        <v>-6.0059740606041551E-2</v>
      </c>
      <c r="L25">
        <f t="shared" si="3"/>
        <v>5.4263188685282231E-2</v>
      </c>
    </row>
    <row r="26" spans="1:12" x14ac:dyDescent="0.2">
      <c r="A26">
        <v>11</v>
      </c>
      <c r="B26">
        <v>10</v>
      </c>
      <c r="C26">
        <v>7</v>
      </c>
      <c r="D26">
        <f t="shared" si="0"/>
        <v>3</v>
      </c>
      <c r="E26">
        <f t="shared" si="5"/>
        <v>0.89632371751780526</v>
      </c>
      <c r="F26" s="11">
        <v>0.95</v>
      </c>
      <c r="G26" s="17">
        <f t="shared" si="4"/>
        <v>0.52521793669913897</v>
      </c>
      <c r="H26">
        <f t="shared" si="1"/>
        <v>1.4122958805876107</v>
      </c>
      <c r="I26">
        <v>-4</v>
      </c>
      <c r="J26">
        <v>0.03</v>
      </c>
      <c r="K26">
        <f t="shared" si="2"/>
        <v>-5.649183522350442E-2</v>
      </c>
      <c r="L26">
        <f t="shared" si="3"/>
        <v>5.7119145984507617E-2</v>
      </c>
    </row>
    <row r="27" spans="1:12" x14ac:dyDescent="0.2">
      <c r="A27">
        <v>12</v>
      </c>
      <c r="B27">
        <v>10</v>
      </c>
      <c r="C27">
        <v>7</v>
      </c>
      <c r="D27">
        <f t="shared" si="0"/>
        <v>3</v>
      </c>
      <c r="E27">
        <f t="shared" si="5"/>
        <v>0.88744922526515368</v>
      </c>
      <c r="F27" s="11">
        <v>0.97</v>
      </c>
      <c r="G27" s="17">
        <f t="shared" si="4"/>
        <v>0.50946139859816475</v>
      </c>
      <c r="H27">
        <f t="shared" si="1"/>
        <v>1.3563633704653288</v>
      </c>
      <c r="I27">
        <v>-4</v>
      </c>
      <c r="J27">
        <v>0.03</v>
      </c>
      <c r="K27">
        <f t="shared" si="2"/>
        <v>-5.425453481861315E-2</v>
      </c>
      <c r="L27">
        <f t="shared" si="3"/>
        <v>5.888571750980167E-2</v>
      </c>
    </row>
    <row r="28" spans="1:12" x14ac:dyDescent="0.2">
      <c r="A28">
        <v>13</v>
      </c>
      <c r="B28">
        <v>10</v>
      </c>
      <c r="C28">
        <v>7</v>
      </c>
      <c r="D28">
        <f t="shared" si="0"/>
        <v>3</v>
      </c>
      <c r="E28">
        <f t="shared" si="5"/>
        <v>0.87866259927242929</v>
      </c>
      <c r="F28" s="11">
        <v>0.97</v>
      </c>
      <c r="G28" s="17">
        <f t="shared" si="4"/>
        <v>0.49417755664021978</v>
      </c>
      <c r="H28">
        <f t="shared" si="1"/>
        <v>1.302646009258781</v>
      </c>
      <c r="I28">
        <v>-4</v>
      </c>
      <c r="J28">
        <v>0.03</v>
      </c>
      <c r="K28">
        <f t="shared" si="2"/>
        <v>-5.2105840370351236E-2</v>
      </c>
      <c r="L28">
        <f t="shared" si="3"/>
        <v>6.0706925267836775E-2</v>
      </c>
    </row>
    <row r="29" spans="1:12" x14ac:dyDescent="0.2">
      <c r="A29">
        <v>14</v>
      </c>
      <c r="B29">
        <v>10</v>
      </c>
      <c r="C29">
        <v>7</v>
      </c>
      <c r="D29">
        <f t="shared" si="0"/>
        <v>3</v>
      </c>
      <c r="E29">
        <f t="shared" si="5"/>
        <v>0.86996296957666264</v>
      </c>
      <c r="F29" s="11">
        <v>0.97</v>
      </c>
      <c r="G29" s="17">
        <f t="shared" si="4"/>
        <v>0.47935222994101317</v>
      </c>
      <c r="H29">
        <f t="shared" si="1"/>
        <v>1.2510560682980372</v>
      </c>
      <c r="I29">
        <v>-4</v>
      </c>
      <c r="J29">
        <v>0.03</v>
      </c>
      <c r="K29">
        <f t="shared" si="2"/>
        <v>-5.0042242731921482E-2</v>
      </c>
      <c r="L29">
        <f t="shared" si="3"/>
        <v>6.2584459039006987E-2</v>
      </c>
    </row>
    <row r="30" spans="1:12" x14ac:dyDescent="0.2">
      <c r="A30">
        <v>15</v>
      </c>
      <c r="B30">
        <v>10</v>
      </c>
      <c r="C30">
        <v>7</v>
      </c>
      <c r="D30">
        <f t="shared" si="0"/>
        <v>3</v>
      </c>
      <c r="E30">
        <f t="shared" si="5"/>
        <v>0.86134947482837909</v>
      </c>
      <c r="F30" s="11">
        <v>0.97</v>
      </c>
      <c r="G30" s="17">
        <f t="shared" si="4"/>
        <v>0.46497166304278276</v>
      </c>
      <c r="H30">
        <f t="shared" si="1"/>
        <v>1.2015092933159368</v>
      </c>
      <c r="I30">
        <v>-4</v>
      </c>
      <c r="J30">
        <v>0.03</v>
      </c>
      <c r="K30">
        <f t="shared" si="2"/>
        <v>-4.8060371732637476E-2</v>
      </c>
      <c r="L30">
        <f t="shared" si="3"/>
        <v>6.4520060864955667E-2</v>
      </c>
    </row>
    <row r="31" spans="1:12" x14ac:dyDescent="0.2">
      <c r="A31">
        <v>16</v>
      </c>
      <c r="B31">
        <v>10</v>
      </c>
      <c r="C31">
        <v>7</v>
      </c>
      <c r="D31">
        <f t="shared" si="0"/>
        <v>3</v>
      </c>
      <c r="E31">
        <f t="shared" si="5"/>
        <v>0.8528212622063156</v>
      </c>
      <c r="F31" s="11">
        <v>0.97</v>
      </c>
      <c r="G31" s="17">
        <f t="shared" si="4"/>
        <v>0.45102251315149927</v>
      </c>
      <c r="H31">
        <f t="shared" si="1"/>
        <v>1.1539247668479786</v>
      </c>
      <c r="I31">
        <v>-4</v>
      </c>
      <c r="J31">
        <v>0.03</v>
      </c>
      <c r="K31">
        <f t="shared" si="2"/>
        <v>-4.6156990673919138E-2</v>
      </c>
      <c r="L31">
        <f t="shared" si="3"/>
        <v>6.6515526664902749E-2</v>
      </c>
    </row>
    <row r="32" spans="1:12" x14ac:dyDescent="0.2">
      <c r="A32">
        <v>17</v>
      </c>
      <c r="B32">
        <v>10</v>
      </c>
      <c r="C32">
        <v>7</v>
      </c>
      <c r="D32">
        <f t="shared" si="0"/>
        <v>3</v>
      </c>
      <c r="E32">
        <f t="shared" si="5"/>
        <v>0.84437748733298568</v>
      </c>
      <c r="F32" s="11">
        <v>0.97</v>
      </c>
      <c r="G32" s="17">
        <f t="shared" si="4"/>
        <v>0.43749183775695427</v>
      </c>
      <c r="H32">
        <f t="shared" si="1"/>
        <v>1.1082247760817219</v>
      </c>
      <c r="I32">
        <v>-4</v>
      </c>
      <c r="J32">
        <v>0.03</v>
      </c>
      <c r="K32">
        <f t="shared" si="2"/>
        <v>-4.4328991043268873E-2</v>
      </c>
      <c r="L32">
        <f t="shared" si="3"/>
        <v>6.8572707901961599E-2</v>
      </c>
    </row>
    <row r="33" spans="1:12" x14ac:dyDescent="0.2">
      <c r="A33">
        <v>18</v>
      </c>
      <c r="B33">
        <v>10</v>
      </c>
      <c r="C33">
        <v>7</v>
      </c>
      <c r="D33">
        <f t="shared" si="0"/>
        <v>3</v>
      </c>
      <c r="E33">
        <f t="shared" si="5"/>
        <v>0.83601731419107495</v>
      </c>
      <c r="F33" s="11">
        <v>0.97</v>
      </c>
      <c r="G33" s="17">
        <f t="shared" si="4"/>
        <v>0.42436708262424561</v>
      </c>
      <c r="H33">
        <f t="shared" si="1"/>
        <v>1.0643346859398712</v>
      </c>
      <c r="I33">
        <v>-4</v>
      </c>
      <c r="J33">
        <v>0.03</v>
      </c>
      <c r="K33">
        <f t="shared" si="2"/>
        <v>-4.2573387437594853E-2</v>
      </c>
      <c r="L33">
        <f t="shared" si="3"/>
        <v>7.0693513300991342E-2</v>
      </c>
    </row>
    <row r="34" spans="1:12" x14ac:dyDescent="0.2">
      <c r="A34">
        <v>19</v>
      </c>
      <c r="B34">
        <v>10</v>
      </c>
      <c r="C34">
        <v>7</v>
      </c>
      <c r="D34">
        <f t="shared" si="0"/>
        <v>3</v>
      </c>
      <c r="E34">
        <f t="shared" si="5"/>
        <v>0.82773991504066846</v>
      </c>
      <c r="F34" s="11">
        <v>0.97</v>
      </c>
      <c r="G34" s="17">
        <f t="shared" si="4"/>
        <v>0.41163607014551823</v>
      </c>
      <c r="H34">
        <f t="shared" si="1"/>
        <v>1.0221828171897775</v>
      </c>
      <c r="I34">
        <v>-4</v>
      </c>
      <c r="J34">
        <v>0.03</v>
      </c>
      <c r="K34">
        <f t="shared" si="2"/>
        <v>-4.0887312687591104E-2</v>
      </c>
      <c r="L34">
        <f t="shared" si="3"/>
        <v>7.28799106195787E-2</v>
      </c>
    </row>
    <row r="35" spans="1:12" x14ac:dyDescent="0.2">
      <c r="A35">
        <v>20</v>
      </c>
      <c r="B35">
        <v>10</v>
      </c>
      <c r="C35">
        <v>7</v>
      </c>
      <c r="D35">
        <f t="shared" si="0"/>
        <v>3</v>
      </c>
      <c r="E35">
        <f t="shared" si="5"/>
        <v>0.81954447033729538</v>
      </c>
      <c r="F35" s="11">
        <v>0.97</v>
      </c>
      <c r="G35" s="17">
        <f t="shared" si="4"/>
        <v>0.39928698804115265</v>
      </c>
      <c r="H35">
        <f t="shared" si="1"/>
        <v>0.98170032938028129</v>
      </c>
      <c r="I35">
        <v>-4</v>
      </c>
      <c r="J35">
        <v>0.03</v>
      </c>
      <c r="K35">
        <f t="shared" si="2"/>
        <v>-3.9268013175211253E-2</v>
      </c>
      <c r="L35">
        <f t="shared" si="3"/>
        <v>7.513392847379248E-2</v>
      </c>
    </row>
    <row r="36" spans="1:12" x14ac:dyDescent="0.2">
      <c r="A36">
        <v>21</v>
      </c>
      <c r="B36">
        <v>10</v>
      </c>
      <c r="C36">
        <v>7</v>
      </c>
      <c r="D36">
        <f t="shared" si="0"/>
        <v>3</v>
      </c>
      <c r="E36">
        <f t="shared" si="5"/>
        <v>0.81143016865078765</v>
      </c>
      <c r="F36" s="11">
        <v>0.97</v>
      </c>
      <c r="G36" s="17">
        <f t="shared" si="4"/>
        <v>0.38730837839991805</v>
      </c>
      <c r="H36">
        <f t="shared" si="1"/>
        <v>0.94282110841472577</v>
      </c>
      <c r="I36">
        <v>-4</v>
      </c>
      <c r="J36">
        <v>0.03</v>
      </c>
      <c r="K36">
        <f t="shared" si="2"/>
        <v>-3.771284433658903E-2</v>
      </c>
      <c r="L36">
        <f t="shared" si="3"/>
        <v>7.7457658220404624E-2</v>
      </c>
    </row>
    <row r="37" spans="1:12" x14ac:dyDescent="0.2">
      <c r="A37">
        <v>22</v>
      </c>
      <c r="B37">
        <v>10</v>
      </c>
      <c r="C37">
        <v>7</v>
      </c>
      <c r="D37">
        <f t="shared" si="0"/>
        <v>3</v>
      </c>
      <c r="E37">
        <f t="shared" si="5"/>
        <v>0.80339620658493804</v>
      </c>
      <c r="F37" s="11">
        <v>0.97</v>
      </c>
      <c r="G37" s="17">
        <f t="shared" si="4"/>
        <v>0.37568912704792051</v>
      </c>
      <c r="H37">
        <f t="shared" si="1"/>
        <v>0.90548165857651852</v>
      </c>
      <c r="I37">
        <v>-4</v>
      </c>
      <c r="J37">
        <v>0.03</v>
      </c>
      <c r="K37">
        <f t="shared" si="2"/>
        <v>-3.6219266343060739E-2</v>
      </c>
      <c r="L37">
        <f t="shared" si="3"/>
        <v>7.9853255897324366E-2</v>
      </c>
    </row>
    <row r="38" spans="1:12" x14ac:dyDescent="0.2">
      <c r="A38">
        <v>23</v>
      </c>
      <c r="B38">
        <v>10</v>
      </c>
      <c r="C38">
        <v>7</v>
      </c>
      <c r="D38">
        <f t="shared" si="0"/>
        <v>3</v>
      </c>
      <c r="E38">
        <f t="shared" si="5"/>
        <v>0.79544178869795856</v>
      </c>
      <c r="F38" s="11">
        <v>0.97</v>
      </c>
      <c r="G38" s="17">
        <f t="shared" si="4"/>
        <v>0.36441845323648286</v>
      </c>
      <c r="H38">
        <f t="shared" si="1"/>
        <v>0.86962099883091393</v>
      </c>
      <c r="I38">
        <v>-4</v>
      </c>
      <c r="J38">
        <v>0.03</v>
      </c>
      <c r="K38">
        <f t="shared" si="2"/>
        <v>-3.4784839953236557E-2</v>
      </c>
      <c r="L38">
        <f t="shared" si="3"/>
        <v>8.2322944224045735E-2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4C4C-2F96-FE4D-9898-91F126FE042A}">
  <dimension ref="A1:H8"/>
  <sheetViews>
    <sheetView zoomScale="107" workbookViewId="0">
      <selection activeCell="F8" sqref="F8"/>
    </sheetView>
  </sheetViews>
  <sheetFormatPr baseColWidth="10" defaultRowHeight="16" x14ac:dyDescent="0.2"/>
  <sheetData>
    <row r="1" spans="1:8" x14ac:dyDescent="0.2">
      <c r="A1" t="s">
        <v>27</v>
      </c>
    </row>
    <row r="2" spans="1:8" x14ac:dyDescent="0.2">
      <c r="A2" t="s">
        <v>28</v>
      </c>
      <c r="E2" t="s">
        <v>35</v>
      </c>
      <c r="F2">
        <f>18+6</f>
        <v>24</v>
      </c>
    </row>
    <row r="3" spans="1:8" x14ac:dyDescent="0.2">
      <c r="A3" t="s">
        <v>29</v>
      </c>
      <c r="E3" t="s">
        <v>87</v>
      </c>
      <c r="F3">
        <f>19.95*12 - F2</f>
        <v>215.39999999999998</v>
      </c>
    </row>
    <row r="4" spans="1:8" x14ac:dyDescent="0.2">
      <c r="A4" t="s">
        <v>30</v>
      </c>
      <c r="E4" t="s">
        <v>36</v>
      </c>
      <c r="F4">
        <v>89.5</v>
      </c>
      <c r="G4">
        <f>0.99^11</f>
        <v>0.89533825425871627</v>
      </c>
    </row>
    <row r="5" spans="1:8" x14ac:dyDescent="0.2">
      <c r="A5" t="s">
        <v>31</v>
      </c>
      <c r="E5" t="s">
        <v>37</v>
      </c>
      <c r="F5">
        <v>11.6</v>
      </c>
      <c r="G5">
        <f>1.01^11-1</f>
        <v>0.11566834666531656</v>
      </c>
    </row>
    <row r="6" spans="1:8" x14ac:dyDescent="0.2">
      <c r="A6" t="s">
        <v>32</v>
      </c>
      <c r="E6" t="s">
        <v>33</v>
      </c>
      <c r="F6">
        <v>875.3</v>
      </c>
      <c r="G6">
        <f>(F3)*G4/(1+G5-G4)</f>
        <v>875.3042213200207</v>
      </c>
      <c r="H6">
        <f>(F3/12)*0.99/(1+0.01-0.99)</f>
        <v>888.52499999999918</v>
      </c>
    </row>
    <row r="7" spans="1:8" x14ac:dyDescent="0.2">
      <c r="E7" t="s">
        <v>38</v>
      </c>
      <c r="F7" s="17">
        <v>0.7</v>
      </c>
    </row>
    <row r="8" spans="1:8" x14ac:dyDescent="0.2">
      <c r="E8" t="s">
        <v>33</v>
      </c>
      <c r="F8">
        <v>612.71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754A-8B14-6043-9431-960856B8D2D0}">
  <dimension ref="A1:C16"/>
  <sheetViews>
    <sheetView zoomScale="108" workbookViewId="0">
      <selection activeCell="B11" sqref="B11"/>
    </sheetView>
  </sheetViews>
  <sheetFormatPr baseColWidth="10" defaultRowHeight="16" x14ac:dyDescent="0.2"/>
  <cols>
    <col min="1" max="1" width="46.83203125" customWidth="1"/>
    <col min="2" max="2" width="12.1640625" bestFit="1" customWidth="1"/>
    <col min="3" max="3" width="12.5" style="18" bestFit="1" customWidth="1"/>
  </cols>
  <sheetData>
    <row r="1" spans="1:3" x14ac:dyDescent="0.2">
      <c r="A1" t="s">
        <v>39</v>
      </c>
    </row>
    <row r="2" spans="1:3" x14ac:dyDescent="0.2">
      <c r="A2" t="s">
        <v>40</v>
      </c>
      <c r="B2" t="s">
        <v>47</v>
      </c>
      <c r="C2" s="24"/>
    </row>
    <row r="3" spans="1:3" x14ac:dyDescent="0.2">
      <c r="A3" t="s">
        <v>41</v>
      </c>
    </row>
    <row r="4" spans="1:3" x14ac:dyDescent="0.2">
      <c r="A4" t="s">
        <v>42</v>
      </c>
    </row>
    <row r="5" spans="1:3" x14ac:dyDescent="0.2">
      <c r="A5" t="s">
        <v>43</v>
      </c>
    </row>
    <row r="6" spans="1:3" x14ac:dyDescent="0.2">
      <c r="A6" t="s">
        <v>44</v>
      </c>
      <c r="B6" t="s">
        <v>48</v>
      </c>
      <c r="C6" s="18">
        <f>0.012*(10+100)-C2</f>
        <v>1.32</v>
      </c>
    </row>
    <row r="7" spans="1:3" x14ac:dyDescent="0.2">
      <c r="A7" t="s">
        <v>46</v>
      </c>
    </row>
    <row r="8" spans="1:3" x14ac:dyDescent="0.2">
      <c r="A8" t="s">
        <v>45</v>
      </c>
    </row>
    <row r="11" spans="1:3" x14ac:dyDescent="0.2">
      <c r="B11">
        <f>75000*0.012*(110)-60000</f>
        <v>39000</v>
      </c>
    </row>
    <row r="15" spans="1:3" x14ac:dyDescent="0.2">
      <c r="A15" t="s">
        <v>49</v>
      </c>
      <c r="B15">
        <f>60000/75000</f>
        <v>0.8</v>
      </c>
    </row>
    <row r="16" spans="1:3" x14ac:dyDescent="0.2">
      <c r="A16" t="s">
        <v>50</v>
      </c>
      <c r="B16" s="12">
        <f>(60000/(10+100))/75000</f>
        <v>7.2727272727272736E-3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G A A B Q S w M E F A A A C A g A W F 5 O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B Y X k 5 Z Y 1 S 6 u P o D A A C 4 C A A A E w A A A E Z v c m 1 1 b G F z L 1 N l Y 3 R p b 2 4 x L m 2 F V V u P o k o Y f J 9 k / w P x v G i Y q C A g Z L M P g O B 9 U P A G m 8 0 G s R E U A a G R 0 c 3 8 9 2 0 v z A x n 4 J w n U 1 X d 0 F V f t c T A g m 7 g Y 9 r 9 l / j + 7 e n b U + y Y E d h g 0 w R E Z + w H 5 g H 4 h G F a k E Q W Q H B m r j 1 Q l 6 P g o A Z p X B 3 E g V / v B F Z y A D 6 s C q 5 v R u d 6 B 1 j B I Y x A H G f M d f 0 M v M J q x V 5 M B N c h B H F y X r B j C q x l C H F 6 d w L K q 6 P Z Z u q l M 1 G K d 3 b I a U D l n B d + O 1 Z 2 n m G E K 6 X R u t A N s D p x u H 0 h 8 V N r H R L s 6 X L h k k 1 3 A U 7 J Y A N 6 Y q 8 5 l 5 g L 3 z b T W U g 5 3 N x R k n S Y R p a f 7 B r b 1 P W U n k 5 u 7 F l v 0 L 8 o Q 5 l t A 2 X p p K y 2 x Y 0 N T J s h O d c J c S I J m i X 0 I U s 7 Q l e a L / r 6 S n q l k + l M F c 8 D H y d H R i J R z P E 0 G e u G H 6 T H g T e l e f k U 9 8 k w I K a k v + C k l / 5 g E 7 e 6 y 8 0 8 P u 5 X B 1 r r i q C j r o f E N s J D / r i 0 c F 5 k i b E W R F t 6 v T s Y s n l o t m c a 0 1 Z 3 U D r j S 3 n f O Y B p k A S T I N K h E c L 9 q 2 z G L n M Z T t Z N B O Z K N G w D l N t 4 b f d 5 h h 2 3 R 2 r f 4 R r u b C A k 1 s b d 8 0 l o t A D 9 I n k u I Q 8 i u a l b L U A F x l A j e 2 n P n p 6 n f V L C V Y L Z t Y w 0 X r F Q V d N g p I 3 J 9 o K i f E 6 W 0 i 6 / i o X G V r I p V R n J l x a 3 X 1 r J p X e c y r z C L d b + x I e 6 b T G z / X b R s J f q d r R l w i Z h C d u p s h D G u E H 1 L s I 5 M S 6 r j o 3 T n G 7 r A 8 1 m R 6 I q J q u Q l + Y n o q N 1 W U U V X m B j P j m 6 w U 6 n 5 b Q d W h 5 O v S h r 4 c Q 1 4 C s L n C 6 h s 4 2 p / q P y j N 2 7 J P l W s H H 9 b V 0 w Y 8 B Q t W d M f J T N v V Y R 2 J 4 J Q Q 3 R q L j Y b 4 g q W 6 3 C c w g w P / G 8 a 3 k x i I p Y w w 4 A m t h P D U S u 6 b k X s K l f + 4 l W w y g B v 2 q Y 6 2 O 3 X f C 2 5 a c Y e M n B J 5 D + G 1 7 f e E V k D r V y i M o h O o e Y H G r n E J t D X A 4 R z T z M n 4 b I H 4 e 4 n + d X 7 R n d 3 n 8 q o m P 6 W 3 S r r Z t 4 s 1 Z 5 v 8 2 z y P R j O 4 g O 9 6 0 z J M b V + 4 1 / x v 7 8 q T y e i E Z w j w Q F 9 Y a E B 0 + W 8 C 3 E 9 3 3 I U P X r A z 8 J V J l A l w l M m d A u E 9 g y g S s T i G a p Q p Q q Z K n y L / d v j z l M 0 B 9 h A N E g H G B u Q B R / D O G h 9 O 5 8 t X h k z 9 j P x z r e 8 z T L 9 M w o f u 9 s 6 a Q x 4 n 9 m X X C u 2 + B 5 9 F k 4 m b d P x B m Y 0 V e z j w V g 8 1 U i m 0 W J I r Y g T c Q W J I n Y g g 4 h t q B A i C 1 o D 2 I L q o P Y g t 4 g t q A 0 i C 1 o D N k k m 8 X z V U E Q o f z e 8 / 8 0 4 I d 0 z 7 1 k w N g 1 n H y s B U P I s s 3 S z P L L E s s y y l L J c s i c Z 1 4 z d 3 c / m Y W 5 H 7 q n W x c C 6 I D o q 5 H H A u W q f r j 5 6 v y T k 8 + H / z D 3 d k U Q R u 4 6 g d d u V x a m l 4 B K 7 c n 1 / / M k 3 / 8 C U E s D B B Q A A A g I A F h e T l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F 5 O W S N 9 G y 2 k A A A A 9 Q A A A B I A A A A A A A A A A A A A A K S B A A A A A E N v b m Z p Z y 9 Q Y W N r Y W d l L n h t b F B L A Q I U A x Q A A A g I A F h e T l l j V L q 4 + g M A A L g I A A A T A A A A A A A A A A A A A A C k g d Q A A A B G b 3 J t d W x h c y 9 T Z W N 0 a W 9 u M S 5 t U E s B A h Q D F A A A C A g A W F 5 O W Q / K 6 a u k A A A A 6 Q A A A B M A A A A A A A A A A A A A A K S B / w Q A A F t D b 2 5 0 Z W 5 0 X 1 R 5 c G V z X S 5 4 b W x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w A A A A A A A B f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T U 0 Y 2 Z h L W M y Z G E t N D A 3 N C 0 4 N W F h L W Y w Z m Q 5 Y j M x M j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T o 1 N T o x N i 4 0 M j k 5 O T c w W i I g L z 4 8 R W 5 0 c n k g V H l w Z T 0 i R m l s b E N v b H V t b l R 5 c G V z I i B W Y W x 1 Z T 0 i c 0 F 3 T U d B d z 0 9 I i A v P j x F b n R y e S B U e X B l P S J G a W x s Q 2 9 s d W 1 u T m F t Z X M i I F Z h b H V l P S J z W y Z x d W 9 0 O 0 F j d G l 2 Y X R l Z C Z x d W 9 0 O y w m c X V v d D t B Y 3 R p d m F 0 a W 9 u I H l l Y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W N 0 a X Z h d G V k L D B 9 J n F 1 b 3 Q 7 L C Z x d W 9 0 O 1 N l Y 3 R p b 2 4 x L 1 F 1 Z X J 5 L 0 F 1 d G 9 S Z W 1 v d m V k Q 2 9 s d W 1 u c z E u e 0 F j d G l 2 Y X R p b 2 4 g e W V h c i w x f S Z x d W 9 0 O y w m c X V v d D t T Z W N 0 a W 9 u M S 9 R d W V y e S 9 B d X R v U m V t b 3 Z l Z E N v b H V t b n M x L n t B d H R y a W J 1 d G U s M n 0 m c X V v d D s s J n F 1 b 3 Q 7 U 2 V j d G l v b j E v U X V l c n k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v Q X V 0 b 1 J l b W 9 2 Z W R D b 2 x 1 b W 5 z M S 5 7 Q W N 0 a X Z h d G V k L D B 9 J n F 1 b 3 Q 7 L C Z x d W 9 0 O 1 N l Y 3 R p b 2 4 x L 1 F 1 Z X J 5 L 0 F 1 d G 9 S Z W 1 v d m V k Q 2 9 s d W 1 u c z E u e 0 F j d G l 2 Y X R p b 2 4 g e W V h c i w x f S Z x d W 9 0 O y w m c X V v d D t T Z W N 0 a W 9 u M S 9 R d W V y e S 9 B d X R v U m V t b 3 Z l Z E N v b H V t b n M x L n t B d H R y a W J 1 d G U s M n 0 m c X V v d D s s J n F 1 b 3 Q 7 U 2 V j d G l v b j E v U X V l c n k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1 V u c G l 2 b 3 R l Z C U y M G 9 0 a G V y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k d A 5 L Q V y I v Z y b 1 j N M l f v 9 8 I B C M S u 4 a K f O t w 5 I U s 2 L z M K B 1 P X 2 e b T v G e O q s y q h 4 M L E m E / + x A + e g m N O w w i x D k j C 8 n 9 C L F V M n x 7 T Y Z f / W d w k I N r h X o t c b 0 q / I X e o H O X B 9 x Y S Q H i t < / D a t a M a s h u p > 
</file>

<file path=customXml/itemProps1.xml><?xml version="1.0" encoding="utf-8"?>
<ds:datastoreItem xmlns:ds="http://schemas.openxmlformats.org/officeDocument/2006/customXml" ds:itemID="{57B44668-3E38-9140-9F07-C23847984F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Class_Example_Page_9</vt:lpstr>
      <vt:lpstr>Page 18</vt:lpstr>
      <vt:lpstr>class example II</vt:lpstr>
      <vt:lpstr>page 27 </vt:lpstr>
      <vt:lpstr>page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Amirhossein Jandaghian</cp:lastModifiedBy>
  <dcterms:created xsi:type="dcterms:W3CDTF">2023-09-20T16:48:58Z</dcterms:created>
  <dcterms:modified xsi:type="dcterms:W3CDTF">2025-01-22T11:07:08Z</dcterms:modified>
</cp:coreProperties>
</file>