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0" yWindow="0" windowWidth="20640" windowHeight="10635"/>
  </bookViews>
  <sheets>
    <sheet name="LARGE SECTION" sheetId="8" r:id="rId1"/>
  </sheets>
  <definedNames>
    <definedName name="_xlnm.Print_Area" localSheetId="0">'LARGE SECTION'!$A$1:$Y$119</definedName>
  </definedNames>
  <calcPr calcId="145621"/>
</workbook>
</file>

<file path=xl/calcChain.xml><?xml version="1.0" encoding="utf-8"?>
<calcChain xmlns="http://schemas.openxmlformats.org/spreadsheetml/2006/main">
  <c r="D97" i="8" l="1"/>
  <c r="D100" i="8"/>
  <c r="D101" i="8"/>
  <c r="E97" i="8"/>
  <c r="E100" i="8"/>
  <c r="E101" i="8"/>
  <c r="F97" i="8"/>
  <c r="F104" i="8"/>
  <c r="F105" i="8"/>
  <c r="G97" i="8"/>
  <c r="H97" i="8"/>
  <c r="H100" i="8"/>
  <c r="H101" i="8"/>
  <c r="I97" i="8"/>
  <c r="I100" i="8"/>
  <c r="I101" i="8"/>
  <c r="J97" i="8"/>
  <c r="J98" i="8"/>
  <c r="J99" i="8"/>
  <c r="K97" i="8"/>
  <c r="L97" i="8"/>
  <c r="L100" i="8"/>
  <c r="L101" i="8"/>
  <c r="M97" i="8"/>
  <c r="M100" i="8"/>
  <c r="M101" i="8"/>
  <c r="N97" i="8"/>
  <c r="N104" i="8"/>
  <c r="N105" i="8"/>
  <c r="O97" i="8"/>
  <c r="P97" i="8"/>
  <c r="P100" i="8"/>
  <c r="P101" i="8"/>
  <c r="D98" i="8"/>
  <c r="E98" i="8"/>
  <c r="E99" i="8"/>
  <c r="G98" i="8"/>
  <c r="H98" i="8"/>
  <c r="I98" i="8"/>
  <c r="I99" i="8"/>
  <c r="K98" i="8"/>
  <c r="L98" i="8"/>
  <c r="M98" i="8"/>
  <c r="M99" i="8"/>
  <c r="O98" i="8"/>
  <c r="P98" i="8"/>
  <c r="D99" i="8"/>
  <c r="G99" i="8"/>
  <c r="H99" i="8"/>
  <c r="K99" i="8"/>
  <c r="L99" i="8"/>
  <c r="O99" i="8"/>
  <c r="P99" i="8"/>
  <c r="F100" i="8"/>
  <c r="G100" i="8"/>
  <c r="G101" i="8"/>
  <c r="J100" i="8"/>
  <c r="K100" i="8"/>
  <c r="K101" i="8"/>
  <c r="N100" i="8"/>
  <c r="O100" i="8"/>
  <c r="O101" i="8"/>
  <c r="F101" i="8"/>
  <c r="J101" i="8"/>
  <c r="N101" i="8"/>
  <c r="D102" i="8"/>
  <c r="E102" i="8"/>
  <c r="H102" i="8"/>
  <c r="I102" i="8"/>
  <c r="J102" i="8"/>
  <c r="J103" i="8"/>
  <c r="K102" i="8"/>
  <c r="L102" i="8"/>
  <c r="M102" i="8"/>
  <c r="N102" i="8"/>
  <c r="N103" i="8"/>
  <c r="O102" i="8"/>
  <c r="P102" i="8"/>
  <c r="D103" i="8"/>
  <c r="E103" i="8"/>
  <c r="G103" i="8"/>
  <c r="H103" i="8"/>
  <c r="I103" i="8"/>
  <c r="K103" i="8"/>
  <c r="L103" i="8"/>
  <c r="M103" i="8"/>
  <c r="O103" i="8"/>
  <c r="P103" i="8"/>
  <c r="D104" i="8"/>
  <c r="D105" i="8"/>
  <c r="G104" i="8"/>
  <c r="H104" i="8"/>
  <c r="H105" i="8"/>
  <c r="K104" i="8"/>
  <c r="K105" i="8"/>
  <c r="L104" i="8"/>
  <c r="L105" i="8"/>
  <c r="O104" i="8"/>
  <c r="P104" i="8"/>
  <c r="P105" i="8"/>
  <c r="G105" i="8"/>
  <c r="O105" i="8"/>
  <c r="D106" i="8"/>
  <c r="E106" i="8"/>
  <c r="F106" i="8"/>
  <c r="F107" i="8"/>
  <c r="G106" i="8"/>
  <c r="H106" i="8"/>
  <c r="I106" i="8"/>
  <c r="J106" i="8"/>
  <c r="J107" i="8"/>
  <c r="K106" i="8"/>
  <c r="L106" i="8"/>
  <c r="M106" i="8"/>
  <c r="N106" i="8"/>
  <c r="N107" i="8"/>
  <c r="O106" i="8"/>
  <c r="P106" i="8"/>
  <c r="D107" i="8"/>
  <c r="E107" i="8"/>
  <c r="G107" i="8"/>
  <c r="H107" i="8"/>
  <c r="I107" i="8"/>
  <c r="K107" i="8"/>
  <c r="L107" i="8"/>
  <c r="M107" i="8"/>
  <c r="O107" i="8"/>
  <c r="P107" i="8"/>
  <c r="D108" i="8"/>
  <c r="D109" i="8"/>
  <c r="F108" i="8"/>
  <c r="G108" i="8"/>
  <c r="H108" i="8"/>
  <c r="H109" i="8"/>
  <c r="J108" i="8"/>
  <c r="K108" i="8"/>
  <c r="L108" i="8"/>
  <c r="L109" i="8"/>
  <c r="O108" i="8"/>
  <c r="P108" i="8"/>
  <c r="P109" i="8"/>
  <c r="F109" i="8"/>
  <c r="G109" i="8"/>
  <c r="J109" i="8"/>
  <c r="K109" i="8"/>
  <c r="O109" i="8"/>
  <c r="D110" i="8"/>
  <c r="E110" i="8"/>
  <c r="F110" i="8"/>
  <c r="G110" i="8"/>
  <c r="H110" i="8"/>
  <c r="I110" i="8"/>
  <c r="J110" i="8"/>
  <c r="K110" i="8"/>
  <c r="L110" i="8"/>
  <c r="M110" i="8"/>
  <c r="N110" i="8"/>
  <c r="O110" i="8"/>
  <c r="P110" i="8"/>
  <c r="D111" i="8"/>
  <c r="E111" i="8"/>
  <c r="G111" i="8"/>
  <c r="H111" i="8"/>
  <c r="I111" i="8"/>
  <c r="K111" i="8"/>
  <c r="L111" i="8"/>
  <c r="M111" i="8"/>
  <c r="O111" i="8"/>
  <c r="P111" i="8"/>
  <c r="D112" i="8"/>
  <c r="D113" i="8"/>
  <c r="F112" i="8"/>
  <c r="G112" i="8"/>
  <c r="H112" i="8"/>
  <c r="H113" i="8"/>
  <c r="J112" i="8"/>
  <c r="K112" i="8"/>
  <c r="L112" i="8"/>
  <c r="L113" i="8"/>
  <c r="N112" i="8"/>
  <c r="O112" i="8"/>
  <c r="P112" i="8"/>
  <c r="P113" i="8"/>
  <c r="F113" i="8"/>
  <c r="G113" i="8"/>
  <c r="J113" i="8"/>
  <c r="K113" i="8"/>
  <c r="N113" i="8"/>
  <c r="O113" i="8"/>
  <c r="D114" i="8"/>
  <c r="E114" i="8"/>
  <c r="F114" i="8"/>
  <c r="G114" i="8"/>
  <c r="H114" i="8"/>
  <c r="I114" i="8"/>
  <c r="J114" i="8"/>
  <c r="K114" i="8"/>
  <c r="L114" i="8"/>
  <c r="M114" i="8"/>
  <c r="N114" i="8"/>
  <c r="O114" i="8"/>
  <c r="P114" i="8"/>
  <c r="D115" i="8"/>
  <c r="E115" i="8"/>
  <c r="G115" i="8"/>
  <c r="H115" i="8"/>
  <c r="I115" i="8"/>
  <c r="K115" i="8"/>
  <c r="L115" i="8"/>
  <c r="M115" i="8"/>
  <c r="O115" i="8"/>
  <c r="P115" i="8"/>
  <c r="Q98" i="8"/>
  <c r="Y108" i="8"/>
  <c r="AD78" i="8"/>
  <c r="AD80" i="8"/>
  <c r="AD81" i="8"/>
  <c r="AD82" i="8"/>
  <c r="AD83" i="8"/>
  <c r="AD84" i="8"/>
  <c r="AD85" i="8"/>
  <c r="AD86" i="8"/>
  <c r="AC78" i="8"/>
  <c r="AC79" i="8"/>
  <c r="AC80" i="8"/>
  <c r="AC81" i="8"/>
  <c r="AC82" i="8"/>
  <c r="AC83" i="8"/>
  <c r="AC84" i="8"/>
  <c r="AC85" i="8"/>
  <c r="AC86" i="8"/>
  <c r="AB79" i="8"/>
  <c r="AB80" i="8"/>
  <c r="AB81" i="8"/>
  <c r="AB82" i="8"/>
  <c r="AB83" i="8"/>
  <c r="AB84" i="8"/>
  <c r="AB85" i="8"/>
  <c r="R118" i="8"/>
  <c r="R119" i="8"/>
  <c r="Q118" i="8"/>
  <c r="Q119" i="8"/>
  <c r="P118" i="8"/>
  <c r="P119" i="8"/>
  <c r="O118" i="8"/>
  <c r="O119" i="8"/>
  <c r="N118" i="8"/>
  <c r="M118" i="8"/>
  <c r="L118" i="8"/>
  <c r="O116" i="8"/>
  <c r="Q97" i="8"/>
  <c r="Q108" i="8"/>
  <c r="Q109" i="8"/>
  <c r="L116" i="8"/>
  <c r="Q96" i="8"/>
  <c r="P96" i="8"/>
  <c r="O96" i="8"/>
  <c r="N96" i="8"/>
  <c r="M96" i="8"/>
  <c r="L96" i="8"/>
  <c r="K96" i="8"/>
  <c r="J96" i="8"/>
  <c r="I96" i="8"/>
  <c r="AD88" i="8"/>
  <c r="AD89" i="8"/>
  <c r="AD90" i="8"/>
  <c r="AD91" i="8"/>
  <c r="AD92" i="8"/>
  <c r="AD93" i="8"/>
  <c r="AD94" i="8"/>
  <c r="AC88" i="8"/>
  <c r="AC89" i="8"/>
  <c r="AC90" i="8"/>
  <c r="AC91" i="8"/>
  <c r="AC92" i="8"/>
  <c r="AC93" i="8"/>
  <c r="AC94" i="8"/>
  <c r="AB88" i="8"/>
  <c r="AB89" i="8"/>
  <c r="AB90" i="8"/>
  <c r="AB91" i="8"/>
  <c r="AB92" i="8"/>
  <c r="AB93" i="8"/>
  <c r="AB94" i="8"/>
  <c r="AC24" i="8"/>
  <c r="AC25" i="8"/>
  <c r="AC26" i="8"/>
  <c r="AC27" i="8"/>
  <c r="AC28" i="8"/>
  <c r="AC29" i="8"/>
  <c r="AC30" i="8"/>
  <c r="AC31" i="8"/>
  <c r="AC32" i="8"/>
  <c r="AC33" i="8"/>
  <c r="AC34" i="8"/>
  <c r="AC35" i="8"/>
  <c r="AC36" i="8"/>
  <c r="AC37" i="8"/>
  <c r="AC38" i="8"/>
  <c r="AC39" i="8"/>
  <c r="AC40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3" i="8"/>
  <c r="AC54" i="8"/>
  <c r="AC55" i="8"/>
  <c r="AC56" i="8"/>
  <c r="AC57" i="8"/>
  <c r="AC58" i="8"/>
  <c r="AC59" i="8"/>
  <c r="AC60" i="8"/>
  <c r="AC61" i="8"/>
  <c r="AC62" i="8"/>
  <c r="AC63" i="8"/>
  <c r="AC64" i="8"/>
  <c r="AC65" i="8"/>
  <c r="AC66" i="8"/>
  <c r="AC67" i="8"/>
  <c r="AC68" i="8"/>
  <c r="AC69" i="8"/>
  <c r="AC70" i="8"/>
  <c r="AC71" i="8"/>
  <c r="AC72" i="8"/>
  <c r="AC73" i="8"/>
  <c r="AC74" i="8"/>
  <c r="AC75" i="8"/>
  <c r="AC76" i="8"/>
  <c r="AC77" i="8"/>
  <c r="AC87" i="8"/>
  <c r="U88" i="8"/>
  <c r="U89" i="8"/>
  <c r="U90" i="8"/>
  <c r="U91" i="8"/>
  <c r="U92" i="8"/>
  <c r="U93" i="8"/>
  <c r="U94" i="8"/>
  <c r="G116" i="8"/>
  <c r="H116" i="8"/>
  <c r="Y88" i="8"/>
  <c r="Y89" i="8"/>
  <c r="Y90" i="8"/>
  <c r="Y91" i="8"/>
  <c r="Y92" i="8"/>
  <c r="Y93" i="8"/>
  <c r="Y94" i="8"/>
  <c r="V94" i="8"/>
  <c r="T94" i="8"/>
  <c r="S94" i="8"/>
  <c r="AB25" i="8"/>
  <c r="Y25" i="8"/>
  <c r="AD25" i="8"/>
  <c r="AD26" i="8"/>
  <c r="AB27" i="8"/>
  <c r="AD28" i="8"/>
  <c r="AB29" i="8"/>
  <c r="AD29" i="8"/>
  <c r="AB30" i="8"/>
  <c r="AD30" i="8"/>
  <c r="AB31" i="8"/>
  <c r="AB32" i="8"/>
  <c r="AD32" i="8"/>
  <c r="AB33" i="8"/>
  <c r="AD33" i="8"/>
  <c r="AD34" i="8"/>
  <c r="AD35" i="8"/>
  <c r="AD36" i="8"/>
  <c r="AB37" i="8"/>
  <c r="AD37" i="8"/>
  <c r="AB38" i="8"/>
  <c r="AD38" i="8"/>
  <c r="AB39" i="8"/>
  <c r="AD39" i="8"/>
  <c r="AB40" i="8"/>
  <c r="AD40" i="8"/>
  <c r="AD41" i="8"/>
  <c r="AB42" i="8"/>
  <c r="AD42" i="8"/>
  <c r="AB44" i="8"/>
  <c r="AD44" i="8"/>
  <c r="AB45" i="8"/>
  <c r="AD45" i="8"/>
  <c r="AD46" i="8"/>
  <c r="AD47" i="8"/>
  <c r="AD48" i="8"/>
  <c r="AD49" i="8"/>
  <c r="AB50" i="8"/>
  <c r="AD50" i="8"/>
  <c r="AB51" i="8"/>
  <c r="AD51" i="8"/>
  <c r="AB52" i="8"/>
  <c r="AD52" i="8"/>
  <c r="AB53" i="8"/>
  <c r="AD53" i="8"/>
  <c r="AB54" i="8"/>
  <c r="AD54" i="8"/>
  <c r="AB55" i="8"/>
  <c r="AD55" i="8"/>
  <c r="AD56" i="8"/>
  <c r="AD57" i="8"/>
  <c r="AB58" i="8"/>
  <c r="AD58" i="8"/>
  <c r="AB59" i="8"/>
  <c r="AD59" i="8"/>
  <c r="AB60" i="8"/>
  <c r="AD60" i="8"/>
  <c r="AB61" i="8"/>
  <c r="AD61" i="8"/>
  <c r="AB62" i="8"/>
  <c r="AD62" i="8"/>
  <c r="AB63" i="8"/>
  <c r="AD63" i="8"/>
  <c r="AB64" i="8"/>
  <c r="AD64" i="8"/>
  <c r="AB65" i="8"/>
  <c r="AD65" i="8"/>
  <c r="AB67" i="8"/>
  <c r="AD67" i="8"/>
  <c r="AB68" i="8"/>
  <c r="AD68" i="8"/>
  <c r="AB69" i="8"/>
  <c r="AD69" i="8"/>
  <c r="AB70" i="8"/>
  <c r="AD70" i="8"/>
  <c r="AB71" i="8"/>
  <c r="AB72" i="8"/>
  <c r="AD72" i="8"/>
  <c r="AB73" i="8"/>
  <c r="AD73" i="8"/>
  <c r="AD74" i="8"/>
  <c r="AB75" i="8"/>
  <c r="AD75" i="8"/>
  <c r="AB76" i="8"/>
  <c r="AD76" i="8"/>
  <c r="AB77" i="8"/>
  <c r="AD77" i="8"/>
  <c r="AD87" i="8"/>
  <c r="S88" i="8"/>
  <c r="T88" i="8"/>
  <c r="V88" i="8"/>
  <c r="S89" i="8"/>
  <c r="T89" i="8"/>
  <c r="V89" i="8"/>
  <c r="S90" i="8"/>
  <c r="T90" i="8"/>
  <c r="V90" i="8"/>
  <c r="S91" i="8"/>
  <c r="T91" i="8"/>
  <c r="V91" i="8"/>
  <c r="S92" i="8"/>
  <c r="T92" i="8"/>
  <c r="V92" i="8"/>
  <c r="S93" i="8"/>
  <c r="T93" i="8"/>
  <c r="V93" i="8"/>
  <c r="AD24" i="8"/>
  <c r="AB24" i="8"/>
  <c r="AD23" i="8"/>
  <c r="AC23" i="8"/>
  <c r="AB23" i="8"/>
  <c r="R110" i="8"/>
  <c r="K118" i="8"/>
  <c r="K119" i="8"/>
  <c r="J118" i="8"/>
  <c r="I118" i="8"/>
  <c r="H118" i="8"/>
  <c r="H119" i="8"/>
  <c r="G118" i="8"/>
  <c r="F118" i="8"/>
  <c r="E118" i="8"/>
  <c r="Y106" i="8"/>
  <c r="X111" i="8"/>
  <c r="H96" i="8"/>
  <c r="G96" i="8"/>
  <c r="F96" i="8"/>
  <c r="E96" i="8"/>
  <c r="D96" i="8"/>
  <c r="AB87" i="8"/>
  <c r="P116" i="8"/>
  <c r="N119" i="8"/>
  <c r="Q111" i="8"/>
  <c r="AB78" i="8"/>
  <c r="M116" i="8"/>
  <c r="AB28" i="8"/>
  <c r="AD66" i="8"/>
  <c r="AB43" i="8"/>
  <c r="Q114" i="8"/>
  <c r="Q106" i="8"/>
  <c r="Q107" i="8"/>
  <c r="Y28" i="8"/>
  <c r="Y26" i="8"/>
  <c r="Q110" i="8"/>
  <c r="AD43" i="8"/>
  <c r="Y27" i="8"/>
  <c r="AB86" i="8"/>
  <c r="Q115" i="8"/>
  <c r="AB66" i="8"/>
  <c r="AB49" i="8"/>
  <c r="AB47" i="8"/>
  <c r="AB41" i="8"/>
  <c r="AB36" i="8"/>
  <c r="AD31" i="8"/>
  <c r="AD27" i="8"/>
  <c r="AB26" i="8"/>
  <c r="Q112" i="8"/>
  <c r="Q113" i="8"/>
  <c r="Y23" i="8"/>
  <c r="AB35" i="8"/>
  <c r="Q100" i="8"/>
  <c r="Q101" i="8"/>
  <c r="Q99" i="8"/>
  <c r="Q102" i="8"/>
  <c r="Q103" i="8"/>
  <c r="AB57" i="8"/>
  <c r="AD79" i="8"/>
  <c r="Q104" i="8"/>
  <c r="Q105" i="8"/>
  <c r="Q116" i="8"/>
  <c r="AB56" i="8"/>
  <c r="AB48" i="8"/>
  <c r="AB46" i="8"/>
  <c r="AB34" i="8"/>
  <c r="Y24" i="8"/>
  <c r="K116" i="8"/>
  <c r="E116" i="8"/>
  <c r="J116" i="8"/>
  <c r="I116" i="8"/>
  <c r="F116" i="8"/>
  <c r="I119" i="8"/>
  <c r="E119" i="8"/>
  <c r="L119" i="8"/>
  <c r="Y118" i="8"/>
  <c r="M119" i="8"/>
  <c r="G119" i="8"/>
  <c r="D116" i="8"/>
  <c r="J119" i="8"/>
  <c r="F119" i="8"/>
  <c r="J104" i="8"/>
  <c r="J105" i="8"/>
  <c r="N116" i="8"/>
  <c r="N115" i="8"/>
  <c r="J115" i="8"/>
  <c r="F115" i="8"/>
  <c r="M112" i="8"/>
  <c r="M113" i="8"/>
  <c r="I112" i="8"/>
  <c r="I113" i="8"/>
  <c r="E112" i="8"/>
  <c r="E113" i="8"/>
  <c r="N111" i="8"/>
  <c r="J111" i="8"/>
  <c r="F111" i="8"/>
  <c r="M108" i="8"/>
  <c r="M109" i="8"/>
  <c r="I108" i="8"/>
  <c r="I109" i="8"/>
  <c r="E108" i="8"/>
  <c r="E109" i="8"/>
  <c r="M104" i="8"/>
  <c r="M105" i="8"/>
  <c r="I104" i="8"/>
  <c r="I105" i="8"/>
  <c r="E104" i="8"/>
  <c r="E105" i="8"/>
  <c r="F102" i="8"/>
  <c r="F103" i="8"/>
  <c r="N98" i="8"/>
  <c r="N99" i="8"/>
  <c r="F98" i="8"/>
  <c r="F99" i="8"/>
  <c r="N108" i="8"/>
  <c r="N109" i="8"/>
  <c r="AC95" i="8"/>
  <c r="R109" i="8"/>
  <c r="AB74" i="8"/>
  <c r="AB95" i="8"/>
  <c r="AD71" i="8"/>
  <c r="AD95" i="8"/>
  <c r="R99" i="8"/>
  <c r="R103" i="8"/>
  <c r="R101" i="8"/>
  <c r="R105" i="8"/>
  <c r="R113" i="8"/>
  <c r="R107" i="8"/>
</calcChain>
</file>

<file path=xl/sharedStrings.xml><?xml version="1.0" encoding="utf-8"?>
<sst xmlns="http://schemas.openxmlformats.org/spreadsheetml/2006/main" count="270" uniqueCount="249">
  <si>
    <t>SECTION:</t>
  </si>
  <si>
    <t>.S.No</t>
  </si>
  <si>
    <t>Reg. No.</t>
  </si>
  <si>
    <t>Name  Of  The Student</t>
  </si>
  <si>
    <t>Course</t>
  </si>
  <si>
    <t>No. of students</t>
  </si>
  <si>
    <t>ACADEMIC YEAR:</t>
  </si>
  <si>
    <t>Previous</t>
  </si>
  <si>
    <t>SEMESTER NO.</t>
  </si>
  <si>
    <t>Cleared now</t>
  </si>
  <si>
    <t>NAME(S) OF THE COURSE TEACHER</t>
  </si>
  <si>
    <t>A</t>
  </si>
  <si>
    <t>Arrears</t>
  </si>
  <si>
    <t>MONTH &amp; YEAR OF EXAM</t>
  </si>
  <si>
    <t>CREDITS</t>
  </si>
  <si>
    <t xml:space="preserve">COURSE CODE </t>
  </si>
  <si>
    <t>COURSE NAME</t>
  </si>
  <si>
    <t>Grade Obtained</t>
  </si>
  <si>
    <t>GPA</t>
  </si>
  <si>
    <t>CONSOLIDATED GRADE SHEET</t>
  </si>
  <si>
    <t>COURSEWISE PERFORMANCE</t>
  </si>
  <si>
    <t>MBA</t>
  </si>
  <si>
    <t>90 - 100 marks (S Grade-10 Points)</t>
  </si>
  <si>
    <t>80 - 89 marks (A Grade- 9 Points)</t>
  </si>
  <si>
    <t>60 - 69 marks (C Grade - 7 Points)</t>
  </si>
  <si>
    <t>50 - 54 marks (E Grade - 5 points)</t>
  </si>
  <si>
    <t>Sl. No.</t>
  </si>
  <si>
    <t>Percentage</t>
  </si>
  <si>
    <t xml:space="preserve">0-49 marks Reappear (RA) </t>
  </si>
  <si>
    <t xml:space="preserve"> Absent (AB)</t>
  </si>
  <si>
    <t xml:space="preserve"> Withheld (WH)</t>
  </si>
  <si>
    <t>Grade wise %</t>
  </si>
  <si>
    <t>BATCH PASSING OUT YEAR</t>
  </si>
  <si>
    <t>55 - 59 marks (D Grade - 6 Points)</t>
  </si>
  <si>
    <t>70 - 79 marks (B Grade - 8 Points)</t>
  </si>
  <si>
    <t>PASS IN EACH COURSE( S to E Grade   put together)</t>
  </si>
  <si>
    <t>NO. OF STUDENTS CLEARED ALL COURSES</t>
  </si>
  <si>
    <t>No. of courses to Reappear</t>
  </si>
  <si>
    <t xml:space="preserve"> % OF STUDENTS CLEARED ALL COURSES IN THIS SEMESTER</t>
  </si>
  <si>
    <t>SEMESTER EXAMINATION REPORT</t>
  </si>
  <si>
    <t>Students Absent for atleast one exam</t>
  </si>
  <si>
    <t>ABSENTEEISM IN EXAM</t>
  </si>
  <si>
    <t xml:space="preserve"> Withdrawn (W)</t>
  </si>
  <si>
    <t>FAILURE (RA)ANALYSIS FOR THIS SEMESTER EXAMS(Excluding AB , WH,W)</t>
  </si>
  <si>
    <t xml:space="preserve"> No. of students appeared for the exam</t>
  </si>
  <si>
    <t>M.E. Engineering Design</t>
  </si>
  <si>
    <t>M.E. Computer Science and Engineering</t>
  </si>
  <si>
    <t xml:space="preserve">M.E. Applied Electronics </t>
  </si>
  <si>
    <t>M.E. Construction Engineering &amp; Management</t>
  </si>
  <si>
    <t>M.Tech. Chemical Engineering</t>
  </si>
  <si>
    <t>M.E. Mechatronics</t>
  </si>
  <si>
    <t>ALL AB</t>
  </si>
  <si>
    <t>ALL W</t>
  </si>
  <si>
    <t>ALL WH</t>
  </si>
  <si>
    <t>NO. OF STUDENTS APPEARED  FOR EXAMS</t>
  </si>
  <si>
    <t xml:space="preserve">M.E. CAD/CAM </t>
  </si>
  <si>
    <t>B.E. Civil Engineering</t>
  </si>
  <si>
    <t>B.E. Mechanical Engineering</t>
  </si>
  <si>
    <t>B.E. Electronics and Communication Engineering</t>
  </si>
  <si>
    <t xml:space="preserve">B.E. Computer Science and Engineering </t>
  </si>
  <si>
    <t>B.E. Electrical and Electronics Engineering</t>
  </si>
  <si>
    <t>B.E. Electronics and Instrumentation Engineering</t>
  </si>
  <si>
    <t xml:space="preserve">B.E. Mechatronics Engineering </t>
  </si>
  <si>
    <t>M.E. VLSI Design</t>
  </si>
  <si>
    <t>MCA</t>
  </si>
  <si>
    <t xml:space="preserve">M.Sc. Computer Technology </t>
  </si>
  <si>
    <t xml:space="preserve">M.Sc. Information Technology </t>
  </si>
  <si>
    <t xml:space="preserve">B.Tech. Chemical Engineering </t>
  </si>
  <si>
    <t>B.Tech. Information Technology</t>
  </si>
  <si>
    <t>B.Tech. Food Technology</t>
  </si>
  <si>
    <t>PROGRAMME:</t>
  </si>
  <si>
    <t>M.E. Computer and Communication Engg.</t>
  </si>
  <si>
    <t>M.E. Control and Instrumentation Engg.</t>
  </si>
  <si>
    <t>M.E. Communication systems</t>
  </si>
  <si>
    <t>M.E. Power Electronics</t>
  </si>
  <si>
    <t>M.E. Embedded systems</t>
  </si>
  <si>
    <t>M.E. Structural Engg.</t>
  </si>
  <si>
    <t>M.Tech Food Tech.</t>
  </si>
  <si>
    <t>M.Tech. IT ( Information &amp; Cyber warfare)</t>
  </si>
  <si>
    <t>AC-06T</t>
  </si>
  <si>
    <t>Rev.1</t>
  </si>
  <si>
    <t>Courses Absent (AB)</t>
  </si>
  <si>
    <t>Courses to reappear (RA)</t>
  </si>
  <si>
    <t>Courses withdrawn (W)</t>
  </si>
  <si>
    <t>Courses Withheld (WH)</t>
  </si>
  <si>
    <t>B.Sc. CT</t>
  </si>
  <si>
    <t>B.Sc. IT</t>
  </si>
  <si>
    <t>B.Sc. Computer systems &amp; Design</t>
  </si>
  <si>
    <t>B.Sc. Information Systems</t>
  </si>
  <si>
    <t>B.Sc. Software Systems</t>
  </si>
  <si>
    <t>M.Sc. Software Systems</t>
  </si>
  <si>
    <t>M.Sc. Software Engineering</t>
  </si>
  <si>
    <t>M.Sc. Software Engineering (Integrated)</t>
  </si>
  <si>
    <t>No. of ourses to be passed in the next exam</t>
  </si>
  <si>
    <t>2018 - 19</t>
  </si>
  <si>
    <t>IV</t>
  </si>
  <si>
    <t>APR</t>
  </si>
  <si>
    <t>17MTR001</t>
  </si>
  <si>
    <t>AJAI  B</t>
  </si>
  <si>
    <t>17MTR002</t>
  </si>
  <si>
    <t>AKASH  M</t>
  </si>
  <si>
    <t>17MTR003</t>
  </si>
  <si>
    <t>ALWIN  J  ANTONY</t>
  </si>
  <si>
    <t>17MTR004</t>
  </si>
  <si>
    <t>ANAND  A  T</t>
  </si>
  <si>
    <t>17MTR005</t>
  </si>
  <si>
    <t>ARANGAMUTHALVAN  K  R</t>
  </si>
  <si>
    <t>17MTR006</t>
  </si>
  <si>
    <t>ARAVINDAN  V</t>
  </si>
  <si>
    <t>17MTR007</t>
  </si>
  <si>
    <t>ARAVINTHAN  R</t>
  </si>
  <si>
    <t>17MTR008</t>
  </si>
  <si>
    <t>ARVINDH  PRAJATHKAR  A  P</t>
  </si>
  <si>
    <t>17MTR009</t>
  </si>
  <si>
    <t>AVINASH  R</t>
  </si>
  <si>
    <t>17MTR010</t>
  </si>
  <si>
    <t>BALA  ABBHIJITH  G  A</t>
  </si>
  <si>
    <t>17MTR011</t>
  </si>
  <si>
    <t>BALAJI  U</t>
  </si>
  <si>
    <t>17MTR012</t>
  </si>
  <si>
    <t>BALAMURUGAN  G</t>
  </si>
  <si>
    <t>17MTR013</t>
  </si>
  <si>
    <t>BHARANIDHARAN  J</t>
  </si>
  <si>
    <t>17MTR014</t>
  </si>
  <si>
    <t>BHARATH  KUMAR  S</t>
  </si>
  <si>
    <t>17MTR015</t>
  </si>
  <si>
    <t>CHANDRU  M  S</t>
  </si>
  <si>
    <t>17MTR016</t>
  </si>
  <si>
    <t>CHANDRU  R</t>
  </si>
  <si>
    <t>17MTR017</t>
  </si>
  <si>
    <t>CHIDAMBARAM  K</t>
  </si>
  <si>
    <t>17MTR018</t>
  </si>
  <si>
    <t>DEEPIGKASRI  S</t>
  </si>
  <si>
    <t>17MTR020</t>
  </si>
  <si>
    <t>DHARNIESHWARAN  C  B</t>
  </si>
  <si>
    <t>17MTR021</t>
  </si>
  <si>
    <t>DHARSHAN  S</t>
  </si>
  <si>
    <t>17MTR022</t>
  </si>
  <si>
    <t>DHILEEPHAN  K</t>
  </si>
  <si>
    <t>17MTR023</t>
  </si>
  <si>
    <t>DHIVYA  S</t>
  </si>
  <si>
    <t>17MTR024</t>
  </si>
  <si>
    <t>DINESH  D</t>
  </si>
  <si>
    <t>17MTR025</t>
  </si>
  <si>
    <t>GANESH  T</t>
  </si>
  <si>
    <t>17MTR026</t>
  </si>
  <si>
    <t>GANESHAN  P</t>
  </si>
  <si>
    <t>17MTR027</t>
  </si>
  <si>
    <t>GOKUL  K</t>
  </si>
  <si>
    <t>17MTR028</t>
  </si>
  <si>
    <t>17MTR029</t>
  </si>
  <si>
    <t>GOKUL  RAJ  G</t>
  </si>
  <si>
    <t>17MTR030</t>
  </si>
  <si>
    <t>GOKUL  P</t>
  </si>
  <si>
    <t>17MTR031</t>
  </si>
  <si>
    <t>GOVINTHA  RAJ  K</t>
  </si>
  <si>
    <t>17MTR032</t>
  </si>
  <si>
    <t>HARI  VIJAY  M</t>
  </si>
  <si>
    <t>17MTR033</t>
  </si>
  <si>
    <t>HARIHARAN  M</t>
  </si>
  <si>
    <t>17MTR035</t>
  </si>
  <si>
    <t>HARIHARAN  S</t>
  </si>
  <si>
    <t>17MTR036</t>
  </si>
  <si>
    <t>17MTR037</t>
  </si>
  <si>
    <t>HARRIS  FAYAS  A</t>
  </si>
  <si>
    <t>17MTR038</t>
  </si>
  <si>
    <t>HEENALISHA  K</t>
  </si>
  <si>
    <t>17MTR039</t>
  </si>
  <si>
    <t>HEERAJ  A</t>
  </si>
  <si>
    <t>17MTR040</t>
  </si>
  <si>
    <t>HEMACHANDER  R</t>
  </si>
  <si>
    <t>17MTR041</t>
  </si>
  <si>
    <t>JAWAHAR  G</t>
  </si>
  <si>
    <t>17MTR043</t>
  </si>
  <si>
    <t>JEEVABALAN  D</t>
  </si>
  <si>
    <t>17MTR044</t>
  </si>
  <si>
    <t>JEEVANANTHAM  N</t>
  </si>
  <si>
    <t>17MTR045</t>
  </si>
  <si>
    <t>JEEVITH  V</t>
  </si>
  <si>
    <t>17MTR046</t>
  </si>
  <si>
    <t>KARTHICK  B</t>
  </si>
  <si>
    <t>17MTR047</t>
  </si>
  <si>
    <t>KARTHICK  K</t>
  </si>
  <si>
    <t>17MTR048</t>
  </si>
  <si>
    <t>KARTHIKEYAN  K</t>
  </si>
  <si>
    <t>17MTR049</t>
  </si>
  <si>
    <t>KAVIN  S</t>
  </si>
  <si>
    <t>17MTR050</t>
  </si>
  <si>
    <t>KAVIN  V  E</t>
  </si>
  <si>
    <t>17MTR051</t>
  </si>
  <si>
    <t>KAVINRAJA  G</t>
  </si>
  <si>
    <t>17MTR052</t>
  </si>
  <si>
    <t>KEERTHIVASAN  V</t>
  </si>
  <si>
    <t>17MTR053</t>
  </si>
  <si>
    <t>KIRUBAKARAN  A</t>
  </si>
  <si>
    <t>17MTR054</t>
  </si>
  <si>
    <t>KIRUBAKARAN  K</t>
  </si>
  <si>
    <t>17MTR055</t>
  </si>
  <si>
    <t>KRISHNAKANTHAN  S</t>
  </si>
  <si>
    <t>17MTR056</t>
  </si>
  <si>
    <t>KRUPHASHANKAR  K</t>
  </si>
  <si>
    <t>17MTR057</t>
  </si>
  <si>
    <t>LATCHMANEN  R  G</t>
  </si>
  <si>
    <t>17MTR058</t>
  </si>
  <si>
    <t>LOGU  K</t>
  </si>
  <si>
    <t>17MTL118</t>
  </si>
  <si>
    <t>ARAVIND  D</t>
  </si>
  <si>
    <t>17MTL119</t>
  </si>
  <si>
    <t>BOOMINATHAN  E</t>
  </si>
  <si>
    <t>17MTL120</t>
  </si>
  <si>
    <t>DEEPAN  CHAKKARAVARTHI  P</t>
  </si>
  <si>
    <t>17MTL121</t>
  </si>
  <si>
    <t>DINESH  RAJ  M</t>
  </si>
  <si>
    <t>17MTL122</t>
  </si>
  <si>
    <t>MOHAN  KUMAR  S</t>
  </si>
  <si>
    <t>17MTL123</t>
  </si>
  <si>
    <t>MURUGAVEL  N</t>
  </si>
  <si>
    <t>17MTL124</t>
  </si>
  <si>
    <t>PRAKASH  RAJ  M</t>
  </si>
  <si>
    <t>17MTL125</t>
  </si>
  <si>
    <t>PRAVEEN  C</t>
  </si>
  <si>
    <t>17MTL126</t>
  </si>
  <si>
    <t>RAGUPRASATH  C  S</t>
  </si>
  <si>
    <t>14GET61</t>
  </si>
  <si>
    <t>Economics and Management for Engineers</t>
  </si>
  <si>
    <t>14MTT61</t>
  </si>
  <si>
    <t>Power Electronics and Drives</t>
  </si>
  <si>
    <t>14MTT62</t>
  </si>
  <si>
    <t>Fluid Power System</t>
  </si>
  <si>
    <t>14MTT63</t>
  </si>
  <si>
    <t>Programmable Automation Controllers</t>
  </si>
  <si>
    <t>14MTE02</t>
  </si>
  <si>
    <t>Embedded Programming for Mechatronics Systems</t>
  </si>
  <si>
    <t>14MTE03</t>
  </si>
  <si>
    <t>Process Control and Instrumentation</t>
  </si>
  <si>
    <t>14CSO09</t>
  </si>
  <si>
    <t>Programming Skills and Career Skills</t>
  </si>
  <si>
    <t>14CEO03</t>
  </si>
  <si>
    <t>Road Safety Management</t>
  </si>
  <si>
    <t>14MTO02</t>
  </si>
  <si>
    <t>Precision Manufacturing</t>
  </si>
  <si>
    <t>14MTL61</t>
  </si>
  <si>
    <t>Power Electronics and Drives Laboratory</t>
  </si>
  <si>
    <t>14MTL62</t>
  </si>
  <si>
    <t>Fluid Power System Laboratory</t>
  </si>
  <si>
    <t>14MTL63</t>
  </si>
  <si>
    <t>Programmable Automation Controllers Laboratory</t>
  </si>
  <si>
    <t>14VAC87</t>
  </si>
  <si>
    <t>Data Structures using C and C++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</si>
</sst>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9"/>
      <color indexed="8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rgb="FF000000"/>
      <name val="Times New Roman"/>
      <family val="1"/>
    </font>
    <font>
      <sz val="14"/>
      <color theme="1"/>
      <name val="Times New Roman"/>
      <family val="1"/>
    </font>
    <font>
      <b/>
      <sz val="10"/>
      <color theme="1"/>
      <name val="Times New Roman"/>
      <family val="1"/>
    </font>
    <font>
      <b/>
      <sz val="8"/>
      <color theme="1"/>
      <name val="Times New Roman"/>
      <family val="1"/>
    </font>
    <font>
      <sz val="10"/>
      <color rgb="FF000000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u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219">
    <xf numFmtId="0" fontId="0" fillId="0" borderId="0" xfId="0"/>
    <xf numFmtId="0" fontId="12" fillId="0" borderId="0" xfId="0" applyFont="1" applyProtection="1"/>
    <xf numFmtId="0" fontId="4" fillId="0" borderId="1" xfId="0" applyFont="1" applyBorder="1" applyAlignment="1" applyProtection="1">
      <alignment horizontal="center" vertical="center" shrinkToFit="1"/>
    </xf>
    <xf numFmtId="0" fontId="13" fillId="0" borderId="0" xfId="0" applyFont="1"/>
    <xf numFmtId="0" fontId="13" fillId="0" borderId="2" xfId="0" applyFont="1" applyBorder="1" applyAlignment="1" applyProtection="1">
      <alignment horizontal="center"/>
    </xf>
    <xf numFmtId="0" fontId="13" fillId="0" borderId="0" xfId="0" applyFont="1" applyBorder="1" applyProtection="1"/>
    <xf numFmtId="0" fontId="13" fillId="0" borderId="3" xfId="0" applyFont="1" applyBorder="1" applyAlignment="1" applyProtection="1">
      <alignment horizontal="center"/>
    </xf>
    <xf numFmtId="0" fontId="13" fillId="0" borderId="4" xfId="0" applyFont="1" applyBorder="1" applyProtection="1"/>
    <xf numFmtId="0" fontId="5" fillId="0" borderId="0" xfId="0" applyFont="1" applyBorder="1" applyAlignment="1" applyProtection="1">
      <alignment horizontal="center" vertical="center" wrapText="1"/>
    </xf>
    <xf numFmtId="0" fontId="14" fillId="0" borderId="5" xfId="0" applyFont="1" applyBorder="1" applyAlignment="1" applyProtection="1">
      <alignment horizontal="center" textRotation="90" wrapText="1"/>
    </xf>
    <xf numFmtId="0" fontId="13" fillId="0" borderId="0" xfId="0" applyFont="1" applyBorder="1" applyAlignment="1" applyProtection="1">
      <alignment horizontal="center" vertical="center"/>
    </xf>
    <xf numFmtId="0" fontId="13" fillId="0" borderId="4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 readingOrder="2"/>
    </xf>
    <xf numFmtId="0" fontId="6" fillId="0" borderId="7" xfId="0" applyFont="1" applyBorder="1" applyAlignment="1" applyProtection="1">
      <alignment vertical="center" wrapText="1"/>
    </xf>
    <xf numFmtId="0" fontId="6" fillId="0" borderId="8" xfId="0" applyFont="1" applyBorder="1" applyAlignment="1" applyProtection="1">
      <alignment vertical="center" wrapText="1"/>
    </xf>
    <xf numFmtId="0" fontId="3" fillId="0" borderId="9" xfId="0" applyFont="1" applyBorder="1" applyAlignment="1" applyProtection="1">
      <alignment vertical="center" shrinkToFit="1"/>
    </xf>
    <xf numFmtId="0" fontId="4" fillId="0" borderId="10" xfId="0" applyFont="1" applyBorder="1" applyAlignment="1" applyProtection="1">
      <alignment horizontal="center" vertical="center" shrinkToFit="1"/>
    </xf>
    <xf numFmtId="0" fontId="15" fillId="0" borderId="4" xfId="0" applyFont="1" applyBorder="1" applyAlignment="1" applyProtection="1">
      <alignment vertical="center"/>
    </xf>
    <xf numFmtId="0" fontId="15" fillId="0" borderId="0" xfId="0" applyFont="1" applyBorder="1" applyAlignment="1" applyProtection="1">
      <alignment vertical="center"/>
    </xf>
    <xf numFmtId="0" fontId="15" fillId="0" borderId="11" xfId="0" applyFont="1" applyBorder="1" applyAlignment="1" applyProtection="1">
      <alignment horizontal="center" vertical="center"/>
    </xf>
    <xf numFmtId="0" fontId="5" fillId="0" borderId="12" xfId="0" applyFont="1" applyBorder="1" applyAlignment="1" applyProtection="1">
      <alignment horizontal="center" vertical="center" shrinkToFit="1"/>
    </xf>
    <xf numFmtId="1" fontId="5" fillId="0" borderId="13" xfId="0" applyNumberFormat="1" applyFont="1" applyBorder="1" applyAlignment="1" applyProtection="1">
      <alignment horizontal="center" vertical="center" shrinkToFit="1"/>
    </xf>
    <xf numFmtId="1" fontId="6" fillId="0" borderId="13" xfId="0" applyNumberFormat="1" applyFont="1" applyBorder="1" applyAlignment="1" applyProtection="1">
      <alignment horizontal="center" vertical="center" shrinkToFit="1"/>
    </xf>
    <xf numFmtId="0" fontId="1" fillId="0" borderId="14" xfId="0" applyFont="1" applyBorder="1" applyAlignment="1" applyProtection="1">
      <alignment horizontal="center" vertical="center" wrapText="1"/>
      <protection locked="0"/>
    </xf>
    <xf numFmtId="0" fontId="1" fillId="0" borderId="15" xfId="0" applyFont="1" applyBorder="1" applyAlignment="1" applyProtection="1">
      <alignment horizontal="center" vertical="center" wrapText="1"/>
      <protection locked="0"/>
    </xf>
    <xf numFmtId="0" fontId="1" fillId="0" borderId="16" xfId="0" applyFont="1" applyBorder="1" applyAlignment="1" applyProtection="1">
      <alignment horizontal="center" vertical="center" wrapText="1"/>
      <protection locked="0"/>
    </xf>
    <xf numFmtId="0" fontId="1" fillId="0" borderId="16" xfId="0" applyFont="1" applyBorder="1" applyAlignment="1" applyProtection="1">
      <alignment horizontal="left" vertical="center" wrapText="1"/>
      <protection locked="0"/>
    </xf>
    <xf numFmtId="1" fontId="1" fillId="0" borderId="16" xfId="0" applyNumberFormat="1" applyFont="1" applyFill="1" applyBorder="1" applyAlignment="1" applyProtection="1">
      <alignment horizontal="center" vertical="center"/>
      <protection locked="0"/>
    </xf>
    <xf numFmtId="0" fontId="5" fillId="0" borderId="16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  <protection locked="0"/>
    </xf>
    <xf numFmtId="0" fontId="1" fillId="0" borderId="18" xfId="0" applyFont="1" applyBorder="1" applyAlignment="1" applyProtection="1">
      <alignment horizontal="center" vertical="center" wrapText="1"/>
      <protection locked="0"/>
    </xf>
    <xf numFmtId="0" fontId="1" fillId="0" borderId="18" xfId="0" applyFont="1" applyBorder="1" applyAlignment="1" applyProtection="1">
      <alignment horizontal="left" vertical="center" wrapText="1"/>
      <protection locked="0"/>
    </xf>
    <xf numFmtId="1" fontId="1" fillId="0" borderId="18" xfId="0" applyNumberFormat="1" applyFont="1" applyFill="1" applyBorder="1" applyAlignment="1" applyProtection="1">
      <alignment horizontal="center" vertical="center"/>
      <protection locked="0"/>
    </xf>
    <xf numFmtId="0" fontId="5" fillId="0" borderId="18" xfId="0" applyFont="1" applyBorder="1" applyAlignment="1" applyProtection="1">
      <alignment horizontal="center" vertical="center" wrapText="1"/>
    </xf>
    <xf numFmtId="0" fontId="5" fillId="0" borderId="19" xfId="0" applyFont="1" applyBorder="1" applyAlignment="1" applyProtection="1">
      <alignment horizontal="center" vertical="center" wrapText="1"/>
      <protection locked="0"/>
    </xf>
    <xf numFmtId="0" fontId="5" fillId="0" borderId="20" xfId="0" applyFont="1" applyBorder="1" applyAlignment="1" applyProtection="1">
      <alignment horizontal="center" vertical="center" wrapText="1"/>
      <protection locked="0"/>
    </xf>
    <xf numFmtId="1" fontId="1" fillId="0" borderId="21" xfId="0" applyNumberFormat="1" applyFont="1" applyFill="1" applyBorder="1" applyAlignment="1" applyProtection="1">
      <alignment horizontal="center" vertical="center"/>
    </xf>
    <xf numFmtId="0" fontId="5" fillId="0" borderId="22" xfId="0" applyFont="1" applyBorder="1" applyAlignment="1" applyProtection="1">
      <alignment horizontal="center"/>
      <protection locked="0"/>
    </xf>
    <xf numFmtId="0" fontId="12" fillId="0" borderId="12" xfId="0" applyFont="1" applyBorder="1" applyAlignment="1" applyProtection="1">
      <alignment horizontal="left" vertical="center" wrapText="1"/>
    </xf>
    <xf numFmtId="0" fontId="13" fillId="0" borderId="23" xfId="0" applyFont="1" applyBorder="1" applyAlignment="1" applyProtection="1">
      <alignment horizontal="center"/>
    </xf>
    <xf numFmtId="0" fontId="12" fillId="0" borderId="13" xfId="0" applyFont="1" applyBorder="1" applyAlignment="1" applyProtection="1">
      <alignment horizontal="left" vertical="center" wrapText="1"/>
    </xf>
    <xf numFmtId="1" fontId="16" fillId="0" borderId="24" xfId="1" applyNumberFormat="1" applyFont="1" applyBorder="1" applyAlignment="1" applyProtection="1">
      <alignment horizontal="center" vertical="center"/>
    </xf>
    <xf numFmtId="0" fontId="12" fillId="0" borderId="25" xfId="0" applyFont="1" applyBorder="1" applyAlignment="1" applyProtection="1">
      <alignment horizontal="left" vertical="center" wrapText="1"/>
    </xf>
    <xf numFmtId="0" fontId="13" fillId="0" borderId="26" xfId="0" applyFont="1" applyBorder="1" applyAlignment="1" applyProtection="1">
      <alignment horizontal="center"/>
    </xf>
    <xf numFmtId="0" fontId="13" fillId="0" borderId="0" xfId="0" applyFont="1" applyBorder="1" applyAlignment="1" applyProtection="1">
      <alignment vertical="center" wrapText="1"/>
    </xf>
    <xf numFmtId="0" fontId="13" fillId="0" borderId="11" xfId="0" applyFont="1" applyBorder="1" applyAlignment="1" applyProtection="1">
      <alignment horizontal="left" vertical="center" wrapText="1"/>
    </xf>
    <xf numFmtId="1" fontId="17" fillId="0" borderId="27" xfId="0" applyNumberFormat="1" applyFont="1" applyBorder="1" applyAlignment="1" applyProtection="1">
      <alignment horizontal="center" vertical="center" wrapText="1"/>
    </xf>
    <xf numFmtId="0" fontId="5" fillId="0" borderId="28" xfId="0" applyFont="1" applyBorder="1" applyAlignment="1" applyProtection="1">
      <alignment horizontal="center" vertical="center" wrapText="1"/>
    </xf>
    <xf numFmtId="0" fontId="13" fillId="0" borderId="28" xfId="0" applyFont="1" applyBorder="1" applyAlignment="1" applyProtection="1">
      <alignment horizontal="center" vertical="center"/>
    </xf>
    <xf numFmtId="0" fontId="13" fillId="0" borderId="29" xfId="0" applyFont="1" applyBorder="1" applyAlignment="1" applyProtection="1">
      <alignment horizontal="center" vertical="center"/>
    </xf>
    <xf numFmtId="0" fontId="3" fillId="0" borderId="30" xfId="0" applyFont="1" applyBorder="1" applyAlignment="1" applyProtection="1">
      <alignment vertical="center" shrinkToFit="1"/>
    </xf>
    <xf numFmtId="0" fontId="6" fillId="0" borderId="31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wrapText="1"/>
    </xf>
    <xf numFmtId="10" fontId="8" fillId="0" borderId="0" xfId="1" applyNumberFormat="1" applyFont="1" applyBorder="1" applyAlignment="1" applyProtection="1">
      <alignment horizontal="center" vertical="center"/>
    </xf>
    <xf numFmtId="10" fontId="8" fillId="0" borderId="4" xfId="1" applyNumberFormat="1" applyFont="1" applyBorder="1" applyAlignment="1" applyProtection="1">
      <alignment horizontal="center" vertical="center"/>
    </xf>
    <xf numFmtId="0" fontId="6" fillId="0" borderId="32" xfId="0" applyFont="1" applyBorder="1" applyAlignment="1" applyProtection="1">
      <alignment horizontal="left" vertical="center"/>
      <protection locked="0"/>
    </xf>
    <xf numFmtId="0" fontId="12" fillId="0" borderId="0" xfId="0" applyFont="1" applyBorder="1" applyProtection="1"/>
    <xf numFmtId="0" fontId="12" fillId="0" borderId="4" xfId="0" applyFont="1" applyBorder="1" applyProtection="1"/>
    <xf numFmtId="0" fontId="13" fillId="0" borderId="0" xfId="0" applyFont="1" applyBorder="1"/>
    <xf numFmtId="0" fontId="13" fillId="0" borderId="33" xfId="0" applyFont="1" applyBorder="1" applyAlignment="1" applyProtection="1">
      <alignment horizontal="center"/>
    </xf>
    <xf numFmtId="1" fontId="16" fillId="0" borderId="34" xfId="1" applyNumberFormat="1" applyFont="1" applyBorder="1" applyAlignment="1" applyProtection="1">
      <alignment horizontal="center" vertical="center"/>
    </xf>
    <xf numFmtId="0" fontId="5" fillId="0" borderId="35" xfId="0" applyFont="1" applyBorder="1" applyAlignment="1" applyProtection="1">
      <alignment horizontal="center" vertical="center" shrinkToFit="1"/>
    </xf>
    <xf numFmtId="0" fontId="12" fillId="0" borderId="16" xfId="0" applyFont="1" applyBorder="1" applyAlignment="1" applyProtection="1">
      <alignment horizontal="center" vertical="center"/>
      <protection locked="0"/>
    </xf>
    <xf numFmtId="0" fontId="12" fillId="0" borderId="18" xfId="0" applyFont="1" applyBorder="1" applyAlignment="1" applyProtection="1">
      <alignment horizontal="center" vertical="center"/>
      <protection locked="0"/>
    </xf>
    <xf numFmtId="1" fontId="16" fillId="0" borderId="36" xfId="1" applyNumberFormat="1" applyFont="1" applyBorder="1" applyAlignment="1" applyProtection="1">
      <alignment horizontal="center" vertical="center"/>
    </xf>
    <xf numFmtId="0" fontId="15" fillId="0" borderId="37" xfId="0" applyFont="1" applyBorder="1" applyAlignment="1" applyProtection="1">
      <alignment horizontal="center" vertical="center"/>
    </xf>
    <xf numFmtId="0" fontId="2" fillId="0" borderId="38" xfId="0" applyFont="1" applyBorder="1" applyAlignment="1" applyProtection="1">
      <alignment vertical="center" shrinkToFit="1"/>
    </xf>
    <xf numFmtId="0" fontId="2" fillId="0" borderId="39" xfId="0" applyFont="1" applyBorder="1" applyAlignment="1" applyProtection="1">
      <alignment vertical="center" shrinkToFit="1"/>
    </xf>
    <xf numFmtId="0" fontId="1" fillId="0" borderId="40" xfId="0" applyFont="1" applyBorder="1" applyAlignment="1" applyProtection="1">
      <alignment horizontal="center" vertical="center" shrinkToFit="1"/>
    </xf>
    <xf numFmtId="0" fontId="1" fillId="0" borderId="41" xfId="0" applyFont="1" applyBorder="1" applyAlignment="1" applyProtection="1">
      <alignment horizontal="center" vertical="center" shrinkToFit="1"/>
    </xf>
    <xf numFmtId="1" fontId="1" fillId="0" borderId="42" xfId="0" applyNumberFormat="1" applyFont="1" applyFill="1" applyBorder="1" applyAlignment="1" applyProtection="1">
      <alignment horizontal="center" vertical="center"/>
      <protection locked="0"/>
    </xf>
    <xf numFmtId="0" fontId="5" fillId="0" borderId="43" xfId="0" applyFont="1" applyBorder="1" applyAlignment="1" applyProtection="1">
      <alignment horizontal="center" vertical="center" wrapText="1"/>
      <protection locked="0"/>
    </xf>
    <xf numFmtId="0" fontId="5" fillId="0" borderId="42" xfId="0" applyFont="1" applyBorder="1" applyAlignment="1" applyProtection="1">
      <alignment horizontal="center" vertical="center" wrapText="1"/>
    </xf>
    <xf numFmtId="0" fontId="12" fillId="0" borderId="42" xfId="0" applyFont="1" applyBorder="1" applyAlignment="1" applyProtection="1">
      <alignment horizontal="center" vertical="center"/>
      <protection locked="0"/>
    </xf>
    <xf numFmtId="0" fontId="13" fillId="0" borderId="44" xfId="0" applyFont="1" applyBorder="1" applyAlignment="1" applyProtection="1">
      <alignment horizontal="center" vertical="center"/>
    </xf>
    <xf numFmtId="0" fontId="13" fillId="0" borderId="45" xfId="0" applyFont="1" applyBorder="1" applyAlignment="1" applyProtection="1">
      <alignment horizontal="center" vertical="center"/>
    </xf>
    <xf numFmtId="0" fontId="13" fillId="0" borderId="46" xfId="0" applyFont="1" applyBorder="1" applyAlignment="1" applyProtection="1">
      <alignment horizontal="center" vertical="center"/>
    </xf>
    <xf numFmtId="0" fontId="1" fillId="0" borderId="25" xfId="0" applyFont="1" applyBorder="1" applyAlignment="1" applyProtection="1">
      <alignment horizontal="center" vertical="center"/>
      <protection locked="0"/>
    </xf>
    <xf numFmtId="0" fontId="1" fillId="0" borderId="25" xfId="0" applyFont="1" applyBorder="1" applyAlignment="1" applyProtection="1">
      <alignment horizontal="left" vertical="center"/>
      <protection locked="0"/>
    </xf>
    <xf numFmtId="0" fontId="18" fillId="0" borderId="29" xfId="0" applyFont="1" applyBorder="1" applyAlignment="1">
      <alignment vertical="center" wrapText="1"/>
    </xf>
    <xf numFmtId="0" fontId="18" fillId="0" borderId="37" xfId="0" applyFont="1" applyBorder="1" applyAlignment="1">
      <alignment vertical="center" wrapText="1"/>
    </xf>
    <xf numFmtId="0" fontId="1" fillId="0" borderId="47" xfId="0" applyFont="1" applyBorder="1" applyAlignment="1" applyProtection="1">
      <alignment horizontal="center" vertical="center"/>
      <protection locked="0"/>
    </xf>
    <xf numFmtId="0" fontId="18" fillId="0" borderId="48" xfId="0" applyFont="1" applyBorder="1" applyAlignment="1">
      <alignment horizontal="center" vertical="center" wrapText="1"/>
    </xf>
    <xf numFmtId="0" fontId="18" fillId="0" borderId="49" xfId="0" applyFont="1" applyBorder="1" applyAlignment="1">
      <alignment horizontal="center" vertical="center" wrapText="1"/>
    </xf>
    <xf numFmtId="0" fontId="13" fillId="0" borderId="0" xfId="0" applyFont="1" applyBorder="1" applyAlignment="1" applyProtection="1">
      <alignment horizontal="center"/>
    </xf>
    <xf numFmtId="0" fontId="13" fillId="0" borderId="11" xfId="0" applyFont="1" applyBorder="1" applyAlignment="1" applyProtection="1">
      <alignment horizontal="center"/>
    </xf>
    <xf numFmtId="0" fontId="13" fillId="0" borderId="0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2" fillId="0" borderId="29" xfId="0" applyFont="1" applyBorder="1" applyAlignment="1">
      <alignment vertical="center" wrapText="1"/>
    </xf>
    <xf numFmtId="0" fontId="12" fillId="0" borderId="37" xfId="0" applyFont="1" applyBorder="1" applyAlignment="1">
      <alignment vertical="center" wrapText="1"/>
    </xf>
    <xf numFmtId="0" fontId="12" fillId="0" borderId="48" xfId="0" applyFont="1" applyBorder="1" applyAlignment="1">
      <alignment horizontal="center" vertical="center" wrapText="1"/>
    </xf>
    <xf numFmtId="0" fontId="12" fillId="0" borderId="4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9" xfId="0" applyFont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5" fillId="0" borderId="87" xfId="0" applyFont="1" applyBorder="1" applyAlignment="1" applyProtection="1">
      <alignment horizontal="center" vertical="center"/>
    </xf>
    <xf numFmtId="0" fontId="5" fillId="0" borderId="30" xfId="0" applyFont="1" applyBorder="1" applyAlignment="1" applyProtection="1">
      <alignment horizontal="center" vertical="center"/>
    </xf>
    <xf numFmtId="0" fontId="6" fillId="0" borderId="87" xfId="0" applyFont="1" applyBorder="1" applyAlignment="1" applyProtection="1">
      <alignment horizontal="left" vertical="center"/>
      <protection locked="0"/>
    </xf>
    <xf numFmtId="0" fontId="6" fillId="0" borderId="67" xfId="0" applyFont="1" applyBorder="1" applyAlignment="1" applyProtection="1">
      <alignment horizontal="left" vertical="center"/>
      <protection locked="0"/>
    </xf>
    <xf numFmtId="0" fontId="6" fillId="0" borderId="30" xfId="0" applyFont="1" applyBorder="1" applyAlignment="1" applyProtection="1">
      <alignment horizontal="left" vertical="center"/>
      <protection locked="0"/>
    </xf>
    <xf numFmtId="0" fontId="5" fillId="0" borderId="9" xfId="0" applyFont="1" applyBorder="1" applyAlignment="1" applyProtection="1">
      <alignment horizontal="center" vertical="center"/>
    </xf>
    <xf numFmtId="0" fontId="5" fillId="0" borderId="32" xfId="0" applyFont="1" applyBorder="1" applyAlignment="1" applyProtection="1">
      <alignment horizontal="center" vertical="center"/>
    </xf>
    <xf numFmtId="0" fontId="6" fillId="0" borderId="32" xfId="0" applyFont="1" applyBorder="1" applyAlignment="1" applyProtection="1">
      <alignment horizontal="center" vertical="center"/>
      <protection locked="0"/>
    </xf>
    <xf numFmtId="0" fontId="5" fillId="0" borderId="32" xfId="0" applyFont="1" applyBorder="1" applyAlignment="1" applyProtection="1">
      <alignment horizontal="left" vertical="center" wrapText="1"/>
    </xf>
    <xf numFmtId="0" fontId="7" fillId="0" borderId="9" xfId="0" applyFont="1" applyBorder="1" applyAlignment="1" applyProtection="1">
      <alignment horizontal="center" vertical="center" shrinkToFit="1"/>
    </xf>
    <xf numFmtId="0" fontId="7" fillId="0" borderId="67" xfId="0" applyFont="1" applyBorder="1" applyAlignment="1" applyProtection="1">
      <alignment horizontal="center" vertical="center" shrinkToFit="1"/>
    </xf>
    <xf numFmtId="0" fontId="7" fillId="0" borderId="68" xfId="0" applyFont="1" applyBorder="1" applyAlignment="1" applyProtection="1">
      <alignment horizontal="center" vertical="center" shrinkToFit="1"/>
    </xf>
    <xf numFmtId="0" fontId="3" fillId="0" borderId="84" xfId="0" applyFont="1" applyBorder="1" applyAlignment="1" applyProtection="1">
      <alignment horizontal="center" vertical="center" wrapText="1" shrinkToFit="1"/>
    </xf>
    <xf numFmtId="0" fontId="3" fillId="0" borderId="1" xfId="0" applyFont="1" applyBorder="1" applyAlignment="1" applyProtection="1">
      <alignment horizontal="center" vertical="center" wrapText="1" shrinkToFit="1"/>
    </xf>
    <xf numFmtId="0" fontId="3" fillId="0" borderId="85" xfId="0" applyFont="1" applyBorder="1" applyAlignment="1" applyProtection="1">
      <alignment horizontal="center" vertical="center" wrapText="1" shrinkToFit="1"/>
    </xf>
    <xf numFmtId="0" fontId="3" fillId="0" borderId="40" xfId="0" applyFont="1" applyBorder="1" applyAlignment="1" applyProtection="1">
      <alignment horizontal="center" vertical="center" wrapText="1" shrinkToFit="1"/>
    </xf>
    <xf numFmtId="0" fontId="13" fillId="0" borderId="86" xfId="0" applyFont="1" applyBorder="1" applyAlignment="1" applyProtection="1">
      <alignment horizontal="center" vertical="center"/>
    </xf>
    <xf numFmtId="0" fontId="13" fillId="0" borderId="51" xfId="0" applyFont="1" applyBorder="1" applyAlignment="1" applyProtection="1">
      <alignment horizontal="center" vertical="center"/>
    </xf>
    <xf numFmtId="0" fontId="21" fillId="0" borderId="57" xfId="0" applyFont="1" applyBorder="1" applyAlignment="1" applyProtection="1">
      <alignment horizontal="center"/>
    </xf>
    <xf numFmtId="0" fontId="21" fillId="0" borderId="58" xfId="0" applyFont="1" applyBorder="1" applyAlignment="1" applyProtection="1">
      <alignment horizontal="center"/>
    </xf>
    <xf numFmtId="0" fontId="21" fillId="0" borderId="61" xfId="0" applyFont="1" applyBorder="1" applyAlignment="1" applyProtection="1">
      <alignment horizontal="center"/>
    </xf>
    <xf numFmtId="0" fontId="5" fillId="0" borderId="87" xfId="0" applyFont="1" applyBorder="1" applyAlignment="1" applyProtection="1">
      <alignment horizontal="left" vertical="center"/>
    </xf>
    <xf numFmtId="0" fontId="5" fillId="0" borderId="67" xfId="0" applyFont="1" applyBorder="1" applyAlignment="1" applyProtection="1">
      <alignment horizontal="left" vertical="center"/>
    </xf>
    <xf numFmtId="0" fontId="5" fillId="0" borderId="30" xfId="0" applyFont="1" applyBorder="1" applyAlignment="1" applyProtection="1">
      <alignment horizontal="left" vertical="center"/>
    </xf>
    <xf numFmtId="0" fontId="5" fillId="0" borderId="1" xfId="0" applyFont="1" applyBorder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/>
      <protection locked="0"/>
    </xf>
    <xf numFmtId="0" fontId="6" fillId="0" borderId="31" xfId="0" applyFont="1" applyBorder="1" applyAlignment="1" applyProtection="1">
      <alignment horizontal="center" vertical="center" wrapText="1"/>
    </xf>
    <xf numFmtId="0" fontId="1" fillId="0" borderId="81" xfId="0" applyFont="1" applyBorder="1" applyAlignment="1" applyProtection="1">
      <alignment horizontal="left" vertical="center"/>
      <protection locked="0"/>
    </xf>
    <xf numFmtId="0" fontId="0" fillId="0" borderId="67" xfId="0" applyBorder="1"/>
    <xf numFmtId="0" fontId="0" fillId="0" borderId="74" xfId="0" applyBorder="1"/>
    <xf numFmtId="0" fontId="6" fillId="0" borderId="73" xfId="0" applyFont="1" applyBorder="1" applyAlignment="1" applyProtection="1">
      <alignment horizontal="center" vertical="center" wrapText="1"/>
    </xf>
    <xf numFmtId="0" fontId="6" fillId="0" borderId="67" xfId="0" applyFont="1" applyBorder="1" applyAlignment="1" applyProtection="1">
      <alignment horizontal="center" vertical="center" wrapText="1"/>
    </xf>
    <xf numFmtId="0" fontId="6" fillId="0" borderId="74" xfId="0" applyFont="1" applyBorder="1" applyAlignment="1" applyProtection="1">
      <alignment horizontal="center" vertical="center" wrapText="1"/>
    </xf>
    <xf numFmtId="0" fontId="1" fillId="0" borderId="73" xfId="0" applyFont="1" applyBorder="1" applyAlignment="1" applyProtection="1">
      <alignment horizontal="center" vertical="center"/>
      <protection locked="0"/>
    </xf>
    <xf numFmtId="0" fontId="1" fillId="0" borderId="67" xfId="0" applyFont="1" applyBorder="1" applyAlignment="1" applyProtection="1">
      <alignment horizontal="center" vertical="center"/>
      <protection locked="0"/>
    </xf>
    <xf numFmtId="0" fontId="1" fillId="0" borderId="74" xfId="0" applyFont="1" applyBorder="1" applyAlignment="1" applyProtection="1">
      <alignment horizontal="center" vertical="center"/>
      <protection locked="0"/>
    </xf>
    <xf numFmtId="0" fontId="1" fillId="0" borderId="73" xfId="0" applyFont="1" applyBorder="1" applyAlignment="1" applyProtection="1">
      <alignment horizontal="left" vertical="center" wrapText="1"/>
      <protection locked="0"/>
    </xf>
    <xf numFmtId="0" fontId="1" fillId="0" borderId="67" xfId="0" applyFont="1" applyBorder="1" applyAlignment="1" applyProtection="1">
      <alignment horizontal="left" vertical="center"/>
      <protection locked="0"/>
    </xf>
    <xf numFmtId="0" fontId="1" fillId="0" borderId="30" xfId="0" applyFont="1" applyBorder="1" applyAlignment="1" applyProtection="1">
      <alignment horizontal="left" vertical="center"/>
      <protection locked="0"/>
    </xf>
    <xf numFmtId="0" fontId="6" fillId="0" borderId="83" xfId="0" applyFont="1" applyBorder="1" applyAlignment="1" applyProtection="1">
      <alignment horizontal="center" vertical="center"/>
    </xf>
    <xf numFmtId="0" fontId="6" fillId="0" borderId="8" xfId="0" applyFont="1" applyBorder="1" applyAlignment="1" applyProtection="1">
      <alignment horizontal="center" vertical="center"/>
    </xf>
    <xf numFmtId="0" fontId="1" fillId="0" borderId="73" xfId="0" applyFont="1" applyBorder="1" applyAlignment="1" applyProtection="1">
      <alignment horizontal="left" vertical="center"/>
      <protection locked="0"/>
    </xf>
    <xf numFmtId="0" fontId="6" fillId="0" borderId="64" xfId="0" applyFont="1" applyBorder="1" applyAlignment="1" applyProtection="1">
      <alignment horizontal="center" vertical="center"/>
    </xf>
    <xf numFmtId="0" fontId="6" fillId="0" borderId="4" xfId="0" applyFont="1" applyBorder="1" applyAlignment="1" applyProtection="1">
      <alignment horizontal="center" vertical="center"/>
    </xf>
    <xf numFmtId="14" fontId="6" fillId="0" borderId="82" xfId="0" applyNumberFormat="1" applyFont="1" applyBorder="1" applyAlignment="1" applyProtection="1">
      <alignment horizontal="center" vertical="center"/>
    </xf>
    <xf numFmtId="14" fontId="6" fillId="0" borderId="36" xfId="0" applyNumberFormat="1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0" fontId="0" fillId="0" borderId="30" xfId="0" applyBorder="1"/>
    <xf numFmtId="0" fontId="1" fillId="0" borderId="47" xfId="0" applyFont="1" applyBorder="1" applyAlignment="1" applyProtection="1">
      <alignment horizontal="left" vertical="center"/>
      <protection locked="0"/>
    </xf>
    <xf numFmtId="0" fontId="20" fillId="0" borderId="62" xfId="0" applyFont="1" applyBorder="1" applyAlignment="1" applyProtection="1">
      <alignment horizontal="center"/>
    </xf>
    <xf numFmtId="0" fontId="20" fillId="0" borderId="7" xfId="0" applyFont="1" applyBorder="1" applyAlignment="1" applyProtection="1">
      <alignment horizontal="center"/>
    </xf>
    <xf numFmtId="0" fontId="20" fillId="0" borderId="8" xfId="0" applyFont="1" applyBorder="1" applyAlignment="1" applyProtection="1">
      <alignment horizontal="center"/>
    </xf>
    <xf numFmtId="0" fontId="6" fillId="0" borderId="75" xfId="0" applyFont="1" applyBorder="1" applyAlignment="1" applyProtection="1">
      <alignment horizontal="center" vertical="center" wrapText="1"/>
    </xf>
    <xf numFmtId="0" fontId="6" fillId="0" borderId="76" xfId="0" applyFont="1" applyBorder="1" applyAlignment="1" applyProtection="1">
      <alignment horizontal="center" vertical="center" wrapText="1"/>
    </xf>
    <xf numFmtId="0" fontId="6" fillId="0" borderId="77" xfId="0" applyFont="1" applyBorder="1" applyAlignment="1" applyProtection="1">
      <alignment horizontal="center" vertical="center" wrapText="1"/>
    </xf>
    <xf numFmtId="0" fontId="6" fillId="0" borderId="42" xfId="0" applyFont="1" applyBorder="1" applyAlignment="1" applyProtection="1">
      <alignment horizontal="center" vertical="center" wrapText="1"/>
    </xf>
    <xf numFmtId="0" fontId="6" fillId="0" borderId="66" xfId="0" applyFont="1" applyBorder="1" applyAlignment="1" applyProtection="1">
      <alignment horizontal="center" vertical="center" wrapText="1"/>
    </xf>
    <xf numFmtId="0" fontId="6" fillId="0" borderId="27" xfId="0" applyFont="1" applyBorder="1" applyAlignment="1" applyProtection="1">
      <alignment horizontal="center" vertical="center" wrapText="1"/>
    </xf>
    <xf numFmtId="0" fontId="6" fillId="0" borderId="78" xfId="0" applyFont="1" applyBorder="1" applyAlignment="1" applyProtection="1">
      <alignment horizontal="center" vertical="center" wrapText="1"/>
    </xf>
    <xf numFmtId="0" fontId="6" fillId="0" borderId="25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wrapText="1"/>
    </xf>
    <xf numFmtId="0" fontId="6" fillId="0" borderId="79" xfId="0" applyFont="1" applyBorder="1" applyAlignment="1" applyProtection="1">
      <alignment horizontal="center" vertical="center" wrapText="1"/>
    </xf>
    <xf numFmtId="0" fontId="6" fillId="0" borderId="80" xfId="0" applyFont="1" applyBorder="1" applyAlignment="1" applyProtection="1">
      <alignment horizontal="center" vertical="center" wrapText="1"/>
    </xf>
    <xf numFmtId="0" fontId="6" fillId="0" borderId="43" xfId="0" applyFont="1" applyBorder="1" applyAlignment="1" applyProtection="1">
      <alignment horizontal="center" vertical="center" textRotation="255" wrapText="1" readingOrder="2"/>
    </xf>
    <xf numFmtId="0" fontId="6" fillId="0" borderId="64" xfId="0" applyFont="1" applyBorder="1" applyAlignment="1" applyProtection="1">
      <alignment horizontal="center" vertical="center" textRotation="255" wrapText="1" readingOrder="2"/>
    </xf>
    <xf numFmtId="0" fontId="6" fillId="0" borderId="65" xfId="0" applyFont="1" applyBorder="1" applyAlignment="1" applyProtection="1">
      <alignment horizontal="center" vertical="center" textRotation="255" wrapText="1" readingOrder="2"/>
    </xf>
    <xf numFmtId="0" fontId="6" fillId="0" borderId="42" xfId="0" applyFont="1" applyBorder="1" applyAlignment="1" applyProtection="1">
      <alignment horizontal="center" textRotation="90" wrapText="1"/>
    </xf>
    <xf numFmtId="0" fontId="6" fillId="0" borderId="66" xfId="0" applyFont="1" applyBorder="1" applyAlignment="1" applyProtection="1">
      <alignment horizontal="center" textRotation="90" wrapText="1"/>
    </xf>
    <xf numFmtId="0" fontId="6" fillId="0" borderId="27" xfId="0" applyFont="1" applyBorder="1" applyAlignment="1" applyProtection="1">
      <alignment horizontal="center" textRotation="90" wrapText="1"/>
    </xf>
    <xf numFmtId="0" fontId="12" fillId="0" borderId="2" xfId="0" applyFont="1" applyBorder="1" applyAlignment="1" applyProtection="1">
      <alignment horizontal="center" vertical="center" wrapText="1"/>
    </xf>
    <xf numFmtId="0" fontId="12" fillId="0" borderId="54" xfId="0" applyFont="1" applyBorder="1" applyAlignment="1" applyProtection="1">
      <alignment horizontal="center" vertical="center" wrapText="1"/>
    </xf>
    <xf numFmtId="0" fontId="12" fillId="0" borderId="55" xfId="0" applyFont="1" applyBorder="1" applyAlignment="1" applyProtection="1">
      <alignment horizontal="center" vertical="center" wrapText="1"/>
    </xf>
    <xf numFmtId="0" fontId="12" fillId="0" borderId="56" xfId="0" applyFont="1" applyBorder="1" applyAlignment="1" applyProtection="1">
      <alignment horizontal="center" vertical="center" wrapText="1"/>
    </xf>
    <xf numFmtId="0" fontId="6" fillId="0" borderId="42" xfId="0" applyFont="1" applyBorder="1" applyAlignment="1" applyProtection="1">
      <alignment horizontal="center" textRotation="90"/>
    </xf>
    <xf numFmtId="0" fontId="6" fillId="0" borderId="66" xfId="0" applyFont="1" applyBorder="1" applyAlignment="1" applyProtection="1">
      <alignment horizontal="center" textRotation="90"/>
    </xf>
    <xf numFmtId="0" fontId="6" fillId="0" borderId="27" xfId="0" applyFont="1" applyBorder="1" applyAlignment="1" applyProtection="1">
      <alignment horizontal="center" textRotation="90"/>
    </xf>
    <xf numFmtId="0" fontId="14" fillId="0" borderId="43" xfId="0" applyFont="1" applyBorder="1" applyAlignment="1" applyProtection="1">
      <alignment horizontal="center" wrapText="1"/>
    </xf>
    <xf numFmtId="0" fontId="14" fillId="0" borderId="59" xfId="0" applyFont="1" applyBorder="1" applyAlignment="1" applyProtection="1">
      <alignment horizontal="center" wrapText="1"/>
    </xf>
    <xf numFmtId="0" fontId="14" fillId="0" borderId="35" xfId="0" applyFont="1" applyBorder="1" applyAlignment="1" applyProtection="1">
      <alignment horizontal="center" wrapText="1"/>
    </xf>
    <xf numFmtId="0" fontId="14" fillId="0" borderId="69" xfId="0" applyFont="1" applyBorder="1" applyAlignment="1" applyProtection="1">
      <alignment horizontal="center" wrapText="1"/>
    </xf>
    <xf numFmtId="0" fontId="16" fillId="0" borderId="70" xfId="0" applyFont="1" applyBorder="1" applyAlignment="1" applyProtection="1">
      <alignment horizontal="center" vertical="center" textRotation="255" wrapText="1"/>
    </xf>
    <xf numFmtId="0" fontId="16" fillId="0" borderId="28" xfId="0" applyFont="1" applyBorder="1" applyAlignment="1" applyProtection="1">
      <alignment horizontal="center" vertical="center" textRotation="255" wrapText="1"/>
    </xf>
    <xf numFmtId="0" fontId="16" fillId="0" borderId="3" xfId="0" applyFont="1" applyBorder="1" applyAlignment="1" applyProtection="1">
      <alignment horizontal="center" vertical="center" textRotation="255" wrapText="1"/>
    </xf>
    <xf numFmtId="0" fontId="16" fillId="0" borderId="11" xfId="0" applyFont="1" applyBorder="1" applyAlignment="1" applyProtection="1">
      <alignment horizontal="center" vertical="center" textRotation="255" wrapText="1"/>
    </xf>
    <xf numFmtId="0" fontId="10" fillId="0" borderId="51" xfId="0" applyFont="1" applyBorder="1" applyAlignment="1" applyProtection="1">
      <alignment horizontal="center" vertical="center" wrapText="1"/>
    </xf>
    <xf numFmtId="0" fontId="10" fillId="0" borderId="71" xfId="0" applyFont="1" applyBorder="1" applyAlignment="1" applyProtection="1">
      <alignment horizontal="center" vertical="center" wrapText="1"/>
    </xf>
    <xf numFmtId="0" fontId="12" fillId="0" borderId="70" xfId="0" applyFont="1" applyBorder="1" applyAlignment="1" applyProtection="1">
      <alignment horizontal="center" vertical="center" wrapText="1"/>
    </xf>
    <xf numFmtId="0" fontId="12" fillId="0" borderId="28" xfId="0" applyFont="1" applyBorder="1" applyAlignment="1" applyProtection="1">
      <alignment horizontal="center" vertical="center" wrapText="1"/>
    </xf>
    <xf numFmtId="0" fontId="12" fillId="0" borderId="72" xfId="0" applyFont="1" applyBorder="1" applyAlignment="1" applyProtection="1">
      <alignment horizontal="center" vertical="center" wrapText="1"/>
    </xf>
    <xf numFmtId="0" fontId="12" fillId="0" borderId="62" xfId="0" applyFont="1" applyBorder="1" applyAlignment="1" applyProtection="1">
      <alignment horizontal="center" vertical="center" wrapText="1"/>
    </xf>
    <xf numFmtId="0" fontId="12" fillId="0" borderId="63" xfId="0" applyFont="1" applyBorder="1" applyAlignment="1" applyProtection="1">
      <alignment horizontal="center" vertical="center" wrapText="1"/>
    </xf>
    <xf numFmtId="0" fontId="12" fillId="0" borderId="57" xfId="0" applyFont="1" applyBorder="1" applyAlignment="1" applyProtection="1">
      <alignment horizontal="center" vertical="center" wrapText="1"/>
    </xf>
    <xf numFmtId="0" fontId="12" fillId="0" borderId="58" xfId="0" applyFont="1" applyBorder="1" applyAlignment="1" applyProtection="1">
      <alignment horizontal="center" vertical="center" wrapText="1"/>
    </xf>
    <xf numFmtId="0" fontId="12" fillId="0" borderId="59" xfId="0" applyFont="1" applyBorder="1" applyAlignment="1" applyProtection="1">
      <alignment horizontal="center" vertical="center" wrapText="1"/>
    </xf>
    <xf numFmtId="0" fontId="12" fillId="0" borderId="3" xfId="0" applyFont="1" applyBorder="1" applyAlignment="1" applyProtection="1">
      <alignment horizontal="center" vertical="center" wrapText="1"/>
    </xf>
    <xf numFmtId="0" fontId="12" fillId="0" borderId="11" xfId="0" applyFont="1" applyBorder="1" applyAlignment="1" applyProtection="1">
      <alignment horizontal="center" vertical="center" wrapText="1"/>
    </xf>
    <xf numFmtId="0" fontId="12" fillId="0" borderId="60" xfId="0" applyFont="1" applyBorder="1" applyAlignment="1" applyProtection="1">
      <alignment horizontal="center" vertical="center" wrapText="1"/>
    </xf>
    <xf numFmtId="0" fontId="15" fillId="0" borderId="61" xfId="0" applyFont="1" applyBorder="1" applyAlignment="1" applyProtection="1">
      <alignment horizontal="center" vertical="center"/>
    </xf>
    <xf numFmtId="0" fontId="15" fillId="0" borderId="37" xfId="0" applyFont="1" applyBorder="1" applyAlignment="1" applyProtection="1">
      <alignment horizontal="center" vertical="center"/>
    </xf>
    <xf numFmtId="0" fontId="14" fillId="0" borderId="44" xfId="0" applyFont="1" applyBorder="1" applyAlignment="1" applyProtection="1">
      <alignment horizontal="center" vertical="center" textRotation="90" wrapText="1"/>
    </xf>
    <xf numFmtId="0" fontId="14" fillId="0" borderId="50" xfId="0" applyFont="1" applyBorder="1" applyAlignment="1" applyProtection="1">
      <alignment horizontal="center" vertical="center" textRotation="90" wrapText="1"/>
    </xf>
    <xf numFmtId="0" fontId="14" fillId="0" borderId="51" xfId="0" applyFont="1" applyBorder="1" applyAlignment="1" applyProtection="1">
      <alignment horizontal="center" vertical="center" textRotation="90" wrapText="1"/>
    </xf>
    <xf numFmtId="0" fontId="6" fillId="0" borderId="52" xfId="0" applyFont="1" applyBorder="1" applyAlignment="1" applyProtection="1">
      <alignment horizontal="center" vertical="center" wrapText="1"/>
    </xf>
    <xf numFmtId="0" fontId="6" fillId="0" borderId="53" xfId="0" applyFont="1" applyBorder="1" applyAlignment="1" applyProtection="1">
      <alignment horizontal="center" vertical="center" wrapText="1"/>
    </xf>
    <xf numFmtId="0" fontId="12" fillId="0" borderId="9" xfId="0" applyFont="1" applyBorder="1" applyAlignment="1" applyProtection="1">
      <alignment horizontal="center" vertical="center" wrapText="1"/>
    </xf>
    <xf numFmtId="0" fontId="12" fillId="0" borderId="30" xfId="0" applyFont="1" applyBorder="1" applyAlignment="1" applyProtection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2" fillId="0" borderId="0" xfId="0" applyFont="1" applyBorder="1" applyAlignment="1" applyProtection="1">
      <alignment horizontal="center" vertical="center" wrapText="1"/>
    </xf>
    <xf numFmtId="1" fontId="15" fillId="0" borderId="61" xfId="0" applyNumberFormat="1" applyFont="1" applyBorder="1" applyAlignment="1" applyProtection="1">
      <alignment horizontal="center" vertical="center"/>
    </xf>
    <xf numFmtId="0" fontId="15" fillId="0" borderId="4" xfId="0" applyFont="1" applyBorder="1" applyAlignment="1" applyProtection="1">
      <alignment horizontal="center" vertical="center"/>
    </xf>
    <xf numFmtId="0" fontId="9" fillId="0" borderId="57" xfId="0" applyFont="1" applyBorder="1" applyAlignment="1" applyProtection="1">
      <alignment horizontal="center" vertical="center" wrapText="1"/>
    </xf>
    <xf numFmtId="0" fontId="9" fillId="0" borderId="58" xfId="0" applyFont="1" applyBorder="1" applyAlignment="1" applyProtection="1">
      <alignment horizontal="center" vertical="center" wrapText="1"/>
    </xf>
    <xf numFmtId="0" fontId="9" fillId="0" borderId="2" xfId="0" applyFont="1" applyBorder="1" applyAlignment="1" applyProtection="1">
      <alignment horizontal="center" vertical="center" wrapText="1"/>
    </xf>
    <xf numFmtId="0" fontId="9" fillId="0" borderId="0" xfId="0" applyFont="1" applyBorder="1" applyAlignment="1" applyProtection="1">
      <alignment horizontal="center" vertical="center" wrapText="1"/>
    </xf>
    <xf numFmtId="0" fontId="9" fillId="0" borderId="3" xfId="0" applyFont="1" applyBorder="1" applyAlignment="1" applyProtection="1">
      <alignment horizontal="center" vertical="center" wrapText="1"/>
    </xf>
    <xf numFmtId="0" fontId="9" fillId="0" borderId="11" xfId="0" applyFont="1" applyBorder="1" applyAlignment="1" applyProtection="1">
      <alignment horizontal="center" vertical="center" wrapText="1"/>
    </xf>
    <xf numFmtId="10" fontId="8" fillId="0" borderId="43" xfId="1" applyNumberFormat="1" applyFont="1" applyBorder="1" applyAlignment="1" applyProtection="1">
      <alignment horizontal="center" vertical="center"/>
    </xf>
    <xf numFmtId="10" fontId="8" fillId="0" borderId="61" xfId="1" applyNumberFormat="1" applyFont="1" applyBorder="1" applyAlignment="1" applyProtection="1">
      <alignment horizontal="center" vertical="center"/>
    </xf>
    <xf numFmtId="10" fontId="8" fillId="0" borderId="64" xfId="1" applyNumberFormat="1" applyFont="1" applyBorder="1" applyAlignment="1" applyProtection="1">
      <alignment horizontal="center" vertical="center"/>
    </xf>
    <xf numFmtId="10" fontId="8" fillId="0" borderId="4" xfId="1" applyNumberFormat="1" applyFont="1" applyBorder="1" applyAlignment="1" applyProtection="1">
      <alignment horizontal="center" vertical="center"/>
    </xf>
    <xf numFmtId="10" fontId="8" fillId="0" borderId="65" xfId="1" applyNumberFormat="1" applyFont="1" applyBorder="1" applyAlignment="1" applyProtection="1">
      <alignment horizontal="center" vertical="center"/>
    </xf>
    <xf numFmtId="10" fontId="8" fillId="0" borderId="37" xfId="1" applyNumberFormat="1" applyFont="1" applyBorder="1" applyAlignment="1" applyProtection="1">
      <alignment horizontal="center" vertical="center"/>
    </xf>
  </cellXfs>
  <cellStyles count="2">
    <cellStyle name="Normal" xfId="0" builtinId="0"/>
    <cellStyle name="Percent" xfId="1" builtinId="5"/>
  </cellStyles>
  <dxfs count="3"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0"/>
  <sheetViews>
    <sheetView tabSelected="1" topLeftCell="A91" zoomScaleNormal="100" zoomScalePageLayoutView="42" workbookViewId="0">
      <selection activeCell="K9" sqref="K9:W9"/>
    </sheetView>
  </sheetViews>
  <sheetFormatPr defaultRowHeight="15" x14ac:dyDescent="0.25"/>
  <cols>
    <col min="1" max="1" width="4.5703125" style="3" customWidth="1"/>
    <col min="2" max="2" width="15.28515625" style="87" customWidth="1"/>
    <col min="3" max="3" width="26.5703125" style="3" customWidth="1"/>
    <col min="4" max="7" width="3.7109375" style="3" customWidth="1"/>
    <col min="8" max="8" width="3.42578125" style="3" customWidth="1"/>
    <col min="9" max="17" width="3.7109375" style="3" customWidth="1"/>
    <col min="18" max="18" width="5.5703125" style="3" customWidth="1"/>
    <col min="19" max="19" width="4.85546875" style="3" customWidth="1"/>
    <col min="20" max="20" width="4.5703125" style="3" customWidth="1"/>
    <col min="21" max="21" width="4" style="3" customWidth="1"/>
    <col min="22" max="22" width="4.42578125" style="3" customWidth="1"/>
    <col min="23" max="23" width="3.28515625" style="3" customWidth="1"/>
    <col min="24" max="24" width="4.28515625" style="3" customWidth="1"/>
    <col min="25" max="25" width="7.7109375" style="3" customWidth="1"/>
    <col min="26" max="40" width="9.140625" style="3" hidden="1" customWidth="1"/>
    <col min="41" max="43" width="9.140625" style="3" customWidth="1"/>
    <col min="44" max="16384" width="9.140625" style="3"/>
  </cols>
  <sheetData>
    <row r="1" spans="1:33" ht="20.25" x14ac:dyDescent="0.3">
      <c r="A1" s="115" t="s">
        <v>39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7"/>
      <c r="AF1" t="s">
        <v>56</v>
      </c>
    </row>
    <row r="2" spans="1:33" ht="20.25" customHeight="1" x14ac:dyDescent="0.25">
      <c r="A2" s="97" t="s">
        <v>70</v>
      </c>
      <c r="B2" s="98"/>
      <c r="C2" s="99" t="s">
        <v>62</v>
      </c>
      <c r="D2" s="100"/>
      <c r="E2" s="100"/>
      <c r="F2" s="100"/>
      <c r="G2" s="100"/>
      <c r="H2" s="100"/>
      <c r="I2" s="100"/>
      <c r="J2" s="101"/>
      <c r="K2" s="118" t="s">
        <v>6</v>
      </c>
      <c r="L2" s="119"/>
      <c r="M2" s="119"/>
      <c r="N2" s="119"/>
      <c r="O2" s="120"/>
      <c r="P2" s="203" t="s">
        <v>94</v>
      </c>
      <c r="Q2" s="203"/>
      <c r="R2" s="203"/>
      <c r="S2" s="121" t="s">
        <v>32</v>
      </c>
      <c r="T2" s="121"/>
      <c r="U2" s="121"/>
      <c r="V2" s="121"/>
      <c r="W2" s="121"/>
      <c r="X2" s="121"/>
      <c r="Y2">
        <v>2021</v>
      </c>
      <c r="AF2" t="s">
        <v>57</v>
      </c>
      <c r="AG2"/>
    </row>
    <row r="3" spans="1:33" ht="24" customHeight="1" x14ac:dyDescent="0.25">
      <c r="A3" s="102" t="s">
        <v>8</v>
      </c>
      <c r="B3" s="98"/>
      <c r="C3" s="55" t="s">
        <v>95</v>
      </c>
      <c r="D3" s="103" t="s">
        <v>0</v>
      </c>
      <c r="E3" s="103"/>
      <c r="F3" s="103"/>
      <c r="G3" s="104" t="s">
        <v>11</v>
      </c>
      <c r="H3" s="104"/>
      <c r="I3" s="104"/>
      <c r="J3" s="104"/>
      <c r="K3" s="105" t="s">
        <v>13</v>
      </c>
      <c r="L3" s="105"/>
      <c r="M3" s="105"/>
      <c r="N3" s="105"/>
      <c r="O3" s="105"/>
      <c r="P3" s="96" t="s">
        <v>96</v>
      </c>
      <c r="Q3" s="96"/>
      <c r="R3" s="96">
        <v>2019</v>
      </c>
      <c r="S3" s="96"/>
      <c r="T3" s="122"/>
      <c r="U3" s="122"/>
      <c r="V3" s="122"/>
      <c r="W3" s="122"/>
      <c r="X3" s="122"/>
      <c r="Y3" s="122"/>
      <c r="AF3" t="s">
        <v>58</v>
      </c>
      <c r="AG3"/>
    </row>
    <row r="4" spans="1:33" ht="37.5" customHeight="1" x14ac:dyDescent="0.25">
      <c r="A4" s="12" t="s">
        <v>1</v>
      </c>
      <c r="B4" s="51" t="s">
        <v>15</v>
      </c>
      <c r="C4" s="123" t="s">
        <v>16</v>
      </c>
      <c r="D4" s="123"/>
      <c r="E4" s="123"/>
      <c r="F4" s="123"/>
      <c r="G4" s="123"/>
      <c r="H4" s="127" t="s">
        <v>14</v>
      </c>
      <c r="I4" s="128"/>
      <c r="J4" s="129"/>
      <c r="K4" s="128" t="s">
        <v>10</v>
      </c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3"/>
      <c r="Y4" s="14"/>
      <c r="AF4" t="s">
        <v>59</v>
      </c>
      <c r="AG4"/>
    </row>
    <row r="5" spans="1:33" x14ac:dyDescent="0.25">
      <c r="A5" s="92">
        <v>1</v>
      </c>
      <c r="B5" s="93" t="s">
        <v>223</v>
      </c>
      <c r="C5" s="124" t="s">
        <v>224</v>
      </c>
      <c r="D5" s="125"/>
      <c r="E5" s="125"/>
      <c r="F5" s="125"/>
      <c r="G5" s="126"/>
      <c r="H5" s="130"/>
      <c r="I5" s="131"/>
      <c r="J5" s="132"/>
      <c r="K5" s="133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5"/>
      <c r="X5" s="136" t="s">
        <v>79</v>
      </c>
      <c r="Y5" s="137"/>
      <c r="AF5" t="s">
        <v>67</v>
      </c>
      <c r="AG5"/>
    </row>
    <row r="6" spans="1:33" x14ac:dyDescent="0.25">
      <c r="A6" s="92">
        <v>2</v>
      </c>
      <c r="B6" s="93" t="s">
        <v>225</v>
      </c>
      <c r="C6" s="124" t="s">
        <v>226</v>
      </c>
      <c r="D6" s="125"/>
      <c r="E6" s="125"/>
      <c r="F6" s="125"/>
      <c r="G6" s="126"/>
      <c r="H6" s="130"/>
      <c r="I6" s="131"/>
      <c r="J6" s="132"/>
      <c r="K6" s="138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5"/>
      <c r="X6" s="139" t="s">
        <v>80</v>
      </c>
      <c r="Y6" s="140"/>
      <c r="AF6" t="s">
        <v>60</v>
      </c>
      <c r="AG6"/>
    </row>
    <row r="7" spans="1:33" x14ac:dyDescent="0.25">
      <c r="A7" s="94">
        <v>3</v>
      </c>
      <c r="B7" s="93" t="s">
        <v>227</v>
      </c>
      <c r="C7" s="124" t="s">
        <v>228</v>
      </c>
      <c r="D7" s="125"/>
      <c r="E7" s="125"/>
      <c r="F7" s="125"/>
      <c r="G7" s="126"/>
      <c r="H7" s="130"/>
      <c r="I7" s="131"/>
      <c r="J7" s="132"/>
      <c r="K7" s="138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5"/>
      <c r="X7" s="141">
        <v>41649</v>
      </c>
      <c r="Y7" s="142"/>
      <c r="AF7" t="s">
        <v>61</v>
      </c>
      <c r="AG7"/>
    </row>
    <row r="8" spans="1:33" x14ac:dyDescent="0.25">
      <c r="A8" s="92">
        <v>4</v>
      </c>
      <c r="B8" s="93" t="s">
        <v>229</v>
      </c>
      <c r="C8" s="124" t="s">
        <v>230</v>
      </c>
      <c r="D8" s="125"/>
      <c r="E8" s="125"/>
      <c r="F8" s="125"/>
      <c r="G8" s="126"/>
      <c r="H8" s="130"/>
      <c r="I8" s="131"/>
      <c r="J8" s="132"/>
      <c r="K8" s="138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5"/>
      <c r="X8" s="56"/>
      <c r="Y8" s="57"/>
      <c r="AF8" t="s">
        <v>68</v>
      </c>
      <c r="AG8"/>
    </row>
    <row r="9" spans="1:33" x14ac:dyDescent="0.25">
      <c r="A9" s="94">
        <v>5</v>
      </c>
      <c r="B9" s="93" t="s">
        <v>231</v>
      </c>
      <c r="C9" s="124" t="s">
        <v>232</v>
      </c>
      <c r="D9" s="125"/>
      <c r="E9" s="125"/>
      <c r="F9" s="125"/>
      <c r="G9" s="126"/>
      <c r="H9" s="130"/>
      <c r="I9" s="131"/>
      <c r="J9" s="132"/>
      <c r="K9" s="133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5"/>
      <c r="X9" s="56"/>
      <c r="Y9" s="57"/>
      <c r="AF9" t="s">
        <v>62</v>
      </c>
      <c r="AG9"/>
    </row>
    <row r="10" spans="1:33" x14ac:dyDescent="0.25">
      <c r="A10" s="94">
        <v>6</v>
      </c>
      <c r="B10" s="93" t="s">
        <v>233</v>
      </c>
      <c r="C10" s="124" t="s">
        <v>234</v>
      </c>
      <c r="D10" s="125"/>
      <c r="E10" s="125"/>
      <c r="F10" s="125"/>
      <c r="G10" s="126"/>
      <c r="H10" s="130"/>
      <c r="I10" s="131"/>
      <c r="J10" s="132"/>
      <c r="K10" s="133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5"/>
      <c r="X10" s="56"/>
      <c r="Y10" s="57"/>
      <c r="AF10" t="s">
        <v>69</v>
      </c>
      <c r="AG10"/>
    </row>
    <row r="11" spans="1:33" x14ac:dyDescent="0.25">
      <c r="A11" s="94">
        <v>7</v>
      </c>
      <c r="B11" s="93" t="s">
        <v>235</v>
      </c>
      <c r="C11" s="124" t="s">
        <v>236</v>
      </c>
      <c r="D11" s="125"/>
      <c r="E11" s="125"/>
      <c r="F11" s="125"/>
      <c r="G11" s="126"/>
      <c r="H11" s="130"/>
      <c r="I11" s="131"/>
      <c r="J11" s="132"/>
      <c r="K11" s="133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5"/>
      <c r="X11" s="56"/>
      <c r="Y11" s="57"/>
      <c r="AF11"/>
      <c r="AG11"/>
    </row>
    <row r="12" spans="1:33" x14ac:dyDescent="0.25">
      <c r="A12" s="94">
        <v>8</v>
      </c>
      <c r="B12" s="93" t="s">
        <v>237</v>
      </c>
      <c r="C12" s="124" t="s">
        <v>238</v>
      </c>
      <c r="D12" s="125"/>
      <c r="E12" s="125"/>
      <c r="F12" s="125"/>
      <c r="G12" s="126"/>
      <c r="H12" s="130"/>
      <c r="I12" s="131"/>
      <c r="J12" s="132"/>
      <c r="K12" s="133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5"/>
      <c r="X12" s="56"/>
      <c r="Y12" s="57"/>
      <c r="AF12" t="s">
        <v>45</v>
      </c>
      <c r="AG12"/>
    </row>
    <row r="13" spans="1:33" x14ac:dyDescent="0.25">
      <c r="A13" s="94">
        <v>9</v>
      </c>
      <c r="B13" s="93" t="s">
        <v>239</v>
      </c>
      <c r="C13" s="124" t="s">
        <v>240</v>
      </c>
      <c r="D13" s="125"/>
      <c r="E13" s="125"/>
      <c r="F13" s="125"/>
      <c r="G13" s="126"/>
      <c r="H13" s="130"/>
      <c r="I13" s="131"/>
      <c r="J13" s="132"/>
      <c r="K13" s="138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5"/>
      <c r="X13" s="56"/>
      <c r="Y13" s="57"/>
      <c r="AF13" t="s">
        <v>46</v>
      </c>
      <c r="AG13"/>
    </row>
    <row r="14" spans="1:33" x14ac:dyDescent="0.25">
      <c r="A14" s="92">
        <v>10</v>
      </c>
      <c r="B14" s="93" t="s">
        <v>241</v>
      </c>
      <c r="C14" s="124" t="s">
        <v>242</v>
      </c>
      <c r="D14" s="125"/>
      <c r="E14" s="125"/>
      <c r="F14" s="125"/>
      <c r="G14" s="126"/>
      <c r="H14" s="130"/>
      <c r="I14" s="131"/>
      <c r="J14" s="132"/>
      <c r="K14" s="138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5"/>
      <c r="X14" s="56"/>
      <c r="Y14" s="57"/>
      <c r="AF14" t="s">
        <v>47</v>
      </c>
      <c r="AG14"/>
    </row>
    <row r="15" spans="1:33" x14ac:dyDescent="0.25">
      <c r="A15" s="92">
        <v>11</v>
      </c>
      <c r="B15" s="93" t="s">
        <v>243</v>
      </c>
      <c r="C15" s="124" t="s">
        <v>244</v>
      </c>
      <c r="D15" s="125"/>
      <c r="E15" s="125"/>
      <c r="F15" s="125"/>
      <c r="G15" s="126"/>
      <c r="H15" s="130"/>
      <c r="I15" s="131"/>
      <c r="J15" s="132"/>
      <c r="K15" s="138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5"/>
      <c r="X15" s="56"/>
      <c r="Y15" s="57"/>
      <c r="AF15" t="s">
        <v>48</v>
      </c>
      <c r="AG15"/>
    </row>
    <row r="16" spans="1:33" x14ac:dyDescent="0.25">
      <c r="A16" s="94">
        <v>12</v>
      </c>
      <c r="B16" s="93" t="s">
        <v>245</v>
      </c>
      <c r="C16" s="124" t="s">
        <v>246</v>
      </c>
      <c r="D16" s="125"/>
      <c r="E16" s="125"/>
      <c r="F16" s="125"/>
      <c r="G16" s="126"/>
      <c r="H16" s="130"/>
      <c r="I16" s="131"/>
      <c r="J16" s="132"/>
      <c r="K16" s="138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5"/>
      <c r="X16" s="56"/>
      <c r="Y16" s="57"/>
      <c r="AF16" t="s">
        <v>49</v>
      </c>
      <c r="AG16"/>
    </row>
    <row r="17" spans="1:33" x14ac:dyDescent="0.25">
      <c r="A17" s="95">
        <v>13</v>
      </c>
      <c r="B17" s="92" t="s">
        <v>247</v>
      </c>
      <c r="C17" s="143" t="s">
        <v>248</v>
      </c>
      <c r="D17" s="125"/>
      <c r="E17" s="125"/>
      <c r="F17" s="125"/>
      <c r="G17" s="144"/>
      <c r="H17" s="130"/>
      <c r="I17" s="131"/>
      <c r="J17" s="132"/>
      <c r="K17" s="138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5"/>
      <c r="X17" s="56"/>
      <c r="Y17" s="57"/>
      <c r="AF17" t="s">
        <v>55</v>
      </c>
      <c r="AG17"/>
    </row>
    <row r="18" spans="1:33" x14ac:dyDescent="0.25">
      <c r="A18" s="37"/>
      <c r="B18" s="81"/>
      <c r="C18" s="145"/>
      <c r="D18" s="145"/>
      <c r="E18" s="145"/>
      <c r="F18" s="145"/>
      <c r="G18" s="145"/>
      <c r="H18" s="130"/>
      <c r="I18" s="131"/>
      <c r="J18" s="132"/>
      <c r="K18" s="138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5"/>
      <c r="X18" s="56"/>
      <c r="Y18" s="57"/>
      <c r="AF18" t="s">
        <v>63</v>
      </c>
      <c r="AG18"/>
    </row>
    <row r="19" spans="1:33" s="1" customFormat="1" ht="15.75" customHeight="1" thickBot="1" x14ac:dyDescent="0.35">
      <c r="A19" s="146" t="s">
        <v>19</v>
      </c>
      <c r="B19" s="147"/>
      <c r="C19" s="147"/>
      <c r="D19" s="147"/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  <c r="W19" s="147"/>
      <c r="X19" s="147"/>
      <c r="Y19" s="148"/>
      <c r="AF19" t="s">
        <v>50</v>
      </c>
      <c r="AG19"/>
    </row>
    <row r="20" spans="1:33" ht="17.25" customHeight="1" x14ac:dyDescent="0.25">
      <c r="A20" s="149" t="s">
        <v>26</v>
      </c>
      <c r="B20" s="152" t="s">
        <v>2</v>
      </c>
      <c r="C20" s="155" t="s">
        <v>3</v>
      </c>
      <c r="D20" s="158" t="s">
        <v>17</v>
      </c>
      <c r="E20" s="159"/>
      <c r="F20" s="159"/>
      <c r="G20" s="159"/>
      <c r="H20" s="159"/>
      <c r="I20" s="159"/>
      <c r="J20" s="159"/>
      <c r="K20" s="159"/>
      <c r="L20" s="159"/>
      <c r="M20" s="159"/>
      <c r="N20" s="159"/>
      <c r="O20" s="159"/>
      <c r="P20" s="159"/>
      <c r="Q20" s="159"/>
      <c r="R20" s="160" t="s">
        <v>18</v>
      </c>
      <c r="S20" s="163" t="s">
        <v>81</v>
      </c>
      <c r="T20" s="170" t="s">
        <v>82</v>
      </c>
      <c r="U20" s="170" t="s">
        <v>83</v>
      </c>
      <c r="V20" s="170" t="s">
        <v>84</v>
      </c>
      <c r="W20" s="173" t="s">
        <v>12</v>
      </c>
      <c r="X20" s="174"/>
      <c r="Y20" s="196" t="s">
        <v>93</v>
      </c>
      <c r="AF20" t="s">
        <v>71</v>
      </c>
      <c r="AG20"/>
    </row>
    <row r="21" spans="1:33" ht="16.5" customHeight="1" x14ac:dyDescent="0.25">
      <c r="A21" s="150"/>
      <c r="B21" s="153"/>
      <c r="C21" s="156"/>
      <c r="D21" s="199" t="s">
        <v>4</v>
      </c>
      <c r="E21" s="200"/>
      <c r="F21" s="200"/>
      <c r="G21" s="200"/>
      <c r="H21" s="200"/>
      <c r="I21" s="200"/>
      <c r="J21" s="200"/>
      <c r="K21" s="200"/>
      <c r="L21" s="200"/>
      <c r="M21" s="200"/>
      <c r="N21" s="200"/>
      <c r="O21" s="200"/>
      <c r="P21" s="200"/>
      <c r="Q21" s="200"/>
      <c r="R21" s="161"/>
      <c r="S21" s="164"/>
      <c r="T21" s="171"/>
      <c r="U21" s="171"/>
      <c r="V21" s="171"/>
      <c r="W21" s="175"/>
      <c r="X21" s="176"/>
      <c r="Y21" s="197"/>
      <c r="AF21" t="s">
        <v>72</v>
      </c>
      <c r="AG21"/>
    </row>
    <row r="22" spans="1:33" ht="79.5" customHeight="1" thickBot="1" x14ac:dyDescent="0.3">
      <c r="A22" s="151"/>
      <c r="B22" s="154"/>
      <c r="C22" s="157"/>
      <c r="D22" s="52">
        <v>1</v>
      </c>
      <c r="E22" s="52">
        <v>2</v>
      </c>
      <c r="F22" s="52">
        <v>3</v>
      </c>
      <c r="G22" s="52">
        <v>4</v>
      </c>
      <c r="H22" s="52">
        <v>5</v>
      </c>
      <c r="I22" s="52">
        <v>6</v>
      </c>
      <c r="J22" s="52">
        <v>7</v>
      </c>
      <c r="K22" s="52">
        <v>8</v>
      </c>
      <c r="L22" s="52">
        <v>9</v>
      </c>
      <c r="M22" s="52">
        <v>10</v>
      </c>
      <c r="N22" s="52">
        <v>11</v>
      </c>
      <c r="O22" s="52">
        <v>12</v>
      </c>
      <c r="P22" s="52">
        <v>13</v>
      </c>
      <c r="Q22" s="52">
        <v>14</v>
      </c>
      <c r="R22" s="162"/>
      <c r="S22" s="165"/>
      <c r="T22" s="172"/>
      <c r="U22" s="172"/>
      <c r="V22" s="172"/>
      <c r="W22" s="9" t="s">
        <v>7</v>
      </c>
      <c r="X22" s="9" t="s">
        <v>9</v>
      </c>
      <c r="Y22" s="198"/>
      <c r="AB22" s="3" t="s">
        <v>51</v>
      </c>
      <c r="AC22" s="3" t="s">
        <v>52</v>
      </c>
      <c r="AD22" s="3" t="s">
        <v>53</v>
      </c>
      <c r="AF22" t="s">
        <v>73</v>
      </c>
      <c r="AG22"/>
    </row>
    <row r="23" spans="1:33" ht="15" customHeight="1" thickBot="1" x14ac:dyDescent="0.3">
      <c r="A23" s="23">
        <v>1</v>
      </c>
      <c r="B23" s="82" t="s">
        <v>97</v>
      </c>
      <c r="C23" s="79" t="s">
        <v>98</v>
      </c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1"/>
      <c r="S23" s="72"/>
      <c r="T23" s="72"/>
      <c r="U23" s="72"/>
      <c r="V23" s="72"/>
      <c r="W23" s="73"/>
      <c r="X23" s="73"/>
      <c r="Y23" s="74">
        <f t="shared" ref="Y23:Y28" si="0">IF($A23&lt;&gt;"",S23+T23+V23+W23-X23+U23,"")</f>
        <v>0</v>
      </c>
      <c r="AB23" s="3">
        <f>IF($A23&lt;&gt;"",(IF(COUNTA($D23:$Q23)=S23,1,0)),"")</f>
        <v>1</v>
      </c>
      <c r="AC23" s="3">
        <f>IF($A23&lt;&gt;"",(IF(COUNTA($D23:$Q23)=U23,1,0)),"")</f>
        <v>1</v>
      </c>
      <c r="AD23" s="3">
        <f>IF($A23&lt;&gt;"",(IF(COUNTA($D23:$Q23)=V23,1,0)),"")</f>
        <v>1</v>
      </c>
      <c r="AF23" t="s">
        <v>74</v>
      </c>
      <c r="AG23"/>
    </row>
    <row r="24" spans="1:33" ht="15" customHeight="1" thickBot="1" x14ac:dyDescent="0.3">
      <c r="A24" s="24">
        <v>2</v>
      </c>
      <c r="B24" s="83" t="s">
        <v>99</v>
      </c>
      <c r="C24" s="80" t="s">
        <v>100</v>
      </c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34"/>
      <c r="S24" s="28"/>
      <c r="T24" s="28"/>
      <c r="U24" s="28"/>
      <c r="V24" s="28"/>
      <c r="W24" s="62"/>
      <c r="X24" s="62"/>
      <c r="Y24" s="75">
        <f t="shared" si="0"/>
        <v>0</v>
      </c>
      <c r="AB24" s="3">
        <f t="shared" ref="AB24:AB85" si="1">IF($A24&lt;&gt;"",(IF(COUNTA($D24:$Q24)=S24,1,0)),"")</f>
        <v>1</v>
      </c>
      <c r="AC24" s="3">
        <f t="shared" ref="AC24:AC85" si="2">IF($A24&lt;&gt;"",(IF(COUNTA($D24:$Q24)=U24,1,0)),"")</f>
        <v>1</v>
      </c>
      <c r="AD24" s="3">
        <f t="shared" ref="AD24:AD85" si="3">IF($A24&lt;&gt;"",(IF(COUNTA($D24:$Q24)=V24,1,0)),"")</f>
        <v>1</v>
      </c>
      <c r="AF24" t="s">
        <v>75</v>
      </c>
      <c r="AG24"/>
    </row>
    <row r="25" spans="1:33" ht="15" customHeight="1" thickBot="1" x14ac:dyDescent="0.3">
      <c r="A25" s="24">
        <v>3</v>
      </c>
      <c r="B25" s="83" t="s">
        <v>101</v>
      </c>
      <c r="C25" s="80" t="s">
        <v>102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34"/>
      <c r="S25" s="28"/>
      <c r="T25" s="28"/>
      <c r="U25" s="28"/>
      <c r="V25" s="28"/>
      <c r="W25" s="62"/>
      <c r="X25" s="62"/>
      <c r="Y25" s="75">
        <f t="shared" si="0"/>
        <v>0</v>
      </c>
      <c r="AB25" s="3">
        <f t="shared" si="1"/>
        <v>1</v>
      </c>
      <c r="AC25" s="3">
        <f t="shared" si="2"/>
        <v>1</v>
      </c>
      <c r="AD25" s="3">
        <f t="shared" si="3"/>
        <v>1</v>
      </c>
      <c r="AF25" t="s">
        <v>76</v>
      </c>
      <c r="AG25"/>
    </row>
    <row r="26" spans="1:33" ht="15" customHeight="1" thickBot="1" x14ac:dyDescent="0.3">
      <c r="A26" s="24">
        <v>4</v>
      </c>
      <c r="B26" s="83" t="s">
        <v>103</v>
      </c>
      <c r="C26" s="80" t="s">
        <v>104</v>
      </c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34"/>
      <c r="S26" s="28"/>
      <c r="T26" s="28"/>
      <c r="U26" s="28"/>
      <c r="V26" s="28"/>
      <c r="W26" s="62"/>
      <c r="X26" s="62"/>
      <c r="Y26" s="75">
        <f t="shared" si="0"/>
        <v>0</v>
      </c>
      <c r="AB26" s="3">
        <f t="shared" si="1"/>
        <v>1</v>
      </c>
      <c r="AC26" s="3">
        <f t="shared" si="2"/>
        <v>1</v>
      </c>
      <c r="AD26" s="3">
        <f t="shared" si="3"/>
        <v>1</v>
      </c>
      <c r="AF26" t="s">
        <v>78</v>
      </c>
      <c r="AG26"/>
    </row>
    <row r="27" spans="1:33" ht="15" customHeight="1" thickBot="1" x14ac:dyDescent="0.3">
      <c r="A27" s="24">
        <v>5</v>
      </c>
      <c r="B27" s="83" t="s">
        <v>105</v>
      </c>
      <c r="C27" s="80" t="s">
        <v>106</v>
      </c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34"/>
      <c r="S27" s="28"/>
      <c r="T27" s="28"/>
      <c r="U27" s="28"/>
      <c r="V27" s="28"/>
      <c r="W27" s="62"/>
      <c r="X27" s="62"/>
      <c r="Y27" s="75">
        <f t="shared" si="0"/>
        <v>0</v>
      </c>
      <c r="AB27" s="3">
        <f t="shared" si="1"/>
        <v>1</v>
      </c>
      <c r="AC27" s="3">
        <f t="shared" si="2"/>
        <v>1</v>
      </c>
      <c r="AD27" s="3">
        <f t="shared" si="3"/>
        <v>1</v>
      </c>
      <c r="AF27" t="s">
        <v>77</v>
      </c>
      <c r="AG27"/>
    </row>
    <row r="28" spans="1:33" ht="15" customHeight="1" thickBot="1" x14ac:dyDescent="0.3">
      <c r="A28" s="24">
        <v>6</v>
      </c>
      <c r="B28" s="83" t="s">
        <v>107</v>
      </c>
      <c r="C28" s="80" t="s">
        <v>108</v>
      </c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34"/>
      <c r="S28" s="28"/>
      <c r="T28" s="28"/>
      <c r="U28" s="28"/>
      <c r="V28" s="28"/>
      <c r="W28" s="62"/>
      <c r="X28" s="62"/>
      <c r="Y28" s="75">
        <f t="shared" si="0"/>
        <v>0</v>
      </c>
      <c r="AB28" s="3">
        <f t="shared" si="1"/>
        <v>1</v>
      </c>
      <c r="AC28" s="3">
        <f t="shared" si="2"/>
        <v>1</v>
      </c>
      <c r="AD28" s="3">
        <f t="shared" si="3"/>
        <v>1</v>
      </c>
      <c r="AF28" t="s">
        <v>21</v>
      </c>
      <c r="AG28"/>
    </row>
    <row r="29" spans="1:33" ht="15" customHeight="1" thickBot="1" x14ac:dyDescent="0.3">
      <c r="A29" s="24">
        <v>7</v>
      </c>
      <c r="B29" s="83" t="s">
        <v>109</v>
      </c>
      <c r="C29" s="80" t="s">
        <v>110</v>
      </c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34"/>
      <c r="S29" s="28"/>
      <c r="T29" s="28"/>
      <c r="U29" s="28"/>
      <c r="V29" s="28"/>
      <c r="W29" s="62"/>
      <c r="X29" s="62"/>
      <c r="Y29" s="75"/>
      <c r="AB29" s="3">
        <f t="shared" si="1"/>
        <v>1</v>
      </c>
      <c r="AC29" s="3">
        <f t="shared" si="2"/>
        <v>1</v>
      </c>
      <c r="AD29" s="3">
        <f t="shared" si="3"/>
        <v>1</v>
      </c>
      <c r="AF29" t="s">
        <v>64</v>
      </c>
      <c r="AG29"/>
    </row>
    <row r="30" spans="1:33" ht="15" customHeight="1" thickBot="1" x14ac:dyDescent="0.3">
      <c r="A30" s="24">
        <v>8</v>
      </c>
      <c r="B30" s="83" t="s">
        <v>111</v>
      </c>
      <c r="C30" s="80" t="s">
        <v>112</v>
      </c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34"/>
      <c r="S30" s="28"/>
      <c r="T30" s="28"/>
      <c r="U30" s="28"/>
      <c r="V30" s="28"/>
      <c r="W30" s="62"/>
      <c r="X30" s="62"/>
      <c r="Y30" s="75"/>
      <c r="AB30" s="3">
        <f t="shared" si="1"/>
        <v>1</v>
      </c>
      <c r="AC30" s="3">
        <f t="shared" si="2"/>
        <v>1</v>
      </c>
      <c r="AD30" s="3">
        <f t="shared" si="3"/>
        <v>1</v>
      </c>
      <c r="AF30" s="3" t="s">
        <v>85</v>
      </c>
      <c r="AG30"/>
    </row>
    <row r="31" spans="1:33" ht="15" customHeight="1" thickBot="1" x14ac:dyDescent="0.3">
      <c r="A31" s="24">
        <v>9</v>
      </c>
      <c r="B31" s="83" t="s">
        <v>113</v>
      </c>
      <c r="C31" s="80" t="s">
        <v>114</v>
      </c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34"/>
      <c r="S31" s="28"/>
      <c r="T31" s="28"/>
      <c r="U31" s="28"/>
      <c r="V31" s="28"/>
      <c r="W31" s="62"/>
      <c r="X31" s="62"/>
      <c r="Y31" s="75"/>
      <c r="AB31" s="3">
        <f t="shared" si="1"/>
        <v>1</v>
      </c>
      <c r="AC31" s="3">
        <f t="shared" si="2"/>
        <v>1</v>
      </c>
      <c r="AD31" s="3">
        <f t="shared" si="3"/>
        <v>1</v>
      </c>
      <c r="AF31" t="s">
        <v>86</v>
      </c>
      <c r="AG31"/>
    </row>
    <row r="32" spans="1:33" ht="15" customHeight="1" thickBot="1" x14ac:dyDescent="0.3">
      <c r="A32" s="24">
        <v>10</v>
      </c>
      <c r="B32" s="83" t="s">
        <v>115</v>
      </c>
      <c r="C32" s="80" t="s">
        <v>116</v>
      </c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34"/>
      <c r="S32" s="28"/>
      <c r="T32" s="28"/>
      <c r="U32" s="28"/>
      <c r="V32" s="28"/>
      <c r="W32" s="62"/>
      <c r="X32" s="62"/>
      <c r="Y32" s="75"/>
      <c r="AB32" s="3">
        <f t="shared" si="1"/>
        <v>1</v>
      </c>
      <c r="AC32" s="3">
        <f t="shared" si="2"/>
        <v>1</v>
      </c>
      <c r="AD32" s="3">
        <f t="shared" si="3"/>
        <v>1</v>
      </c>
      <c r="AF32" t="s">
        <v>87</v>
      </c>
      <c r="AG32"/>
    </row>
    <row r="33" spans="1:33" ht="15" customHeight="1" thickBot="1" x14ac:dyDescent="0.3">
      <c r="A33" s="24">
        <v>11</v>
      </c>
      <c r="B33" s="83" t="s">
        <v>117</v>
      </c>
      <c r="C33" s="80" t="s">
        <v>118</v>
      </c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34"/>
      <c r="S33" s="28"/>
      <c r="T33" s="28"/>
      <c r="U33" s="28"/>
      <c r="V33" s="28"/>
      <c r="W33" s="62"/>
      <c r="X33" s="62"/>
      <c r="Y33" s="75"/>
      <c r="AB33" s="3">
        <f t="shared" si="1"/>
        <v>1</v>
      </c>
      <c r="AC33" s="3">
        <f t="shared" si="2"/>
        <v>1</v>
      </c>
      <c r="AD33" s="3">
        <f t="shared" si="3"/>
        <v>1</v>
      </c>
      <c r="AF33" t="s">
        <v>88</v>
      </c>
      <c r="AG33"/>
    </row>
    <row r="34" spans="1:33" ht="15" customHeight="1" thickBot="1" x14ac:dyDescent="0.3">
      <c r="A34" s="24">
        <v>12</v>
      </c>
      <c r="B34" s="83" t="s">
        <v>119</v>
      </c>
      <c r="C34" s="80" t="s">
        <v>120</v>
      </c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34"/>
      <c r="S34" s="28"/>
      <c r="T34" s="28"/>
      <c r="U34" s="28"/>
      <c r="V34" s="28"/>
      <c r="W34" s="62"/>
      <c r="X34" s="62"/>
      <c r="Y34" s="75"/>
      <c r="AB34" s="3">
        <f t="shared" si="1"/>
        <v>1</v>
      </c>
      <c r="AC34" s="3">
        <f t="shared" si="2"/>
        <v>1</v>
      </c>
      <c r="AD34" s="3">
        <f t="shared" si="3"/>
        <v>1</v>
      </c>
      <c r="AF34" t="s">
        <v>89</v>
      </c>
      <c r="AG34"/>
    </row>
    <row r="35" spans="1:33" ht="15" customHeight="1" thickBot="1" x14ac:dyDescent="0.3">
      <c r="A35" s="24">
        <v>13</v>
      </c>
      <c r="B35" s="83" t="s">
        <v>121</v>
      </c>
      <c r="C35" s="80" t="s">
        <v>122</v>
      </c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34"/>
      <c r="S35" s="28"/>
      <c r="T35" s="28"/>
      <c r="U35" s="28"/>
      <c r="V35" s="28"/>
      <c r="W35" s="62"/>
      <c r="X35" s="62"/>
      <c r="Y35" s="75"/>
      <c r="AB35" s="3">
        <f t="shared" si="1"/>
        <v>1</v>
      </c>
      <c r="AC35" s="3">
        <f t="shared" si="2"/>
        <v>1</v>
      </c>
      <c r="AD35" s="3">
        <f t="shared" si="3"/>
        <v>1</v>
      </c>
      <c r="AF35" t="s">
        <v>65</v>
      </c>
      <c r="AG35"/>
    </row>
    <row r="36" spans="1:33" ht="15" customHeight="1" thickBot="1" x14ac:dyDescent="0.3">
      <c r="A36" s="24">
        <v>14</v>
      </c>
      <c r="B36" s="83" t="s">
        <v>123</v>
      </c>
      <c r="C36" s="80" t="s">
        <v>124</v>
      </c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34"/>
      <c r="S36" s="28"/>
      <c r="T36" s="28"/>
      <c r="U36" s="28"/>
      <c r="V36" s="28"/>
      <c r="W36" s="62"/>
      <c r="X36" s="62"/>
      <c r="Y36" s="75"/>
      <c r="AB36" s="3">
        <f t="shared" si="1"/>
        <v>1</v>
      </c>
      <c r="AC36" s="3">
        <f t="shared" si="2"/>
        <v>1</v>
      </c>
      <c r="AD36" s="3">
        <f t="shared" si="3"/>
        <v>1</v>
      </c>
      <c r="AF36" t="s">
        <v>66</v>
      </c>
      <c r="AG36"/>
    </row>
    <row r="37" spans="1:33" ht="15" customHeight="1" thickBot="1" x14ac:dyDescent="0.3">
      <c r="A37" s="24">
        <v>15</v>
      </c>
      <c r="B37" s="83" t="s">
        <v>125</v>
      </c>
      <c r="C37" s="80" t="s">
        <v>126</v>
      </c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34"/>
      <c r="S37" s="28"/>
      <c r="T37" s="28"/>
      <c r="U37" s="28"/>
      <c r="V37" s="28"/>
      <c r="W37" s="62"/>
      <c r="X37" s="62"/>
      <c r="Y37" s="75"/>
      <c r="AB37" s="3">
        <f t="shared" si="1"/>
        <v>1</v>
      </c>
      <c r="AC37" s="3">
        <f t="shared" si="2"/>
        <v>1</v>
      </c>
      <c r="AD37" s="3">
        <f t="shared" si="3"/>
        <v>1</v>
      </c>
      <c r="AF37" t="s">
        <v>91</v>
      </c>
      <c r="AG37"/>
    </row>
    <row r="38" spans="1:33" ht="15" customHeight="1" thickBot="1" x14ac:dyDescent="0.3">
      <c r="A38" s="24">
        <v>16</v>
      </c>
      <c r="B38" s="83" t="s">
        <v>127</v>
      </c>
      <c r="C38" s="80" t="s">
        <v>128</v>
      </c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34"/>
      <c r="S38" s="28"/>
      <c r="T38" s="28"/>
      <c r="U38" s="28"/>
      <c r="V38" s="28"/>
      <c r="W38" s="62"/>
      <c r="X38" s="62"/>
      <c r="Y38" s="75"/>
      <c r="AB38" s="3">
        <f t="shared" si="1"/>
        <v>1</v>
      </c>
      <c r="AC38" s="3">
        <f t="shared" si="2"/>
        <v>1</v>
      </c>
      <c r="AD38" s="3">
        <f t="shared" si="3"/>
        <v>1</v>
      </c>
      <c r="AF38" t="s">
        <v>92</v>
      </c>
      <c r="AG38"/>
    </row>
    <row r="39" spans="1:33" ht="15" customHeight="1" thickBot="1" x14ac:dyDescent="0.3">
      <c r="A39" s="24">
        <v>17</v>
      </c>
      <c r="B39" s="83" t="s">
        <v>129</v>
      </c>
      <c r="C39" s="80" t="s">
        <v>130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34"/>
      <c r="S39" s="28"/>
      <c r="T39" s="28"/>
      <c r="U39" s="28"/>
      <c r="V39" s="28"/>
      <c r="W39" s="62"/>
      <c r="X39" s="62"/>
      <c r="Y39" s="75"/>
      <c r="AB39" s="3">
        <f t="shared" si="1"/>
        <v>1</v>
      </c>
      <c r="AC39" s="3">
        <f t="shared" si="2"/>
        <v>1</v>
      </c>
      <c r="AD39" s="3">
        <f t="shared" si="3"/>
        <v>1</v>
      </c>
      <c r="AF39" t="s">
        <v>90</v>
      </c>
    </row>
    <row r="40" spans="1:33" ht="15" customHeight="1" thickBot="1" x14ac:dyDescent="0.3">
      <c r="A40" s="24">
        <v>18</v>
      </c>
      <c r="B40" s="83" t="s">
        <v>131</v>
      </c>
      <c r="C40" s="80" t="s">
        <v>132</v>
      </c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34"/>
      <c r="S40" s="28"/>
      <c r="T40" s="28"/>
      <c r="U40" s="28"/>
      <c r="V40" s="28"/>
      <c r="W40" s="62"/>
      <c r="X40" s="62"/>
      <c r="Y40" s="75"/>
      <c r="AB40" s="3">
        <f t="shared" si="1"/>
        <v>1</v>
      </c>
      <c r="AC40" s="3">
        <f t="shared" si="2"/>
        <v>1</v>
      </c>
      <c r="AD40" s="3">
        <f t="shared" si="3"/>
        <v>1</v>
      </c>
    </row>
    <row r="41" spans="1:33" ht="15" customHeight="1" thickBot="1" x14ac:dyDescent="0.3">
      <c r="A41" s="24">
        <v>20</v>
      </c>
      <c r="B41" s="83" t="s">
        <v>133</v>
      </c>
      <c r="C41" s="80" t="s">
        <v>134</v>
      </c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34"/>
      <c r="S41" s="28"/>
      <c r="T41" s="28"/>
      <c r="U41" s="28"/>
      <c r="V41" s="28"/>
      <c r="W41" s="62"/>
      <c r="X41" s="62"/>
      <c r="Y41" s="75"/>
      <c r="AB41" s="3">
        <f t="shared" si="1"/>
        <v>1</v>
      </c>
      <c r="AC41" s="3">
        <f t="shared" si="2"/>
        <v>1</v>
      </c>
      <c r="AD41" s="3">
        <f t="shared" si="3"/>
        <v>1</v>
      </c>
    </row>
    <row r="42" spans="1:33" ht="15" customHeight="1" thickBot="1" x14ac:dyDescent="0.3">
      <c r="A42" s="24">
        <v>21</v>
      </c>
      <c r="B42" s="83" t="s">
        <v>135</v>
      </c>
      <c r="C42" s="80" t="s">
        <v>136</v>
      </c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34"/>
      <c r="S42" s="28"/>
      <c r="T42" s="28"/>
      <c r="U42" s="28"/>
      <c r="V42" s="28"/>
      <c r="W42" s="62"/>
      <c r="X42" s="62"/>
      <c r="Y42" s="75"/>
      <c r="AB42" s="3">
        <f t="shared" si="1"/>
        <v>1</v>
      </c>
      <c r="AC42" s="3">
        <f t="shared" si="2"/>
        <v>1</v>
      </c>
      <c r="AD42" s="3">
        <f t="shared" si="3"/>
        <v>1</v>
      </c>
    </row>
    <row r="43" spans="1:33" ht="15" customHeight="1" thickBot="1" x14ac:dyDescent="0.3">
      <c r="A43" s="24">
        <v>22</v>
      </c>
      <c r="B43" s="83" t="s">
        <v>137</v>
      </c>
      <c r="C43" s="80" t="s">
        <v>138</v>
      </c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34"/>
      <c r="S43" s="28"/>
      <c r="T43" s="28"/>
      <c r="U43" s="28"/>
      <c r="V43" s="28"/>
      <c r="W43" s="62"/>
      <c r="X43" s="62"/>
      <c r="Y43" s="75"/>
      <c r="AB43" s="3">
        <f t="shared" si="1"/>
        <v>1</v>
      </c>
      <c r="AC43" s="3">
        <f t="shared" si="2"/>
        <v>1</v>
      </c>
      <c r="AD43" s="3">
        <f t="shared" si="3"/>
        <v>1</v>
      </c>
    </row>
    <row r="44" spans="1:33" ht="15" customHeight="1" thickBot="1" x14ac:dyDescent="0.3">
      <c r="A44" s="24">
        <v>23</v>
      </c>
      <c r="B44" s="83" t="s">
        <v>139</v>
      </c>
      <c r="C44" s="80" t="s">
        <v>140</v>
      </c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34"/>
      <c r="S44" s="28"/>
      <c r="T44" s="28"/>
      <c r="U44" s="28"/>
      <c r="V44" s="28"/>
      <c r="W44" s="62"/>
      <c r="X44" s="62"/>
      <c r="Y44" s="75"/>
      <c r="AB44" s="3">
        <f t="shared" si="1"/>
        <v>1</v>
      </c>
      <c r="AC44" s="3">
        <f t="shared" si="2"/>
        <v>1</v>
      </c>
      <c r="AD44" s="3">
        <f t="shared" si="3"/>
        <v>1</v>
      </c>
    </row>
    <row r="45" spans="1:33" ht="15" customHeight="1" thickBot="1" x14ac:dyDescent="0.3">
      <c r="A45" s="24">
        <v>24</v>
      </c>
      <c r="B45" s="83" t="s">
        <v>141</v>
      </c>
      <c r="C45" s="80" t="s">
        <v>142</v>
      </c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34"/>
      <c r="S45" s="28"/>
      <c r="T45" s="28"/>
      <c r="U45" s="28"/>
      <c r="V45" s="28"/>
      <c r="W45" s="62"/>
      <c r="X45" s="62"/>
      <c r="Y45" s="75"/>
      <c r="AB45" s="3">
        <f t="shared" si="1"/>
        <v>1</v>
      </c>
      <c r="AC45" s="3">
        <f t="shared" si="2"/>
        <v>1</v>
      </c>
      <c r="AD45" s="3">
        <f t="shared" si="3"/>
        <v>1</v>
      </c>
    </row>
    <row r="46" spans="1:33" ht="15" customHeight="1" thickBot="1" x14ac:dyDescent="0.3">
      <c r="A46" s="24">
        <v>25</v>
      </c>
      <c r="B46" s="83" t="s">
        <v>143</v>
      </c>
      <c r="C46" s="80" t="s">
        <v>144</v>
      </c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34"/>
      <c r="S46" s="28"/>
      <c r="T46" s="28"/>
      <c r="U46" s="28"/>
      <c r="V46" s="28"/>
      <c r="W46" s="62"/>
      <c r="X46" s="62"/>
      <c r="Y46" s="75"/>
      <c r="AB46" s="3">
        <f t="shared" si="1"/>
        <v>1</v>
      </c>
      <c r="AC46" s="3">
        <f t="shared" si="2"/>
        <v>1</v>
      </c>
      <c r="AD46" s="3">
        <f t="shared" si="3"/>
        <v>1</v>
      </c>
    </row>
    <row r="47" spans="1:33" ht="15" customHeight="1" thickBot="1" x14ac:dyDescent="0.3">
      <c r="A47" s="24">
        <v>26</v>
      </c>
      <c r="B47" s="83" t="s">
        <v>145</v>
      </c>
      <c r="C47" s="80" t="s">
        <v>146</v>
      </c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34"/>
      <c r="S47" s="28"/>
      <c r="T47" s="28"/>
      <c r="U47" s="28"/>
      <c r="V47" s="28"/>
      <c r="W47" s="62"/>
      <c r="X47" s="62"/>
      <c r="Y47" s="75"/>
      <c r="AB47" s="3">
        <f t="shared" si="1"/>
        <v>1</v>
      </c>
      <c r="AC47" s="3">
        <f t="shared" si="2"/>
        <v>1</v>
      </c>
      <c r="AD47" s="3">
        <f t="shared" si="3"/>
        <v>1</v>
      </c>
    </row>
    <row r="48" spans="1:33" ht="15" customHeight="1" thickBot="1" x14ac:dyDescent="0.3">
      <c r="A48" s="24">
        <v>27</v>
      </c>
      <c r="B48" s="83" t="s">
        <v>147</v>
      </c>
      <c r="C48" s="80" t="s">
        <v>148</v>
      </c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34"/>
      <c r="S48" s="28"/>
      <c r="T48" s="28"/>
      <c r="U48" s="28"/>
      <c r="V48" s="28"/>
      <c r="W48" s="62"/>
      <c r="X48" s="62"/>
      <c r="Y48" s="75"/>
      <c r="AB48" s="3">
        <f t="shared" si="1"/>
        <v>1</v>
      </c>
      <c r="AC48" s="3">
        <f t="shared" si="2"/>
        <v>1</v>
      </c>
      <c r="AD48" s="3">
        <f t="shared" si="3"/>
        <v>1</v>
      </c>
    </row>
    <row r="49" spans="1:30" ht="15" customHeight="1" thickBot="1" x14ac:dyDescent="0.3">
      <c r="A49" s="24">
        <v>28</v>
      </c>
      <c r="B49" s="83" t="s">
        <v>149</v>
      </c>
      <c r="C49" s="80" t="s">
        <v>148</v>
      </c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34"/>
      <c r="S49" s="28"/>
      <c r="T49" s="28"/>
      <c r="U49" s="28"/>
      <c r="V49" s="28"/>
      <c r="W49" s="62"/>
      <c r="X49" s="62"/>
      <c r="Y49" s="75"/>
      <c r="AB49" s="3">
        <f t="shared" si="1"/>
        <v>1</v>
      </c>
      <c r="AC49" s="3">
        <f t="shared" si="2"/>
        <v>1</v>
      </c>
      <c r="AD49" s="3">
        <f t="shared" si="3"/>
        <v>1</v>
      </c>
    </row>
    <row r="50" spans="1:30" ht="15" customHeight="1" thickBot="1" x14ac:dyDescent="0.3">
      <c r="A50" s="24">
        <v>29</v>
      </c>
      <c r="B50" s="83" t="s">
        <v>150</v>
      </c>
      <c r="C50" s="80" t="s">
        <v>151</v>
      </c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34"/>
      <c r="S50" s="28"/>
      <c r="T50" s="28"/>
      <c r="U50" s="28"/>
      <c r="V50" s="28"/>
      <c r="W50" s="62"/>
      <c r="X50" s="62"/>
      <c r="Y50" s="75"/>
      <c r="AB50" s="3">
        <f t="shared" si="1"/>
        <v>1</v>
      </c>
      <c r="AC50" s="3">
        <f t="shared" si="2"/>
        <v>1</v>
      </c>
      <c r="AD50" s="3">
        <f t="shared" si="3"/>
        <v>1</v>
      </c>
    </row>
    <row r="51" spans="1:30" ht="15" customHeight="1" thickBot="1" x14ac:dyDescent="0.3">
      <c r="A51" s="24">
        <v>30</v>
      </c>
      <c r="B51" s="83" t="s">
        <v>152</v>
      </c>
      <c r="C51" s="80" t="s">
        <v>153</v>
      </c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34"/>
      <c r="S51" s="28"/>
      <c r="T51" s="28"/>
      <c r="U51" s="28"/>
      <c r="V51" s="28"/>
      <c r="W51" s="62"/>
      <c r="X51" s="62"/>
      <c r="Y51" s="75"/>
      <c r="AB51" s="3">
        <f t="shared" si="1"/>
        <v>1</v>
      </c>
      <c r="AC51" s="3">
        <f t="shared" si="2"/>
        <v>1</v>
      </c>
      <c r="AD51" s="3">
        <f t="shared" si="3"/>
        <v>1</v>
      </c>
    </row>
    <row r="52" spans="1:30" ht="15" customHeight="1" thickBot="1" x14ac:dyDescent="0.3">
      <c r="A52" s="24">
        <v>31</v>
      </c>
      <c r="B52" s="83" t="s">
        <v>154</v>
      </c>
      <c r="C52" s="80" t="s">
        <v>155</v>
      </c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34"/>
      <c r="S52" s="28"/>
      <c r="T52" s="28"/>
      <c r="U52" s="28"/>
      <c r="V52" s="28"/>
      <c r="W52" s="62"/>
      <c r="X52" s="62"/>
      <c r="Y52" s="75"/>
      <c r="AB52" s="3">
        <f t="shared" si="1"/>
        <v>1</v>
      </c>
      <c r="AC52" s="3">
        <f t="shared" si="2"/>
        <v>1</v>
      </c>
      <c r="AD52" s="3">
        <f t="shared" si="3"/>
        <v>1</v>
      </c>
    </row>
    <row r="53" spans="1:30" ht="15" customHeight="1" thickBot="1" x14ac:dyDescent="0.3">
      <c r="A53" s="24">
        <v>32</v>
      </c>
      <c r="B53" s="83" t="s">
        <v>156</v>
      </c>
      <c r="C53" s="80" t="s">
        <v>157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34"/>
      <c r="S53" s="28"/>
      <c r="T53" s="28"/>
      <c r="U53" s="28"/>
      <c r="V53" s="28"/>
      <c r="W53" s="62"/>
      <c r="X53" s="62"/>
      <c r="Y53" s="75"/>
      <c r="AB53" s="3">
        <f t="shared" si="1"/>
        <v>1</v>
      </c>
      <c r="AC53" s="3">
        <f t="shared" si="2"/>
        <v>1</v>
      </c>
      <c r="AD53" s="3">
        <f t="shared" si="3"/>
        <v>1</v>
      </c>
    </row>
    <row r="54" spans="1:30" ht="15" customHeight="1" thickBot="1" x14ac:dyDescent="0.3">
      <c r="A54" s="24">
        <v>33</v>
      </c>
      <c r="B54" s="83" t="s">
        <v>158</v>
      </c>
      <c r="C54" s="80" t="s">
        <v>159</v>
      </c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34"/>
      <c r="S54" s="28"/>
      <c r="T54" s="28"/>
      <c r="U54" s="28"/>
      <c r="V54" s="28"/>
      <c r="W54" s="62"/>
      <c r="X54" s="62"/>
      <c r="Y54" s="75"/>
      <c r="AB54" s="3">
        <f t="shared" si="1"/>
        <v>1</v>
      </c>
      <c r="AC54" s="3">
        <f t="shared" si="2"/>
        <v>1</v>
      </c>
      <c r="AD54" s="3">
        <f t="shared" si="3"/>
        <v>1</v>
      </c>
    </row>
    <row r="55" spans="1:30" ht="15" customHeight="1" thickBot="1" x14ac:dyDescent="0.3">
      <c r="A55" s="24">
        <v>34</v>
      </c>
      <c r="B55" s="83" t="s">
        <v>160</v>
      </c>
      <c r="C55" s="80" t="s">
        <v>161</v>
      </c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34"/>
      <c r="S55" s="28"/>
      <c r="T55" s="28"/>
      <c r="U55" s="28"/>
      <c r="V55" s="28"/>
      <c r="W55" s="62"/>
      <c r="X55" s="62"/>
      <c r="Y55" s="75"/>
      <c r="AB55" s="3">
        <f t="shared" si="1"/>
        <v>1</v>
      </c>
      <c r="AC55" s="3">
        <f t="shared" si="2"/>
        <v>1</v>
      </c>
      <c r="AD55" s="3">
        <f t="shared" si="3"/>
        <v>1</v>
      </c>
    </row>
    <row r="56" spans="1:30" ht="15" customHeight="1" thickBot="1" x14ac:dyDescent="0.3">
      <c r="A56" s="24">
        <v>35</v>
      </c>
      <c r="B56" s="83" t="s">
        <v>162</v>
      </c>
      <c r="C56" s="80" t="s">
        <v>161</v>
      </c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34"/>
      <c r="S56" s="28"/>
      <c r="T56" s="28"/>
      <c r="U56" s="28"/>
      <c r="V56" s="28"/>
      <c r="W56" s="62"/>
      <c r="X56" s="62"/>
      <c r="Y56" s="75"/>
      <c r="AB56" s="3">
        <f t="shared" si="1"/>
        <v>1</v>
      </c>
      <c r="AC56" s="3">
        <f t="shared" si="2"/>
        <v>1</v>
      </c>
      <c r="AD56" s="3">
        <f t="shared" si="3"/>
        <v>1</v>
      </c>
    </row>
    <row r="57" spans="1:30" ht="15" customHeight="1" thickBot="1" x14ac:dyDescent="0.3">
      <c r="A57" s="24">
        <v>36</v>
      </c>
      <c r="B57" s="83" t="s">
        <v>163</v>
      </c>
      <c r="C57" s="80" t="s">
        <v>164</v>
      </c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34"/>
      <c r="S57" s="28"/>
      <c r="T57" s="28"/>
      <c r="U57" s="28"/>
      <c r="V57" s="28"/>
      <c r="W57" s="62"/>
      <c r="X57" s="62"/>
      <c r="Y57" s="75"/>
      <c r="AB57" s="3">
        <f t="shared" si="1"/>
        <v>1</v>
      </c>
      <c r="AC57" s="3">
        <f t="shared" si="2"/>
        <v>1</v>
      </c>
      <c r="AD57" s="3">
        <f t="shared" si="3"/>
        <v>1</v>
      </c>
    </row>
    <row r="58" spans="1:30" ht="15" customHeight="1" thickBot="1" x14ac:dyDescent="0.3">
      <c r="A58" s="24">
        <v>37</v>
      </c>
      <c r="B58" s="83" t="s">
        <v>165</v>
      </c>
      <c r="C58" s="80" t="s">
        <v>166</v>
      </c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34"/>
      <c r="S58" s="28"/>
      <c r="T58" s="28"/>
      <c r="U58" s="28"/>
      <c r="V58" s="28"/>
      <c r="W58" s="62"/>
      <c r="X58" s="62"/>
      <c r="Y58" s="75"/>
      <c r="AB58" s="3">
        <f t="shared" si="1"/>
        <v>1</v>
      </c>
      <c r="AC58" s="3">
        <f t="shared" si="2"/>
        <v>1</v>
      </c>
      <c r="AD58" s="3">
        <f t="shared" si="3"/>
        <v>1</v>
      </c>
    </row>
    <row r="59" spans="1:30" ht="15" customHeight="1" thickBot="1" x14ac:dyDescent="0.3">
      <c r="A59" s="24">
        <v>38</v>
      </c>
      <c r="B59" s="83" t="s">
        <v>167</v>
      </c>
      <c r="C59" s="80" t="s">
        <v>168</v>
      </c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34"/>
      <c r="S59" s="28"/>
      <c r="T59" s="28"/>
      <c r="U59" s="28"/>
      <c r="V59" s="28"/>
      <c r="W59" s="62"/>
      <c r="X59" s="62"/>
      <c r="Y59" s="75"/>
      <c r="AB59" s="3">
        <f t="shared" si="1"/>
        <v>1</v>
      </c>
      <c r="AC59" s="3">
        <f t="shared" si="2"/>
        <v>1</v>
      </c>
      <c r="AD59" s="3">
        <f t="shared" si="3"/>
        <v>1</v>
      </c>
    </row>
    <row r="60" spans="1:30" ht="15" customHeight="1" thickBot="1" x14ac:dyDescent="0.3">
      <c r="A60" s="24">
        <v>39</v>
      </c>
      <c r="B60" s="83" t="s">
        <v>169</v>
      </c>
      <c r="C60" s="80" t="s">
        <v>170</v>
      </c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34"/>
      <c r="S60" s="28"/>
      <c r="T60" s="28"/>
      <c r="U60" s="28"/>
      <c r="V60" s="28"/>
      <c r="W60" s="62"/>
      <c r="X60" s="62"/>
      <c r="Y60" s="75"/>
      <c r="AB60" s="3">
        <f t="shared" si="1"/>
        <v>1</v>
      </c>
      <c r="AC60" s="3">
        <f t="shared" si="2"/>
        <v>1</v>
      </c>
      <c r="AD60" s="3">
        <f t="shared" si="3"/>
        <v>1</v>
      </c>
    </row>
    <row r="61" spans="1:30" ht="15" customHeight="1" thickBot="1" x14ac:dyDescent="0.3">
      <c r="A61" s="24">
        <v>40</v>
      </c>
      <c r="B61" s="83" t="s">
        <v>171</v>
      </c>
      <c r="C61" s="80" t="s">
        <v>172</v>
      </c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34"/>
      <c r="S61" s="28"/>
      <c r="T61" s="28"/>
      <c r="U61" s="28"/>
      <c r="V61" s="28"/>
      <c r="W61" s="62"/>
      <c r="X61" s="62"/>
      <c r="Y61" s="75"/>
      <c r="AB61" s="3">
        <f t="shared" si="1"/>
        <v>1</v>
      </c>
      <c r="AC61" s="3">
        <f t="shared" si="2"/>
        <v>1</v>
      </c>
      <c r="AD61" s="3">
        <f t="shared" si="3"/>
        <v>1</v>
      </c>
    </row>
    <row r="62" spans="1:30" ht="15" customHeight="1" thickBot="1" x14ac:dyDescent="0.3">
      <c r="A62" s="24">
        <v>41</v>
      </c>
      <c r="B62" s="83" t="s">
        <v>173</v>
      </c>
      <c r="C62" s="80" t="s">
        <v>174</v>
      </c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34"/>
      <c r="S62" s="28"/>
      <c r="T62" s="28"/>
      <c r="U62" s="28"/>
      <c r="V62" s="28"/>
      <c r="W62" s="62"/>
      <c r="X62" s="62"/>
      <c r="Y62" s="75"/>
      <c r="AB62" s="3">
        <f t="shared" si="1"/>
        <v>1</v>
      </c>
      <c r="AC62" s="3">
        <f t="shared" si="2"/>
        <v>1</v>
      </c>
      <c r="AD62" s="3">
        <f t="shared" si="3"/>
        <v>1</v>
      </c>
    </row>
    <row r="63" spans="1:30" ht="15" customHeight="1" thickBot="1" x14ac:dyDescent="0.3">
      <c r="A63" s="24">
        <v>42</v>
      </c>
      <c r="B63" s="83" t="s">
        <v>175</v>
      </c>
      <c r="C63" s="80" t="s">
        <v>176</v>
      </c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34"/>
      <c r="S63" s="28"/>
      <c r="T63" s="28"/>
      <c r="U63" s="28"/>
      <c r="V63" s="28"/>
      <c r="W63" s="62"/>
      <c r="X63" s="62"/>
      <c r="Y63" s="75"/>
      <c r="AB63" s="3">
        <f t="shared" si="1"/>
        <v>1</v>
      </c>
      <c r="AC63" s="3">
        <f t="shared" si="2"/>
        <v>1</v>
      </c>
      <c r="AD63" s="3">
        <f t="shared" si="3"/>
        <v>1</v>
      </c>
    </row>
    <row r="64" spans="1:30" ht="15" customHeight="1" thickBot="1" x14ac:dyDescent="0.3">
      <c r="A64" s="24">
        <v>43</v>
      </c>
      <c r="B64" s="83" t="s">
        <v>177</v>
      </c>
      <c r="C64" s="80" t="s">
        <v>178</v>
      </c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34"/>
      <c r="S64" s="28"/>
      <c r="T64" s="28"/>
      <c r="U64" s="28"/>
      <c r="V64" s="28"/>
      <c r="W64" s="62"/>
      <c r="X64" s="62"/>
      <c r="Y64" s="75"/>
      <c r="AB64" s="3">
        <f t="shared" si="1"/>
        <v>1</v>
      </c>
      <c r="AC64" s="3">
        <f t="shared" si="2"/>
        <v>1</v>
      </c>
      <c r="AD64" s="3">
        <f t="shared" si="3"/>
        <v>1</v>
      </c>
    </row>
    <row r="65" spans="1:30" ht="15" customHeight="1" thickBot="1" x14ac:dyDescent="0.3">
      <c r="A65" s="24">
        <v>44</v>
      </c>
      <c r="B65" s="83" t="s">
        <v>179</v>
      </c>
      <c r="C65" s="80" t="s">
        <v>180</v>
      </c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34"/>
      <c r="S65" s="28"/>
      <c r="T65" s="28"/>
      <c r="U65" s="28"/>
      <c r="V65" s="28"/>
      <c r="W65" s="62"/>
      <c r="X65" s="62"/>
      <c r="Y65" s="75"/>
      <c r="AB65" s="3">
        <f t="shared" si="1"/>
        <v>1</v>
      </c>
      <c r="AC65" s="3">
        <f t="shared" si="2"/>
        <v>1</v>
      </c>
      <c r="AD65" s="3">
        <f t="shared" si="3"/>
        <v>1</v>
      </c>
    </row>
    <row r="66" spans="1:30" ht="15" customHeight="1" thickBot="1" x14ac:dyDescent="0.3">
      <c r="A66" s="24">
        <v>45</v>
      </c>
      <c r="B66" s="83" t="s">
        <v>181</v>
      </c>
      <c r="C66" s="80" t="s">
        <v>182</v>
      </c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34"/>
      <c r="S66" s="28"/>
      <c r="T66" s="28"/>
      <c r="U66" s="28"/>
      <c r="V66" s="28"/>
      <c r="W66" s="62"/>
      <c r="X66" s="62"/>
      <c r="Y66" s="75"/>
      <c r="AB66" s="3">
        <f t="shared" si="1"/>
        <v>1</v>
      </c>
      <c r="AC66" s="3">
        <f t="shared" si="2"/>
        <v>1</v>
      </c>
      <c r="AD66" s="3">
        <f t="shared" si="3"/>
        <v>1</v>
      </c>
    </row>
    <row r="67" spans="1:30" ht="15" customHeight="1" thickBot="1" x14ac:dyDescent="0.3">
      <c r="A67" s="24">
        <v>46</v>
      </c>
      <c r="B67" s="83" t="s">
        <v>183</v>
      </c>
      <c r="C67" s="80" t="s">
        <v>184</v>
      </c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34"/>
      <c r="S67" s="28"/>
      <c r="T67" s="28"/>
      <c r="U67" s="28"/>
      <c r="V67" s="28"/>
      <c r="W67" s="62"/>
      <c r="X67" s="62"/>
      <c r="Y67" s="75"/>
      <c r="AB67" s="3">
        <f t="shared" si="1"/>
        <v>1</v>
      </c>
      <c r="AC67" s="3">
        <f t="shared" si="2"/>
        <v>1</v>
      </c>
      <c r="AD67" s="3">
        <f t="shared" si="3"/>
        <v>1</v>
      </c>
    </row>
    <row r="68" spans="1:30" ht="15" customHeight="1" thickBot="1" x14ac:dyDescent="0.3">
      <c r="A68" s="24">
        <v>47</v>
      </c>
      <c r="B68" s="83" t="s">
        <v>185</v>
      </c>
      <c r="C68" s="80" t="s">
        <v>186</v>
      </c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34"/>
      <c r="S68" s="28"/>
      <c r="T68" s="28"/>
      <c r="U68" s="28"/>
      <c r="V68" s="28"/>
      <c r="W68" s="62"/>
      <c r="X68" s="62"/>
      <c r="Y68" s="75"/>
      <c r="AB68" s="3">
        <f t="shared" si="1"/>
        <v>1</v>
      </c>
      <c r="AC68" s="3">
        <f t="shared" si="2"/>
        <v>1</v>
      </c>
      <c r="AD68" s="3">
        <f t="shared" si="3"/>
        <v>1</v>
      </c>
    </row>
    <row r="69" spans="1:30" ht="15" customHeight="1" thickBot="1" x14ac:dyDescent="0.3">
      <c r="A69" s="24">
        <v>48</v>
      </c>
      <c r="B69" s="83" t="s">
        <v>187</v>
      </c>
      <c r="C69" s="80" t="s">
        <v>188</v>
      </c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34"/>
      <c r="S69" s="28"/>
      <c r="T69" s="28"/>
      <c r="U69" s="28"/>
      <c r="V69" s="28"/>
      <c r="W69" s="62"/>
      <c r="X69" s="62"/>
      <c r="Y69" s="75"/>
      <c r="AB69" s="3">
        <f t="shared" si="1"/>
        <v>1</v>
      </c>
      <c r="AC69" s="3">
        <f t="shared" si="2"/>
        <v>1</v>
      </c>
      <c r="AD69" s="3">
        <f t="shared" si="3"/>
        <v>1</v>
      </c>
    </row>
    <row r="70" spans="1:30" ht="15" customHeight="1" thickBot="1" x14ac:dyDescent="0.3">
      <c r="A70" s="24">
        <v>49</v>
      </c>
      <c r="B70" s="83" t="s">
        <v>189</v>
      </c>
      <c r="C70" s="80" t="s">
        <v>190</v>
      </c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34"/>
      <c r="S70" s="28"/>
      <c r="T70" s="28"/>
      <c r="U70" s="28"/>
      <c r="V70" s="28"/>
      <c r="W70" s="62"/>
      <c r="X70" s="62"/>
      <c r="Y70" s="75"/>
      <c r="AB70" s="3">
        <f t="shared" si="1"/>
        <v>1</v>
      </c>
      <c r="AC70" s="3">
        <f t="shared" si="2"/>
        <v>1</v>
      </c>
      <c r="AD70" s="3">
        <f t="shared" si="3"/>
        <v>1</v>
      </c>
    </row>
    <row r="71" spans="1:30" ht="15" customHeight="1" thickBot="1" x14ac:dyDescent="0.3">
      <c r="A71" s="24">
        <v>50</v>
      </c>
      <c r="B71" s="83" t="s">
        <v>191</v>
      </c>
      <c r="C71" s="80" t="s">
        <v>192</v>
      </c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34"/>
      <c r="S71" s="28"/>
      <c r="T71" s="28"/>
      <c r="U71" s="28"/>
      <c r="V71" s="28"/>
      <c r="W71" s="62"/>
      <c r="X71" s="62"/>
      <c r="Y71" s="75"/>
      <c r="AB71" s="3">
        <f t="shared" si="1"/>
        <v>1</v>
      </c>
      <c r="AC71" s="3">
        <f t="shared" si="2"/>
        <v>1</v>
      </c>
      <c r="AD71" s="3">
        <f t="shared" si="3"/>
        <v>1</v>
      </c>
    </row>
    <row r="72" spans="1:30" ht="15" customHeight="1" thickBot="1" x14ac:dyDescent="0.3">
      <c r="A72" s="24">
        <v>51</v>
      </c>
      <c r="B72" s="83" t="s">
        <v>193</v>
      </c>
      <c r="C72" s="80" t="s">
        <v>194</v>
      </c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34"/>
      <c r="S72" s="28"/>
      <c r="T72" s="28"/>
      <c r="U72" s="28"/>
      <c r="V72" s="28"/>
      <c r="W72" s="62"/>
      <c r="X72" s="62"/>
      <c r="Y72" s="75"/>
      <c r="AB72" s="3">
        <f t="shared" si="1"/>
        <v>1</v>
      </c>
      <c r="AC72" s="3">
        <f t="shared" si="2"/>
        <v>1</v>
      </c>
      <c r="AD72" s="3">
        <f t="shared" si="3"/>
        <v>1</v>
      </c>
    </row>
    <row r="73" spans="1:30" ht="15" customHeight="1" thickBot="1" x14ac:dyDescent="0.3">
      <c r="A73" s="24">
        <v>52</v>
      </c>
      <c r="B73" s="83" t="s">
        <v>195</v>
      </c>
      <c r="C73" s="80" t="s">
        <v>196</v>
      </c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34"/>
      <c r="S73" s="28"/>
      <c r="T73" s="28"/>
      <c r="U73" s="28"/>
      <c r="V73" s="28"/>
      <c r="W73" s="62"/>
      <c r="X73" s="62"/>
      <c r="Y73" s="75"/>
      <c r="AB73" s="3">
        <f t="shared" si="1"/>
        <v>1</v>
      </c>
      <c r="AC73" s="3">
        <f t="shared" si="2"/>
        <v>1</v>
      </c>
      <c r="AD73" s="3">
        <f t="shared" si="3"/>
        <v>1</v>
      </c>
    </row>
    <row r="74" spans="1:30" ht="15" customHeight="1" thickBot="1" x14ac:dyDescent="0.3">
      <c r="A74" s="24">
        <v>53</v>
      </c>
      <c r="B74" s="83" t="s">
        <v>197</v>
      </c>
      <c r="C74" s="80" t="s">
        <v>198</v>
      </c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34"/>
      <c r="S74" s="28"/>
      <c r="T74" s="28"/>
      <c r="U74" s="28"/>
      <c r="V74" s="28"/>
      <c r="W74" s="62"/>
      <c r="X74" s="62"/>
      <c r="Y74" s="75"/>
      <c r="AB74" s="3">
        <f t="shared" si="1"/>
        <v>1</v>
      </c>
      <c r="AC74" s="3">
        <f t="shared" si="2"/>
        <v>1</v>
      </c>
      <c r="AD74" s="3">
        <f t="shared" si="3"/>
        <v>1</v>
      </c>
    </row>
    <row r="75" spans="1:30" ht="15" customHeight="1" thickBot="1" x14ac:dyDescent="0.3">
      <c r="A75" s="24">
        <v>54</v>
      </c>
      <c r="B75" s="83" t="s">
        <v>199</v>
      </c>
      <c r="C75" s="80" t="s">
        <v>200</v>
      </c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34"/>
      <c r="S75" s="28"/>
      <c r="T75" s="28"/>
      <c r="U75" s="28"/>
      <c r="V75" s="28"/>
      <c r="W75" s="62"/>
      <c r="X75" s="62"/>
      <c r="Y75" s="75"/>
      <c r="AB75" s="3">
        <f t="shared" si="1"/>
        <v>1</v>
      </c>
      <c r="AC75" s="3">
        <f t="shared" si="2"/>
        <v>1</v>
      </c>
      <c r="AD75" s="3">
        <f t="shared" si="3"/>
        <v>1</v>
      </c>
    </row>
    <row r="76" spans="1:30" ht="15" customHeight="1" thickBot="1" x14ac:dyDescent="0.3">
      <c r="A76" s="24">
        <v>55</v>
      </c>
      <c r="B76" s="83" t="s">
        <v>201</v>
      </c>
      <c r="C76" s="80" t="s">
        <v>202</v>
      </c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34"/>
      <c r="S76" s="28"/>
      <c r="T76" s="28"/>
      <c r="U76" s="28"/>
      <c r="V76" s="28"/>
      <c r="W76" s="62"/>
      <c r="X76" s="62"/>
      <c r="Y76" s="75"/>
      <c r="AB76" s="3">
        <f t="shared" si="1"/>
        <v>1</v>
      </c>
      <c r="AC76" s="3">
        <f t="shared" si="2"/>
        <v>1</v>
      </c>
      <c r="AD76" s="3">
        <f t="shared" si="3"/>
        <v>1</v>
      </c>
    </row>
    <row r="77" spans="1:30" ht="15" customHeight="1" thickBot="1" x14ac:dyDescent="0.3">
      <c r="A77" s="24">
        <v>56</v>
      </c>
      <c r="B77" s="83" t="s">
        <v>203</v>
      </c>
      <c r="C77" s="80" t="s">
        <v>204</v>
      </c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34"/>
      <c r="S77" s="28"/>
      <c r="T77" s="28"/>
      <c r="U77" s="28"/>
      <c r="V77" s="28"/>
      <c r="W77" s="62"/>
      <c r="X77" s="62"/>
      <c r="Y77" s="75"/>
      <c r="AB77" s="3">
        <f t="shared" si="1"/>
        <v>1</v>
      </c>
      <c r="AC77" s="3">
        <f t="shared" si="2"/>
        <v>1</v>
      </c>
      <c r="AD77" s="3">
        <f t="shared" si="3"/>
        <v>1</v>
      </c>
    </row>
    <row r="78" spans="1:30" ht="15" customHeight="1" thickBot="1" x14ac:dyDescent="0.3">
      <c r="A78" s="24">
        <v>58</v>
      </c>
      <c r="B78" s="90" t="s">
        <v>205</v>
      </c>
      <c r="C78" s="88" t="s">
        <v>206</v>
      </c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34"/>
      <c r="S78" s="28"/>
      <c r="T78" s="28"/>
      <c r="U78" s="28"/>
      <c r="V78" s="28"/>
      <c r="W78" s="62"/>
      <c r="X78" s="62"/>
      <c r="Y78" s="75"/>
      <c r="AB78" s="3">
        <f t="shared" si="1"/>
        <v>1</v>
      </c>
      <c r="AC78" s="3">
        <f t="shared" si="2"/>
        <v>1</v>
      </c>
      <c r="AD78" s="3">
        <f t="shared" si="3"/>
        <v>1</v>
      </c>
    </row>
    <row r="79" spans="1:30" ht="15" customHeight="1" thickBot="1" x14ac:dyDescent="0.3">
      <c r="A79" s="24">
        <v>59</v>
      </c>
      <c r="B79" s="91" t="s">
        <v>207</v>
      </c>
      <c r="C79" s="89" t="s">
        <v>208</v>
      </c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34"/>
      <c r="S79" s="28"/>
      <c r="T79" s="28"/>
      <c r="U79" s="28"/>
      <c r="V79" s="28"/>
      <c r="W79" s="62"/>
      <c r="X79" s="62"/>
      <c r="Y79" s="75"/>
      <c r="AB79" s="3">
        <f t="shared" si="1"/>
        <v>1</v>
      </c>
      <c r="AC79" s="3">
        <f t="shared" si="2"/>
        <v>1</v>
      </c>
      <c r="AD79" s="3">
        <f t="shared" si="3"/>
        <v>1</v>
      </c>
    </row>
    <row r="80" spans="1:30" ht="15" customHeight="1" thickBot="1" x14ac:dyDescent="0.3">
      <c r="A80" s="24">
        <v>60</v>
      </c>
      <c r="B80" s="91" t="s">
        <v>209</v>
      </c>
      <c r="C80" s="89" t="s">
        <v>210</v>
      </c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34"/>
      <c r="S80" s="28"/>
      <c r="T80" s="28"/>
      <c r="U80" s="28"/>
      <c r="V80" s="28"/>
      <c r="W80" s="62"/>
      <c r="X80" s="62"/>
      <c r="Y80" s="75"/>
      <c r="AB80" s="3">
        <f t="shared" si="1"/>
        <v>1</v>
      </c>
      <c r="AC80" s="3">
        <f t="shared" si="2"/>
        <v>1</v>
      </c>
      <c r="AD80" s="3">
        <f t="shared" si="3"/>
        <v>1</v>
      </c>
    </row>
    <row r="81" spans="1:30" ht="15" customHeight="1" thickBot="1" x14ac:dyDescent="0.3">
      <c r="A81" s="24">
        <v>61</v>
      </c>
      <c r="B81" s="91" t="s">
        <v>211</v>
      </c>
      <c r="C81" s="89" t="s">
        <v>212</v>
      </c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34"/>
      <c r="S81" s="28"/>
      <c r="T81" s="28"/>
      <c r="U81" s="28"/>
      <c r="V81" s="28"/>
      <c r="W81" s="62"/>
      <c r="X81" s="62"/>
      <c r="Y81" s="75"/>
      <c r="AB81" s="3">
        <f t="shared" si="1"/>
        <v>1</v>
      </c>
      <c r="AC81" s="3">
        <f t="shared" si="2"/>
        <v>1</v>
      </c>
      <c r="AD81" s="3">
        <f t="shared" si="3"/>
        <v>1</v>
      </c>
    </row>
    <row r="82" spans="1:30" ht="15" customHeight="1" thickBot="1" x14ac:dyDescent="0.3">
      <c r="A82" s="24">
        <v>62</v>
      </c>
      <c r="B82" s="91" t="s">
        <v>213</v>
      </c>
      <c r="C82" s="89" t="s">
        <v>214</v>
      </c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34"/>
      <c r="S82" s="28"/>
      <c r="T82" s="28"/>
      <c r="U82" s="28"/>
      <c r="V82" s="28"/>
      <c r="W82" s="62"/>
      <c r="X82" s="62"/>
      <c r="Y82" s="75"/>
      <c r="AB82" s="3">
        <f t="shared" si="1"/>
        <v>1</v>
      </c>
      <c r="AC82" s="3">
        <f t="shared" si="2"/>
        <v>1</v>
      </c>
      <c r="AD82" s="3">
        <f t="shared" si="3"/>
        <v>1</v>
      </c>
    </row>
    <row r="83" spans="1:30" ht="15" customHeight="1" thickBot="1" x14ac:dyDescent="0.3">
      <c r="A83" s="24">
        <v>63</v>
      </c>
      <c r="B83" s="91" t="s">
        <v>215</v>
      </c>
      <c r="C83" s="89" t="s">
        <v>216</v>
      </c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34"/>
      <c r="S83" s="28"/>
      <c r="T83" s="28"/>
      <c r="U83" s="28"/>
      <c r="V83" s="28"/>
      <c r="W83" s="62"/>
      <c r="X83" s="62"/>
      <c r="Y83" s="75"/>
      <c r="AB83" s="3">
        <f t="shared" si="1"/>
        <v>1</v>
      </c>
      <c r="AC83" s="3">
        <f t="shared" si="2"/>
        <v>1</v>
      </c>
      <c r="AD83" s="3">
        <f t="shared" si="3"/>
        <v>1</v>
      </c>
    </row>
    <row r="84" spans="1:30" ht="15" customHeight="1" thickBot="1" x14ac:dyDescent="0.3">
      <c r="A84" s="24">
        <v>64</v>
      </c>
      <c r="B84" s="91" t="s">
        <v>217</v>
      </c>
      <c r="C84" s="89" t="s">
        <v>218</v>
      </c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34"/>
      <c r="S84" s="28"/>
      <c r="T84" s="28"/>
      <c r="U84" s="28"/>
      <c r="V84" s="28"/>
      <c r="W84" s="62"/>
      <c r="X84" s="62"/>
      <c r="Y84" s="75"/>
      <c r="AB84" s="3">
        <f t="shared" si="1"/>
        <v>1</v>
      </c>
      <c r="AC84" s="3">
        <f t="shared" si="2"/>
        <v>1</v>
      </c>
      <c r="AD84" s="3">
        <f t="shared" si="3"/>
        <v>1</v>
      </c>
    </row>
    <row r="85" spans="1:30" ht="15" customHeight="1" thickBot="1" x14ac:dyDescent="0.3">
      <c r="A85" s="24">
        <v>65</v>
      </c>
      <c r="B85" s="91" t="s">
        <v>219</v>
      </c>
      <c r="C85" s="89" t="s">
        <v>220</v>
      </c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34"/>
      <c r="S85" s="28"/>
      <c r="T85" s="28"/>
      <c r="U85" s="28"/>
      <c r="V85" s="28"/>
      <c r="W85" s="62"/>
      <c r="X85" s="62"/>
      <c r="Y85" s="75"/>
      <c r="AB85" s="3">
        <f t="shared" si="1"/>
        <v>1</v>
      </c>
      <c r="AC85" s="3">
        <f t="shared" si="2"/>
        <v>1</v>
      </c>
      <c r="AD85" s="3">
        <f t="shared" si="3"/>
        <v>1</v>
      </c>
    </row>
    <row r="86" spans="1:30" ht="15" customHeight="1" thickBot="1" x14ac:dyDescent="0.3">
      <c r="A86" s="24">
        <v>66</v>
      </c>
      <c r="B86" s="91" t="s">
        <v>221</v>
      </c>
      <c r="C86" s="89" t="s">
        <v>222</v>
      </c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34"/>
      <c r="S86" s="28"/>
      <c r="T86" s="28"/>
      <c r="U86" s="28"/>
      <c r="V86" s="28"/>
      <c r="W86" s="62"/>
      <c r="X86" s="62"/>
      <c r="Y86" s="75"/>
      <c r="AB86" s="3">
        <f t="shared" ref="AB86:AB94" si="4">IF($A86&lt;&gt;"",(IF(COUNTA($D86:$Q86)=S86,1,0)),"")</f>
        <v>1</v>
      </c>
      <c r="AC86" s="3">
        <f t="shared" ref="AC86:AC94" si="5">IF($A86&lt;&gt;"",(IF(COUNTA($D86:$Q86)=U86,1,0)),"")</f>
        <v>1</v>
      </c>
      <c r="AD86" s="3">
        <f t="shared" ref="AD86:AD94" si="6">IF($A86&lt;&gt;"",(IF(COUNTA($D86:$Q86)=V86,1,0)),"")</f>
        <v>1</v>
      </c>
    </row>
    <row r="87" spans="1:30" ht="15" customHeight="1" x14ac:dyDescent="0.25">
      <c r="A87" s="24"/>
      <c r="B87" s="77"/>
      <c r="C87" s="78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34"/>
      <c r="S87" s="28"/>
      <c r="T87" s="28"/>
      <c r="U87" s="28"/>
      <c r="V87" s="28"/>
      <c r="W87" s="62"/>
      <c r="X87" s="62"/>
      <c r="Y87" s="75"/>
      <c r="AB87" s="3" t="str">
        <f t="shared" si="4"/>
        <v/>
      </c>
      <c r="AC87" s="3" t="str">
        <f t="shared" si="5"/>
        <v/>
      </c>
      <c r="AD87" s="3" t="str">
        <f t="shared" si="6"/>
        <v/>
      </c>
    </row>
    <row r="88" spans="1:30" ht="15" customHeight="1" x14ac:dyDescent="0.25">
      <c r="A88" s="24"/>
      <c r="B88" s="25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34"/>
      <c r="S88" s="28" t="str">
        <f t="shared" ref="S88:S93" si="7">IF(A88&lt;&gt;"",COUNTIF(D88:Q88,"AB"),"")</f>
        <v/>
      </c>
      <c r="T88" s="28" t="str">
        <f t="shared" ref="T88:T93" si="8">IF(A88&lt;&gt;"",(COUNTIF(D88:Q88,"RA")),"")</f>
        <v/>
      </c>
      <c r="U88" s="28" t="str">
        <f t="shared" ref="U88:U93" si="9">IF(A88&lt;&gt;"",(COUNTIF(D88:Q88,"W")),"")</f>
        <v/>
      </c>
      <c r="V88" s="28" t="str">
        <f t="shared" ref="V88:V93" si="10">IF(A88&lt;&gt;"",(COUNTIF(D88:Q88,"WH")),"")</f>
        <v/>
      </c>
      <c r="W88" s="62"/>
      <c r="X88" s="62"/>
      <c r="Y88" s="75" t="str">
        <f t="shared" ref="Y88:Y94" si="11">IF($A88&lt;&gt;"",S88+T88+V88+W88-X88+U88,"")</f>
        <v/>
      </c>
      <c r="AB88" s="3" t="str">
        <f t="shared" si="4"/>
        <v/>
      </c>
      <c r="AC88" s="3" t="str">
        <f t="shared" si="5"/>
        <v/>
      </c>
      <c r="AD88" s="3" t="str">
        <f t="shared" si="6"/>
        <v/>
      </c>
    </row>
    <row r="89" spans="1:30" ht="15" customHeight="1" x14ac:dyDescent="0.25">
      <c r="A89" s="24"/>
      <c r="B89" s="25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34"/>
      <c r="S89" s="28" t="str">
        <f t="shared" si="7"/>
        <v/>
      </c>
      <c r="T89" s="28" t="str">
        <f t="shared" si="8"/>
        <v/>
      </c>
      <c r="U89" s="28" t="str">
        <f t="shared" si="9"/>
        <v/>
      </c>
      <c r="V89" s="28" t="str">
        <f t="shared" si="10"/>
        <v/>
      </c>
      <c r="W89" s="62"/>
      <c r="X89" s="62"/>
      <c r="Y89" s="75" t="str">
        <f t="shared" si="11"/>
        <v/>
      </c>
      <c r="AB89" s="3" t="str">
        <f t="shared" si="4"/>
        <v/>
      </c>
      <c r="AC89" s="3" t="str">
        <f t="shared" si="5"/>
        <v/>
      </c>
      <c r="AD89" s="3" t="str">
        <f t="shared" si="6"/>
        <v/>
      </c>
    </row>
    <row r="90" spans="1:30" ht="15" customHeight="1" x14ac:dyDescent="0.25">
      <c r="A90" s="24"/>
      <c r="B90" s="25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34"/>
      <c r="S90" s="28" t="str">
        <f t="shared" si="7"/>
        <v/>
      </c>
      <c r="T90" s="28" t="str">
        <f t="shared" si="8"/>
        <v/>
      </c>
      <c r="U90" s="28" t="str">
        <f t="shared" si="9"/>
        <v/>
      </c>
      <c r="V90" s="28" t="str">
        <f t="shared" si="10"/>
        <v/>
      </c>
      <c r="W90" s="62"/>
      <c r="X90" s="62"/>
      <c r="Y90" s="75" t="str">
        <f t="shared" si="11"/>
        <v/>
      </c>
      <c r="AB90" s="3" t="str">
        <f t="shared" si="4"/>
        <v/>
      </c>
      <c r="AC90" s="3" t="str">
        <f t="shared" si="5"/>
        <v/>
      </c>
      <c r="AD90" s="3" t="str">
        <f t="shared" si="6"/>
        <v/>
      </c>
    </row>
    <row r="91" spans="1:30" ht="15" customHeight="1" x14ac:dyDescent="0.25">
      <c r="A91" s="24"/>
      <c r="B91" s="25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34"/>
      <c r="S91" s="28" t="str">
        <f t="shared" si="7"/>
        <v/>
      </c>
      <c r="T91" s="28" t="str">
        <f t="shared" si="8"/>
        <v/>
      </c>
      <c r="U91" s="28" t="str">
        <f t="shared" si="9"/>
        <v/>
      </c>
      <c r="V91" s="28" t="str">
        <f t="shared" si="10"/>
        <v/>
      </c>
      <c r="W91" s="62"/>
      <c r="X91" s="62"/>
      <c r="Y91" s="75" t="str">
        <f t="shared" si="11"/>
        <v/>
      </c>
      <c r="AB91" s="3" t="str">
        <f t="shared" si="4"/>
        <v/>
      </c>
      <c r="AC91" s="3" t="str">
        <f t="shared" si="5"/>
        <v/>
      </c>
      <c r="AD91" s="3" t="str">
        <f t="shared" si="6"/>
        <v/>
      </c>
    </row>
    <row r="92" spans="1:30" ht="15" customHeight="1" x14ac:dyDescent="0.25">
      <c r="A92" s="24"/>
      <c r="B92" s="25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34"/>
      <c r="S92" s="28" t="str">
        <f t="shared" si="7"/>
        <v/>
      </c>
      <c r="T92" s="28" t="str">
        <f t="shared" si="8"/>
        <v/>
      </c>
      <c r="U92" s="28" t="str">
        <f t="shared" si="9"/>
        <v/>
      </c>
      <c r="V92" s="28" t="str">
        <f t="shared" si="10"/>
        <v/>
      </c>
      <c r="W92" s="62"/>
      <c r="X92" s="62"/>
      <c r="Y92" s="75" t="str">
        <f t="shared" si="11"/>
        <v/>
      </c>
      <c r="AB92" s="3" t="str">
        <f t="shared" si="4"/>
        <v/>
      </c>
      <c r="AC92" s="3" t="str">
        <f t="shared" si="5"/>
        <v/>
      </c>
      <c r="AD92" s="3" t="str">
        <f t="shared" si="6"/>
        <v/>
      </c>
    </row>
    <row r="93" spans="1:30" ht="15" customHeight="1" x14ac:dyDescent="0.25">
      <c r="A93" s="24"/>
      <c r="B93" s="25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34"/>
      <c r="S93" s="28" t="str">
        <f t="shared" si="7"/>
        <v/>
      </c>
      <c r="T93" s="28" t="str">
        <f t="shared" si="8"/>
        <v/>
      </c>
      <c r="U93" s="28" t="str">
        <f t="shared" si="9"/>
        <v/>
      </c>
      <c r="V93" s="28" t="str">
        <f t="shared" si="10"/>
        <v/>
      </c>
      <c r="W93" s="62"/>
      <c r="X93" s="62"/>
      <c r="Y93" s="75" t="str">
        <f t="shared" si="11"/>
        <v/>
      </c>
      <c r="AB93" s="3" t="str">
        <f t="shared" si="4"/>
        <v/>
      </c>
      <c r="AC93" s="3" t="str">
        <f t="shared" si="5"/>
        <v/>
      </c>
      <c r="AD93" s="3" t="str">
        <f t="shared" si="6"/>
        <v/>
      </c>
    </row>
    <row r="94" spans="1:30" ht="15" customHeight="1" thickBot="1" x14ac:dyDescent="0.3">
      <c r="A94" s="29"/>
      <c r="B94" s="30"/>
      <c r="C94" s="31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5"/>
      <c r="S94" s="33" t="str">
        <f>IF(A94&lt;&gt;"",COUNTIF(D94:Q94,"AB"),"")</f>
        <v/>
      </c>
      <c r="T94" s="33" t="str">
        <f>IF(A94&lt;&gt;"",(COUNTIF(D94:Q94,"RA")),"")</f>
        <v/>
      </c>
      <c r="U94" s="33" t="str">
        <f>IF(A94&lt;&gt;"",(COUNTIF(D94:Q94,"W")),"")</f>
        <v/>
      </c>
      <c r="V94" s="33" t="str">
        <f>IF(A94&lt;&gt;"",(COUNTIF(D94:Q94,"WH")),"")</f>
        <v/>
      </c>
      <c r="W94" s="63"/>
      <c r="X94" s="63"/>
      <c r="Y94" s="76" t="str">
        <f t="shared" si="11"/>
        <v/>
      </c>
      <c r="AB94" s="3" t="str">
        <f t="shared" si="4"/>
        <v/>
      </c>
      <c r="AC94" s="3" t="str">
        <f t="shared" si="5"/>
        <v/>
      </c>
      <c r="AD94" s="3" t="str">
        <f t="shared" si="6"/>
        <v/>
      </c>
    </row>
    <row r="95" spans="1:30" ht="15" customHeight="1" thickBot="1" x14ac:dyDescent="0.3">
      <c r="A95" s="177" t="s">
        <v>20</v>
      </c>
      <c r="B95" s="178"/>
      <c r="C95" s="178"/>
      <c r="D95" s="178"/>
      <c r="E95" s="178"/>
      <c r="F95" s="178"/>
      <c r="G95" s="178"/>
      <c r="H95" s="178"/>
      <c r="I95" s="178"/>
      <c r="J95" s="178"/>
      <c r="K95" s="178"/>
      <c r="L95" s="178"/>
      <c r="M95" s="178"/>
      <c r="N95" s="178"/>
      <c r="O95" s="178"/>
      <c r="P95" s="178"/>
      <c r="Q95" s="178"/>
      <c r="R95" s="178"/>
      <c r="S95" s="47"/>
      <c r="T95" s="47"/>
      <c r="U95" s="47"/>
      <c r="V95" s="47"/>
      <c r="W95" s="48"/>
      <c r="X95" s="48"/>
      <c r="Y95" s="49"/>
      <c r="AB95" s="3">
        <f>COUNTIF(AB23:AB94,1)</f>
        <v>64</v>
      </c>
      <c r="AC95" s="3">
        <f>COUNTIF(AC23:AC94,1)</f>
        <v>64</v>
      </c>
      <c r="AD95" s="3">
        <f>COUNTIF(AD23:AD94,1)</f>
        <v>64</v>
      </c>
    </row>
    <row r="96" spans="1:30" ht="21.75" customHeight="1" thickBot="1" x14ac:dyDescent="0.3">
      <c r="A96" s="179"/>
      <c r="B96" s="180"/>
      <c r="C96" s="180"/>
      <c r="D96" s="46">
        <f>IF($A5&lt;&gt;"",$A5,"")</f>
        <v>1</v>
      </c>
      <c r="E96" s="46">
        <f>IF($A6&lt;&gt;"",$A6,"")</f>
        <v>2</v>
      </c>
      <c r="F96" s="46">
        <f>IF($A7&lt;&gt;"",$A7,"")</f>
        <v>3</v>
      </c>
      <c r="G96" s="46">
        <f>IF($A8&lt;&gt;"",$A8,"")</f>
        <v>4</v>
      </c>
      <c r="H96" s="46">
        <f>IF($A9&lt;&gt;"",$A9,"")</f>
        <v>5</v>
      </c>
      <c r="I96" s="46">
        <f>IF($A10&lt;&gt;"",$A10,"")</f>
        <v>6</v>
      </c>
      <c r="J96" s="46">
        <f>IF($A11&lt;&gt;"",$A11,"")</f>
        <v>7</v>
      </c>
      <c r="K96" s="46">
        <f>IF($A12&lt;&gt;"",$A12,"")</f>
        <v>8</v>
      </c>
      <c r="L96" s="46">
        <f>IF($A13&lt;&gt;"",$A13,"")</f>
        <v>9</v>
      </c>
      <c r="M96" s="46">
        <f>IF($A14&lt;&gt;"",$A14,"")</f>
        <v>10</v>
      </c>
      <c r="N96" s="46">
        <f>IF($A15&lt;&gt;"",$A15,"")</f>
        <v>11</v>
      </c>
      <c r="O96" s="46">
        <f>IF($A16&lt;&gt;"",$A16,"")</f>
        <v>12</v>
      </c>
      <c r="P96" s="46">
        <f>IF($A17&lt;&gt;"",$A17,"")</f>
        <v>13</v>
      </c>
      <c r="Q96" s="46" t="str">
        <f>IF($A18&lt;&gt;"",$A18,"")</f>
        <v/>
      </c>
      <c r="R96" s="181" t="s">
        <v>31</v>
      </c>
      <c r="S96" s="8"/>
      <c r="T96" s="8"/>
      <c r="U96" s="8"/>
      <c r="V96" s="8"/>
      <c r="W96" s="10"/>
      <c r="X96" s="10"/>
      <c r="Y96" s="11"/>
    </row>
    <row r="97" spans="1:25" ht="15.75" customHeight="1" thickBot="1" x14ac:dyDescent="0.3">
      <c r="A97" s="183" t="s">
        <v>44</v>
      </c>
      <c r="B97" s="184"/>
      <c r="C97" s="185"/>
      <c r="D97" s="36" t="str">
        <f t="shared" ref="D97:Q97" si="12">IF(COUNTA(D23:D94)&gt;=1,COUNTA(D23:D94)-COUNTIF(D23:D94,"w")-COUNTIF(D23:D94,"AB"),"")</f>
        <v/>
      </c>
      <c r="E97" s="36" t="str">
        <f t="shared" si="12"/>
        <v/>
      </c>
      <c r="F97" s="36" t="str">
        <f t="shared" si="12"/>
        <v/>
      </c>
      <c r="G97" s="36" t="str">
        <f t="shared" si="12"/>
        <v/>
      </c>
      <c r="H97" s="36" t="str">
        <f t="shared" si="12"/>
        <v/>
      </c>
      <c r="I97" s="36" t="str">
        <f t="shared" si="12"/>
        <v/>
      </c>
      <c r="J97" s="36" t="str">
        <f t="shared" si="12"/>
        <v/>
      </c>
      <c r="K97" s="36" t="str">
        <f t="shared" si="12"/>
        <v/>
      </c>
      <c r="L97" s="36" t="str">
        <f t="shared" si="12"/>
        <v/>
      </c>
      <c r="M97" s="36" t="str">
        <f t="shared" si="12"/>
        <v/>
      </c>
      <c r="N97" s="36" t="str">
        <f t="shared" si="12"/>
        <v/>
      </c>
      <c r="O97" s="36" t="str">
        <f t="shared" si="12"/>
        <v/>
      </c>
      <c r="P97" s="36" t="str">
        <f t="shared" si="12"/>
        <v/>
      </c>
      <c r="Q97" s="36" t="str">
        <f t="shared" si="12"/>
        <v/>
      </c>
      <c r="R97" s="182"/>
      <c r="S97" s="8"/>
      <c r="T97" s="8"/>
      <c r="U97" s="8"/>
      <c r="V97" s="8"/>
      <c r="W97" s="10"/>
      <c r="X97" s="10"/>
      <c r="Y97" s="11"/>
    </row>
    <row r="98" spans="1:25" ht="16.5" customHeight="1" x14ac:dyDescent="0.25">
      <c r="A98" s="188" t="s">
        <v>22</v>
      </c>
      <c r="B98" s="190"/>
      <c r="C98" s="38" t="s">
        <v>5</v>
      </c>
      <c r="D98" s="20" t="str">
        <f t="shared" ref="D98:Q98" si="13">IF(D$97&lt;&gt;"",COUNTIF(D$23:D$94,"S"),"")</f>
        <v/>
      </c>
      <c r="E98" s="20" t="str">
        <f t="shared" si="13"/>
        <v/>
      </c>
      <c r="F98" s="20" t="str">
        <f t="shared" si="13"/>
        <v/>
      </c>
      <c r="G98" s="20" t="str">
        <f t="shared" si="13"/>
        <v/>
      </c>
      <c r="H98" s="20" t="str">
        <f t="shared" si="13"/>
        <v/>
      </c>
      <c r="I98" s="20" t="str">
        <f t="shared" si="13"/>
        <v/>
      </c>
      <c r="J98" s="20" t="str">
        <f t="shared" si="13"/>
        <v/>
      </c>
      <c r="K98" s="20" t="str">
        <f t="shared" si="13"/>
        <v/>
      </c>
      <c r="L98" s="20" t="str">
        <f t="shared" si="13"/>
        <v/>
      </c>
      <c r="M98" s="20" t="str">
        <f t="shared" si="13"/>
        <v/>
      </c>
      <c r="N98" s="20" t="str">
        <f t="shared" si="13"/>
        <v/>
      </c>
      <c r="O98" s="20" t="str">
        <f t="shared" si="13"/>
        <v/>
      </c>
      <c r="P98" s="20" t="str">
        <f t="shared" si="13"/>
        <v/>
      </c>
      <c r="Q98" s="20" t="str">
        <f t="shared" si="13"/>
        <v/>
      </c>
      <c r="R98" s="39"/>
      <c r="S98" s="5"/>
      <c r="T98" s="5"/>
      <c r="U98" s="5"/>
      <c r="V98" s="5"/>
      <c r="W98" s="5"/>
      <c r="X98" s="5"/>
      <c r="Y98" s="7"/>
    </row>
    <row r="99" spans="1:25" ht="16.5" customHeight="1" x14ac:dyDescent="0.25">
      <c r="A99" s="168"/>
      <c r="B99" s="169"/>
      <c r="C99" s="40" t="s">
        <v>27</v>
      </c>
      <c r="D99" s="21" t="str">
        <f>IF(D98&lt;&gt;"",D98/D$97*100,"")</f>
        <v/>
      </c>
      <c r="E99" s="21" t="str">
        <f t="shared" ref="E99:Q99" si="14">IF(E98&lt;&gt;"",E98/E$97*100,"")</f>
        <v/>
      </c>
      <c r="F99" s="21" t="str">
        <f t="shared" si="14"/>
        <v/>
      </c>
      <c r="G99" s="21" t="str">
        <f t="shared" si="14"/>
        <v/>
      </c>
      <c r="H99" s="21" t="str">
        <f t="shared" si="14"/>
        <v/>
      </c>
      <c r="I99" s="21" t="str">
        <f t="shared" si="14"/>
        <v/>
      </c>
      <c r="J99" s="21" t="str">
        <f t="shared" si="14"/>
        <v/>
      </c>
      <c r="K99" s="21" t="str">
        <f t="shared" si="14"/>
        <v/>
      </c>
      <c r="L99" s="21" t="str">
        <f>IF(L98&lt;&gt;"",L98/L$97*100,"")</f>
        <v/>
      </c>
      <c r="M99" s="21" t="str">
        <f t="shared" si="14"/>
        <v/>
      </c>
      <c r="N99" s="21" t="str">
        <f t="shared" si="14"/>
        <v/>
      </c>
      <c r="O99" s="21" t="str">
        <f t="shared" si="14"/>
        <v/>
      </c>
      <c r="P99" s="21" t="str">
        <f t="shared" si="14"/>
        <v/>
      </c>
      <c r="Q99" s="21" t="str">
        <f t="shared" si="14"/>
        <v/>
      </c>
      <c r="R99" s="41" t="e">
        <f>SUM(D98:Q98)/SUM(D$97:Q$97)*100</f>
        <v>#DIV/0!</v>
      </c>
      <c r="S99" s="5"/>
      <c r="T99" s="5"/>
      <c r="U99" s="5"/>
      <c r="V99" s="5"/>
      <c r="W99" s="5"/>
      <c r="X99" s="5"/>
      <c r="Y99" s="7"/>
    </row>
    <row r="100" spans="1:25" ht="15" customHeight="1" x14ac:dyDescent="0.25">
      <c r="A100" s="166" t="s">
        <v>23</v>
      </c>
      <c r="B100" s="167"/>
      <c r="C100" s="42" t="s">
        <v>5</v>
      </c>
      <c r="D100" s="20" t="str">
        <f t="shared" ref="D100:Q100" si="15">IF(D$97&lt;&gt;"",COUNTIF(D$23:D$94,"A"),"")</f>
        <v/>
      </c>
      <c r="E100" s="20" t="str">
        <f t="shared" si="15"/>
        <v/>
      </c>
      <c r="F100" s="20" t="str">
        <f t="shared" si="15"/>
        <v/>
      </c>
      <c r="G100" s="20" t="str">
        <f t="shared" si="15"/>
        <v/>
      </c>
      <c r="H100" s="20" t="str">
        <f t="shared" si="15"/>
        <v/>
      </c>
      <c r="I100" s="20" t="str">
        <f t="shared" si="15"/>
        <v/>
      </c>
      <c r="J100" s="20" t="str">
        <f t="shared" si="15"/>
        <v/>
      </c>
      <c r="K100" s="20" t="str">
        <f t="shared" si="15"/>
        <v/>
      </c>
      <c r="L100" s="20" t="str">
        <f t="shared" si="15"/>
        <v/>
      </c>
      <c r="M100" s="20" t="str">
        <f t="shared" si="15"/>
        <v/>
      </c>
      <c r="N100" s="20" t="str">
        <f t="shared" si="15"/>
        <v/>
      </c>
      <c r="O100" s="20" t="str">
        <f t="shared" si="15"/>
        <v/>
      </c>
      <c r="P100" s="20" t="str">
        <f t="shared" si="15"/>
        <v/>
      </c>
      <c r="Q100" s="20" t="str">
        <f t="shared" si="15"/>
        <v/>
      </c>
      <c r="R100" s="43"/>
      <c r="S100" s="5"/>
      <c r="T100" s="5"/>
      <c r="U100" s="5"/>
      <c r="V100" s="5"/>
      <c r="W100" s="5"/>
      <c r="X100" s="5"/>
      <c r="Y100" s="7"/>
    </row>
    <row r="101" spans="1:25" ht="15" customHeight="1" x14ac:dyDescent="0.25">
      <c r="A101" s="168"/>
      <c r="B101" s="169"/>
      <c r="C101" s="40" t="s">
        <v>27</v>
      </c>
      <c r="D101" s="21" t="str">
        <f t="shared" ref="D101:Q101" si="16">IF(D100&lt;&gt;"",D100/D$97*100,"")</f>
        <v/>
      </c>
      <c r="E101" s="21" t="str">
        <f t="shared" si="16"/>
        <v/>
      </c>
      <c r="F101" s="21" t="str">
        <f t="shared" si="16"/>
        <v/>
      </c>
      <c r="G101" s="21" t="str">
        <f t="shared" si="16"/>
        <v/>
      </c>
      <c r="H101" s="21" t="str">
        <f t="shared" si="16"/>
        <v/>
      </c>
      <c r="I101" s="21" t="str">
        <f t="shared" si="16"/>
        <v/>
      </c>
      <c r="J101" s="21" t="str">
        <f t="shared" si="16"/>
        <v/>
      </c>
      <c r="K101" s="21" t="str">
        <f t="shared" si="16"/>
        <v/>
      </c>
      <c r="L101" s="21" t="str">
        <f>IF(L100&lt;&gt;"",L100/L$97*100,"")</f>
        <v/>
      </c>
      <c r="M101" s="21" t="str">
        <f t="shared" si="16"/>
        <v/>
      </c>
      <c r="N101" s="21" t="str">
        <f t="shared" si="16"/>
        <v/>
      </c>
      <c r="O101" s="21" t="str">
        <f t="shared" si="16"/>
        <v/>
      </c>
      <c r="P101" s="21" t="str">
        <f t="shared" si="16"/>
        <v/>
      </c>
      <c r="Q101" s="21" t="str">
        <f t="shared" si="16"/>
        <v/>
      </c>
      <c r="R101" s="41" t="e">
        <f>SUM(D100:Q100)/SUM(D$97:Q$97)*100</f>
        <v>#DIV/0!</v>
      </c>
      <c r="S101" s="44"/>
      <c r="T101" s="44"/>
      <c r="U101" s="44"/>
      <c r="V101" s="44"/>
      <c r="W101" s="44"/>
      <c r="X101" s="18"/>
      <c r="Y101" s="17"/>
    </row>
    <row r="102" spans="1:25" ht="15.75" customHeight="1" x14ac:dyDescent="0.25">
      <c r="A102" s="166" t="s">
        <v>34</v>
      </c>
      <c r="B102" s="167"/>
      <c r="C102" s="42" t="s">
        <v>5</v>
      </c>
      <c r="D102" s="20" t="str">
        <f t="shared" ref="D102:Q102" si="17">IF(D$97&lt;&gt;"",COUNTIF(D$23:D$94,"B"),"")</f>
        <v/>
      </c>
      <c r="E102" s="20" t="str">
        <f t="shared" si="17"/>
        <v/>
      </c>
      <c r="F102" s="20" t="str">
        <f t="shared" si="17"/>
        <v/>
      </c>
      <c r="G102" s="20"/>
      <c r="H102" s="20" t="str">
        <f t="shared" si="17"/>
        <v/>
      </c>
      <c r="I102" s="20" t="str">
        <f t="shared" si="17"/>
        <v/>
      </c>
      <c r="J102" s="20" t="str">
        <f t="shared" si="17"/>
        <v/>
      </c>
      <c r="K102" s="20" t="str">
        <f t="shared" si="17"/>
        <v/>
      </c>
      <c r="L102" s="20" t="str">
        <f t="shared" si="17"/>
        <v/>
      </c>
      <c r="M102" s="20" t="str">
        <f t="shared" si="17"/>
        <v/>
      </c>
      <c r="N102" s="20" t="str">
        <f t="shared" si="17"/>
        <v/>
      </c>
      <c r="O102" s="20" t="str">
        <f t="shared" si="17"/>
        <v/>
      </c>
      <c r="P102" s="20" t="str">
        <f t="shared" si="17"/>
        <v/>
      </c>
      <c r="Q102" s="20" t="str">
        <f t="shared" si="17"/>
        <v/>
      </c>
      <c r="R102" s="43"/>
      <c r="S102" s="44"/>
      <c r="T102" s="44"/>
      <c r="U102" s="44"/>
      <c r="V102" s="44"/>
      <c r="W102" s="44"/>
      <c r="X102" s="18"/>
      <c r="Y102" s="17"/>
    </row>
    <row r="103" spans="1:25" ht="15.75" customHeight="1" x14ac:dyDescent="0.25">
      <c r="A103" s="168"/>
      <c r="B103" s="169"/>
      <c r="C103" s="40" t="s">
        <v>27</v>
      </c>
      <c r="D103" s="21" t="str">
        <f t="shared" ref="D103:Q103" si="18">IF(D102&lt;&gt;"",D102/D$97*100,"")</f>
        <v/>
      </c>
      <c r="E103" s="21" t="str">
        <f t="shared" si="18"/>
        <v/>
      </c>
      <c r="F103" s="21" t="str">
        <f t="shared" si="18"/>
        <v/>
      </c>
      <c r="G103" s="21" t="str">
        <f t="shared" si="18"/>
        <v/>
      </c>
      <c r="H103" s="21" t="str">
        <f t="shared" si="18"/>
        <v/>
      </c>
      <c r="I103" s="21" t="str">
        <f t="shared" si="18"/>
        <v/>
      </c>
      <c r="J103" s="21" t="str">
        <f t="shared" si="18"/>
        <v/>
      </c>
      <c r="K103" s="21" t="str">
        <f t="shared" si="18"/>
        <v/>
      </c>
      <c r="L103" s="21" t="str">
        <f>IF(L102&lt;&gt;"",L102/L$97*100,"")</f>
        <v/>
      </c>
      <c r="M103" s="21" t="str">
        <f t="shared" si="18"/>
        <v/>
      </c>
      <c r="N103" s="21" t="str">
        <f t="shared" si="18"/>
        <v/>
      </c>
      <c r="O103" s="21" t="str">
        <f t="shared" si="18"/>
        <v/>
      </c>
      <c r="P103" s="21" t="str">
        <f t="shared" si="18"/>
        <v/>
      </c>
      <c r="Q103" s="21" t="str">
        <f t="shared" si="18"/>
        <v/>
      </c>
      <c r="R103" s="41" t="e">
        <f>SUM(D102:Q102)/SUM(D$97:Q$97)*100</f>
        <v>#DIV/0!</v>
      </c>
      <c r="S103" s="44"/>
      <c r="T103" s="44"/>
      <c r="U103" s="44"/>
      <c r="V103" s="44"/>
      <c r="W103" s="44"/>
      <c r="X103" s="18"/>
      <c r="Y103" s="17"/>
    </row>
    <row r="104" spans="1:25" ht="15" customHeight="1" x14ac:dyDescent="0.25">
      <c r="A104" s="166" t="s">
        <v>24</v>
      </c>
      <c r="B104" s="167"/>
      <c r="C104" s="42" t="s">
        <v>5</v>
      </c>
      <c r="D104" s="20" t="str">
        <f t="shared" ref="D104:Q104" si="19">IF(D$97&lt;&gt;"",COUNTIF(D$23:D$94,"C"),"")</f>
        <v/>
      </c>
      <c r="E104" s="20" t="str">
        <f t="shared" si="19"/>
        <v/>
      </c>
      <c r="F104" s="20" t="str">
        <f t="shared" si="19"/>
        <v/>
      </c>
      <c r="G104" s="20" t="str">
        <f t="shared" si="19"/>
        <v/>
      </c>
      <c r="H104" s="20" t="str">
        <f t="shared" si="19"/>
        <v/>
      </c>
      <c r="I104" s="20" t="str">
        <f t="shared" si="19"/>
        <v/>
      </c>
      <c r="J104" s="20" t="str">
        <f t="shared" si="19"/>
        <v/>
      </c>
      <c r="K104" s="20" t="str">
        <f t="shared" si="19"/>
        <v/>
      </c>
      <c r="L104" s="20" t="str">
        <f t="shared" si="19"/>
        <v/>
      </c>
      <c r="M104" s="20" t="str">
        <f t="shared" si="19"/>
        <v/>
      </c>
      <c r="N104" s="20" t="str">
        <f t="shared" si="19"/>
        <v/>
      </c>
      <c r="O104" s="20" t="str">
        <f t="shared" si="19"/>
        <v/>
      </c>
      <c r="P104" s="20" t="str">
        <f t="shared" si="19"/>
        <v/>
      </c>
      <c r="Q104" s="20" t="str">
        <f t="shared" si="19"/>
        <v/>
      </c>
      <c r="R104" s="43"/>
      <c r="S104" s="44"/>
      <c r="T104" s="44"/>
      <c r="U104" s="44"/>
      <c r="V104" s="44"/>
      <c r="W104" s="44"/>
      <c r="X104" s="18"/>
      <c r="Y104" s="17"/>
    </row>
    <row r="105" spans="1:25" ht="15" customHeight="1" thickBot="1" x14ac:dyDescent="0.3">
      <c r="A105" s="168"/>
      <c r="B105" s="169"/>
      <c r="C105" s="40" t="s">
        <v>27</v>
      </c>
      <c r="D105" s="21" t="str">
        <f t="shared" ref="D105:Q105" si="20">IF(D104&lt;&gt;"",D104/D$97*100,"")</f>
        <v/>
      </c>
      <c r="E105" s="21" t="str">
        <f t="shared" si="20"/>
        <v/>
      </c>
      <c r="F105" s="21" t="str">
        <f t="shared" si="20"/>
        <v/>
      </c>
      <c r="G105" s="21" t="str">
        <f t="shared" si="20"/>
        <v/>
      </c>
      <c r="H105" s="21" t="str">
        <f t="shared" si="20"/>
        <v/>
      </c>
      <c r="I105" s="21" t="str">
        <f t="shared" si="20"/>
        <v/>
      </c>
      <c r="J105" s="21" t="str">
        <f t="shared" si="20"/>
        <v/>
      </c>
      <c r="K105" s="21" t="str">
        <f t="shared" si="20"/>
        <v/>
      </c>
      <c r="L105" s="21" t="str">
        <f>IF(L104&lt;&gt;"",L104/L$97*100,"")</f>
        <v/>
      </c>
      <c r="M105" s="21" t="str">
        <f t="shared" si="20"/>
        <v/>
      </c>
      <c r="N105" s="21" t="str">
        <f t="shared" si="20"/>
        <v/>
      </c>
      <c r="O105" s="21" t="str">
        <f t="shared" si="20"/>
        <v/>
      </c>
      <c r="P105" s="21" t="str">
        <f t="shared" si="20"/>
        <v/>
      </c>
      <c r="Q105" s="21" t="str">
        <f t="shared" si="20"/>
        <v/>
      </c>
      <c r="R105" s="41" t="e">
        <f>SUM(D104:Q104)/SUM(D$97:Q$97)*100</f>
        <v>#DIV/0!</v>
      </c>
      <c r="S105" s="45"/>
      <c r="T105" s="45"/>
      <c r="U105" s="45"/>
      <c r="V105" s="45"/>
      <c r="W105" s="45"/>
      <c r="X105" s="19"/>
      <c r="Y105" s="65"/>
    </row>
    <row r="106" spans="1:25" ht="15" customHeight="1" x14ac:dyDescent="0.25">
      <c r="A106" s="166" t="s">
        <v>33</v>
      </c>
      <c r="B106" s="167"/>
      <c r="C106" s="42" t="s">
        <v>5</v>
      </c>
      <c r="D106" s="20" t="str">
        <f t="shared" ref="D106:Q106" si="21">IF(D$97&lt;&gt;"",COUNTIF(D$23:D$94,"D"),"")</f>
        <v/>
      </c>
      <c r="E106" s="20" t="str">
        <f t="shared" si="21"/>
        <v/>
      </c>
      <c r="F106" s="20" t="str">
        <f t="shared" si="21"/>
        <v/>
      </c>
      <c r="G106" s="20" t="str">
        <f t="shared" si="21"/>
        <v/>
      </c>
      <c r="H106" s="20" t="str">
        <f t="shared" si="21"/>
        <v/>
      </c>
      <c r="I106" s="20" t="str">
        <f t="shared" si="21"/>
        <v/>
      </c>
      <c r="J106" s="20" t="str">
        <f t="shared" si="21"/>
        <v/>
      </c>
      <c r="K106" s="20" t="str">
        <f t="shared" si="21"/>
        <v/>
      </c>
      <c r="L106" s="20" t="str">
        <f t="shared" si="21"/>
        <v/>
      </c>
      <c r="M106" s="20" t="str">
        <f t="shared" si="21"/>
        <v/>
      </c>
      <c r="N106" s="20" t="str">
        <f t="shared" si="21"/>
        <v/>
      </c>
      <c r="O106" s="20" t="str">
        <f t="shared" si="21"/>
        <v/>
      </c>
      <c r="P106" s="20" t="str">
        <f t="shared" si="21"/>
        <v/>
      </c>
      <c r="Q106" s="20" t="str">
        <f t="shared" si="21"/>
        <v/>
      </c>
      <c r="R106" s="43"/>
      <c r="S106" s="188" t="s">
        <v>36</v>
      </c>
      <c r="T106" s="189"/>
      <c r="U106" s="189"/>
      <c r="V106" s="189"/>
      <c r="W106" s="189"/>
      <c r="X106" s="190"/>
      <c r="Y106" s="194">
        <f>COUNTA(R23:R94)</f>
        <v>0</v>
      </c>
    </row>
    <row r="107" spans="1:25" ht="15" customHeight="1" thickBot="1" x14ac:dyDescent="0.3">
      <c r="A107" s="168"/>
      <c r="B107" s="169"/>
      <c r="C107" s="40" t="s">
        <v>27</v>
      </c>
      <c r="D107" s="21" t="str">
        <f t="shared" ref="D107:Q107" si="22">IF(D106&lt;&gt;"",D106/D$97*100,"")</f>
        <v/>
      </c>
      <c r="E107" s="21" t="str">
        <f t="shared" si="22"/>
        <v/>
      </c>
      <c r="F107" s="21" t="str">
        <f t="shared" si="22"/>
        <v/>
      </c>
      <c r="G107" s="21" t="str">
        <f t="shared" si="22"/>
        <v/>
      </c>
      <c r="H107" s="21" t="str">
        <f t="shared" si="22"/>
        <v/>
      </c>
      <c r="I107" s="21" t="str">
        <f t="shared" si="22"/>
        <v/>
      </c>
      <c r="J107" s="21" t="str">
        <f t="shared" si="22"/>
        <v/>
      </c>
      <c r="K107" s="21" t="str">
        <f t="shared" si="22"/>
        <v/>
      </c>
      <c r="L107" s="21" t="str">
        <f>IF(L106&lt;&gt;"",L106/L$97*100,"")</f>
        <v/>
      </c>
      <c r="M107" s="21" t="str">
        <f t="shared" si="22"/>
        <v/>
      </c>
      <c r="N107" s="21" t="str">
        <f t="shared" si="22"/>
        <v/>
      </c>
      <c r="O107" s="21" t="str">
        <f t="shared" si="22"/>
        <v/>
      </c>
      <c r="P107" s="21" t="str">
        <f t="shared" si="22"/>
        <v/>
      </c>
      <c r="Q107" s="21" t="str">
        <f t="shared" si="22"/>
        <v/>
      </c>
      <c r="R107" s="41" t="e">
        <f>SUM(D106:Q106)/SUM(D$97:Q$97)*100</f>
        <v>#DIV/0!</v>
      </c>
      <c r="S107" s="191"/>
      <c r="T107" s="192"/>
      <c r="U107" s="192"/>
      <c r="V107" s="192"/>
      <c r="W107" s="192"/>
      <c r="X107" s="193"/>
      <c r="Y107" s="195"/>
    </row>
    <row r="108" spans="1:25" ht="15.75" customHeight="1" x14ac:dyDescent="0.25">
      <c r="A108" s="166" t="s">
        <v>25</v>
      </c>
      <c r="B108" s="167"/>
      <c r="C108" s="42" t="s">
        <v>5</v>
      </c>
      <c r="D108" s="20" t="str">
        <f t="shared" ref="D108:Q108" si="23">IF(D$97&lt;&gt;"",COUNTIF(D$23:D$94,"E"),"")</f>
        <v/>
      </c>
      <c r="E108" s="20" t="str">
        <f t="shared" si="23"/>
        <v/>
      </c>
      <c r="F108" s="20" t="str">
        <f t="shared" si="23"/>
        <v/>
      </c>
      <c r="G108" s="20" t="str">
        <f t="shared" si="23"/>
        <v/>
      </c>
      <c r="H108" s="20" t="str">
        <f t="shared" si="23"/>
        <v/>
      </c>
      <c r="I108" s="20" t="str">
        <f t="shared" si="23"/>
        <v/>
      </c>
      <c r="J108" s="20" t="str">
        <f t="shared" si="23"/>
        <v/>
      </c>
      <c r="K108" s="20" t="str">
        <f t="shared" si="23"/>
        <v/>
      </c>
      <c r="L108" s="20" t="str">
        <f t="shared" si="23"/>
        <v/>
      </c>
      <c r="M108" s="20" t="str">
        <f t="shared" si="23"/>
        <v/>
      </c>
      <c r="N108" s="20" t="str">
        <f t="shared" si="23"/>
        <v/>
      </c>
      <c r="O108" s="20" t="str">
        <f t="shared" si="23"/>
        <v/>
      </c>
      <c r="P108" s="20" t="str">
        <f t="shared" si="23"/>
        <v/>
      </c>
      <c r="Q108" s="20" t="str">
        <f t="shared" si="23"/>
        <v/>
      </c>
      <c r="R108" s="59"/>
      <c r="S108" s="188" t="s">
        <v>54</v>
      </c>
      <c r="T108" s="189"/>
      <c r="U108" s="189"/>
      <c r="V108" s="189"/>
      <c r="W108" s="189"/>
      <c r="X108" s="190"/>
      <c r="Y108" s="205">
        <f>COUNTA(A23:A94)-AB96-AC96-AD96</f>
        <v>64</v>
      </c>
    </row>
    <row r="109" spans="1:25" ht="15.75" customHeight="1" x14ac:dyDescent="0.25">
      <c r="A109" s="168"/>
      <c r="B109" s="169"/>
      <c r="C109" s="40" t="s">
        <v>27</v>
      </c>
      <c r="D109" s="21" t="str">
        <f t="shared" ref="D109:Q109" si="24">IF(D108&lt;&gt;"",D108/D$97*100,"")</f>
        <v/>
      </c>
      <c r="E109" s="21" t="str">
        <f t="shared" si="24"/>
        <v/>
      </c>
      <c r="F109" s="21" t="str">
        <f t="shared" si="24"/>
        <v/>
      </c>
      <c r="G109" s="21" t="str">
        <f t="shared" si="24"/>
        <v/>
      </c>
      <c r="H109" s="21" t="str">
        <f t="shared" si="24"/>
        <v/>
      </c>
      <c r="I109" s="21" t="str">
        <f t="shared" si="24"/>
        <v/>
      </c>
      <c r="J109" s="21" t="str">
        <f t="shared" si="24"/>
        <v/>
      </c>
      <c r="K109" s="21" t="str">
        <f t="shared" si="24"/>
        <v/>
      </c>
      <c r="L109" s="21" t="str">
        <f>IF(L108&lt;&gt;"",L108/L$97*100,"")</f>
        <v/>
      </c>
      <c r="M109" s="21" t="str">
        <f t="shared" si="24"/>
        <v/>
      </c>
      <c r="N109" s="21" t="str">
        <f t="shared" si="24"/>
        <v/>
      </c>
      <c r="O109" s="21" t="str">
        <f t="shared" si="24"/>
        <v/>
      </c>
      <c r="P109" s="21" t="str">
        <f t="shared" si="24"/>
        <v/>
      </c>
      <c r="Q109" s="21" t="str">
        <f t="shared" si="24"/>
        <v/>
      </c>
      <c r="R109" s="60" t="e">
        <f>SUM(D108:Q108)/SUM(D$97:Q$97)*100</f>
        <v>#DIV/0!</v>
      </c>
      <c r="S109" s="166"/>
      <c r="T109" s="204"/>
      <c r="U109" s="204"/>
      <c r="V109" s="204"/>
      <c r="W109" s="204"/>
      <c r="X109" s="167"/>
      <c r="Y109" s="206"/>
    </row>
    <row r="110" spans="1:25" ht="20.25" customHeight="1" thickBot="1" x14ac:dyDescent="0.3">
      <c r="A110" s="186" t="s">
        <v>35</v>
      </c>
      <c r="B110" s="187"/>
      <c r="C110" s="42" t="s">
        <v>5</v>
      </c>
      <c r="D110" s="20" t="str">
        <f>IF(D$97&lt;&gt;"",SUM(D98,D100,D102,D104,D106,D108),"")</f>
        <v/>
      </c>
      <c r="E110" s="20" t="str">
        <f t="shared" ref="E110:R110" si="25">IF(E$97&lt;&gt;"",SUM(E98,E100,E102,E104,E106,E108),"")</f>
        <v/>
      </c>
      <c r="F110" s="20" t="str">
        <f t="shared" si="25"/>
        <v/>
      </c>
      <c r="G110" s="20" t="str">
        <f t="shared" si="25"/>
        <v/>
      </c>
      <c r="H110" s="20" t="str">
        <f t="shared" si="25"/>
        <v/>
      </c>
      <c r="I110" s="20" t="str">
        <f t="shared" si="25"/>
        <v/>
      </c>
      <c r="J110" s="20" t="str">
        <f t="shared" si="25"/>
        <v/>
      </c>
      <c r="K110" s="20" t="str">
        <f t="shared" si="25"/>
        <v/>
      </c>
      <c r="L110" s="20" t="str">
        <f>IF(L$97&lt;&gt;"",SUM(L98,L100,L102,L104,L106,L108),"")</f>
        <v/>
      </c>
      <c r="M110" s="20" t="str">
        <f t="shared" si="25"/>
        <v/>
      </c>
      <c r="N110" s="20" t="str">
        <f t="shared" si="25"/>
        <v/>
      </c>
      <c r="O110" s="20" t="str">
        <f t="shared" si="25"/>
        <v/>
      </c>
      <c r="P110" s="20" t="str">
        <f t="shared" si="25"/>
        <v/>
      </c>
      <c r="Q110" s="20" t="str">
        <f t="shared" si="25"/>
        <v/>
      </c>
      <c r="R110" s="61" t="str">
        <f t="shared" si="25"/>
        <v/>
      </c>
      <c r="S110" s="191"/>
      <c r="T110" s="192"/>
      <c r="U110" s="192"/>
      <c r="V110" s="192"/>
      <c r="W110" s="192"/>
      <c r="X110" s="193"/>
      <c r="Y110" s="195"/>
    </row>
    <row r="111" spans="1:25" ht="18" customHeight="1" x14ac:dyDescent="0.25">
      <c r="A111" s="168"/>
      <c r="B111" s="169"/>
      <c r="C111" s="40" t="s">
        <v>27</v>
      </c>
      <c r="D111" s="22" t="str">
        <f>IF(D$97&lt;&gt;"",D110/(D97)*100,"")</f>
        <v/>
      </c>
      <c r="E111" s="22" t="str">
        <f t="shared" ref="E111:Q111" si="26">IF(E$97&lt;&gt;"",E110/(E97)*100,"")</f>
        <v/>
      </c>
      <c r="F111" s="22" t="str">
        <f t="shared" si="26"/>
        <v/>
      </c>
      <c r="G111" s="22" t="str">
        <f t="shared" si="26"/>
        <v/>
      </c>
      <c r="H111" s="22" t="str">
        <f t="shared" si="26"/>
        <v/>
      </c>
      <c r="I111" s="22" t="str">
        <f t="shared" si="26"/>
        <v/>
      </c>
      <c r="J111" s="22" t="str">
        <f t="shared" si="26"/>
        <v/>
      </c>
      <c r="K111" s="22" t="str">
        <f t="shared" si="26"/>
        <v/>
      </c>
      <c r="L111" s="22" t="str">
        <f>IF(L$97&lt;&gt;"",L110/(L97)*100,"")</f>
        <v/>
      </c>
      <c r="M111" s="22" t="str">
        <f t="shared" si="26"/>
        <v/>
      </c>
      <c r="N111" s="22" t="str">
        <f t="shared" si="26"/>
        <v/>
      </c>
      <c r="O111" s="22" t="str">
        <f t="shared" si="26"/>
        <v/>
      </c>
      <c r="P111" s="22" t="str">
        <f t="shared" si="26"/>
        <v/>
      </c>
      <c r="Q111" s="22" t="str">
        <f t="shared" si="26"/>
        <v/>
      </c>
      <c r="R111" s="41"/>
      <c r="S111" s="207" t="s">
        <v>38</v>
      </c>
      <c r="T111" s="208"/>
      <c r="U111" s="208"/>
      <c r="V111" s="208"/>
      <c r="W111" s="208"/>
      <c r="X111" s="213">
        <f>Y106/Y108</f>
        <v>0</v>
      </c>
      <c r="Y111" s="214"/>
    </row>
    <row r="112" spans="1:25" ht="15" customHeight="1" x14ac:dyDescent="0.25">
      <c r="A112" s="186" t="s">
        <v>28</v>
      </c>
      <c r="B112" s="187"/>
      <c r="C112" s="42" t="s">
        <v>5</v>
      </c>
      <c r="D112" s="20" t="str">
        <f t="shared" ref="D112:Q112" si="27">IF(D$97&lt;&gt;"",COUNTIF(D$23:D$94,"RA"),"")</f>
        <v/>
      </c>
      <c r="E112" s="20" t="str">
        <f t="shared" si="27"/>
        <v/>
      </c>
      <c r="F112" s="20" t="str">
        <f t="shared" si="27"/>
        <v/>
      </c>
      <c r="G112" s="20" t="str">
        <f t="shared" si="27"/>
        <v/>
      </c>
      <c r="H112" s="20" t="str">
        <f t="shared" si="27"/>
        <v/>
      </c>
      <c r="I112" s="20" t="str">
        <f t="shared" si="27"/>
        <v/>
      </c>
      <c r="J112" s="20" t="str">
        <f t="shared" si="27"/>
        <v/>
      </c>
      <c r="K112" s="20" t="str">
        <f t="shared" si="27"/>
        <v/>
      </c>
      <c r="L112" s="20" t="str">
        <f t="shared" si="27"/>
        <v/>
      </c>
      <c r="M112" s="20" t="str">
        <f t="shared" si="27"/>
        <v/>
      </c>
      <c r="N112" s="20" t="str">
        <f t="shared" si="27"/>
        <v/>
      </c>
      <c r="O112" s="20" t="str">
        <f t="shared" si="27"/>
        <v/>
      </c>
      <c r="P112" s="20" t="str">
        <f t="shared" si="27"/>
        <v/>
      </c>
      <c r="Q112" s="20" t="str">
        <f t="shared" si="27"/>
        <v/>
      </c>
      <c r="R112" s="43"/>
      <c r="S112" s="209"/>
      <c r="T112" s="210"/>
      <c r="U112" s="210"/>
      <c r="V112" s="210"/>
      <c r="W112" s="210"/>
      <c r="X112" s="215"/>
      <c r="Y112" s="216"/>
    </row>
    <row r="113" spans="1:25" ht="15" customHeight="1" x14ac:dyDescent="0.25">
      <c r="A113" s="168"/>
      <c r="B113" s="169"/>
      <c r="C113" s="40" t="s">
        <v>27</v>
      </c>
      <c r="D113" s="21" t="str">
        <f t="shared" ref="D113:Q113" si="28">IF(D112&lt;&gt;"",D112/D$97*100,"")</f>
        <v/>
      </c>
      <c r="E113" s="21" t="str">
        <f t="shared" si="28"/>
        <v/>
      </c>
      <c r="F113" s="21" t="str">
        <f t="shared" si="28"/>
        <v/>
      </c>
      <c r="G113" s="21" t="str">
        <f t="shared" si="28"/>
        <v/>
      </c>
      <c r="H113" s="21" t="str">
        <f t="shared" si="28"/>
        <v/>
      </c>
      <c r="I113" s="21" t="str">
        <f t="shared" si="28"/>
        <v/>
      </c>
      <c r="J113" s="21" t="str">
        <f t="shared" si="28"/>
        <v/>
      </c>
      <c r="K113" s="21" t="str">
        <f t="shared" si="28"/>
        <v/>
      </c>
      <c r="L113" s="21" t="str">
        <f>IF(L112&lt;&gt;"",L112/L$97*100,"")</f>
        <v/>
      </c>
      <c r="M113" s="21" t="str">
        <f t="shared" si="28"/>
        <v/>
      </c>
      <c r="N113" s="21" t="str">
        <f t="shared" si="28"/>
        <v/>
      </c>
      <c r="O113" s="21" t="str">
        <f t="shared" si="28"/>
        <v/>
      </c>
      <c r="P113" s="21" t="str">
        <f t="shared" si="28"/>
        <v/>
      </c>
      <c r="Q113" s="21" t="str">
        <f t="shared" si="28"/>
        <v/>
      </c>
      <c r="R113" s="41" t="e">
        <f>SUM(D112:Q112)/SUM(D$97:Q$97)*100</f>
        <v>#DIV/0!</v>
      </c>
      <c r="S113" s="209"/>
      <c r="T113" s="210"/>
      <c r="U113" s="210"/>
      <c r="V113" s="210"/>
      <c r="W113" s="210"/>
      <c r="X113" s="215"/>
      <c r="Y113" s="216"/>
    </row>
    <row r="114" spans="1:25" ht="15" customHeight="1" thickBot="1" x14ac:dyDescent="0.3">
      <c r="A114" s="186" t="s">
        <v>29</v>
      </c>
      <c r="B114" s="187"/>
      <c r="C114" s="42" t="s">
        <v>5</v>
      </c>
      <c r="D114" s="20" t="str">
        <f t="shared" ref="D114:Q114" si="29">IF(D$97&lt;&gt;"",COUNTIF(D$23:D$94,"AB"),"")</f>
        <v/>
      </c>
      <c r="E114" s="20" t="str">
        <f t="shared" si="29"/>
        <v/>
      </c>
      <c r="F114" s="20" t="str">
        <f t="shared" si="29"/>
        <v/>
      </c>
      <c r="G114" s="20" t="str">
        <f t="shared" si="29"/>
        <v/>
      </c>
      <c r="H114" s="20" t="str">
        <f t="shared" si="29"/>
        <v/>
      </c>
      <c r="I114" s="20" t="str">
        <f t="shared" si="29"/>
        <v/>
      </c>
      <c r="J114" s="20" t="str">
        <f t="shared" si="29"/>
        <v/>
      </c>
      <c r="K114" s="20" t="str">
        <f t="shared" si="29"/>
        <v/>
      </c>
      <c r="L114" s="20" t="str">
        <f t="shared" si="29"/>
        <v/>
      </c>
      <c r="M114" s="20" t="str">
        <f t="shared" si="29"/>
        <v/>
      </c>
      <c r="N114" s="20" t="str">
        <f t="shared" si="29"/>
        <v/>
      </c>
      <c r="O114" s="20" t="str">
        <f t="shared" si="29"/>
        <v/>
      </c>
      <c r="P114" s="20" t="str">
        <f t="shared" si="29"/>
        <v/>
      </c>
      <c r="Q114" s="20" t="str">
        <f t="shared" si="29"/>
        <v/>
      </c>
      <c r="R114" s="43"/>
      <c r="S114" s="211"/>
      <c r="T114" s="212"/>
      <c r="U114" s="212"/>
      <c r="V114" s="212"/>
      <c r="W114" s="212"/>
      <c r="X114" s="217"/>
      <c r="Y114" s="218"/>
    </row>
    <row r="115" spans="1:25" ht="15" customHeight="1" x14ac:dyDescent="0.25">
      <c r="A115" s="186" t="s">
        <v>30</v>
      </c>
      <c r="B115" s="187"/>
      <c r="C115" s="42" t="s">
        <v>5</v>
      </c>
      <c r="D115" s="20" t="str">
        <f t="shared" ref="D115:Q115" si="30">IF(D$97&lt;&gt;"",COUNTIF(D$23:D$94,"WH"),"")</f>
        <v/>
      </c>
      <c r="E115" s="20" t="str">
        <f t="shared" si="30"/>
        <v/>
      </c>
      <c r="F115" s="20" t="str">
        <f t="shared" si="30"/>
        <v/>
      </c>
      <c r="G115" s="20" t="str">
        <f t="shared" si="30"/>
        <v/>
      </c>
      <c r="H115" s="20" t="str">
        <f t="shared" si="30"/>
        <v/>
      </c>
      <c r="I115" s="20" t="str">
        <f t="shared" si="30"/>
        <v/>
      </c>
      <c r="J115" s="20" t="str">
        <f t="shared" si="30"/>
        <v/>
      </c>
      <c r="K115" s="20" t="str">
        <f t="shared" si="30"/>
        <v/>
      </c>
      <c r="L115" s="20" t="str">
        <f t="shared" si="30"/>
        <v/>
      </c>
      <c r="M115" s="20" t="str">
        <f t="shared" si="30"/>
        <v/>
      </c>
      <c r="N115" s="20" t="str">
        <f t="shared" si="30"/>
        <v/>
      </c>
      <c r="O115" s="20" t="str">
        <f t="shared" si="30"/>
        <v/>
      </c>
      <c r="P115" s="20" t="str">
        <f t="shared" si="30"/>
        <v/>
      </c>
      <c r="Q115" s="20" t="str">
        <f t="shared" si="30"/>
        <v/>
      </c>
      <c r="R115" s="43"/>
      <c r="S115" s="5"/>
      <c r="T115" s="5"/>
      <c r="U115" s="5"/>
      <c r="V115" s="5"/>
      <c r="W115" s="5"/>
      <c r="X115" s="5"/>
      <c r="Y115" s="7"/>
    </row>
    <row r="116" spans="1:25" ht="15" customHeight="1" x14ac:dyDescent="0.25">
      <c r="A116" s="201" t="s">
        <v>42</v>
      </c>
      <c r="B116" s="202"/>
      <c r="C116" s="42" t="s">
        <v>5</v>
      </c>
      <c r="D116" s="20" t="str">
        <f t="shared" ref="D116:Q116" si="31">IF(D$97&lt;&gt;"",COUNTIF(D$23:D$94,"W"),"")</f>
        <v/>
      </c>
      <c r="E116" s="20" t="str">
        <f t="shared" si="31"/>
        <v/>
      </c>
      <c r="F116" s="20" t="str">
        <f t="shared" si="31"/>
        <v/>
      </c>
      <c r="G116" s="20" t="str">
        <f t="shared" si="31"/>
        <v/>
      </c>
      <c r="H116" s="20" t="str">
        <f t="shared" si="31"/>
        <v/>
      </c>
      <c r="I116" s="20" t="str">
        <f t="shared" si="31"/>
        <v/>
      </c>
      <c r="J116" s="20" t="str">
        <f t="shared" si="31"/>
        <v/>
      </c>
      <c r="K116" s="20" t="str">
        <f t="shared" si="31"/>
        <v/>
      </c>
      <c r="L116" s="20" t="str">
        <f t="shared" si="31"/>
        <v/>
      </c>
      <c r="M116" s="20" t="str">
        <f t="shared" si="31"/>
        <v/>
      </c>
      <c r="N116" s="20" t="str">
        <f t="shared" si="31"/>
        <v/>
      </c>
      <c r="O116" s="20" t="str">
        <f t="shared" si="31"/>
        <v/>
      </c>
      <c r="P116" s="20" t="str">
        <f t="shared" si="31"/>
        <v/>
      </c>
      <c r="Q116" s="20" t="str">
        <f t="shared" si="31"/>
        <v/>
      </c>
      <c r="R116" s="64"/>
      <c r="S116" s="53"/>
      <c r="T116" s="53"/>
      <c r="U116" s="53"/>
      <c r="V116" s="53"/>
      <c r="W116" s="53"/>
      <c r="X116" s="53"/>
      <c r="Y116" s="54"/>
    </row>
    <row r="117" spans="1:25" x14ac:dyDescent="0.25">
      <c r="A117" s="4"/>
      <c r="B117" s="84"/>
      <c r="C117" s="106" t="s">
        <v>43</v>
      </c>
      <c r="D117" s="107"/>
      <c r="E117" s="107"/>
      <c r="F117" s="107"/>
      <c r="G117" s="107"/>
      <c r="H117" s="107"/>
      <c r="I117" s="107"/>
      <c r="J117" s="107"/>
      <c r="K117" s="107"/>
      <c r="L117" s="107"/>
      <c r="M117" s="107"/>
      <c r="N117" s="107"/>
      <c r="O117" s="107"/>
      <c r="P117" s="107"/>
      <c r="Q117" s="107"/>
      <c r="R117" s="108"/>
      <c r="S117" s="106" t="s">
        <v>41</v>
      </c>
      <c r="T117" s="107"/>
      <c r="U117" s="107"/>
      <c r="V117" s="107"/>
      <c r="W117" s="107"/>
      <c r="X117" s="107"/>
      <c r="Y117" s="108"/>
    </row>
    <row r="118" spans="1:25" ht="15" customHeight="1" x14ac:dyDescent="0.25">
      <c r="A118" s="4"/>
      <c r="B118" s="84"/>
      <c r="C118" s="15" t="s">
        <v>37</v>
      </c>
      <c r="D118" s="50"/>
      <c r="E118" s="2">
        <f>IF(MAX($A$5:$A$18)&gt;=1,1,"")</f>
        <v>1</v>
      </c>
      <c r="F118" s="2">
        <f>IF(MAX($A$5:$A$18)&gt;=2,2,"")</f>
        <v>2</v>
      </c>
      <c r="G118" s="2">
        <f>IF(MAX($A$5:$A$18)&gt;=3,3,"")</f>
        <v>3</v>
      </c>
      <c r="H118" s="2">
        <f>IF(MAX($A$5:$A$18)&gt;=4,4,"")</f>
        <v>4</v>
      </c>
      <c r="I118" s="2">
        <f>IF(MAX($A$5:$A$18)&gt;=5,5,"")</f>
        <v>5</v>
      </c>
      <c r="J118" s="2">
        <f>IF(MAX($A$5:$A$18)&gt;=6,6,"")</f>
        <v>6</v>
      </c>
      <c r="K118" s="2">
        <f>IF(MAX($A$5:$A$18)&gt;=7,7,"")</f>
        <v>7</v>
      </c>
      <c r="L118" s="2">
        <f>IF(MAX($A$5:$A$18)&gt;=8,8,"")</f>
        <v>8</v>
      </c>
      <c r="M118" s="2">
        <f>IF(MAX($A$5:$A$18)&gt;=9,9,"")</f>
        <v>9</v>
      </c>
      <c r="N118" s="2">
        <f>IF(MAX($A$5:$A$18)&gt;=10,10,"")</f>
        <v>10</v>
      </c>
      <c r="O118" s="2">
        <f>IF(MAX($A$5:$A$18)&gt;=11,11,"")</f>
        <v>11</v>
      </c>
      <c r="P118" s="2">
        <f>IF(MAX($A$5:$A$18)&gt;=12,12,"")</f>
        <v>12</v>
      </c>
      <c r="Q118" s="2">
        <f>IF(MAX($A$5:$A$18)&gt;=13,13,"")</f>
        <v>13</v>
      </c>
      <c r="R118" s="16" t="str">
        <f>IF(MAX($A$5:$A$18)&gt;=14,14,"")</f>
        <v/>
      </c>
      <c r="S118" s="109" t="s">
        <v>40</v>
      </c>
      <c r="T118" s="110"/>
      <c r="U118" s="110"/>
      <c r="V118" s="110"/>
      <c r="W118" s="110"/>
      <c r="X118" s="110"/>
      <c r="Y118" s="113">
        <f>COUNTIF($S$23:$S$94,"&gt;=1")</f>
        <v>0</v>
      </c>
    </row>
    <row r="119" spans="1:25" ht="15.75" thickBot="1" x14ac:dyDescent="0.3">
      <c r="A119" s="6"/>
      <c r="B119" s="85"/>
      <c r="C119" s="66" t="s">
        <v>5</v>
      </c>
      <c r="D119" s="67"/>
      <c r="E119" s="68">
        <f t="shared" ref="E119:R119" si="32">IF(E118&lt;&gt;"",COUNTIF($T$23:$T$94,E118),"")</f>
        <v>0</v>
      </c>
      <c r="F119" s="68">
        <f t="shared" si="32"/>
        <v>0</v>
      </c>
      <c r="G119" s="68">
        <f t="shared" si="32"/>
        <v>0</v>
      </c>
      <c r="H119" s="68">
        <f t="shared" si="32"/>
        <v>0</v>
      </c>
      <c r="I119" s="68">
        <f t="shared" si="32"/>
        <v>0</v>
      </c>
      <c r="J119" s="68">
        <f t="shared" si="32"/>
        <v>0</v>
      </c>
      <c r="K119" s="68">
        <f t="shared" si="32"/>
        <v>0</v>
      </c>
      <c r="L119" s="68">
        <f t="shared" si="32"/>
        <v>0</v>
      </c>
      <c r="M119" s="68">
        <f t="shared" si="32"/>
        <v>0</v>
      </c>
      <c r="N119" s="68">
        <f t="shared" si="32"/>
        <v>0</v>
      </c>
      <c r="O119" s="68">
        <f t="shared" si="32"/>
        <v>0</v>
      </c>
      <c r="P119" s="68">
        <f t="shared" si="32"/>
        <v>0</v>
      </c>
      <c r="Q119" s="68">
        <f t="shared" si="32"/>
        <v>0</v>
      </c>
      <c r="R119" s="69" t="str">
        <f t="shared" si="32"/>
        <v/>
      </c>
      <c r="S119" s="111"/>
      <c r="T119" s="112"/>
      <c r="U119" s="112"/>
      <c r="V119" s="112"/>
      <c r="W119" s="112"/>
      <c r="X119" s="112"/>
      <c r="Y119" s="114"/>
    </row>
    <row r="120" spans="1:25" x14ac:dyDescent="0.25">
      <c r="A120" s="58"/>
      <c r="B120" s="86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</row>
  </sheetData>
  <mergeCells count="99">
    <mergeCell ref="Y20:Y22"/>
    <mergeCell ref="D21:Q21"/>
    <mergeCell ref="A108:B109"/>
    <mergeCell ref="A116:B116"/>
    <mergeCell ref="P2:R2"/>
    <mergeCell ref="S108:X110"/>
    <mergeCell ref="Y108:Y110"/>
    <mergeCell ref="A110:B111"/>
    <mergeCell ref="S111:W114"/>
    <mergeCell ref="X111:Y114"/>
    <mergeCell ref="A114:B114"/>
    <mergeCell ref="S106:X107"/>
    <mergeCell ref="Y106:Y107"/>
    <mergeCell ref="U20:U22"/>
    <mergeCell ref="A115:B115"/>
    <mergeCell ref="C117:R117"/>
    <mergeCell ref="A112:B113"/>
    <mergeCell ref="A98:B99"/>
    <mergeCell ref="A100:B101"/>
    <mergeCell ref="A102:B103"/>
    <mergeCell ref="A104:B105"/>
    <mergeCell ref="A106:B107"/>
    <mergeCell ref="T20:T22"/>
    <mergeCell ref="V20:V22"/>
    <mergeCell ref="W20:X21"/>
    <mergeCell ref="A95:R95"/>
    <mergeCell ref="A96:C96"/>
    <mergeCell ref="R96:R97"/>
    <mergeCell ref="A97:C97"/>
    <mergeCell ref="C18:G18"/>
    <mergeCell ref="H18:J18"/>
    <mergeCell ref="K18:W18"/>
    <mergeCell ref="A19:Y19"/>
    <mergeCell ref="A20:A22"/>
    <mergeCell ref="B20:B22"/>
    <mergeCell ref="C20:C22"/>
    <mergeCell ref="D20:Q20"/>
    <mergeCell ref="R20:R22"/>
    <mergeCell ref="S20:S22"/>
    <mergeCell ref="C16:G16"/>
    <mergeCell ref="H16:J16"/>
    <mergeCell ref="K16:W16"/>
    <mergeCell ref="C17:G17"/>
    <mergeCell ref="H17:J17"/>
    <mergeCell ref="K17:W17"/>
    <mergeCell ref="C14:G14"/>
    <mergeCell ref="H14:J14"/>
    <mergeCell ref="K14:W14"/>
    <mergeCell ref="C15:G15"/>
    <mergeCell ref="H15:J15"/>
    <mergeCell ref="K15:W15"/>
    <mergeCell ref="C12:G12"/>
    <mergeCell ref="H12:J12"/>
    <mergeCell ref="K12:W12"/>
    <mergeCell ref="C13:G13"/>
    <mergeCell ref="H13:J13"/>
    <mergeCell ref="K13:W13"/>
    <mergeCell ref="C9:G9"/>
    <mergeCell ref="H9:J9"/>
    <mergeCell ref="K9:W9"/>
    <mergeCell ref="C11:G11"/>
    <mergeCell ref="H11:J11"/>
    <mergeCell ref="K11:W11"/>
    <mergeCell ref="H10:J10"/>
    <mergeCell ref="K10:W10"/>
    <mergeCell ref="C7:G7"/>
    <mergeCell ref="H7:J7"/>
    <mergeCell ref="K7:W7"/>
    <mergeCell ref="X7:Y7"/>
    <mergeCell ref="C8:G8"/>
    <mergeCell ref="H8:J8"/>
    <mergeCell ref="K8:W8"/>
    <mergeCell ref="K4:W4"/>
    <mergeCell ref="C5:G5"/>
    <mergeCell ref="H5:J5"/>
    <mergeCell ref="K5:W5"/>
    <mergeCell ref="X5:Y5"/>
    <mergeCell ref="C6:G6"/>
    <mergeCell ref="H6:J6"/>
    <mergeCell ref="K6:W6"/>
    <mergeCell ref="X6:Y6"/>
    <mergeCell ref="S117:Y117"/>
    <mergeCell ref="S118:X119"/>
    <mergeCell ref="Y118:Y119"/>
    <mergeCell ref="A1:Y1"/>
    <mergeCell ref="K2:O2"/>
    <mergeCell ref="S2:X2"/>
    <mergeCell ref="T3:Y3"/>
    <mergeCell ref="C4:G4"/>
    <mergeCell ref="C10:G10"/>
    <mergeCell ref="H4:J4"/>
    <mergeCell ref="P3:Q3"/>
    <mergeCell ref="R3:S3"/>
    <mergeCell ref="A2:B2"/>
    <mergeCell ref="C2:J2"/>
    <mergeCell ref="A3:B3"/>
    <mergeCell ref="D3:F3"/>
    <mergeCell ref="G3:J3"/>
    <mergeCell ref="K3:O3"/>
  </mergeCells>
  <conditionalFormatting sqref="D97:Q97 D23:Q94">
    <cfRule type="cellIs" dxfId="2" priority="25" operator="equal">
      <formula>"AB"</formula>
    </cfRule>
    <cfRule type="cellIs" dxfId="1" priority="26" operator="equal">
      <formula>"WH"</formula>
    </cfRule>
    <cfRule type="cellIs" dxfId="0" priority="27" operator="equal">
      <formula>"RA"</formula>
    </cfRule>
  </conditionalFormatting>
  <dataValidations xWindow="120" yWindow="331" count="9">
    <dataValidation type="list" allowBlank="1" showInputMessage="1" showErrorMessage="1" sqref="R3:S3">
      <formula1>"2012,2013,2014,2015,2016,2017,2018,2019,2020"</formula1>
    </dataValidation>
    <dataValidation type="list" allowBlank="1" showInputMessage="1" showErrorMessage="1" sqref="A3:B3">
      <formula1>"SEMESTER NO.,TRIMESTER NO."</formula1>
    </dataValidation>
    <dataValidation type="list" allowBlank="1" showInputMessage="1" showErrorMessage="1" sqref="C3">
      <formula1>"I,II,III,IV,V,VI,VII,VIII,IX,X"</formula1>
    </dataValidation>
    <dataValidation type="list" allowBlank="1" showInputMessage="1" showErrorMessage="1" sqref="G3:J3">
      <formula1>"A,B,C,D,-"</formula1>
    </dataValidation>
    <dataValidation type="list" allowBlank="1" showInputMessage="1" showErrorMessage="1" sqref="P3:Q3">
      <formula1>"JAN,FEB,MAR,APR,MAY,JUN,JUL,AUG,SEP,OCT,NOV,DEC"</formula1>
    </dataValidation>
    <dataValidation type="list" allowBlank="1" showInputMessage="1" showErrorMessage="1" sqref="T3:Y3">
      <formula1>"AFTER REVALUATION,AFTER SUPPLEMENTARY EXAM"</formula1>
    </dataValidation>
    <dataValidation type="list" allowBlank="1" showInputMessage="1" showErrorMessage="1" sqref="C2:J2">
      <formula1>$AF$1:$AF$39</formula1>
    </dataValidation>
    <dataValidation type="decimal" allowBlank="1" showInputMessage="1" showErrorMessage="1" error="ENTER the GPA _x000a__x000a_IF THERE IS NO GPA LEAVE THE CELL AS BLANK_x000a_" prompt="ENTER the GPA_x000a__x000a_IF THERE IS NO GPA, LEAVE THE CELL AS BLANK" sqref="R23:R94">
      <formula1>0.1</formula1>
      <formula2>10</formula2>
    </dataValidation>
    <dataValidation type="list" allowBlank="1" showInputMessage="1" showErrorMessage="1" prompt="SELECT ANY ONE OF THE FOLLOWING:_x000a_S,A,B,C,D,E, RA,AB,WH,W" sqref="D23:Q94">
      <formula1>"S,A,B,C,D,E,RA,AB,WH,W"</formula1>
    </dataValidation>
  </dataValidations>
  <printOptions horizontalCentered="1"/>
  <pageMargins left="0.7" right="0.7" top="0.75" bottom="0.75" header="0.3" footer="0.3"/>
  <pageSetup paperSize="9" scale="83" orientation="landscape" verticalDpi="300" r:id="rId1"/>
  <headerFooter>
    <oddFooter xml:space="preserve">&amp;L                        CLASS ADVISOR SIGN WITH DATE&amp;CHOD&amp;RPRINCIPAL                              </oddFooter>
  </headerFooter>
  <rowBreaks count="3" manualBreakCount="3">
    <brk id="32" max="16383" man="1"/>
    <brk id="63" max="24" man="1"/>
    <brk id="9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LARGE SECTION</vt:lpstr>
      <vt:lpstr>'LARGE SECTION'!Print_Area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2020-11-13T11:26:42Z</dcterms:modified>
</cp:coreProperties>
</file>