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j98\Desktop\Semester 8\ITM102\Excel\"/>
    </mc:Choice>
  </mc:AlternateContent>
  <xr:revisionPtr revIDLastSave="0" documentId="8_{F9488126-3E79-4481-BE5C-4D7E0C9C36D1}" xr6:coauthVersionLast="45" xr6:coauthVersionMax="45" xr10:uidLastSave="{00000000-0000-0000-0000-000000000000}"/>
  <bookViews>
    <workbookView xWindow="6348" yWindow="1836" windowWidth="17040" windowHeight="8388" xr2:uid="{00000000-000D-0000-FFFF-FFFF00000000}"/>
  </bookViews>
  <sheets>
    <sheet name="Region 1" sheetId="1" r:id="rId1"/>
    <sheet name="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3" i="1" l="1"/>
  <c r="J20" i="1" a="1"/>
  <c r="J20" i="1" s="1"/>
  <c r="I4" i="1" a="1"/>
  <c r="I4" i="1" s="1"/>
  <c r="I5" i="1" a="1"/>
  <c r="I5" i="1"/>
  <c r="I6" i="1" a="1"/>
  <c r="I6" i="1" s="1"/>
  <c r="I7" i="1" a="1"/>
  <c r="I7" i="1"/>
  <c r="I8" i="1" a="1"/>
  <c r="I8" i="1" s="1"/>
  <c r="I9" i="1" a="1"/>
  <c r="I9" i="1"/>
  <c r="I10" i="1" a="1"/>
  <c r="I10" i="1" s="1"/>
  <c r="I11" i="1" a="1"/>
  <c r="I11" i="1"/>
  <c r="I12" i="1" a="1"/>
  <c r="I12" i="1" s="1"/>
  <c r="I13" i="1" a="1"/>
  <c r="I13" i="1"/>
  <c r="I14" i="1" a="1"/>
  <c r="I14" i="1" s="1"/>
  <c r="I15" i="1" a="1"/>
  <c r="I15" i="1"/>
  <c r="I16" i="1" a="1"/>
  <c r="I16" i="1" s="1"/>
  <c r="I3" i="1" a="1"/>
  <c r="I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3" i="1"/>
  <c r="L17" i="1"/>
  <c r="B17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3" i="1"/>
  <c r="H4" i="1"/>
  <c r="J4" i="1" s="1"/>
  <c r="H5" i="1"/>
  <c r="J5" i="1" s="1"/>
  <c r="H6" i="1"/>
  <c r="H7" i="1"/>
  <c r="H8" i="1"/>
  <c r="H9" i="1"/>
  <c r="H10" i="1"/>
  <c r="H11" i="1"/>
  <c r="H12" i="1"/>
  <c r="J12" i="1" s="1"/>
  <c r="H13" i="1"/>
  <c r="J13" i="1" s="1"/>
  <c r="H14" i="1"/>
  <c r="H15" i="1"/>
  <c r="H16" i="1"/>
  <c r="H3" i="1"/>
  <c r="J3" i="1" s="1"/>
  <c r="F4" i="1"/>
  <c r="F5" i="1"/>
  <c r="F6" i="1"/>
  <c r="F7" i="1"/>
  <c r="J7" i="1" s="1"/>
  <c r="F8" i="1"/>
  <c r="F9" i="1"/>
  <c r="F10" i="1"/>
  <c r="J10" i="1" s="1"/>
  <c r="F11" i="1"/>
  <c r="J11" i="1" s="1"/>
  <c r="F12" i="1"/>
  <c r="F13" i="1"/>
  <c r="F14" i="1"/>
  <c r="F15" i="1"/>
  <c r="F16" i="1"/>
  <c r="F3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2" i="2"/>
  <c r="J6" i="1"/>
  <c r="J9" i="1"/>
  <c r="J14" i="1"/>
  <c r="J15" i="1"/>
  <c r="J16" i="1" l="1"/>
  <c r="J8" i="1"/>
  <c r="J17" i="1" s="1"/>
  <c r="H23" i="1"/>
  <c r="F23" i="1"/>
  <c r="H22" i="1"/>
  <c r="F22" i="1"/>
  <c r="H21" i="1"/>
  <c r="F21" i="1"/>
  <c r="H20" i="1"/>
  <c r="F20" i="1"/>
  <c r="K17" i="1"/>
  <c r="I17" i="1"/>
  <c r="H17" i="1"/>
  <c r="G17" i="1"/>
  <c r="F17" i="1"/>
  <c r="E17" i="1"/>
</calcChain>
</file>

<file path=xl/sharedStrings.xml><?xml version="1.0" encoding="utf-8"?>
<sst xmlns="http://schemas.openxmlformats.org/spreadsheetml/2006/main" count="192" uniqueCount="82">
  <si>
    <t>Aspen Falls Property Tax Assessments</t>
  </si>
  <si>
    <t>Property</t>
  </si>
  <si>
    <t>Type</t>
  </si>
  <si>
    <t>Street Address</t>
  </si>
  <si>
    <t>City, State</t>
  </si>
  <si>
    <t>Taxes Collected</t>
  </si>
  <si>
    <t>Tax Difference</t>
  </si>
  <si>
    <t>High Tax</t>
  </si>
  <si>
    <t>R</t>
  </si>
  <si>
    <t>8863 N Hwy 25</t>
  </si>
  <si>
    <t>TR</t>
  </si>
  <si>
    <t>6243 E Rock Point Av</t>
  </si>
  <si>
    <t>RH</t>
  </si>
  <si>
    <t>1788 W Corriente Ln</t>
  </si>
  <si>
    <t>SL</t>
  </si>
  <si>
    <t>519 S Varano Av</t>
  </si>
  <si>
    <t>V</t>
  </si>
  <si>
    <t>4276 W Taft St</t>
  </si>
  <si>
    <t>CL</t>
  </si>
  <si>
    <t>8485 S Morris Hill Pl</t>
  </si>
  <si>
    <t>CC</t>
  </si>
  <si>
    <t>6967 W Green St</t>
  </si>
  <si>
    <t>5253 E Karen Dr</t>
  </si>
  <si>
    <t>Co</t>
  </si>
  <si>
    <t>6788 W Hawk Creek Ct</t>
  </si>
  <si>
    <t>5507 E White Barn Rd</t>
  </si>
  <si>
    <t>P</t>
  </si>
  <si>
    <t>1680 E Divide Pass Dr</t>
  </si>
  <si>
    <t>9915 N Guinness Ct</t>
  </si>
  <si>
    <t>8994 N Chalet Ln</t>
  </si>
  <si>
    <t>9914 W Banstead Av</t>
  </si>
  <si>
    <t>Total</t>
  </si>
  <si>
    <t>Value</t>
  </si>
  <si>
    <t>Tax Rate</t>
  </si>
  <si>
    <t>High Tax Avg</t>
  </si>
  <si>
    <t>Parcel</t>
  </si>
  <si>
    <t>Address</t>
  </si>
  <si>
    <t>City</t>
  </si>
  <si>
    <t>State</t>
  </si>
  <si>
    <t>Tax Assessment</t>
  </si>
  <si>
    <t>CA</t>
  </si>
  <si>
    <t>Ranch</t>
  </si>
  <si>
    <t>Tudor Revival</t>
  </si>
  <si>
    <t>Row Home</t>
  </si>
  <si>
    <t>Split Level</t>
  </si>
  <si>
    <t>Victorian</t>
  </si>
  <si>
    <t>Colonial</t>
  </si>
  <si>
    <t>Cape Cod</t>
  </si>
  <si>
    <t>Condo</t>
  </si>
  <si>
    <t>Prarie</t>
  </si>
  <si>
    <t>6137 N Rhodamine Av</t>
  </si>
  <si>
    <t>7841 W Mercado Way</t>
  </si>
  <si>
    <t>4731 E Tori Way</t>
  </si>
  <si>
    <t>8493 N Bannock St</t>
  </si>
  <si>
    <t>3858 S Glenn Brook Pl</t>
  </si>
  <si>
    <t>6031 S Hinsdale Ct</t>
  </si>
  <si>
    <t>3674 W Teabrook Av</t>
  </si>
  <si>
    <t>8668 E Hopkirk Av</t>
  </si>
  <si>
    <t>515 E Birch</t>
  </si>
  <si>
    <t>1448 S Lighthouse Pl</t>
  </si>
  <si>
    <t>985 E Bobby Av</t>
  </si>
  <si>
    <t>6964 W Bandsaw St</t>
  </si>
  <si>
    <t>6189 N Crewe Av</t>
  </si>
  <si>
    <t>9750 E Cimarron Av</t>
  </si>
  <si>
    <t>4509 E Plantation Dr</t>
  </si>
  <si>
    <t>5674 W Split Wood</t>
  </si>
  <si>
    <t>8595 N Provident Ct</t>
  </si>
  <si>
    <t>5901 S Farnyville Ln</t>
  </si>
  <si>
    <t>9061 S Lakewood Way</t>
  </si>
  <si>
    <t>0774 S Sumpter Way</t>
  </si>
  <si>
    <t>1754 W Eugene St</t>
  </si>
  <si>
    <t>778 E Misti Dawn Ln</t>
  </si>
  <si>
    <t>9483 S Tanero Ct</t>
  </si>
  <si>
    <t>2018 Value</t>
  </si>
  <si>
    <t>2018 Tax Assessment</t>
  </si>
  <si>
    <t>2017 Tax Assessment</t>
  </si>
  <si>
    <t>2017 Value</t>
  </si>
  <si>
    <t>2019 Future Value</t>
  </si>
  <si>
    <t xml:space="preserve">2018 Value </t>
  </si>
  <si>
    <t xml:space="preserve">2017 Value </t>
  </si>
  <si>
    <t xml:space="preserve"> 2016 Value</t>
  </si>
  <si>
    <t>Aspen Falls,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</si>
</sst>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\$#,##0.00;\(\$#,##0.00\)"/>
    <numFmt numFmtId="167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8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7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6" fillId="0" borderId="0" xfId="0" applyNumberFormat="1" applyFont="1" applyFill="1" applyBorder="1" applyAlignment="1" applyProtection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166" fontId="6" fillId="0" borderId="0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 applyFont="1"/>
    <xf numFmtId="167" fontId="0" fillId="0" borderId="0" xfId="1" applyNumberFormat="1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4" fillId="0" borderId="0" xfId="5" applyFont="1" applyAlignment="1">
      <alignment horizontal="center" wrapText="1"/>
    </xf>
    <xf numFmtId="0" fontId="6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/>
    </xf>
    <xf numFmtId="0" fontId="9" fillId="0" borderId="2" xfId="4" applyFont="1" applyAlignment="1">
      <alignment horizontal="center" wrapText="1"/>
    </xf>
    <xf numFmtId="1" fontId="0" fillId="0" borderId="0" xfId="1" applyNumberFormat="1" applyFont="1" applyAlignment="1">
      <alignment horizontal="center"/>
    </xf>
    <xf numFmtId="0" fontId="10" fillId="0" borderId="0" xfId="5" applyFont="1" applyAlignment="1">
      <alignment horizontal="center" wrapText="1"/>
    </xf>
    <xf numFmtId="1" fontId="0" fillId="0" borderId="0" xfId="1" applyNumberFormat="1" applyFont="1" applyAlignment="1">
      <alignment horizontal="center" vertical="center"/>
    </xf>
    <xf numFmtId="0" fontId="9" fillId="0" borderId="2" xfId="4" applyFont="1" applyAlignment="1">
      <alignment horizontal="left" wrapText="1"/>
    </xf>
    <xf numFmtId="165" fontId="0" fillId="0" borderId="0" xfId="1" applyFont="1"/>
    <xf numFmtId="165" fontId="4" fillId="0" borderId="0" xfId="1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0" xfId="0" applyFont="1"/>
    <xf numFmtId="0" fontId="8" fillId="0" borderId="0" xfId="8" applyFont="1" applyAlignment="1">
      <alignment vertical="center" wrapText="1"/>
    </xf>
    <xf numFmtId="0" fontId="0" fillId="0" borderId="0" xfId="0" applyFont="1" applyBorder="1"/>
    <xf numFmtId="165" fontId="6" fillId="0" borderId="0" xfId="1" applyFont="1" applyFill="1" applyBorder="1" applyAlignment="1" applyProtection="1">
      <alignment horizontal="right" vertical="center" wrapText="1"/>
    </xf>
    <xf numFmtId="0" fontId="3" fillId="3" borderId="2" xfId="4" applyFill="1" applyAlignment="1">
      <alignment horizontal="center"/>
    </xf>
    <xf numFmtId="0" fontId="3" fillId="3" borderId="2" xfId="4" applyFill="1" applyAlignment="1">
      <alignment horizontal="center" wrapText="1"/>
    </xf>
    <xf numFmtId="164" fontId="6" fillId="0" borderId="0" xfId="0" applyNumberFormat="1" applyFont="1" applyFill="1" applyBorder="1" applyAlignment="1" applyProtection="1">
      <alignment horizontal="right" vertical="center" wrapText="1"/>
    </xf>
    <xf numFmtId="164" fontId="1" fillId="0" borderId="3" xfId="6" applyNumberFormat="1" applyFont="1" applyFill="1" applyAlignment="1" applyProtection="1">
      <alignment horizontal="right" vertical="center" wrapText="1"/>
    </xf>
    <xf numFmtId="164" fontId="1" fillId="0" borderId="3" xfId="2" applyNumberFormat="1" applyFont="1" applyBorder="1"/>
    <xf numFmtId="0" fontId="2" fillId="2" borderId="1" xfId="3" applyFill="1" applyAlignment="1">
      <alignment horizontal="center"/>
    </xf>
    <xf numFmtId="164" fontId="6" fillId="0" borderId="0" xfId="2" applyFont="1" applyFill="1" applyBorder="1" applyAlignment="1" applyProtection="1">
      <alignment horizontal="right" vertical="center" wrapText="1"/>
    </xf>
    <xf numFmtId="164" fontId="0" fillId="0" borderId="0" xfId="2" applyFont="1"/>
  </cellXfs>
  <cellStyles count="9">
    <cellStyle name="Comma" xfId="1" builtinId="3"/>
    <cellStyle name="Currency" xfId="2" builtinId="4"/>
    <cellStyle name="Explanatory Text" xfId="5" builtinId="53"/>
    <cellStyle name="Heading 1" xfId="3" builtinId="16"/>
    <cellStyle name="Heading 3" xfId="4" builtinId="18"/>
    <cellStyle name="Hyperlink" xfId="8" builtinId="8"/>
    <cellStyle name="Normal" xfId="0" builtinId="0"/>
    <cellStyle name="Normal 2" xfId="7" xr:uid="{00000000-0005-0000-0000-000007000000}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E1" zoomScaleNormal="100" workbookViewId="0">
      <selection activeCell="J24" sqref="J24"/>
    </sheetView>
  </sheetViews>
  <sheetFormatPr defaultRowHeight="14.4" x14ac:dyDescent="0.3"/>
  <cols>
    <col min="1" max="1" width="11.33203125" customWidth="1"/>
    <col min="2" max="2" width="8.5546875" style="20" customWidth="1"/>
    <col min="3" max="3" width="20.44140625" style="20" customWidth="1"/>
    <col min="4" max="4" width="15" style="20" customWidth="1"/>
    <col min="5" max="5" width="14.88671875" style="20" customWidth="1"/>
    <col min="6" max="6" width="11.6640625" customWidth="1"/>
    <col min="7" max="7" width="14.88671875" customWidth="1"/>
    <col min="8" max="8" width="11.6640625" customWidth="1"/>
    <col min="9" max="9" width="12.109375" bestFit="1" customWidth="1"/>
    <col min="10" max="10" width="13.6640625" customWidth="1"/>
    <col min="11" max="11" width="12" customWidth="1"/>
    <col min="12" max="12" width="11.33203125" customWidth="1"/>
    <col min="13" max="13" width="11.33203125" bestFit="1" customWidth="1"/>
  </cols>
  <sheetData>
    <row r="1" spans="1:14" ht="20.399999999999999" thickBot="1" x14ac:dyDescent="0.4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31.5" customHeight="1" thickTop="1" thickBot="1" x14ac:dyDescent="0.35">
      <c r="A2" s="26" t="s">
        <v>1</v>
      </c>
      <c r="B2" s="26" t="s">
        <v>2</v>
      </c>
      <c r="C2" s="27" t="s">
        <v>3</v>
      </c>
      <c r="D2" s="26" t="s">
        <v>4</v>
      </c>
      <c r="E2" s="26" t="s">
        <v>76</v>
      </c>
      <c r="F2" s="27" t="s">
        <v>75</v>
      </c>
      <c r="G2" s="26" t="s">
        <v>73</v>
      </c>
      <c r="H2" s="27" t="s">
        <v>74</v>
      </c>
      <c r="I2" s="27" t="s">
        <v>5</v>
      </c>
      <c r="J2" s="27" t="s">
        <v>6</v>
      </c>
      <c r="K2" s="27" t="s">
        <v>77</v>
      </c>
      <c r="L2" s="26" t="s">
        <v>7</v>
      </c>
    </row>
    <row r="3" spans="1:14" ht="15" customHeight="1" x14ac:dyDescent="0.3">
      <c r="A3" s="1">
        <v>1003.93855</v>
      </c>
      <c r="B3" s="2" t="s">
        <v>8</v>
      </c>
      <c r="C3" s="3" t="s">
        <v>9</v>
      </c>
      <c r="D3" s="4" t="s">
        <v>81</v>
      </c>
      <c r="E3" s="28">
        <v>1778170</v>
      </c>
      <c r="F3" s="32">
        <f>VLOOKUP(E3,$C$19:$D$24,2)*E3</f>
        <v>21213.5681</v>
      </c>
      <c r="G3" s="28">
        <v>1760389</v>
      </c>
      <c r="H3" s="32">
        <f>VLOOKUP(G3,$C$19:$D$24,2)*G3</f>
        <v>21001.440770000001</v>
      </c>
      <c r="I3" s="33">
        <f t="array" ref="I3">F3:F16+H3:H16</f>
        <v>42215.008870000005</v>
      </c>
      <c r="J3" s="32">
        <f>H3-F3</f>
        <v>-212.12732999999935</v>
      </c>
      <c r="K3" s="18">
        <f>-FV(0.015,12*0.5,0,H3)</f>
        <v>22963.883943046825</v>
      </c>
      <c r="L3" s="6" t="b">
        <f>AND(F3&gt;10000,H3&gt;10000)</f>
        <v>1</v>
      </c>
    </row>
    <row r="4" spans="1:14" ht="15" customHeight="1" x14ac:dyDescent="0.3">
      <c r="A4" s="1">
        <v>1004.5642800000001</v>
      </c>
      <c r="B4" s="2" t="s">
        <v>10</v>
      </c>
      <c r="C4" s="3" t="s">
        <v>11</v>
      </c>
      <c r="D4" s="4" t="s">
        <v>81</v>
      </c>
      <c r="E4" s="25">
        <v>1400974</v>
      </c>
      <c r="F4" s="25">
        <f t="shared" ref="F4:F16" si="0">VLOOKUP(E4,$C$19:$D$24,2)*E4</f>
        <v>14794.28544</v>
      </c>
      <c r="G4" s="25">
        <v>1457013</v>
      </c>
      <c r="H4" s="25">
        <f t="shared" ref="H4:H16" si="1">VLOOKUP(G4,$C$19:$D$24,2)*G4</f>
        <v>15386.057279999999</v>
      </c>
      <c r="I4" s="18">
        <f t="array" ref="I4">F4:F17+H4:H17</f>
        <v>30180.342720000001</v>
      </c>
      <c r="J4" s="25">
        <f t="shared" ref="J4:J16" si="2">H4-F4</f>
        <v>591.77183999999943</v>
      </c>
      <c r="K4" s="18">
        <f t="shared" ref="K4:K16" si="3">-FV(0.015,12*0.5,0,H4)</f>
        <v>16823.780691451611</v>
      </c>
      <c r="L4" s="6" t="b">
        <f t="shared" ref="L4:L16" si="4">AND(F4&gt;10000,H4&gt;10000)</f>
        <v>1</v>
      </c>
    </row>
    <row r="5" spans="1:14" ht="15" customHeight="1" x14ac:dyDescent="0.3">
      <c r="A5" s="1">
        <v>1042.34655</v>
      </c>
      <c r="B5" s="2" t="s">
        <v>12</v>
      </c>
      <c r="C5" s="3" t="s">
        <v>13</v>
      </c>
      <c r="D5" s="4" t="s">
        <v>81</v>
      </c>
      <c r="E5" s="25">
        <v>208060</v>
      </c>
      <c r="F5" s="25">
        <f t="shared" si="0"/>
        <v>2611.1530000000002</v>
      </c>
      <c r="G5" s="25">
        <v>208060</v>
      </c>
      <c r="H5" s="25">
        <f t="shared" si="1"/>
        <v>2611.1530000000002</v>
      </c>
      <c r="I5" s="18">
        <f t="array" ref="I5">F5:F18+H5:H18</f>
        <v>5222.3060000000005</v>
      </c>
      <c r="J5" s="25">
        <f t="shared" si="2"/>
        <v>0</v>
      </c>
      <c r="K5" s="18">
        <f t="shared" si="3"/>
        <v>2855.1476589736158</v>
      </c>
      <c r="L5" s="6" t="b">
        <f t="shared" si="4"/>
        <v>0</v>
      </c>
    </row>
    <row r="6" spans="1:14" ht="15" customHeight="1" x14ac:dyDescent="0.3">
      <c r="A6" s="1">
        <v>1048.78162</v>
      </c>
      <c r="B6" s="2" t="s">
        <v>14</v>
      </c>
      <c r="C6" s="3" t="s">
        <v>15</v>
      </c>
      <c r="D6" s="4" t="s">
        <v>81</v>
      </c>
      <c r="E6" s="25">
        <v>135580</v>
      </c>
      <c r="F6" s="25">
        <f t="shared" si="0"/>
        <v>1701.529</v>
      </c>
      <c r="G6" s="25">
        <v>134225</v>
      </c>
      <c r="H6" s="25">
        <f t="shared" si="1"/>
        <v>1684.5237500000001</v>
      </c>
      <c r="I6" s="18">
        <f t="array" ref="I6">F6:F19+H6:H19</f>
        <v>3386.0527499999998</v>
      </c>
      <c r="J6" s="25">
        <f t="shared" si="2"/>
        <v>-17.005249999999933</v>
      </c>
      <c r="K6" s="18">
        <f t="shared" si="3"/>
        <v>1841.9311473888952</v>
      </c>
      <c r="L6" s="6" t="b">
        <f t="shared" si="4"/>
        <v>0</v>
      </c>
    </row>
    <row r="7" spans="1:14" ht="15" customHeight="1" x14ac:dyDescent="0.3">
      <c r="A7" s="1">
        <v>1074.7386200000001</v>
      </c>
      <c r="B7" s="8" t="s">
        <v>16</v>
      </c>
      <c r="C7" s="3" t="s">
        <v>17</v>
      </c>
      <c r="D7" s="9" t="s">
        <v>81</v>
      </c>
      <c r="E7" s="25">
        <v>694188</v>
      </c>
      <c r="F7" s="25">
        <f t="shared" si="0"/>
        <v>8087.2902000000004</v>
      </c>
      <c r="G7" s="25">
        <v>721956</v>
      </c>
      <c r="H7" s="25">
        <f t="shared" si="1"/>
        <v>8410.7874000000011</v>
      </c>
      <c r="I7" s="18">
        <f t="array" ref="I7">F7:F20+H7:H20</f>
        <v>16498.077600000001</v>
      </c>
      <c r="J7" s="25">
        <f t="shared" si="2"/>
        <v>323.4972000000007</v>
      </c>
      <c r="K7" s="18">
        <f t="shared" si="3"/>
        <v>9196.7188269836297</v>
      </c>
      <c r="L7" s="6" t="b">
        <f t="shared" si="4"/>
        <v>0</v>
      </c>
    </row>
    <row r="8" spans="1:14" ht="15" customHeight="1" x14ac:dyDescent="0.3">
      <c r="A8" s="1">
        <v>1104.8000500000001</v>
      </c>
      <c r="B8" s="2" t="s">
        <v>18</v>
      </c>
      <c r="C8" s="3" t="s">
        <v>19</v>
      </c>
      <c r="D8" s="4" t="s">
        <v>81</v>
      </c>
      <c r="E8" s="25">
        <v>379314</v>
      </c>
      <c r="F8" s="25">
        <f t="shared" si="0"/>
        <v>4419.0081</v>
      </c>
      <c r="G8" s="25">
        <v>386900</v>
      </c>
      <c r="H8" s="25">
        <f t="shared" si="1"/>
        <v>4507.3850000000002</v>
      </c>
      <c r="I8" s="18">
        <f t="array" ref="I8">F8:F21+H8:H21</f>
        <v>8926.3931000000011</v>
      </c>
      <c r="J8" s="25">
        <f t="shared" si="2"/>
        <v>88.376900000000205</v>
      </c>
      <c r="K8" s="18">
        <f t="shared" si="3"/>
        <v>4928.5697662460952</v>
      </c>
      <c r="L8" s="6" t="b">
        <f t="shared" si="4"/>
        <v>0</v>
      </c>
    </row>
    <row r="9" spans="1:14" ht="15" customHeight="1" x14ac:dyDescent="0.3">
      <c r="A9" s="1">
        <v>1107.9210700000001</v>
      </c>
      <c r="B9" s="2" t="s">
        <v>20</v>
      </c>
      <c r="C9" s="3" t="s">
        <v>21</v>
      </c>
      <c r="D9" s="4" t="s">
        <v>81</v>
      </c>
      <c r="E9" s="25">
        <v>194692</v>
      </c>
      <c r="F9" s="25">
        <f t="shared" si="0"/>
        <v>2443.3845999999999</v>
      </c>
      <c r="G9" s="25">
        <v>196639</v>
      </c>
      <c r="H9" s="25">
        <f t="shared" si="1"/>
        <v>2467.81945</v>
      </c>
      <c r="I9" s="18">
        <f t="array" ref="I9">F9:F22+H9:H22</f>
        <v>4911.2040500000003</v>
      </c>
      <c r="J9" s="25">
        <f t="shared" si="2"/>
        <v>24.434850000000097</v>
      </c>
      <c r="K9" s="18">
        <f t="shared" si="3"/>
        <v>2698.4205542291297</v>
      </c>
      <c r="L9" s="6" t="b">
        <f t="shared" si="4"/>
        <v>0</v>
      </c>
    </row>
    <row r="10" spans="1:14" ht="15" customHeight="1" x14ac:dyDescent="0.3">
      <c r="A10" s="1">
        <v>1148.25487</v>
      </c>
      <c r="B10" s="2" t="s">
        <v>16</v>
      </c>
      <c r="C10" s="3" t="s">
        <v>22</v>
      </c>
      <c r="D10" s="4" t="s">
        <v>81</v>
      </c>
      <c r="E10" s="25">
        <v>1452103</v>
      </c>
      <c r="F10" s="25">
        <f t="shared" si="0"/>
        <v>15334.20768</v>
      </c>
      <c r="G10" s="25">
        <v>1408540</v>
      </c>
      <c r="H10" s="25">
        <f t="shared" si="1"/>
        <v>14874.1824</v>
      </c>
      <c r="I10" s="18">
        <f t="array" ref="I10">F10:F23+H10:H23</f>
        <v>30208.390079999997</v>
      </c>
      <c r="J10" s="25">
        <f t="shared" si="2"/>
        <v>-460.02527999999984</v>
      </c>
      <c r="K10" s="18">
        <f t="shared" si="3"/>
        <v>16264.074551934165</v>
      </c>
      <c r="L10" s="6" t="b">
        <f t="shared" si="4"/>
        <v>1</v>
      </c>
    </row>
    <row r="11" spans="1:14" ht="15" customHeight="1" x14ac:dyDescent="0.3">
      <c r="A11" s="1">
        <v>1151.24388</v>
      </c>
      <c r="B11" s="2" t="s">
        <v>23</v>
      </c>
      <c r="C11" s="3" t="s">
        <v>24</v>
      </c>
      <c r="D11" s="4" t="s">
        <v>81</v>
      </c>
      <c r="E11" s="25">
        <v>56101</v>
      </c>
      <c r="F11" s="25">
        <f t="shared" si="0"/>
        <v>704.06754999999998</v>
      </c>
      <c r="G11" s="25">
        <v>56662</v>
      </c>
      <c r="H11" s="25">
        <f t="shared" si="1"/>
        <v>711.10810000000004</v>
      </c>
      <c r="I11" s="18">
        <f t="array" ref="I11">F11:F24+H11:H24</f>
        <v>1415.1756500000001</v>
      </c>
      <c r="J11" s="25">
        <f t="shared" si="2"/>
        <v>7.0405500000000529</v>
      </c>
      <c r="K11" s="18">
        <f t="shared" si="3"/>
        <v>777.55636188004905</v>
      </c>
      <c r="L11" s="6" t="b">
        <f t="shared" si="4"/>
        <v>0</v>
      </c>
    </row>
    <row r="12" spans="1:14" ht="15" customHeight="1" x14ac:dyDescent="0.3">
      <c r="A12" s="1">
        <v>1152.20596</v>
      </c>
      <c r="B12" s="2" t="s">
        <v>18</v>
      </c>
      <c r="C12" s="3" t="s">
        <v>25</v>
      </c>
      <c r="D12" s="4" t="s">
        <v>81</v>
      </c>
      <c r="E12" s="25">
        <v>238152</v>
      </c>
      <c r="F12" s="25">
        <f t="shared" si="0"/>
        <v>2988.8076000000001</v>
      </c>
      <c r="G12" s="25">
        <v>254822</v>
      </c>
      <c r="H12" s="25">
        <f t="shared" si="1"/>
        <v>3198.0161000000003</v>
      </c>
      <c r="I12" s="18">
        <f t="array" ref="I12">F12:F25+H12:H25</f>
        <v>6186.8237000000008</v>
      </c>
      <c r="J12" s="25">
        <f t="shared" si="2"/>
        <v>209.20850000000019</v>
      </c>
      <c r="K12" s="18">
        <f t="shared" si="3"/>
        <v>3496.8491625251113</v>
      </c>
      <c r="L12" s="6" t="b">
        <f t="shared" si="4"/>
        <v>0</v>
      </c>
    </row>
    <row r="13" spans="1:14" ht="15" customHeight="1" x14ac:dyDescent="0.3">
      <c r="A13" s="1">
        <v>1179.5181399999999</v>
      </c>
      <c r="B13" s="2" t="s">
        <v>26</v>
      </c>
      <c r="C13" s="3" t="s">
        <v>27</v>
      </c>
      <c r="D13" s="4" t="s">
        <v>81</v>
      </c>
      <c r="E13" s="25">
        <v>390158</v>
      </c>
      <c r="F13" s="25">
        <f t="shared" si="0"/>
        <v>4545.3407000000007</v>
      </c>
      <c r="G13" s="25">
        <v>390158</v>
      </c>
      <c r="H13" s="25">
        <f t="shared" si="1"/>
        <v>4545.3407000000007</v>
      </c>
      <c r="I13" s="18">
        <f t="array" ref="I13">F13:F26+H13:H26</f>
        <v>9090.6814000000013</v>
      </c>
      <c r="J13" s="25">
        <f t="shared" si="2"/>
        <v>0</v>
      </c>
      <c r="K13" s="18">
        <f t="shared" si="3"/>
        <v>4970.0721707393232</v>
      </c>
      <c r="L13" s="6" t="b">
        <f t="shared" si="4"/>
        <v>0</v>
      </c>
    </row>
    <row r="14" spans="1:14" ht="15" customHeight="1" x14ac:dyDescent="0.3">
      <c r="A14" s="1">
        <v>1185.79277</v>
      </c>
      <c r="B14" s="2" t="s">
        <v>14</v>
      </c>
      <c r="C14" s="3" t="s">
        <v>28</v>
      </c>
      <c r="D14" s="4" t="s">
        <v>81</v>
      </c>
      <c r="E14" s="25">
        <v>146220</v>
      </c>
      <c r="F14" s="25">
        <f t="shared" si="0"/>
        <v>1835.0610000000001</v>
      </c>
      <c r="G14" s="25">
        <v>144758</v>
      </c>
      <c r="H14" s="25">
        <f t="shared" si="1"/>
        <v>1816.7129</v>
      </c>
      <c r="I14" s="18">
        <f t="array" ref="I14">F14:F27+H14:H27</f>
        <v>3651.7739000000001</v>
      </c>
      <c r="J14" s="25">
        <f t="shared" si="2"/>
        <v>-18.348100000000159</v>
      </c>
      <c r="K14" s="18">
        <f t="shared" si="3"/>
        <v>1986.4724830226983</v>
      </c>
      <c r="L14" s="6" t="b">
        <f t="shared" si="4"/>
        <v>0</v>
      </c>
    </row>
    <row r="15" spans="1:14" ht="15" customHeight="1" x14ac:dyDescent="0.3">
      <c r="A15" s="1">
        <v>1189.42668</v>
      </c>
      <c r="B15" s="2" t="s">
        <v>8</v>
      </c>
      <c r="C15" s="3" t="s">
        <v>29</v>
      </c>
      <c r="D15" s="4" t="s">
        <v>81</v>
      </c>
      <c r="E15" s="25">
        <v>796355</v>
      </c>
      <c r="F15" s="25">
        <f t="shared" si="0"/>
        <v>9277.5357500000009</v>
      </c>
      <c r="G15" s="25">
        <v>828210</v>
      </c>
      <c r="H15" s="25">
        <f t="shared" si="1"/>
        <v>8406.3315000000002</v>
      </c>
      <c r="I15" s="18">
        <f t="array" ref="I15">F15:F28+H15:H28</f>
        <v>17683.867250000003</v>
      </c>
      <c r="J15" s="25">
        <f t="shared" si="2"/>
        <v>-871.20425000000068</v>
      </c>
      <c r="K15" s="18">
        <f t="shared" si="3"/>
        <v>9191.8465531438269</v>
      </c>
      <c r="L15" s="6" t="b">
        <f t="shared" si="4"/>
        <v>0</v>
      </c>
    </row>
    <row r="16" spans="1:14" ht="15" customHeight="1" x14ac:dyDescent="0.3">
      <c r="A16" s="1">
        <v>1189.62976</v>
      </c>
      <c r="B16" s="2" t="s">
        <v>16</v>
      </c>
      <c r="C16" s="3" t="s">
        <v>30</v>
      </c>
      <c r="D16" s="4" t="s">
        <v>81</v>
      </c>
      <c r="E16" s="25">
        <v>994391</v>
      </c>
      <c r="F16" s="25">
        <f t="shared" si="0"/>
        <v>10093.068649999999</v>
      </c>
      <c r="G16" s="25">
        <v>984447</v>
      </c>
      <c r="H16" s="25">
        <f t="shared" si="1"/>
        <v>9992.1370499999994</v>
      </c>
      <c r="I16" s="18">
        <f t="array" ref="I16">F16:F29+H16:H29</f>
        <v>20085.205699999999</v>
      </c>
      <c r="J16" s="25">
        <f t="shared" si="2"/>
        <v>-100.93159999999989</v>
      </c>
      <c r="K16" s="18">
        <f t="shared" si="3"/>
        <v>10925.834949714179</v>
      </c>
      <c r="L16" s="6" t="b">
        <f t="shared" si="4"/>
        <v>0</v>
      </c>
    </row>
    <row r="17" spans="1:13" ht="15" customHeight="1" thickBot="1" x14ac:dyDescent="0.35">
      <c r="A17" s="11" t="s">
        <v>31</v>
      </c>
      <c r="B17" s="12">
        <f>COUNTA(B3:B16)</f>
        <v>14</v>
      </c>
      <c r="C17" s="3"/>
      <c r="D17" s="4"/>
      <c r="E17" s="29">
        <f t="shared" ref="E17:K17" si="5">SUM(E3:E16)</f>
        <v>8864458</v>
      </c>
      <c r="F17" s="29">
        <f t="shared" si="5"/>
        <v>100048.30736999999</v>
      </c>
      <c r="G17" s="29">
        <f t="shared" si="5"/>
        <v>8932779</v>
      </c>
      <c r="H17" s="29">
        <f t="shared" si="5"/>
        <v>99612.9954</v>
      </c>
      <c r="I17" s="30">
        <f t="shared" si="5"/>
        <v>199661.30277000001</v>
      </c>
      <c r="J17" s="29">
        <f t="shared" si="5"/>
        <v>-435.31196999999918</v>
      </c>
      <c r="K17" s="29">
        <f t="shared" si="5"/>
        <v>108921.15882127914</v>
      </c>
      <c r="L17" s="12">
        <f>COUNTIF(L3:L16,TRUE)</f>
        <v>3</v>
      </c>
    </row>
    <row r="18" spans="1:13" ht="15" customHeight="1" thickTop="1" thickBot="1" x14ac:dyDescent="0.35">
      <c r="A18" s="11"/>
      <c r="B18" s="10"/>
      <c r="C18" s="13" t="s">
        <v>32</v>
      </c>
      <c r="D18" s="13" t="s">
        <v>33</v>
      </c>
      <c r="E18" s="5"/>
      <c r="F18" s="5"/>
      <c r="G18" s="5"/>
      <c r="H18" s="5"/>
      <c r="J18" s="5"/>
      <c r="K18" s="14"/>
      <c r="L18" s="14"/>
      <c r="M18" s="15"/>
    </row>
    <row r="19" spans="1:13" ht="15" customHeight="1" thickBot="1" x14ac:dyDescent="0.35">
      <c r="A19" s="11"/>
      <c r="B19" s="10"/>
      <c r="C19" s="16">
        <v>50000</v>
      </c>
      <c r="D19" s="2">
        <v>1.255E-2</v>
      </c>
      <c r="E19" s="13" t="s">
        <v>2</v>
      </c>
      <c r="F19" s="13" t="s">
        <v>32</v>
      </c>
      <c r="G19" s="13" t="s">
        <v>2</v>
      </c>
      <c r="H19" s="13" t="s">
        <v>32</v>
      </c>
      <c r="I19" s="10"/>
      <c r="J19" s="17" t="s">
        <v>6</v>
      </c>
      <c r="K19" s="14"/>
      <c r="L19" s="14"/>
      <c r="M19" s="15"/>
    </row>
    <row r="20" spans="1:13" x14ac:dyDescent="0.3">
      <c r="A20" s="4"/>
      <c r="B20" s="2"/>
      <c r="C20" s="16">
        <v>300000</v>
      </c>
      <c r="D20" s="2">
        <v>1.1650000000000001E-2</v>
      </c>
      <c r="E20" s="2" t="s">
        <v>8</v>
      </c>
      <c r="F20" s="18">
        <f>SUMIF(B3:B16,"R",H3:H16)</f>
        <v>29407.772270000001</v>
      </c>
      <c r="G20" s="2" t="s">
        <v>18</v>
      </c>
      <c r="H20" s="18">
        <f>SUMIF(B3:B16,"CL",H3:H16)</f>
        <v>7705.401100000001</v>
      </c>
      <c r="I20" s="4"/>
      <c r="J20" s="19">
        <f t="array" ref="J20">SUM(J3:J16)</f>
        <v>-435.31196999999918</v>
      </c>
      <c r="K20" s="4"/>
      <c r="L20" s="4"/>
    </row>
    <row r="21" spans="1:13" x14ac:dyDescent="0.3">
      <c r="A21" s="4"/>
      <c r="B21" s="2"/>
      <c r="C21" s="16">
        <v>800000</v>
      </c>
      <c r="D21" s="2">
        <v>1.0149999999999999E-2</v>
      </c>
      <c r="E21" s="2" t="s">
        <v>10</v>
      </c>
      <c r="F21" s="18">
        <f>SUMIF(B4:B17,"TR",H4:H17)</f>
        <v>15386.057279999999</v>
      </c>
      <c r="G21" s="2" t="s">
        <v>16</v>
      </c>
      <c r="H21" s="18">
        <f>SUMIF(B4:B17,"V",H4:H17)</f>
        <v>33277.106849999996</v>
      </c>
      <c r="I21" s="4"/>
      <c r="J21" s="4"/>
      <c r="K21" s="4"/>
      <c r="L21" s="4"/>
    </row>
    <row r="22" spans="1:13" ht="15" thickBot="1" x14ac:dyDescent="0.35">
      <c r="A22" s="4"/>
      <c r="B22" s="2"/>
      <c r="C22" s="16">
        <v>1100000</v>
      </c>
      <c r="D22" s="2">
        <v>1.056E-2</v>
      </c>
      <c r="E22" s="2" t="s">
        <v>12</v>
      </c>
      <c r="F22" s="18">
        <f>SUMIF(B5:B18,"RH",H5:H19)</f>
        <v>2611.1530000000002</v>
      </c>
      <c r="G22" s="2" t="s">
        <v>20</v>
      </c>
      <c r="H22" s="18">
        <f>SUMIF(B5:B18,"CC",H5:H19)</f>
        <v>2467.81945</v>
      </c>
      <c r="I22" s="4"/>
      <c r="J22" s="17" t="s">
        <v>34</v>
      </c>
      <c r="K22" s="4"/>
      <c r="L22" s="4"/>
    </row>
    <row r="23" spans="1:13" x14ac:dyDescent="0.3">
      <c r="A23" s="4"/>
      <c r="B23" s="2"/>
      <c r="C23" s="16">
        <v>1500000</v>
      </c>
      <c r="D23" s="2">
        <v>1.193E-2</v>
      </c>
      <c r="E23" s="2" t="s">
        <v>14</v>
      </c>
      <c r="F23" s="18">
        <f>SUMIF(B6:B19,"SL",H6:H20)</f>
        <v>3501.2366499999998</v>
      </c>
      <c r="G23" s="2" t="s">
        <v>23</v>
      </c>
      <c r="H23" s="18">
        <f>SUMIF(B6:B19,"Co",H6:H20)</f>
        <v>711.10810000000004</v>
      </c>
      <c r="I23" s="4"/>
      <c r="J23" s="7">
        <f>AVERAGEIFS(I3:I16,I3:I16,"&gt;=30000",L3:L16,TRUE)</f>
        <v>34201.247223333332</v>
      </c>
      <c r="K23" s="4"/>
      <c r="L23" s="4"/>
    </row>
    <row r="24" spans="1:13" x14ac:dyDescent="0.3">
      <c r="A24" s="4"/>
      <c r="B24" s="2"/>
      <c r="C24" s="16">
        <v>2000000</v>
      </c>
      <c r="D24" s="2">
        <v>1.2120000000000001E-2</v>
      </c>
      <c r="E24" s="2"/>
      <c r="F24" s="4"/>
      <c r="G24" s="4"/>
      <c r="H24" s="4"/>
      <c r="I24" s="4"/>
      <c r="J24" s="4"/>
      <c r="K24" s="4"/>
      <c r="L24" s="4"/>
    </row>
    <row r="25" spans="1:13" x14ac:dyDescent="0.3">
      <c r="E25" s="2"/>
      <c r="F25" s="4"/>
      <c r="G25" s="4"/>
      <c r="H25" s="4"/>
      <c r="J25" s="4"/>
    </row>
  </sheetData>
  <mergeCells count="1">
    <mergeCell ref="A1:N1"/>
  </mergeCells>
  <pageMargins left="0.7" right="0.7" top="0.75" bottom="0.75" header="0.3" footer="0.3"/>
  <pageSetup orientation="portrait" horizontalDpi="300" verticalDpi="300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3"/>
  <sheetViews>
    <sheetView workbookViewId="0">
      <selection activeCell="J2" sqref="J2:J15"/>
    </sheetView>
  </sheetViews>
  <sheetFormatPr defaultColWidth="9.109375" defaultRowHeight="14.4" x14ac:dyDescent="0.3"/>
  <cols>
    <col min="1" max="1" width="12.33203125" style="22" customWidth="1"/>
    <col min="2" max="2" width="22" style="22" bestFit="1" customWidth="1"/>
    <col min="3" max="3" width="12.6640625" style="22" customWidth="1"/>
    <col min="4" max="4" width="6.33203125" style="22" customWidth="1"/>
    <col min="5" max="7" width="14.6640625" style="22" bestFit="1" customWidth="1"/>
    <col min="8" max="8" width="11.5546875" style="22" bestFit="1" customWidth="1"/>
    <col min="9" max="9" width="16.44140625" style="22" customWidth="1"/>
    <col min="10" max="10" width="9" style="22" customWidth="1"/>
    <col min="11" max="16384" width="9.109375" style="22"/>
  </cols>
  <sheetData>
    <row r="1" spans="1:10" ht="28.8" x14ac:dyDescent="0.3">
      <c r="A1" s="2" t="s">
        <v>35</v>
      </c>
      <c r="B1" s="21" t="s">
        <v>36</v>
      </c>
      <c r="C1" s="21" t="s">
        <v>37</v>
      </c>
      <c r="D1" s="21" t="s">
        <v>38</v>
      </c>
      <c r="E1" s="21" t="s">
        <v>78</v>
      </c>
      <c r="F1" s="21" t="s">
        <v>79</v>
      </c>
      <c r="G1" s="21" t="s">
        <v>80</v>
      </c>
      <c r="H1" s="21" t="s">
        <v>39</v>
      </c>
      <c r="I1" s="21" t="s">
        <v>2</v>
      </c>
    </row>
    <row r="2" spans="1:10" x14ac:dyDescent="0.3">
      <c r="A2" s="1">
        <v>1003.93855</v>
      </c>
      <c r="B2" s="3" t="s">
        <v>9</v>
      </c>
      <c r="C2" s="23" t="str">
        <f>PROPER("aspen falls")</f>
        <v>Aspen Falls</v>
      </c>
      <c r="D2" s="23" t="s">
        <v>40</v>
      </c>
      <c r="E2" s="25">
        <v>1760389</v>
      </c>
      <c r="F2" s="25">
        <v>1778170</v>
      </c>
      <c r="G2" s="25">
        <v>1796132</v>
      </c>
      <c r="H2" s="5">
        <v>18777.48</v>
      </c>
      <c r="I2" s="24" t="s">
        <v>41</v>
      </c>
      <c r="J2" s="22" t="str">
        <f>_xlfn.CONCAT(C2,", ",D2)</f>
        <v>Aspen Falls, CA</v>
      </c>
    </row>
    <row r="3" spans="1:10" x14ac:dyDescent="0.3">
      <c r="A3" s="1">
        <v>1004.5642800000001</v>
      </c>
      <c r="B3" s="3" t="s">
        <v>11</v>
      </c>
      <c r="C3" s="23" t="str">
        <f t="shared" ref="C3:C38" si="0">PROPER("aspen falls")</f>
        <v>Aspen Falls</v>
      </c>
      <c r="D3" s="23" t="s">
        <v>40</v>
      </c>
      <c r="E3" s="25">
        <v>1457013</v>
      </c>
      <c r="F3" s="25">
        <v>1400974</v>
      </c>
      <c r="G3" s="25">
        <v>1387103</v>
      </c>
      <c r="H3" s="25">
        <v>16478.78</v>
      </c>
      <c r="I3" s="24" t="s">
        <v>42</v>
      </c>
      <c r="J3" s="22" t="str">
        <f t="shared" ref="J3:J38" si="1">_xlfn.CONCAT(C3,", ",D3)</f>
        <v>Aspen Falls, CA</v>
      </c>
    </row>
    <row r="4" spans="1:10" x14ac:dyDescent="0.3">
      <c r="A4" s="1">
        <v>1042.34655</v>
      </c>
      <c r="B4" s="3" t="s">
        <v>13</v>
      </c>
      <c r="C4" s="23" t="str">
        <f t="shared" si="0"/>
        <v>Aspen Falls</v>
      </c>
      <c r="D4" s="23" t="s">
        <v>40</v>
      </c>
      <c r="E4" s="25">
        <v>208060</v>
      </c>
      <c r="F4" s="25">
        <v>208060</v>
      </c>
      <c r="G4" s="25">
        <v>203980</v>
      </c>
      <c r="H4" s="25">
        <v>2423.2800000000002</v>
      </c>
      <c r="I4" s="24" t="s">
        <v>43</v>
      </c>
      <c r="J4" s="22" t="str">
        <f t="shared" si="1"/>
        <v>Aspen Falls, CA</v>
      </c>
    </row>
    <row r="5" spans="1:10" x14ac:dyDescent="0.3">
      <c r="A5" s="1">
        <v>1048.78162</v>
      </c>
      <c r="B5" s="3" t="s">
        <v>15</v>
      </c>
      <c r="C5" s="23" t="str">
        <f t="shared" si="0"/>
        <v>Aspen Falls</v>
      </c>
      <c r="D5" s="23" t="s">
        <v>40</v>
      </c>
      <c r="E5" s="25">
        <v>134225</v>
      </c>
      <c r="F5" s="25">
        <v>135580</v>
      </c>
      <c r="G5" s="25">
        <v>131631</v>
      </c>
      <c r="H5" s="25">
        <v>1563.78</v>
      </c>
      <c r="I5" s="24" t="s">
        <v>44</v>
      </c>
      <c r="J5" s="22" t="str">
        <f t="shared" si="1"/>
        <v>Aspen Falls, CA</v>
      </c>
    </row>
    <row r="6" spans="1:10" x14ac:dyDescent="0.3">
      <c r="A6" s="1">
        <v>1074.7386200000001</v>
      </c>
      <c r="B6" s="3" t="s">
        <v>17</v>
      </c>
      <c r="C6" s="23" t="str">
        <f t="shared" si="0"/>
        <v>Aspen Falls</v>
      </c>
      <c r="D6" s="23" t="s">
        <v>40</v>
      </c>
      <c r="E6" s="25">
        <v>721956</v>
      </c>
      <c r="F6" s="25">
        <v>694188</v>
      </c>
      <c r="G6" s="25">
        <v>680577</v>
      </c>
      <c r="H6" s="25">
        <v>8085.25</v>
      </c>
      <c r="I6" s="9" t="s">
        <v>45</v>
      </c>
      <c r="J6" s="22" t="str">
        <f t="shared" si="1"/>
        <v>Aspen Falls, CA</v>
      </c>
    </row>
    <row r="7" spans="1:10" x14ac:dyDescent="0.3">
      <c r="A7" s="1">
        <v>1104.8000500000001</v>
      </c>
      <c r="B7" s="3" t="s">
        <v>19</v>
      </c>
      <c r="C7" s="23" t="str">
        <f t="shared" si="0"/>
        <v>Aspen Falls</v>
      </c>
      <c r="D7" s="23" t="s">
        <v>40</v>
      </c>
      <c r="E7" s="25">
        <v>386900</v>
      </c>
      <c r="F7" s="25">
        <v>379314</v>
      </c>
      <c r="G7" s="25">
        <v>387055</v>
      </c>
      <c r="H7" s="25">
        <v>4598.21</v>
      </c>
      <c r="I7" s="24" t="s">
        <v>46</v>
      </c>
      <c r="J7" s="22" t="str">
        <f t="shared" si="1"/>
        <v>Aspen Falls, CA</v>
      </c>
    </row>
    <row r="8" spans="1:10" x14ac:dyDescent="0.3">
      <c r="A8" s="1">
        <v>1107.9210700000001</v>
      </c>
      <c r="B8" s="3" t="s">
        <v>21</v>
      </c>
      <c r="C8" s="23" t="str">
        <f t="shared" si="0"/>
        <v>Aspen Falls</v>
      </c>
      <c r="D8" s="23" t="s">
        <v>40</v>
      </c>
      <c r="E8" s="25">
        <v>196639</v>
      </c>
      <c r="F8" s="25">
        <v>194692</v>
      </c>
      <c r="G8" s="25">
        <v>183672</v>
      </c>
      <c r="H8" s="25">
        <v>2182.02</v>
      </c>
      <c r="I8" s="24" t="s">
        <v>47</v>
      </c>
      <c r="J8" s="22" t="str">
        <f t="shared" si="1"/>
        <v>Aspen Falls, CA</v>
      </c>
    </row>
    <row r="9" spans="1:10" x14ac:dyDescent="0.3">
      <c r="A9" s="1">
        <v>1148.25487</v>
      </c>
      <c r="B9" s="3" t="s">
        <v>22</v>
      </c>
      <c r="C9" s="23" t="str">
        <f t="shared" si="0"/>
        <v>Aspen Falls</v>
      </c>
      <c r="D9" s="23" t="s">
        <v>40</v>
      </c>
      <c r="E9" s="25">
        <v>1408540</v>
      </c>
      <c r="F9" s="25">
        <v>1452103</v>
      </c>
      <c r="G9" s="25">
        <v>1452103</v>
      </c>
      <c r="H9" s="25">
        <v>17250.98</v>
      </c>
      <c r="I9" s="24" t="s">
        <v>45</v>
      </c>
      <c r="J9" s="22" t="str">
        <f t="shared" si="1"/>
        <v>Aspen Falls, CA</v>
      </c>
    </row>
    <row r="10" spans="1:10" x14ac:dyDescent="0.3">
      <c r="A10" s="1">
        <v>1151.24388</v>
      </c>
      <c r="B10" s="3" t="s">
        <v>24</v>
      </c>
      <c r="C10" s="23" t="str">
        <f t="shared" si="0"/>
        <v>Aspen Falls</v>
      </c>
      <c r="D10" s="23" t="s">
        <v>40</v>
      </c>
      <c r="E10" s="25">
        <v>56662</v>
      </c>
      <c r="F10" s="25">
        <v>56101</v>
      </c>
      <c r="G10" s="25">
        <v>57246</v>
      </c>
      <c r="H10" s="25">
        <v>680.08</v>
      </c>
      <c r="I10" s="24" t="s">
        <v>48</v>
      </c>
      <c r="J10" s="22" t="str">
        <f t="shared" si="1"/>
        <v>Aspen Falls, CA</v>
      </c>
    </row>
    <row r="11" spans="1:10" x14ac:dyDescent="0.3">
      <c r="A11" s="1">
        <v>1152.20596</v>
      </c>
      <c r="B11" s="3" t="s">
        <v>25</v>
      </c>
      <c r="C11" s="23" t="str">
        <f t="shared" si="0"/>
        <v>Aspen Falls</v>
      </c>
      <c r="D11" s="23" t="s">
        <v>40</v>
      </c>
      <c r="E11" s="25">
        <v>254822</v>
      </c>
      <c r="F11" s="25">
        <v>238152</v>
      </c>
      <c r="G11" s="25">
        <v>238152</v>
      </c>
      <c r="H11" s="25">
        <v>2829.25</v>
      </c>
      <c r="I11" s="24" t="s">
        <v>46</v>
      </c>
      <c r="J11" s="22" t="str">
        <f t="shared" si="1"/>
        <v>Aspen Falls, CA</v>
      </c>
    </row>
    <row r="12" spans="1:10" x14ac:dyDescent="0.3">
      <c r="A12" s="1">
        <v>1179.5181399999999</v>
      </c>
      <c r="B12" s="3" t="s">
        <v>27</v>
      </c>
      <c r="C12" s="23" t="str">
        <f t="shared" si="0"/>
        <v>Aspen Falls</v>
      </c>
      <c r="D12" s="23" t="s">
        <v>40</v>
      </c>
      <c r="E12" s="25">
        <v>390158</v>
      </c>
      <c r="F12" s="25">
        <v>390158</v>
      </c>
      <c r="G12" s="25">
        <v>375152</v>
      </c>
      <c r="H12" s="25">
        <v>4456.8100000000004</v>
      </c>
      <c r="I12" s="24" t="s">
        <v>49</v>
      </c>
      <c r="J12" s="22" t="str">
        <f t="shared" si="1"/>
        <v>Aspen Falls, CA</v>
      </c>
    </row>
    <row r="13" spans="1:10" x14ac:dyDescent="0.3">
      <c r="A13" s="1">
        <v>1185.79277</v>
      </c>
      <c r="B13" s="3" t="s">
        <v>28</v>
      </c>
      <c r="C13" s="23" t="str">
        <f t="shared" si="0"/>
        <v>Aspen Falls</v>
      </c>
      <c r="D13" s="23" t="s">
        <v>40</v>
      </c>
      <c r="E13" s="25">
        <v>144758</v>
      </c>
      <c r="F13" s="25">
        <v>146220</v>
      </c>
      <c r="G13" s="25">
        <v>141961</v>
      </c>
      <c r="H13" s="25">
        <v>1686.5</v>
      </c>
      <c r="I13" s="24" t="s">
        <v>44</v>
      </c>
      <c r="J13" s="22" t="str">
        <f t="shared" si="1"/>
        <v>Aspen Falls, CA</v>
      </c>
    </row>
    <row r="14" spans="1:10" x14ac:dyDescent="0.3">
      <c r="A14" s="1">
        <v>1189.42668</v>
      </c>
      <c r="B14" s="3" t="s">
        <v>29</v>
      </c>
      <c r="C14" s="23" t="str">
        <f t="shared" si="0"/>
        <v>Aspen Falls</v>
      </c>
      <c r="D14" s="23" t="s">
        <v>40</v>
      </c>
      <c r="E14" s="25">
        <v>828210</v>
      </c>
      <c r="F14" s="25">
        <v>796355</v>
      </c>
      <c r="G14" s="25">
        <v>765726</v>
      </c>
      <c r="H14" s="25">
        <v>9096.82</v>
      </c>
      <c r="I14" s="24" t="s">
        <v>41</v>
      </c>
      <c r="J14" s="22" t="str">
        <f t="shared" si="1"/>
        <v>Aspen Falls, CA</v>
      </c>
    </row>
    <row r="15" spans="1:10" x14ac:dyDescent="0.3">
      <c r="A15" s="1">
        <v>1189.62976</v>
      </c>
      <c r="B15" s="3" t="s">
        <v>30</v>
      </c>
      <c r="C15" s="23" t="str">
        <f t="shared" si="0"/>
        <v>Aspen Falls</v>
      </c>
      <c r="D15" s="23" t="s">
        <v>40</v>
      </c>
      <c r="E15" s="25">
        <v>984447</v>
      </c>
      <c r="F15" s="25">
        <v>994391</v>
      </c>
      <c r="G15" s="25">
        <v>1004436</v>
      </c>
      <c r="H15" s="25">
        <v>11932.7</v>
      </c>
      <c r="I15" s="24" t="s">
        <v>45</v>
      </c>
      <c r="J15" s="22" t="str">
        <f t="shared" si="1"/>
        <v>Aspen Falls, CA</v>
      </c>
    </row>
    <row r="16" spans="1:10" x14ac:dyDescent="0.3">
      <c r="A16" s="1">
        <v>1199.85454</v>
      </c>
      <c r="B16" s="3" t="s">
        <v>50</v>
      </c>
      <c r="C16" s="23" t="str">
        <f t="shared" si="0"/>
        <v>Aspen Falls</v>
      </c>
      <c r="D16" s="23" t="s">
        <v>40</v>
      </c>
      <c r="E16" s="25">
        <v>145986</v>
      </c>
      <c r="F16" s="25">
        <v>141734</v>
      </c>
      <c r="G16" s="25">
        <v>134985</v>
      </c>
      <c r="H16" s="25">
        <v>1603.6198999999999</v>
      </c>
      <c r="I16" s="24" t="s">
        <v>44</v>
      </c>
      <c r="J16" s="22" t="str">
        <f t="shared" si="1"/>
        <v>Aspen Falls, CA</v>
      </c>
    </row>
    <row r="17" spans="1:10" x14ac:dyDescent="0.3">
      <c r="A17" s="1">
        <v>1200.8630700000001</v>
      </c>
      <c r="B17" s="3" t="s">
        <v>51</v>
      </c>
      <c r="C17" s="23" t="str">
        <f t="shared" si="0"/>
        <v>Aspen Falls</v>
      </c>
      <c r="D17" s="23" t="s">
        <v>40</v>
      </c>
      <c r="E17" s="25">
        <v>146378</v>
      </c>
      <c r="F17" s="25">
        <v>136802</v>
      </c>
      <c r="G17" s="25">
        <v>139594</v>
      </c>
      <c r="H17" s="25">
        <v>1658.38</v>
      </c>
      <c r="I17" s="24" t="s">
        <v>47</v>
      </c>
      <c r="J17" s="22" t="str">
        <f t="shared" si="1"/>
        <v>Aspen Falls, CA</v>
      </c>
    </row>
    <row r="18" spans="1:10" x14ac:dyDescent="0.3">
      <c r="A18" s="1">
        <v>1211.90688</v>
      </c>
      <c r="B18" s="3" t="s">
        <v>52</v>
      </c>
      <c r="C18" s="23" t="str">
        <f t="shared" si="0"/>
        <v>Aspen Falls</v>
      </c>
      <c r="D18" s="23" t="s">
        <v>40</v>
      </c>
      <c r="E18" s="25">
        <v>141561</v>
      </c>
      <c r="F18" s="25">
        <v>132300</v>
      </c>
      <c r="G18" s="25">
        <v>133636</v>
      </c>
      <c r="H18" s="25">
        <v>1587.6</v>
      </c>
      <c r="I18" s="24" t="s">
        <v>48</v>
      </c>
      <c r="J18" s="22" t="str">
        <f t="shared" si="1"/>
        <v>Aspen Falls, CA</v>
      </c>
    </row>
    <row r="19" spans="1:10" x14ac:dyDescent="0.3">
      <c r="A19" s="1">
        <v>1220.9373800000001</v>
      </c>
      <c r="B19" s="3" t="s">
        <v>53</v>
      </c>
      <c r="C19" s="23" t="str">
        <f t="shared" si="0"/>
        <v>Aspen Falls</v>
      </c>
      <c r="D19" s="23" t="s">
        <v>40</v>
      </c>
      <c r="E19" s="25">
        <v>266505</v>
      </c>
      <c r="F19" s="25">
        <v>251420</v>
      </c>
      <c r="G19" s="25">
        <v>239447</v>
      </c>
      <c r="H19" s="25">
        <v>2844.63</v>
      </c>
      <c r="I19" s="24" t="s">
        <v>46</v>
      </c>
      <c r="J19" s="22" t="str">
        <f t="shared" si="1"/>
        <v>Aspen Falls, CA</v>
      </c>
    </row>
    <row r="20" spans="1:10" x14ac:dyDescent="0.3">
      <c r="A20" s="1">
        <v>1271.98578</v>
      </c>
      <c r="B20" s="3" t="s">
        <v>54</v>
      </c>
      <c r="C20" s="23" t="str">
        <f t="shared" si="0"/>
        <v>Aspen Falls</v>
      </c>
      <c r="D20" s="23" t="s">
        <v>40</v>
      </c>
      <c r="E20" s="25">
        <v>157433</v>
      </c>
      <c r="F20" s="25">
        <v>162302</v>
      </c>
      <c r="G20" s="25">
        <v>165614</v>
      </c>
      <c r="H20" s="25">
        <v>1967.49</v>
      </c>
      <c r="I20" s="24" t="s">
        <v>43</v>
      </c>
      <c r="J20" s="22" t="str">
        <f t="shared" si="1"/>
        <v>Aspen Falls, CA</v>
      </c>
    </row>
    <row r="21" spans="1:10" x14ac:dyDescent="0.3">
      <c r="A21" s="1">
        <v>1296.1174699999999</v>
      </c>
      <c r="B21" s="3" t="s">
        <v>55</v>
      </c>
      <c r="C21" s="23" t="str">
        <f t="shared" si="0"/>
        <v>Aspen Falls</v>
      </c>
      <c r="D21" s="23" t="s">
        <v>40</v>
      </c>
      <c r="E21" s="25">
        <v>333507</v>
      </c>
      <c r="F21" s="25">
        <v>320680</v>
      </c>
      <c r="G21" s="25">
        <v>302528</v>
      </c>
      <c r="H21" s="25">
        <v>3594.03</v>
      </c>
      <c r="I21" s="24" t="s">
        <v>45</v>
      </c>
      <c r="J21" s="22" t="str">
        <f t="shared" si="1"/>
        <v>Aspen Falls, CA</v>
      </c>
    </row>
    <row r="22" spans="1:10" x14ac:dyDescent="0.3">
      <c r="A22" s="1">
        <v>1315.54304</v>
      </c>
      <c r="B22" s="3" t="s">
        <v>56</v>
      </c>
      <c r="C22" s="23" t="str">
        <f t="shared" si="0"/>
        <v>Aspen Falls</v>
      </c>
      <c r="D22" s="23" t="s">
        <v>40</v>
      </c>
      <c r="E22" s="25">
        <v>109734</v>
      </c>
      <c r="F22" s="25">
        <v>104509</v>
      </c>
      <c r="G22" s="25">
        <v>101465</v>
      </c>
      <c r="H22" s="25">
        <v>1205.4000000000001</v>
      </c>
      <c r="I22" s="24" t="s">
        <v>48</v>
      </c>
      <c r="J22" s="22" t="str">
        <f t="shared" si="1"/>
        <v>Aspen Falls, CA</v>
      </c>
    </row>
    <row r="23" spans="1:10" x14ac:dyDescent="0.3">
      <c r="A23" s="1">
        <v>1332.2964999999999</v>
      </c>
      <c r="B23" s="3" t="s">
        <v>57</v>
      </c>
      <c r="C23" s="23" t="str">
        <f t="shared" si="0"/>
        <v>Aspen Falls</v>
      </c>
      <c r="D23" s="23" t="s">
        <v>40</v>
      </c>
      <c r="E23" s="25">
        <v>149544</v>
      </c>
      <c r="F23" s="25">
        <v>151055</v>
      </c>
      <c r="G23" s="25">
        <v>155727</v>
      </c>
      <c r="H23" s="25">
        <v>1850.04</v>
      </c>
      <c r="I23" s="24" t="s">
        <v>47</v>
      </c>
      <c r="J23" s="22" t="str">
        <f t="shared" si="1"/>
        <v>Aspen Falls, CA</v>
      </c>
    </row>
    <row r="24" spans="1:10" x14ac:dyDescent="0.3">
      <c r="A24" s="1">
        <v>1332.2964999999999</v>
      </c>
      <c r="B24" s="3" t="s">
        <v>58</v>
      </c>
      <c r="C24" s="23" t="str">
        <f t="shared" si="0"/>
        <v>Aspen Falls</v>
      </c>
      <c r="D24" s="23" t="s">
        <v>40</v>
      </c>
      <c r="E24" s="25">
        <v>169085</v>
      </c>
      <c r="F24" s="25">
        <v>164160</v>
      </c>
      <c r="G24" s="25">
        <v>153421</v>
      </c>
      <c r="H24" s="25">
        <v>1822.64</v>
      </c>
      <c r="I24" s="24" t="s">
        <v>44</v>
      </c>
      <c r="J24" s="22" t="str">
        <f t="shared" si="1"/>
        <v>Aspen Falls, CA</v>
      </c>
    </row>
    <row r="25" spans="1:10" x14ac:dyDescent="0.3">
      <c r="A25" s="1">
        <v>1333.96949</v>
      </c>
      <c r="B25" s="3" t="s">
        <v>59</v>
      </c>
      <c r="C25" s="23" t="str">
        <f t="shared" si="0"/>
        <v>Aspen Falls</v>
      </c>
      <c r="D25" s="23" t="s">
        <v>40</v>
      </c>
      <c r="E25" s="25">
        <v>193162</v>
      </c>
      <c r="F25" s="25">
        <v>197104</v>
      </c>
      <c r="G25" s="25">
        <v>191363</v>
      </c>
      <c r="H25" s="25">
        <v>2273.39</v>
      </c>
      <c r="I25" s="24" t="s">
        <v>46</v>
      </c>
      <c r="J25" s="22" t="str">
        <f t="shared" si="1"/>
        <v>Aspen Falls, CA</v>
      </c>
    </row>
    <row r="26" spans="1:10" x14ac:dyDescent="0.3">
      <c r="A26" s="1">
        <v>1359.33403</v>
      </c>
      <c r="B26" s="3" t="s">
        <v>60</v>
      </c>
      <c r="C26" s="23" t="str">
        <f t="shared" si="0"/>
        <v>Aspen Falls</v>
      </c>
      <c r="D26" s="23" t="s">
        <v>40</v>
      </c>
      <c r="E26" s="25">
        <v>1640964</v>
      </c>
      <c r="F26" s="25">
        <v>1608788</v>
      </c>
      <c r="G26" s="25">
        <v>1592859</v>
      </c>
      <c r="H26" s="25">
        <v>18923.16</v>
      </c>
      <c r="I26" s="24" t="s">
        <v>41</v>
      </c>
      <c r="J26" s="22" t="str">
        <f t="shared" si="1"/>
        <v>Aspen Falls, CA</v>
      </c>
    </row>
    <row r="27" spans="1:10" x14ac:dyDescent="0.3">
      <c r="A27" s="1">
        <v>1367.17058</v>
      </c>
      <c r="B27" s="3" t="s">
        <v>61</v>
      </c>
      <c r="C27" s="23" t="str">
        <f t="shared" si="0"/>
        <v>Aspen Falls</v>
      </c>
      <c r="D27" s="23" t="s">
        <v>40</v>
      </c>
      <c r="E27" s="25">
        <v>119867</v>
      </c>
      <c r="F27" s="25">
        <v>113082</v>
      </c>
      <c r="G27" s="25">
        <v>105684</v>
      </c>
      <c r="H27" s="25">
        <v>1255.53</v>
      </c>
      <c r="I27" s="24" t="s">
        <v>47</v>
      </c>
      <c r="J27" s="22" t="str">
        <f t="shared" si="1"/>
        <v>Aspen Falls, CA</v>
      </c>
    </row>
    <row r="28" spans="1:10" x14ac:dyDescent="0.3">
      <c r="A28" s="1">
        <v>1425.83907</v>
      </c>
      <c r="B28" s="3" t="s">
        <v>62</v>
      </c>
      <c r="C28" s="23" t="str">
        <f t="shared" si="0"/>
        <v>Aspen Falls</v>
      </c>
      <c r="D28" s="23" t="s">
        <v>40</v>
      </c>
      <c r="E28" s="25">
        <v>224278</v>
      </c>
      <c r="F28" s="25">
        <v>231215</v>
      </c>
      <c r="G28" s="25">
        <v>218127</v>
      </c>
      <c r="H28" s="25">
        <v>2591.35</v>
      </c>
      <c r="I28" s="24" t="s">
        <v>43</v>
      </c>
      <c r="J28" s="22" t="str">
        <f t="shared" si="1"/>
        <v>Aspen Falls, CA</v>
      </c>
    </row>
    <row r="29" spans="1:10" x14ac:dyDescent="0.3">
      <c r="A29" s="1">
        <v>1436.8741399999999</v>
      </c>
      <c r="B29" s="3" t="s">
        <v>63</v>
      </c>
      <c r="C29" s="23" t="str">
        <f t="shared" si="0"/>
        <v>Aspen Falls</v>
      </c>
      <c r="D29" s="23" t="s">
        <v>40</v>
      </c>
      <c r="E29" s="25">
        <v>188338</v>
      </c>
      <c r="F29" s="25">
        <v>179369</v>
      </c>
      <c r="G29" s="25">
        <v>172471</v>
      </c>
      <c r="H29" s="25">
        <v>2048.96</v>
      </c>
      <c r="I29" s="24" t="s">
        <v>49</v>
      </c>
      <c r="J29" s="22" t="str">
        <f t="shared" si="1"/>
        <v>Aspen Falls, CA</v>
      </c>
    </row>
    <row r="30" spans="1:10" x14ac:dyDescent="0.3">
      <c r="A30" s="1">
        <v>1456.3475000000001</v>
      </c>
      <c r="B30" s="3" t="s">
        <v>64</v>
      </c>
      <c r="C30" s="23" t="str">
        <f t="shared" si="0"/>
        <v>Aspen Falls</v>
      </c>
      <c r="D30" s="23" t="s">
        <v>40</v>
      </c>
      <c r="E30" s="25">
        <v>1643241</v>
      </c>
      <c r="F30" s="25">
        <v>1611021</v>
      </c>
      <c r="G30" s="25">
        <v>1534306</v>
      </c>
      <c r="H30" s="25">
        <v>18227.560000000001</v>
      </c>
      <c r="I30" s="24" t="s">
        <v>42</v>
      </c>
      <c r="J30" s="22" t="str">
        <f t="shared" si="1"/>
        <v>Aspen Falls, CA</v>
      </c>
    </row>
    <row r="31" spans="1:10" x14ac:dyDescent="0.3">
      <c r="A31" s="1">
        <v>1493.37204</v>
      </c>
      <c r="B31" s="3" t="s">
        <v>65</v>
      </c>
      <c r="C31" s="23" t="str">
        <f t="shared" si="0"/>
        <v>Aspen Falls</v>
      </c>
      <c r="D31" s="23" t="s">
        <v>40</v>
      </c>
      <c r="E31" s="25">
        <v>1767798</v>
      </c>
      <c r="F31" s="25">
        <v>1716309</v>
      </c>
      <c r="G31" s="25">
        <v>1751335</v>
      </c>
      <c r="H31" s="25">
        <v>20805.86</v>
      </c>
      <c r="I31" s="24" t="s">
        <v>41</v>
      </c>
      <c r="J31" s="22" t="str">
        <f t="shared" si="1"/>
        <v>Aspen Falls, CA</v>
      </c>
    </row>
    <row r="32" spans="1:10" x14ac:dyDescent="0.3">
      <c r="A32" s="1">
        <v>1496.8520100000001</v>
      </c>
      <c r="B32" s="3" t="s">
        <v>66</v>
      </c>
      <c r="C32" s="23" t="str">
        <f t="shared" si="0"/>
        <v>Aspen Falls</v>
      </c>
      <c r="D32" s="23" t="s">
        <v>40</v>
      </c>
      <c r="E32" s="25">
        <v>170595</v>
      </c>
      <c r="F32" s="25">
        <v>168906</v>
      </c>
      <c r="G32" s="25">
        <v>170612</v>
      </c>
      <c r="H32" s="25">
        <v>2026.87</v>
      </c>
      <c r="I32" s="24" t="s">
        <v>44</v>
      </c>
      <c r="J32" s="22" t="str">
        <f t="shared" si="1"/>
        <v>Aspen Falls, CA</v>
      </c>
    </row>
    <row r="33" spans="1:10" x14ac:dyDescent="0.3">
      <c r="A33" s="1">
        <v>1535.95379</v>
      </c>
      <c r="B33" s="3" t="s">
        <v>67</v>
      </c>
      <c r="C33" s="23" t="str">
        <f t="shared" si="0"/>
        <v>Aspen Falls</v>
      </c>
      <c r="D33" s="23" t="s">
        <v>40</v>
      </c>
      <c r="E33" s="25">
        <v>1452783</v>
      </c>
      <c r="F33" s="25">
        <v>1438399</v>
      </c>
      <c r="G33" s="25">
        <v>1410195</v>
      </c>
      <c r="H33" s="25">
        <v>16753.12</v>
      </c>
      <c r="I33" s="24" t="s">
        <v>47</v>
      </c>
      <c r="J33" s="22" t="str">
        <f t="shared" si="1"/>
        <v>Aspen Falls, CA</v>
      </c>
    </row>
    <row r="34" spans="1:10" x14ac:dyDescent="0.3">
      <c r="A34" s="1">
        <v>1566.9710700000001</v>
      </c>
      <c r="B34" s="3" t="s">
        <v>68</v>
      </c>
      <c r="C34" s="23" t="str">
        <f t="shared" si="0"/>
        <v>Aspen Falls</v>
      </c>
      <c r="D34" s="23" t="s">
        <v>40</v>
      </c>
      <c r="E34" s="25">
        <v>108473</v>
      </c>
      <c r="F34" s="25">
        <v>111828</v>
      </c>
      <c r="G34" s="25">
        <v>108571</v>
      </c>
      <c r="H34" s="25">
        <v>1289.82</v>
      </c>
      <c r="I34" s="24" t="s">
        <v>46</v>
      </c>
      <c r="J34" s="22" t="str">
        <f t="shared" si="1"/>
        <v>Aspen Falls, CA</v>
      </c>
    </row>
    <row r="35" spans="1:10" x14ac:dyDescent="0.3">
      <c r="A35" s="1">
        <v>1571.4338</v>
      </c>
      <c r="B35" s="3" t="s">
        <v>69</v>
      </c>
      <c r="C35" s="23" t="str">
        <f t="shared" si="0"/>
        <v>Aspen Falls</v>
      </c>
      <c r="D35" s="23" t="s">
        <v>40</v>
      </c>
      <c r="E35" s="25">
        <v>2274741</v>
      </c>
      <c r="F35" s="25">
        <v>2208487</v>
      </c>
      <c r="G35" s="25">
        <v>2103321</v>
      </c>
      <c r="H35" s="25">
        <v>24987.45</v>
      </c>
      <c r="I35" s="24" t="s">
        <v>45</v>
      </c>
      <c r="J35" s="22" t="str">
        <f t="shared" si="1"/>
        <v>Aspen Falls, CA</v>
      </c>
    </row>
    <row r="36" spans="1:10" x14ac:dyDescent="0.3">
      <c r="A36" s="1">
        <v>1596.7925700000001</v>
      </c>
      <c r="B36" s="3" t="s">
        <v>70</v>
      </c>
      <c r="C36" s="23" t="str">
        <f t="shared" si="0"/>
        <v>Aspen Falls</v>
      </c>
      <c r="D36" s="23" t="s">
        <v>40</v>
      </c>
      <c r="E36" s="25">
        <v>171554</v>
      </c>
      <c r="F36" s="25">
        <v>169855</v>
      </c>
      <c r="G36" s="25">
        <v>166525</v>
      </c>
      <c r="H36" s="25">
        <v>1978.32</v>
      </c>
      <c r="I36" s="24" t="s">
        <v>43</v>
      </c>
      <c r="J36" s="22" t="str">
        <f t="shared" si="1"/>
        <v>Aspen Falls, CA</v>
      </c>
    </row>
    <row r="37" spans="1:10" x14ac:dyDescent="0.3">
      <c r="A37" s="1">
        <v>1598.39572</v>
      </c>
      <c r="B37" s="3" t="s">
        <v>71</v>
      </c>
      <c r="C37" s="23" t="str">
        <f t="shared" si="0"/>
        <v>Aspen Falls</v>
      </c>
      <c r="D37" s="23" t="s">
        <v>40</v>
      </c>
      <c r="E37" s="25">
        <v>180099</v>
      </c>
      <c r="F37" s="25">
        <v>181918</v>
      </c>
      <c r="G37" s="25">
        <v>174921</v>
      </c>
      <c r="H37" s="25">
        <v>2078.06</v>
      </c>
      <c r="I37" s="24" t="s">
        <v>47</v>
      </c>
      <c r="J37" s="22" t="str">
        <f t="shared" si="1"/>
        <v>Aspen Falls, CA</v>
      </c>
    </row>
    <row r="38" spans="1:10" x14ac:dyDescent="0.3">
      <c r="A38" s="1">
        <v>1624.82671</v>
      </c>
      <c r="B38" s="3" t="s">
        <v>72</v>
      </c>
      <c r="C38" s="23" t="str">
        <f t="shared" si="0"/>
        <v>Aspen Falls</v>
      </c>
      <c r="D38" s="23" t="s">
        <v>40</v>
      </c>
      <c r="E38" s="25">
        <v>103691</v>
      </c>
      <c r="F38" s="25">
        <v>106898</v>
      </c>
      <c r="G38" s="25">
        <v>103785</v>
      </c>
      <c r="H38" s="25">
        <v>1232.97</v>
      </c>
      <c r="I38" s="24" t="s">
        <v>48</v>
      </c>
      <c r="J38" s="22" t="str">
        <f t="shared" si="1"/>
        <v>Aspen Falls, CA</v>
      </c>
    </row>
    <row r="39" spans="1:10" x14ac:dyDescent="0.3">
      <c r="A39" s="4"/>
      <c r="B39" s="4"/>
      <c r="C39" s="4"/>
      <c r="D39" s="4"/>
      <c r="E39" s="24"/>
      <c r="F39" s="24"/>
      <c r="G39" s="24"/>
      <c r="H39" s="24"/>
      <c r="I39" s="24"/>
    </row>
    <row r="40" spans="1:10" x14ac:dyDescent="0.3">
      <c r="A40" s="4"/>
      <c r="B40" s="4"/>
      <c r="C40" s="4"/>
      <c r="D40" s="4"/>
      <c r="E40" s="24"/>
      <c r="F40" s="24"/>
      <c r="G40" s="24"/>
      <c r="H40" s="24"/>
      <c r="I40" s="24"/>
    </row>
    <row r="41" spans="1:10" x14ac:dyDescent="0.3">
      <c r="A41" s="4"/>
      <c r="B41" s="4"/>
      <c r="C41" s="4"/>
      <c r="D41" s="4"/>
      <c r="E41" s="24"/>
      <c r="F41" s="24"/>
      <c r="G41" s="24"/>
      <c r="H41" s="24"/>
      <c r="I41" s="24"/>
    </row>
    <row r="42" spans="1:10" x14ac:dyDescent="0.3">
      <c r="A42" s="4"/>
      <c r="B42" s="4"/>
      <c r="C42" s="4"/>
      <c r="D42" s="4"/>
      <c r="E42" s="24"/>
      <c r="F42" s="24"/>
      <c r="G42" s="24"/>
      <c r="H42" s="24"/>
      <c r="I42" s="24"/>
    </row>
    <row r="43" spans="1:10" x14ac:dyDescent="0.3">
      <c r="A43" s="4"/>
      <c r="B43" s="4"/>
      <c r="C43" s="4"/>
      <c r="D43" s="4"/>
      <c r="E43" s="24"/>
      <c r="F43" s="24"/>
      <c r="G43" s="24"/>
      <c r="H43" s="24"/>
      <c r="I43" s="24"/>
    </row>
    <row r="44" spans="1:10" x14ac:dyDescent="0.3">
      <c r="A44" s="4"/>
      <c r="B44" s="4"/>
      <c r="C44" s="4"/>
      <c r="D44" s="4"/>
      <c r="E44" s="24"/>
      <c r="F44" s="24"/>
      <c r="G44" s="24"/>
      <c r="H44" s="24"/>
      <c r="I44" s="24"/>
    </row>
    <row r="45" spans="1:10" x14ac:dyDescent="0.3">
      <c r="A45" s="4"/>
      <c r="B45" s="4"/>
      <c r="C45" s="4"/>
      <c r="D45" s="4"/>
      <c r="E45" s="24"/>
      <c r="F45" s="24"/>
      <c r="G45" s="24"/>
      <c r="H45" s="24"/>
      <c r="I45" s="24"/>
    </row>
    <row r="46" spans="1:10" x14ac:dyDescent="0.3">
      <c r="A46" s="4"/>
      <c r="B46" s="4"/>
      <c r="C46" s="4"/>
      <c r="D46" s="4"/>
      <c r="E46" s="24"/>
      <c r="F46" s="24"/>
      <c r="G46" s="24"/>
      <c r="H46" s="24"/>
      <c r="I46" s="24"/>
    </row>
    <row r="47" spans="1:10" x14ac:dyDescent="0.3">
      <c r="A47" s="4"/>
      <c r="B47" s="4"/>
      <c r="C47" s="4"/>
      <c r="D47" s="4"/>
      <c r="E47" s="24"/>
      <c r="F47" s="24"/>
      <c r="G47" s="24"/>
      <c r="H47" s="24"/>
      <c r="I47" s="24"/>
    </row>
    <row r="48" spans="1:10" x14ac:dyDescent="0.3">
      <c r="A48" s="4"/>
      <c r="B48" s="4"/>
      <c r="C48" s="4"/>
      <c r="D48" s="4"/>
      <c r="E48" s="24"/>
      <c r="F48" s="24"/>
      <c r="G48" s="24"/>
      <c r="H48" s="24"/>
      <c r="I48" s="24"/>
    </row>
    <row r="49" spans="1:9" x14ac:dyDescent="0.3">
      <c r="A49" s="4"/>
      <c r="B49" s="4"/>
      <c r="C49" s="4"/>
      <c r="D49" s="4"/>
      <c r="E49" s="24"/>
      <c r="F49" s="24"/>
      <c r="G49" s="24"/>
      <c r="H49" s="24"/>
      <c r="I49" s="24"/>
    </row>
    <row r="50" spans="1:9" x14ac:dyDescent="0.3">
      <c r="A50" s="4"/>
      <c r="B50" s="4"/>
      <c r="C50" s="4"/>
      <c r="D50" s="4"/>
      <c r="E50" s="24"/>
      <c r="F50" s="24"/>
      <c r="G50" s="24"/>
      <c r="H50" s="24"/>
      <c r="I50" s="24"/>
    </row>
    <row r="51" spans="1:9" x14ac:dyDescent="0.3">
      <c r="A51" s="4"/>
      <c r="B51" s="4"/>
      <c r="C51" s="4"/>
      <c r="D51" s="4"/>
      <c r="E51" s="24"/>
      <c r="F51" s="24"/>
      <c r="G51" s="24"/>
      <c r="H51" s="24"/>
      <c r="I51" s="24"/>
    </row>
    <row r="52" spans="1:9" x14ac:dyDescent="0.3">
      <c r="A52" s="4"/>
      <c r="B52" s="4"/>
      <c r="C52" s="4"/>
      <c r="D52" s="4"/>
      <c r="E52" s="24"/>
      <c r="F52" s="24"/>
      <c r="G52" s="24"/>
      <c r="H52" s="24"/>
      <c r="I52" s="24"/>
    </row>
    <row r="53" spans="1:9" x14ac:dyDescent="0.3">
      <c r="A53" s="4"/>
      <c r="B53" s="4"/>
      <c r="C53" s="4"/>
      <c r="D53" s="4"/>
      <c r="E53" s="24"/>
      <c r="F53" s="24"/>
      <c r="G53" s="24"/>
      <c r="H53" s="24"/>
      <c r="I53" s="24"/>
    </row>
    <row r="54" spans="1:9" x14ac:dyDescent="0.3">
      <c r="A54" s="4"/>
      <c r="B54" s="4"/>
      <c r="C54" s="4"/>
      <c r="D54" s="4"/>
      <c r="E54" s="24"/>
      <c r="F54" s="24"/>
      <c r="G54" s="24"/>
      <c r="H54" s="24"/>
      <c r="I54" s="24"/>
    </row>
    <row r="55" spans="1:9" x14ac:dyDescent="0.3">
      <c r="A55" s="4"/>
      <c r="B55" s="4"/>
      <c r="C55" s="4"/>
      <c r="D55" s="4"/>
      <c r="E55" s="24"/>
      <c r="F55" s="24"/>
      <c r="G55" s="24"/>
      <c r="H55" s="24"/>
      <c r="I55" s="24"/>
    </row>
    <row r="56" spans="1:9" x14ac:dyDescent="0.3">
      <c r="A56" s="4"/>
      <c r="B56" s="4"/>
      <c r="C56" s="4"/>
      <c r="D56" s="4"/>
      <c r="E56" s="24"/>
      <c r="F56" s="24"/>
      <c r="G56" s="24"/>
      <c r="H56" s="24"/>
      <c r="I56" s="24"/>
    </row>
    <row r="57" spans="1:9" x14ac:dyDescent="0.3">
      <c r="A57" s="4"/>
      <c r="B57" s="4"/>
      <c r="C57" s="4"/>
      <c r="D57" s="4"/>
      <c r="E57" s="24"/>
      <c r="F57" s="24"/>
      <c r="G57" s="24"/>
      <c r="H57" s="24"/>
      <c r="I57" s="24"/>
    </row>
    <row r="58" spans="1:9" x14ac:dyDescent="0.3">
      <c r="A58" s="4"/>
      <c r="B58" s="4"/>
      <c r="C58" s="4"/>
      <c r="D58" s="4"/>
      <c r="E58" s="24"/>
      <c r="F58" s="24"/>
      <c r="G58" s="24"/>
      <c r="H58" s="24"/>
      <c r="I58" s="24"/>
    </row>
    <row r="59" spans="1:9" x14ac:dyDescent="0.3">
      <c r="A59" s="4"/>
      <c r="B59" s="4"/>
      <c r="C59" s="4"/>
      <c r="D59" s="4"/>
      <c r="E59" s="24"/>
      <c r="F59" s="24"/>
      <c r="G59" s="24"/>
      <c r="H59" s="24"/>
      <c r="I59" s="24"/>
    </row>
    <row r="60" spans="1:9" x14ac:dyDescent="0.3">
      <c r="A60" s="4"/>
      <c r="B60" s="4"/>
      <c r="C60" s="4"/>
      <c r="D60" s="4"/>
      <c r="E60" s="24"/>
      <c r="F60" s="24"/>
      <c r="G60" s="24"/>
      <c r="H60" s="24"/>
      <c r="I60" s="24"/>
    </row>
    <row r="61" spans="1:9" x14ac:dyDescent="0.3">
      <c r="A61" s="4"/>
      <c r="B61" s="4"/>
      <c r="C61" s="4"/>
      <c r="D61" s="4"/>
      <c r="E61" s="24"/>
      <c r="F61" s="24"/>
      <c r="G61" s="24"/>
      <c r="H61" s="24"/>
      <c r="I61" s="24"/>
    </row>
    <row r="62" spans="1:9" x14ac:dyDescent="0.3">
      <c r="A62" s="4"/>
      <c r="B62" s="4"/>
      <c r="C62" s="4"/>
      <c r="D62" s="4"/>
      <c r="E62" s="24"/>
      <c r="F62" s="24"/>
      <c r="G62" s="24"/>
      <c r="H62" s="24"/>
      <c r="I62" s="24"/>
    </row>
    <row r="63" spans="1:9" x14ac:dyDescent="0.3">
      <c r="A63" s="4"/>
      <c r="B63" s="4"/>
      <c r="C63" s="4"/>
      <c r="D63" s="4"/>
      <c r="E63" s="24"/>
      <c r="F63" s="24"/>
      <c r="G63" s="24"/>
      <c r="H63" s="24"/>
      <c r="I63" s="24"/>
    </row>
    <row r="64" spans="1:9" x14ac:dyDescent="0.3">
      <c r="A64" s="4"/>
      <c r="B64" s="4"/>
      <c r="C64" s="4"/>
      <c r="D64" s="4"/>
      <c r="E64" s="24"/>
      <c r="F64" s="24"/>
      <c r="G64" s="24"/>
      <c r="H64" s="24"/>
      <c r="I64" s="24"/>
    </row>
    <row r="65" spans="1:9" x14ac:dyDescent="0.3">
      <c r="A65" s="4"/>
      <c r="B65" s="4"/>
      <c r="C65" s="4"/>
      <c r="D65" s="4"/>
      <c r="E65" s="24"/>
      <c r="F65" s="24"/>
      <c r="G65" s="24"/>
      <c r="H65" s="24"/>
      <c r="I65" s="24"/>
    </row>
    <row r="66" spans="1:9" x14ac:dyDescent="0.3">
      <c r="A66" s="4"/>
      <c r="B66" s="4"/>
      <c r="C66" s="4"/>
      <c r="D66" s="4"/>
      <c r="E66" s="24"/>
      <c r="F66" s="24"/>
      <c r="G66" s="24"/>
      <c r="H66" s="24"/>
      <c r="I66" s="24"/>
    </row>
    <row r="67" spans="1:9" x14ac:dyDescent="0.3">
      <c r="A67" s="4"/>
      <c r="B67" s="4"/>
      <c r="C67" s="4"/>
      <c r="D67" s="4"/>
      <c r="E67" s="24"/>
      <c r="F67" s="24"/>
      <c r="G67" s="24"/>
      <c r="H67" s="24"/>
      <c r="I67" s="24"/>
    </row>
    <row r="68" spans="1:9" x14ac:dyDescent="0.3">
      <c r="A68" s="4"/>
      <c r="B68" s="4"/>
      <c r="C68" s="4"/>
      <c r="D68" s="4"/>
      <c r="E68" s="24"/>
      <c r="F68" s="24"/>
      <c r="G68" s="24"/>
      <c r="H68" s="24"/>
      <c r="I68" s="24"/>
    </row>
    <row r="69" spans="1:9" x14ac:dyDescent="0.3">
      <c r="A69" s="4"/>
      <c r="B69" s="4"/>
      <c r="C69" s="4"/>
      <c r="D69" s="4"/>
      <c r="E69" s="24"/>
      <c r="F69" s="24"/>
      <c r="G69" s="24"/>
      <c r="H69" s="24"/>
      <c r="I69" s="24"/>
    </row>
    <row r="70" spans="1:9" x14ac:dyDescent="0.3">
      <c r="A70" s="4"/>
      <c r="B70" s="4"/>
      <c r="C70" s="4"/>
      <c r="D70" s="4"/>
      <c r="E70" s="24"/>
      <c r="F70" s="24"/>
      <c r="G70" s="24"/>
      <c r="H70" s="24"/>
      <c r="I70" s="24"/>
    </row>
    <row r="71" spans="1:9" x14ac:dyDescent="0.3">
      <c r="A71" s="4"/>
      <c r="B71" s="4"/>
      <c r="C71" s="4"/>
      <c r="D71" s="4"/>
      <c r="E71" s="24"/>
      <c r="F71" s="24"/>
      <c r="G71" s="24"/>
      <c r="H71" s="24"/>
      <c r="I71" s="24"/>
    </row>
    <row r="72" spans="1:9" x14ac:dyDescent="0.3">
      <c r="A72" s="4"/>
      <c r="B72" s="4"/>
      <c r="C72" s="4"/>
      <c r="D72" s="4"/>
      <c r="E72" s="24"/>
      <c r="F72" s="24"/>
      <c r="G72" s="24"/>
      <c r="H72" s="24"/>
      <c r="I72" s="24"/>
    </row>
    <row r="73" spans="1:9" x14ac:dyDescent="0.3">
      <c r="A73" s="4"/>
      <c r="B73" s="4"/>
      <c r="C73" s="4"/>
      <c r="D73" s="4"/>
      <c r="E73" s="24"/>
      <c r="F73" s="24"/>
      <c r="G73" s="24"/>
      <c r="H73" s="24"/>
      <c r="I73" s="24"/>
    </row>
    <row r="74" spans="1:9" x14ac:dyDescent="0.3">
      <c r="A74" s="4"/>
      <c r="B74" s="4"/>
      <c r="C74" s="4"/>
      <c r="D74" s="4"/>
      <c r="E74" s="24"/>
      <c r="F74" s="24"/>
      <c r="G74" s="24"/>
      <c r="H74" s="24"/>
      <c r="I74" s="24"/>
    </row>
    <row r="75" spans="1:9" x14ac:dyDescent="0.3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3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3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3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3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3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3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3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3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3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3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3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3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3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3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3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3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4"/>
      <c r="D123" s="4"/>
      <c r="E123" s="4"/>
      <c r="F123" s="4"/>
      <c r="G123" s="4"/>
      <c r="H123" s="4"/>
      <c r="I123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 for Success</dc:creator>
  <cp:lastModifiedBy>Ajay Herod</cp:lastModifiedBy>
  <dcterms:created xsi:type="dcterms:W3CDTF">2015-11-22T17:46:46Z</dcterms:created>
  <dcterms:modified xsi:type="dcterms:W3CDTF">2020-04-09T11:12:45Z</dcterms:modified>
</cp:coreProperties>
</file>