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40" windowHeight="11160" activeTab="5"/>
  </bookViews>
  <sheets>
    <sheet name="PMT" sheetId="1" r:id="rId1"/>
    <sheet name="PPMT" sheetId="3" r:id="rId2"/>
    <sheet name="IPMT" sheetId="7" r:id="rId3"/>
    <sheet name="CUMIPMT" sheetId="8" r:id="rId4"/>
    <sheet name="CUMPRINC" sheetId="10" r:id="rId5"/>
    <sheet name="ISPMT" sheetId="5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5" l="1"/>
  <c r="H15" i="5"/>
  <c r="H16" i="5"/>
  <c r="H17" i="5"/>
  <c r="H18" i="5"/>
  <c r="H10" i="5"/>
  <c r="H11" i="5"/>
  <c r="H12" i="5"/>
  <c r="H13" i="5"/>
  <c r="H9" i="5"/>
  <c r="G13" i="10"/>
  <c r="C18" i="3"/>
  <c r="C17" i="3"/>
  <c r="C16" i="3"/>
  <c r="C15" i="3"/>
  <c r="C14" i="3"/>
  <c r="C13" i="3"/>
  <c r="C12" i="3"/>
  <c r="C11" i="3"/>
  <c r="C10" i="3"/>
  <c r="C9" i="3"/>
  <c r="G15" i="3"/>
  <c r="G14" i="3"/>
  <c r="G13" i="3"/>
  <c r="G12" i="3"/>
  <c r="G11" i="3"/>
  <c r="G10" i="3"/>
  <c r="G9" i="3"/>
  <c r="G8" i="3"/>
  <c r="G7" i="3"/>
  <c r="F6" i="3"/>
  <c r="H6" i="3"/>
  <c r="I6" i="3" s="1"/>
  <c r="G6" i="3"/>
  <c r="F20" i="3"/>
  <c r="P5" i="1"/>
  <c r="H21" i="1"/>
  <c r="F7" i="3" l="1"/>
  <c r="H7" i="3" s="1"/>
  <c r="I7" i="3" s="1"/>
  <c r="E13" i="10"/>
  <c r="F13" i="10"/>
  <c r="D18" i="10"/>
  <c r="C18" i="10"/>
  <c r="B18" i="10"/>
  <c r="D17" i="10"/>
  <c r="C17" i="10"/>
  <c r="B17" i="10"/>
  <c r="D16" i="10"/>
  <c r="C16" i="10"/>
  <c r="B16" i="10"/>
  <c r="D15" i="10"/>
  <c r="C15" i="10"/>
  <c r="B15" i="10"/>
  <c r="D14" i="10"/>
  <c r="C14" i="10"/>
  <c r="B14" i="10"/>
  <c r="D13" i="10"/>
  <c r="C13" i="10"/>
  <c r="B13" i="10"/>
  <c r="D12" i="10"/>
  <c r="C12" i="10"/>
  <c r="B12" i="10"/>
  <c r="D11" i="10"/>
  <c r="C11" i="10"/>
  <c r="B11" i="10"/>
  <c r="D10" i="10"/>
  <c r="C10" i="10"/>
  <c r="B10" i="10"/>
  <c r="D9" i="10"/>
  <c r="C9" i="10"/>
  <c r="B9" i="10"/>
  <c r="E14" i="8"/>
  <c r="F14" i="8"/>
  <c r="F8" i="3" l="1"/>
  <c r="H8" i="3" s="1"/>
  <c r="I8" i="3" s="1"/>
  <c r="B12" i="5"/>
  <c r="B11" i="5"/>
  <c r="B10" i="5"/>
  <c r="B9" i="5"/>
  <c r="F13" i="8"/>
  <c r="E13" i="8"/>
  <c r="C13" i="8"/>
  <c r="D18" i="8"/>
  <c r="C18" i="8"/>
  <c r="B18" i="8"/>
  <c r="D17" i="8"/>
  <c r="C17" i="8"/>
  <c r="B17" i="8"/>
  <c r="D16" i="8"/>
  <c r="C16" i="8"/>
  <c r="B16" i="8"/>
  <c r="D15" i="8"/>
  <c r="C15" i="8"/>
  <c r="B15" i="8"/>
  <c r="D14" i="8"/>
  <c r="C14" i="8"/>
  <c r="B14" i="8"/>
  <c r="D13" i="8"/>
  <c r="B13" i="8"/>
  <c r="D12" i="8"/>
  <c r="C12" i="8"/>
  <c r="B12" i="8"/>
  <c r="D11" i="8"/>
  <c r="C11" i="8"/>
  <c r="B11" i="8"/>
  <c r="D10" i="8"/>
  <c r="C10" i="8"/>
  <c r="B10" i="8"/>
  <c r="D9" i="8"/>
  <c r="C9" i="8"/>
  <c r="B9" i="8"/>
  <c r="D18" i="7"/>
  <c r="D17" i="7"/>
  <c r="D16" i="7"/>
  <c r="D15" i="7"/>
  <c r="D14" i="7"/>
  <c r="D13" i="7"/>
  <c r="D12" i="7"/>
  <c r="D11" i="7"/>
  <c r="D10" i="7"/>
  <c r="D9" i="7"/>
  <c r="C18" i="7"/>
  <c r="B18" i="7"/>
  <c r="C17" i="7"/>
  <c r="B17" i="7"/>
  <c r="G14" i="7" s="1"/>
  <c r="C16" i="7"/>
  <c r="B16" i="7"/>
  <c r="G15" i="7"/>
  <c r="C15" i="7"/>
  <c r="B15" i="7"/>
  <c r="G12" i="7" s="1"/>
  <c r="C14" i="7"/>
  <c r="B14" i="7"/>
  <c r="G13" i="7"/>
  <c r="C13" i="7"/>
  <c r="B13" i="7"/>
  <c r="G10" i="7" s="1"/>
  <c r="C12" i="7"/>
  <c r="B12" i="7"/>
  <c r="G11" i="7"/>
  <c r="C11" i="7"/>
  <c r="B11" i="7"/>
  <c r="G8" i="7" s="1"/>
  <c r="C10" i="7"/>
  <c r="B10" i="7"/>
  <c r="G9" i="7"/>
  <c r="C9" i="7"/>
  <c r="B9" i="7"/>
  <c r="G6" i="7" s="1"/>
  <c r="H6" i="7" s="1"/>
  <c r="I6" i="7" s="1"/>
  <c r="G7" i="7"/>
  <c r="F6" i="7"/>
  <c r="F9" i="3" l="1"/>
  <c r="H9" i="3" s="1"/>
  <c r="I9" i="3" s="1"/>
  <c r="F7" i="7"/>
  <c r="H7" i="7" s="1"/>
  <c r="I7" i="7" s="1"/>
  <c r="H6" i="1"/>
  <c r="B6" i="1"/>
  <c r="B5" i="1"/>
  <c r="G6" i="1"/>
  <c r="M15" i="1"/>
  <c r="M8" i="1"/>
  <c r="M7" i="1"/>
  <c r="M6" i="1"/>
  <c r="M5" i="1"/>
  <c r="I5" i="1"/>
  <c r="M9" i="1"/>
  <c r="F10" i="3" l="1"/>
  <c r="H10" i="3" s="1"/>
  <c r="I10" i="3" s="1"/>
  <c r="F8" i="7"/>
  <c r="H8" i="7" s="1"/>
  <c r="I8" i="7" s="1"/>
  <c r="G21" i="1"/>
  <c r="M10" i="1"/>
  <c r="M11" i="1" s="1"/>
  <c r="M12" i="1" s="1"/>
  <c r="M13" i="1" s="1"/>
  <c r="M14" i="1" s="1"/>
  <c r="B18" i="5"/>
  <c r="B17" i="5"/>
  <c r="B16" i="5"/>
  <c r="B15" i="5"/>
  <c r="B14" i="5"/>
  <c r="B13" i="5"/>
  <c r="C10" i="5"/>
  <c r="D10" i="5" s="1"/>
  <c r="D9" i="5"/>
  <c r="B18" i="3"/>
  <c r="B17" i="3"/>
  <c r="B16" i="3"/>
  <c r="B15" i="3"/>
  <c r="B14" i="3"/>
  <c r="B13" i="3"/>
  <c r="B12" i="3"/>
  <c r="B11" i="3"/>
  <c r="B10" i="3"/>
  <c r="B9" i="3"/>
  <c r="F11" i="3" l="1"/>
  <c r="H11" i="3" s="1"/>
  <c r="I11" i="3" s="1"/>
  <c r="F9" i="7"/>
  <c r="H9" i="7" s="1"/>
  <c r="I9" i="7" s="1"/>
  <c r="C11" i="5"/>
  <c r="F12" i="3" l="1"/>
  <c r="H12" i="3" s="1"/>
  <c r="I12" i="3" s="1"/>
  <c r="F10" i="7"/>
  <c r="H10" i="7" s="1"/>
  <c r="I10" i="7" s="1"/>
  <c r="C12" i="5"/>
  <c r="D11" i="5"/>
  <c r="F13" i="3" l="1"/>
  <c r="H13" i="3" s="1"/>
  <c r="I13" i="3" s="1"/>
  <c r="F11" i="7"/>
  <c r="H11" i="7" s="1"/>
  <c r="I11" i="7" s="1"/>
  <c r="C13" i="5"/>
  <c r="D12" i="5"/>
  <c r="F14" i="3" l="1"/>
  <c r="H14" i="3" s="1"/>
  <c r="I14" i="3" s="1"/>
  <c r="I12" i="7"/>
  <c r="F12" i="7"/>
  <c r="H12" i="7" s="1"/>
  <c r="D13" i="5"/>
  <c r="C14" i="5"/>
  <c r="F15" i="3" l="1"/>
  <c r="H15" i="3" s="1"/>
  <c r="I15" i="3" s="1"/>
  <c r="F13" i="7"/>
  <c r="H13" i="7" s="1"/>
  <c r="I13" i="7"/>
  <c r="C15" i="5"/>
  <c r="D14" i="5"/>
  <c r="F14" i="7" l="1"/>
  <c r="H14" i="7" s="1"/>
  <c r="I14" i="7" s="1"/>
  <c r="D15" i="5"/>
  <c r="C16" i="5"/>
  <c r="F15" i="7" l="1"/>
  <c r="H15" i="7" s="1"/>
  <c r="I15" i="7"/>
  <c r="D16" i="5"/>
  <c r="C17" i="5"/>
  <c r="D17" i="5" l="1"/>
  <c r="C18" i="5"/>
  <c r="D18" i="5" s="1"/>
</calcChain>
</file>

<file path=xl/sharedStrings.xml><?xml version="1.0" encoding="utf-8"?>
<sst xmlns="http://schemas.openxmlformats.org/spreadsheetml/2006/main" count="132" uniqueCount="50">
  <si>
    <t>ISPMT</t>
  </si>
  <si>
    <t>IPMT</t>
  </si>
  <si>
    <t>PPMT</t>
  </si>
  <si>
    <t>PMT</t>
  </si>
  <si>
    <t>Years</t>
  </si>
  <si>
    <t>PV</t>
  </si>
  <si>
    <t>Cashflow</t>
  </si>
  <si>
    <t>Interest Rate</t>
  </si>
  <si>
    <t>Loan</t>
  </si>
  <si>
    <t>rate</t>
  </si>
  <si>
    <t>the interest rate per period</t>
  </si>
  <si>
    <t>nper</t>
  </si>
  <si>
    <t>total number payment periods</t>
  </si>
  <si>
    <t>pv</t>
  </si>
  <si>
    <t>the present value of future payments</t>
  </si>
  <si>
    <t>type</t>
  </si>
  <si>
    <t>when payments are due. 0 = end of the periond, 1 = beginning of the period.</t>
  </si>
  <si>
    <t>PMT - Perodic Loan Payment Amount</t>
  </si>
  <si>
    <t>The amount you need to pay perodically to repay a loan.</t>
  </si>
  <si>
    <t>=PMT(rate, nper, pv, fv, type)</t>
  </si>
  <si>
    <t>Calculate the payment for a loan based on a constant payments and a constant interest rate.</t>
  </si>
  <si>
    <t>fv</t>
  </si>
  <si>
    <t>The future value of the payments.</t>
  </si>
  <si>
    <t>0</t>
  </si>
  <si>
    <t xml:space="preserve">Annual Installment </t>
  </si>
  <si>
    <t>Year</t>
  </si>
  <si>
    <t>1 to 10</t>
  </si>
  <si>
    <t>DF @12%</t>
  </si>
  <si>
    <t>NPV</t>
  </si>
  <si>
    <t>PPMT - Principal Loan Payment Amount</t>
  </si>
  <si>
    <t>=PPMT(rate, per, nper, pv, fv, type)</t>
  </si>
  <si>
    <t>Returns the payments on the principal for a given investment based on periodic, constant payments and constant interest rate.</t>
  </si>
  <si>
    <t>per</t>
  </si>
  <si>
    <t>the period of installment</t>
  </si>
  <si>
    <t>The principal amount repaid in each installment.</t>
  </si>
  <si>
    <t>Interest</t>
  </si>
  <si>
    <t xml:space="preserve">Payment </t>
  </si>
  <si>
    <t>Principal Repay</t>
  </si>
  <si>
    <t>Pending Amount</t>
  </si>
  <si>
    <t>IPMT - Interest in Loan Payment Amount</t>
  </si>
  <si>
    <t>The amount of interest paid in each installment.</t>
  </si>
  <si>
    <t>=IPMT(rate, per, nper, pv, fv, type)</t>
  </si>
  <si>
    <t>Returns the interest payment for a given period for an investment, based on periodic, contstant payment and constant interest rate.</t>
  </si>
  <si>
    <t>CUMIPMT - Cumulative Interest Payment for any particular duration</t>
  </si>
  <si>
    <t>=CUMIPMT(rate, nper, pv, start_period, end_period, type)</t>
  </si>
  <si>
    <t>Returns cumulative interest paid between two periods.</t>
  </si>
  <si>
    <t xml:space="preserve">Calculates the cumulative interest payments between 2 periods. </t>
  </si>
  <si>
    <t>ISPMT - Interest payment with fixed principal payments.</t>
  </si>
  <si>
    <t>=ISPMT(rate, per, nper, pv)</t>
  </si>
  <si>
    <t>the period for which interest is to be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</si>
</sst>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₹&quot;\ #,##0.00;[Red]&quot;₹&quot;\ \-#,##0.00"/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_(* #,##0_);_(* \(#,##0\);_(* &quot;-&quot;??_);_(@_)"/>
    <numFmt numFmtId="168" formatCode="_(* #,##0.000_);_(* \(#,##0.000\);_(* &quot;-&quot;??_);_(@_)"/>
    <numFmt numFmtId="169" formatCode="#,##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37">
    <xf numFmtId="0" fontId="0" fillId="0" borderId="0" xfId="0"/>
    <xf numFmtId="166" fontId="0" fillId="0" borderId="0" xfId="1" applyFont="1"/>
    <xf numFmtId="165" fontId="0" fillId="0" borderId="0" xfId="0" applyNumberFormat="1"/>
    <xf numFmtId="165" fontId="0" fillId="0" borderId="0" xfId="1" applyNumberFormat="1" applyFont="1"/>
    <xf numFmtId="3" fontId="0" fillId="0" borderId="0" xfId="0" applyNumberFormat="1"/>
    <xf numFmtId="9" fontId="0" fillId="0" borderId="0" xfId="0" applyNumberForma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167" fontId="0" fillId="2" borderId="0" xfId="1" applyNumberFormat="1" applyFont="1" applyFill="1"/>
    <xf numFmtId="165" fontId="4" fillId="3" borderId="0" xfId="0" quotePrefix="1" applyNumberFormat="1" applyFont="1" applyFill="1"/>
    <xf numFmtId="167" fontId="5" fillId="3" borderId="0" xfId="1" quotePrefix="1" applyNumberFormat="1" applyFont="1" applyFill="1"/>
    <xf numFmtId="0" fontId="5" fillId="3" borderId="0" xfId="0" quotePrefix="1" applyFont="1" applyFill="1"/>
    <xf numFmtId="0" fontId="0" fillId="3" borderId="0" xfId="0" applyFill="1"/>
    <xf numFmtId="167" fontId="3" fillId="2" borderId="0" xfId="1" applyNumberFormat="1" applyFont="1" applyFill="1"/>
    <xf numFmtId="0" fontId="6" fillId="4" borderId="0" xfId="0" applyFont="1" applyFill="1"/>
    <xf numFmtId="167" fontId="6" fillId="4" borderId="0" xfId="1" applyNumberFormat="1" applyFont="1" applyFill="1"/>
    <xf numFmtId="0" fontId="0" fillId="4" borderId="0" xfId="0" applyFill="1"/>
    <xf numFmtId="165" fontId="0" fillId="4" borderId="0" xfId="0" applyNumberFormat="1" applyFill="1"/>
    <xf numFmtId="168" fontId="0" fillId="0" borderId="0" xfId="1" applyNumberFormat="1" applyFont="1"/>
    <xf numFmtId="2" fontId="0" fillId="0" borderId="0" xfId="0" applyNumberFormat="1"/>
    <xf numFmtId="166" fontId="0" fillId="0" borderId="0" xfId="1" quotePrefix="1" applyFont="1"/>
    <xf numFmtId="4" fontId="0" fillId="0" borderId="0" xfId="0" applyNumberFormat="1"/>
    <xf numFmtId="168" fontId="0" fillId="0" borderId="0" xfId="0" applyNumberFormat="1"/>
    <xf numFmtId="0" fontId="0" fillId="0" borderId="0" xfId="0" applyAlignment="1">
      <alignment horizontal="right"/>
    </xf>
    <xf numFmtId="165" fontId="0" fillId="3" borderId="0" xfId="0" applyNumberFormat="1" applyFill="1"/>
    <xf numFmtId="168" fontId="0" fillId="2" borderId="0" xfId="1" applyNumberFormat="1" applyFont="1" applyFill="1"/>
    <xf numFmtId="168" fontId="0" fillId="3" borderId="0" xfId="1" applyNumberFormat="1" applyFont="1" applyFill="1"/>
    <xf numFmtId="168" fontId="3" fillId="2" borderId="0" xfId="1" applyNumberFormat="1" applyFont="1" applyFill="1"/>
    <xf numFmtId="168" fontId="0" fillId="4" borderId="0" xfId="1" applyNumberFormat="1" applyFont="1" applyFill="1"/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/>
    <xf numFmtId="167" fontId="0" fillId="0" borderId="0" xfId="1" applyNumberFormat="1" applyFont="1"/>
    <xf numFmtId="8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opLeftCell="B1" zoomScaleNormal="100" workbookViewId="0">
      <selection activeCell="P5" sqref="P5"/>
    </sheetView>
  </sheetViews>
  <sheetFormatPr defaultColWidth="12.42578125" defaultRowHeight="15" x14ac:dyDescent="0.25"/>
  <cols>
    <col min="4" max="4" width="12.42578125" style="1"/>
    <col min="6" max="6" width="12.5703125" customWidth="1"/>
    <col min="13" max="13" width="12.42578125" style="19"/>
    <col min="15" max="15" width="22" bestFit="1" customWidth="1"/>
  </cols>
  <sheetData>
    <row r="1" spans="1:26" ht="23.25" x14ac:dyDescent="0.35">
      <c r="A1" s="6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2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8" t="s">
        <v>18</v>
      </c>
      <c r="B2" s="9"/>
      <c r="C2" s="7"/>
      <c r="D2" s="7"/>
      <c r="E2" s="7"/>
      <c r="F2" s="7"/>
      <c r="G2" s="7"/>
      <c r="H2" s="7"/>
      <c r="I2" s="7"/>
      <c r="J2" s="7"/>
      <c r="K2" s="7"/>
      <c r="L2" s="7"/>
      <c r="M2" s="2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4" spans="1:26" x14ac:dyDescent="0.25">
      <c r="A4" t="s">
        <v>8</v>
      </c>
      <c r="B4" s="4">
        <v>50000</v>
      </c>
      <c r="E4" s="1"/>
      <c r="F4" s="31" t="s">
        <v>25</v>
      </c>
      <c r="G4" s="31" t="s">
        <v>6</v>
      </c>
      <c r="H4" s="31" t="s">
        <v>27</v>
      </c>
      <c r="I4" s="31" t="s">
        <v>5</v>
      </c>
      <c r="M4"/>
      <c r="N4" s="19"/>
    </row>
    <row r="5" spans="1:26" x14ac:dyDescent="0.25">
      <c r="A5" t="s">
        <v>7</v>
      </c>
      <c r="B5" s="5">
        <f>12%/12</f>
        <v>0.01</v>
      </c>
      <c r="D5" s="21"/>
      <c r="E5" s="21"/>
      <c r="F5" s="32" t="s">
        <v>23</v>
      </c>
      <c r="G5">
        <v>50000</v>
      </c>
      <c r="H5">
        <v>1</v>
      </c>
      <c r="I5" s="4">
        <f>G5*H5</f>
        <v>50000</v>
      </c>
      <c r="L5">
        <v>1</v>
      </c>
      <c r="M5" s="19">
        <f>1/1.12</f>
        <v>0.89285714285714279</v>
      </c>
      <c r="P5" s="30">
        <f>(1-(1+B5)^-B6)/B5</f>
        <v>69.700522031397298</v>
      </c>
    </row>
    <row r="6" spans="1:26" x14ac:dyDescent="0.25">
      <c r="A6" t="s">
        <v>4</v>
      </c>
      <c r="B6">
        <f>10*12</f>
        <v>120</v>
      </c>
      <c r="E6" s="1"/>
      <c r="F6" s="33" t="s">
        <v>26</v>
      </c>
      <c r="G6" s="22">
        <f>I6/H6</f>
        <v>-717.35474201293641</v>
      </c>
      <c r="H6" s="30">
        <f>P5</f>
        <v>69.700522031397298</v>
      </c>
      <c r="I6" s="20">
        <v>-50000</v>
      </c>
      <c r="J6" s="19"/>
      <c r="L6">
        <v>2</v>
      </c>
      <c r="M6" s="19">
        <f>M5/1.12</f>
        <v>0.79719387755102022</v>
      </c>
    </row>
    <row r="7" spans="1:26" x14ac:dyDescent="0.25">
      <c r="E7" s="1"/>
      <c r="H7" t="s">
        <v>28</v>
      </c>
      <c r="I7">
        <v>0</v>
      </c>
      <c r="J7" s="19"/>
      <c r="L7">
        <v>3</v>
      </c>
      <c r="M7" s="19">
        <f>M6/1.12</f>
        <v>0.71178024781341087</v>
      </c>
    </row>
    <row r="8" spans="1:26" x14ac:dyDescent="0.25">
      <c r="A8" t="s">
        <v>24</v>
      </c>
      <c r="B8" s="24"/>
      <c r="E8" s="1"/>
      <c r="J8" s="19"/>
      <c r="L8">
        <v>4</v>
      </c>
      <c r="M8" s="19">
        <f>M7/1.12</f>
        <v>0.6355180784048311</v>
      </c>
    </row>
    <row r="9" spans="1:26" x14ac:dyDescent="0.25">
      <c r="B9" s="2"/>
      <c r="C9" s="2"/>
      <c r="D9" s="3"/>
      <c r="E9" s="2"/>
      <c r="I9" s="19"/>
      <c r="L9">
        <v>5</v>
      </c>
      <c r="M9" s="19">
        <f>M8/1.12</f>
        <v>0.56742685571859919</v>
      </c>
    </row>
    <row r="10" spans="1:26" x14ac:dyDescent="0.25">
      <c r="B10" s="2"/>
      <c r="C10" s="2"/>
      <c r="D10" s="3"/>
      <c r="E10" s="2"/>
      <c r="I10" s="19"/>
      <c r="L10">
        <v>6</v>
      </c>
      <c r="M10" s="19">
        <f t="shared" ref="M10:M14" si="0">M9/1.12</f>
        <v>0.50663112117732068</v>
      </c>
    </row>
    <row r="11" spans="1:26" x14ac:dyDescent="0.25">
      <c r="B11" s="2"/>
      <c r="C11" s="2"/>
      <c r="D11" s="3"/>
      <c r="E11" s="2"/>
      <c r="I11" s="19"/>
      <c r="L11">
        <v>7</v>
      </c>
      <c r="M11" s="19">
        <f t="shared" si="0"/>
        <v>0.45234921533689343</v>
      </c>
    </row>
    <row r="12" spans="1:26" x14ac:dyDescent="0.25">
      <c r="B12" s="2"/>
      <c r="C12" s="2"/>
      <c r="D12" s="3"/>
      <c r="E12" s="2"/>
      <c r="I12" s="19"/>
      <c r="L12">
        <v>8</v>
      </c>
      <c r="M12" s="19">
        <f t="shared" si="0"/>
        <v>0.4038832279793691</v>
      </c>
    </row>
    <row r="13" spans="1:26" x14ac:dyDescent="0.25">
      <c r="B13" s="2"/>
      <c r="C13" s="2"/>
      <c r="D13" s="3"/>
      <c r="E13" s="2"/>
      <c r="I13" s="19"/>
      <c r="L13">
        <v>9</v>
      </c>
      <c r="M13" s="19">
        <f t="shared" si="0"/>
        <v>0.36061002498157951</v>
      </c>
    </row>
    <row r="14" spans="1:26" x14ac:dyDescent="0.25">
      <c r="B14" s="2"/>
      <c r="C14" s="2"/>
      <c r="D14" s="3"/>
      <c r="E14" s="2"/>
      <c r="I14" s="19"/>
      <c r="L14">
        <v>10</v>
      </c>
      <c r="M14" s="19">
        <f t="shared" si="0"/>
        <v>0.32197323659069599</v>
      </c>
    </row>
    <row r="15" spans="1:26" x14ac:dyDescent="0.25">
      <c r="B15" s="2"/>
      <c r="C15" s="2"/>
      <c r="D15" s="3"/>
      <c r="E15" s="2"/>
      <c r="I15" s="19"/>
      <c r="M15" s="19">
        <f>SUM(M5:M14)</f>
        <v>5.6502230284108634</v>
      </c>
    </row>
    <row r="16" spans="1:26" x14ac:dyDescent="0.25">
      <c r="B16" s="2"/>
      <c r="C16" s="2"/>
      <c r="D16" s="3"/>
      <c r="E16" s="2"/>
      <c r="I16" s="23"/>
    </row>
    <row r="17" spans="1:26" x14ac:dyDescent="0.25">
      <c r="B17" s="2"/>
      <c r="C17" s="2"/>
      <c r="D17" s="3"/>
      <c r="E17" s="2"/>
    </row>
    <row r="18" spans="1:26" x14ac:dyDescent="0.25">
      <c r="B18" s="2"/>
      <c r="C18" s="2"/>
      <c r="D18" s="3"/>
      <c r="E18" s="2"/>
    </row>
    <row r="21" spans="1:26" ht="23.25" x14ac:dyDescent="0.35">
      <c r="A21" s="10" t="s">
        <v>19</v>
      </c>
      <c r="B21" s="11"/>
      <c r="C21" s="12"/>
      <c r="D21" s="12"/>
      <c r="E21" s="13"/>
      <c r="F21" s="25"/>
      <c r="G21" s="25">
        <f>PMT(B5,B6,B4,,0)</f>
        <v>-717.35474201293675</v>
      </c>
      <c r="H21" s="36">
        <f>PMT(B5,B6,B4,,)</f>
        <v>-717.35474201293675</v>
      </c>
      <c r="I21" s="13"/>
      <c r="J21" s="13"/>
      <c r="K21" s="13"/>
      <c r="L21" s="13"/>
      <c r="M21" s="27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x14ac:dyDescent="0.25">
      <c r="A22" s="8" t="s">
        <v>20</v>
      </c>
      <c r="B22" s="14"/>
      <c r="C22" s="8"/>
      <c r="D22" s="8"/>
      <c r="E22" s="8"/>
      <c r="F22" s="8"/>
      <c r="G22" s="8"/>
      <c r="H22" s="8"/>
      <c r="I22" s="8"/>
      <c r="J22" s="8"/>
      <c r="K22" s="8"/>
      <c r="L22" s="8"/>
      <c r="M22" s="2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5" t="s">
        <v>9</v>
      </c>
      <c r="B23" s="16" t="s">
        <v>10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29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5" t="s">
        <v>11</v>
      </c>
      <c r="B24" s="16" t="s">
        <v>12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29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5" t="s">
        <v>21</v>
      </c>
      <c r="B25" s="16" t="s">
        <v>22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29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5" t="s">
        <v>13</v>
      </c>
      <c r="B26" s="16" t="s">
        <v>14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9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5">
      <c r="A27" s="15" t="s">
        <v>15</v>
      </c>
      <c r="B27" s="16" t="s">
        <v>16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29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opLeftCell="A9" zoomScale="115" zoomScaleNormal="115" workbookViewId="0">
      <selection activeCell="D17" sqref="D17"/>
    </sheetView>
  </sheetViews>
  <sheetFormatPr defaultColWidth="13" defaultRowHeight="15" x14ac:dyDescent="0.25"/>
  <cols>
    <col min="4" max="4" width="13" style="1"/>
    <col min="8" max="8" width="13.42578125" customWidth="1"/>
    <col min="9" max="9" width="14.7109375" customWidth="1"/>
  </cols>
  <sheetData>
    <row r="1" spans="1:26" ht="23.25" x14ac:dyDescent="0.35">
      <c r="A1" s="6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8" t="s">
        <v>34</v>
      </c>
      <c r="B2" s="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4" spans="1:26" x14ac:dyDescent="0.25">
      <c r="A4" t="s">
        <v>8</v>
      </c>
      <c r="B4" s="4">
        <v>50000</v>
      </c>
      <c r="E4" t="s">
        <v>25</v>
      </c>
      <c r="F4" t="s">
        <v>35</v>
      </c>
      <c r="G4" t="s">
        <v>36</v>
      </c>
      <c r="H4" t="s">
        <v>37</v>
      </c>
      <c r="I4" t="s">
        <v>38</v>
      </c>
    </row>
    <row r="5" spans="1:26" x14ac:dyDescent="0.25">
      <c r="A5" t="s">
        <v>7</v>
      </c>
      <c r="B5" s="5">
        <v>0.12</v>
      </c>
      <c r="E5">
        <v>0</v>
      </c>
      <c r="F5" s="35"/>
      <c r="G5" s="35"/>
      <c r="H5" s="35"/>
      <c r="I5" s="35">
        <v>50000</v>
      </c>
    </row>
    <row r="6" spans="1:26" x14ac:dyDescent="0.25">
      <c r="A6" t="s">
        <v>4</v>
      </c>
      <c r="B6">
        <v>10</v>
      </c>
      <c r="E6">
        <v>1</v>
      </c>
      <c r="F6" s="35">
        <f>I5*$B$5</f>
        <v>6000</v>
      </c>
      <c r="G6" s="35">
        <f>-B9</f>
        <v>8849.2082079922038</v>
      </c>
      <c r="H6" s="35">
        <f>G6-F6</f>
        <v>2849.2082079922038</v>
      </c>
      <c r="I6" s="35">
        <f>I5-H6</f>
        <v>47150.791792007796</v>
      </c>
    </row>
    <row r="7" spans="1:26" x14ac:dyDescent="0.25">
      <c r="E7">
        <v>2</v>
      </c>
      <c r="F7" s="35">
        <f t="shared" ref="F7:F15" si="0">I6*$B$5</f>
        <v>5658.0950150409353</v>
      </c>
      <c r="G7" s="35">
        <f t="shared" ref="G7:G15" si="1">-B10</f>
        <v>8849.2082079922038</v>
      </c>
      <c r="H7" s="35">
        <f t="shared" ref="H7:H15" si="2">G7-F7</f>
        <v>3191.1131929512685</v>
      </c>
      <c r="I7" s="35">
        <f t="shared" ref="I7:I15" si="3">I6-H7</f>
        <v>43959.678599056526</v>
      </c>
    </row>
    <row r="8" spans="1:26" x14ac:dyDescent="0.25">
      <c r="B8" t="s">
        <v>3</v>
      </c>
      <c r="C8" t="s">
        <v>2</v>
      </c>
      <c r="E8">
        <v>3</v>
      </c>
      <c r="F8" s="35">
        <f t="shared" si="0"/>
        <v>5275.1614318867832</v>
      </c>
      <c r="G8" s="35">
        <f t="shared" si="1"/>
        <v>8849.2082079922038</v>
      </c>
      <c r="H8" s="35">
        <f t="shared" si="2"/>
        <v>3574.0467761054206</v>
      </c>
      <c r="I8" s="35">
        <f t="shared" si="3"/>
        <v>40385.631822951109</v>
      </c>
    </row>
    <row r="9" spans="1:26" x14ac:dyDescent="0.25">
      <c r="A9">
        <v>1</v>
      </c>
      <c r="B9" s="34">
        <f>PMT($B$5,$B$6,$B$4,,0)</f>
        <v>-8849.2082079922038</v>
      </c>
      <c r="C9" s="34">
        <f>PPMT($B$5,A9,$B$6,$B$4,,0)</f>
        <v>-2849.2082079922056</v>
      </c>
      <c r="D9" s="3"/>
      <c r="E9">
        <v>4</v>
      </c>
      <c r="F9" s="35">
        <f t="shared" si="0"/>
        <v>4846.2758187541331</v>
      </c>
      <c r="G9" s="35">
        <f t="shared" si="1"/>
        <v>8849.2082079922038</v>
      </c>
      <c r="H9" s="35">
        <f t="shared" si="2"/>
        <v>4002.9323892380708</v>
      </c>
      <c r="I9" s="35">
        <f t="shared" si="3"/>
        <v>36382.699433713038</v>
      </c>
    </row>
    <row r="10" spans="1:26" x14ac:dyDescent="0.25">
      <c r="A10">
        <v>2</v>
      </c>
      <c r="B10" s="34">
        <f t="shared" ref="B10:B18" si="4">PMT($B$5,$B$6,$B$4,,0)</f>
        <v>-8849.2082079922038</v>
      </c>
      <c r="C10" s="34">
        <f t="shared" ref="C10:C18" si="5">PPMT($B$5,A10,$B$6,$B$4,,0)</f>
        <v>-3191.1131929512699</v>
      </c>
      <c r="D10" s="3"/>
      <c r="E10">
        <v>5</v>
      </c>
      <c r="F10" s="35">
        <f t="shared" si="0"/>
        <v>4365.9239320455645</v>
      </c>
      <c r="G10" s="35">
        <f t="shared" si="1"/>
        <v>8849.2082079922038</v>
      </c>
      <c r="H10" s="35">
        <f t="shared" si="2"/>
        <v>4483.2842759466394</v>
      </c>
      <c r="I10" s="35">
        <f t="shared" si="3"/>
        <v>31899.415157766398</v>
      </c>
    </row>
    <row r="11" spans="1:26" x14ac:dyDescent="0.25">
      <c r="A11">
        <v>3</v>
      </c>
      <c r="B11" s="34">
        <f t="shared" si="4"/>
        <v>-8849.2082079922038</v>
      </c>
      <c r="C11" s="34">
        <f t="shared" si="5"/>
        <v>-3574.0467761054224</v>
      </c>
      <c r="D11" s="3"/>
      <c r="E11">
        <v>6</v>
      </c>
      <c r="F11" s="35">
        <f t="shared" si="0"/>
        <v>3827.9298189319675</v>
      </c>
      <c r="G11" s="35">
        <f t="shared" si="1"/>
        <v>8849.2082079922038</v>
      </c>
      <c r="H11" s="35">
        <f t="shared" si="2"/>
        <v>5021.2783890602368</v>
      </c>
      <c r="I11" s="35">
        <f t="shared" si="3"/>
        <v>26878.136768706161</v>
      </c>
    </row>
    <row r="12" spans="1:26" x14ac:dyDescent="0.25">
      <c r="A12">
        <v>4</v>
      </c>
      <c r="B12" s="34">
        <f t="shared" si="4"/>
        <v>-8849.2082079922038</v>
      </c>
      <c r="C12" s="34">
        <f t="shared" si="5"/>
        <v>-4002.932389238073</v>
      </c>
      <c r="D12" s="3"/>
      <c r="E12">
        <v>7</v>
      </c>
      <c r="F12" s="35">
        <f t="shared" si="0"/>
        <v>3225.3764122447392</v>
      </c>
      <c r="G12" s="35">
        <f t="shared" si="1"/>
        <v>8849.2082079922038</v>
      </c>
      <c r="H12" s="35">
        <f t="shared" si="2"/>
        <v>5623.8317957474646</v>
      </c>
      <c r="I12" s="35">
        <f t="shared" si="3"/>
        <v>21254.304972958696</v>
      </c>
    </row>
    <row r="13" spans="1:26" x14ac:dyDescent="0.25">
      <c r="A13">
        <v>5</v>
      </c>
      <c r="B13" s="34">
        <f t="shared" si="4"/>
        <v>-8849.2082079922038</v>
      </c>
      <c r="C13" s="34">
        <f t="shared" si="5"/>
        <v>-4483.2842759466412</v>
      </c>
      <c r="D13" s="3"/>
      <c r="E13">
        <v>8</v>
      </c>
      <c r="F13" s="35">
        <f t="shared" si="0"/>
        <v>2550.5165967550433</v>
      </c>
      <c r="G13" s="35">
        <f t="shared" si="1"/>
        <v>8849.2082079922038</v>
      </c>
      <c r="H13" s="35">
        <f t="shared" si="2"/>
        <v>6298.69161123716</v>
      </c>
      <c r="I13" s="35">
        <f t="shared" si="3"/>
        <v>14955.613361721536</v>
      </c>
    </row>
    <row r="14" spans="1:26" x14ac:dyDescent="0.25">
      <c r="A14">
        <v>6</v>
      </c>
      <c r="B14" s="34">
        <f t="shared" si="4"/>
        <v>-8849.2082079922038</v>
      </c>
      <c r="C14" s="34">
        <f t="shared" si="5"/>
        <v>-5021.2783890602377</v>
      </c>
      <c r="D14" s="3"/>
      <c r="E14">
        <v>9</v>
      </c>
      <c r="F14" s="35">
        <f t="shared" si="0"/>
        <v>1794.6736034065843</v>
      </c>
      <c r="G14" s="35">
        <f t="shared" si="1"/>
        <v>8849.2082079922038</v>
      </c>
      <c r="H14" s="35">
        <f t="shared" si="2"/>
        <v>7054.5346045856195</v>
      </c>
      <c r="I14" s="35">
        <f t="shared" si="3"/>
        <v>7901.0787571359169</v>
      </c>
    </row>
    <row r="15" spans="1:26" x14ac:dyDescent="0.25">
      <c r="A15">
        <v>7</v>
      </c>
      <c r="B15" s="34">
        <f t="shared" si="4"/>
        <v>-8849.2082079922038</v>
      </c>
      <c r="C15" s="34">
        <f t="shared" si="5"/>
        <v>-5623.8317957474665</v>
      </c>
      <c r="D15" s="3"/>
      <c r="E15">
        <v>10</v>
      </c>
      <c r="F15" s="35">
        <f t="shared" si="0"/>
        <v>948.12945085630997</v>
      </c>
      <c r="G15" s="35">
        <f t="shared" si="1"/>
        <v>8849.2082079922038</v>
      </c>
      <c r="H15" s="35">
        <f t="shared" si="2"/>
        <v>7901.0787571358942</v>
      </c>
      <c r="I15" s="35">
        <f t="shared" si="3"/>
        <v>2.2737367544323206E-11</v>
      </c>
    </row>
    <row r="16" spans="1:26" x14ac:dyDescent="0.25">
      <c r="A16">
        <v>8</v>
      </c>
      <c r="B16" s="34">
        <f t="shared" si="4"/>
        <v>-8849.2082079922038</v>
      </c>
      <c r="C16" s="34">
        <f t="shared" si="5"/>
        <v>-6298.6916112371628</v>
      </c>
      <c r="D16" s="3"/>
      <c r="E16" s="2"/>
    </row>
    <row r="17" spans="1:26" x14ac:dyDescent="0.25">
      <c r="A17">
        <v>9</v>
      </c>
      <c r="B17" s="34">
        <f t="shared" si="4"/>
        <v>-8849.2082079922038</v>
      </c>
      <c r="C17" s="34">
        <f t="shared" si="5"/>
        <v>-7054.5346045856222</v>
      </c>
      <c r="D17" s="3"/>
      <c r="E17" s="2"/>
    </row>
    <row r="18" spans="1:26" x14ac:dyDescent="0.25">
      <c r="A18">
        <v>10</v>
      </c>
      <c r="B18" s="34">
        <f t="shared" si="4"/>
        <v>-8849.2082079922038</v>
      </c>
      <c r="C18" s="34">
        <f t="shared" si="5"/>
        <v>-7901.0787571358969</v>
      </c>
      <c r="D18" s="3"/>
      <c r="E18" s="2"/>
    </row>
    <row r="20" spans="1:26" ht="23.25" x14ac:dyDescent="0.35">
      <c r="A20" s="10" t="s">
        <v>30</v>
      </c>
      <c r="B20" s="11"/>
      <c r="C20" s="12"/>
      <c r="D20" s="12"/>
      <c r="E20" s="13"/>
      <c r="F20" s="36">
        <f>PPMT(B5,B6,B4,,,0)</f>
        <v>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25">
      <c r="A21" s="8" t="s">
        <v>31</v>
      </c>
      <c r="B21" s="1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5" t="s">
        <v>9</v>
      </c>
      <c r="B22" s="16" t="s">
        <v>10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5">
      <c r="A23" s="15" t="s">
        <v>32</v>
      </c>
      <c r="B23" s="16" t="s">
        <v>33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5" t="s">
        <v>11</v>
      </c>
      <c r="B24" s="16" t="s">
        <v>12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5" t="s">
        <v>21</v>
      </c>
      <c r="B25" s="16" t="s">
        <v>22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5" t="s">
        <v>13</v>
      </c>
      <c r="B26" s="16" t="s">
        <v>14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5">
      <c r="A27" s="15" t="s">
        <v>15</v>
      </c>
      <c r="B27" s="16" t="s">
        <v>16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opLeftCell="A4" zoomScale="145" zoomScaleNormal="145" workbookViewId="0">
      <selection activeCell="F15" sqref="F15"/>
    </sheetView>
  </sheetViews>
  <sheetFormatPr defaultColWidth="13" defaultRowHeight="15" x14ac:dyDescent="0.25"/>
  <cols>
    <col min="4" max="4" width="13" style="1"/>
    <col min="8" max="8" width="13.7109375" customWidth="1"/>
    <col min="9" max="9" width="14.7109375" customWidth="1"/>
  </cols>
  <sheetData>
    <row r="1" spans="1:26" ht="23.25" x14ac:dyDescent="0.35">
      <c r="A1" s="6" t="s">
        <v>39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8" t="s">
        <v>40</v>
      </c>
      <c r="B2" s="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4" spans="1:26" x14ac:dyDescent="0.25">
      <c r="A4" t="s">
        <v>8</v>
      </c>
      <c r="B4" s="4">
        <v>50000</v>
      </c>
      <c r="E4" t="s">
        <v>25</v>
      </c>
      <c r="F4" t="s">
        <v>35</v>
      </c>
      <c r="G4" t="s">
        <v>36</v>
      </c>
      <c r="H4" t="s">
        <v>37</v>
      </c>
      <c r="I4" t="s">
        <v>38</v>
      </c>
    </row>
    <row r="5" spans="1:26" x14ac:dyDescent="0.25">
      <c r="A5" t="s">
        <v>7</v>
      </c>
      <c r="B5" s="5">
        <v>0.12</v>
      </c>
      <c r="E5">
        <v>0</v>
      </c>
      <c r="F5" s="35"/>
      <c r="G5" s="35"/>
      <c r="H5" s="35"/>
      <c r="I5" s="35">
        <v>50000</v>
      </c>
    </row>
    <row r="6" spans="1:26" x14ac:dyDescent="0.25">
      <c r="A6" t="s">
        <v>4</v>
      </c>
      <c r="B6">
        <v>10</v>
      </c>
      <c r="E6">
        <v>1</v>
      </c>
      <c r="F6" s="35">
        <f>I5*$B$5</f>
        <v>6000</v>
      </c>
      <c r="G6" s="35">
        <f>-B9</f>
        <v>8849.2082079922038</v>
      </c>
      <c r="H6" s="35">
        <f>G6-F6</f>
        <v>2849.2082079922038</v>
      </c>
      <c r="I6" s="35">
        <f>I5-H6</f>
        <v>47150.791792007796</v>
      </c>
    </row>
    <row r="7" spans="1:26" x14ac:dyDescent="0.25">
      <c r="E7">
        <v>2</v>
      </c>
      <c r="F7" s="35">
        <f t="shared" ref="F7:F15" si="0">I6*$B$5</f>
        <v>5658.0950150409353</v>
      </c>
      <c r="G7" s="35">
        <f t="shared" ref="G7:G15" si="1">-B10</f>
        <v>8849.2082079922038</v>
      </c>
      <c r="H7" s="35">
        <f t="shared" ref="H7:H15" si="2">G7-F7</f>
        <v>3191.1131929512685</v>
      </c>
      <c r="I7" s="35">
        <f t="shared" ref="I7:I15" si="3">I6-H7</f>
        <v>43959.678599056526</v>
      </c>
    </row>
    <row r="8" spans="1:26" x14ac:dyDescent="0.25">
      <c r="B8" t="s">
        <v>3</v>
      </c>
      <c r="C8" t="s">
        <v>2</v>
      </c>
      <c r="D8" s="1" t="s">
        <v>1</v>
      </c>
      <c r="E8">
        <v>3</v>
      </c>
      <c r="F8" s="35">
        <f t="shared" si="0"/>
        <v>5275.1614318867832</v>
      </c>
      <c r="G8" s="35">
        <f t="shared" si="1"/>
        <v>8849.2082079922038</v>
      </c>
      <c r="H8" s="35">
        <f t="shared" si="2"/>
        <v>3574.0467761054206</v>
      </c>
      <c r="I8" s="35">
        <f t="shared" si="3"/>
        <v>40385.631822951109</v>
      </c>
    </row>
    <row r="9" spans="1:26" x14ac:dyDescent="0.25">
      <c r="A9">
        <v>1</v>
      </c>
      <c r="B9" s="34">
        <f>PMT($B$5,$B$6,$B$4,,0)</f>
        <v>-8849.2082079922038</v>
      </c>
      <c r="C9" s="34">
        <f>PPMT($B$5,A9,$B$6,$B$4,,0)</f>
        <v>-2849.2082079922056</v>
      </c>
      <c r="D9" s="3">
        <f>IPMT($B$5,A9,$B$6,$B$4,,0)</f>
        <v>-6000</v>
      </c>
      <c r="E9">
        <v>4</v>
      </c>
      <c r="F9" s="35">
        <f t="shared" si="0"/>
        <v>4846.2758187541331</v>
      </c>
      <c r="G9" s="35">
        <f t="shared" si="1"/>
        <v>8849.2082079922038</v>
      </c>
      <c r="H9" s="35">
        <f t="shared" si="2"/>
        <v>4002.9323892380708</v>
      </c>
      <c r="I9" s="35">
        <f t="shared" si="3"/>
        <v>36382.699433713038</v>
      </c>
    </row>
    <row r="10" spans="1:26" x14ac:dyDescent="0.25">
      <c r="A10">
        <v>2</v>
      </c>
      <c r="B10" s="34">
        <f t="shared" ref="B10:B18" si="4">PMT($B$5,$B$6,$B$4,,0)</f>
        <v>-8849.2082079922038</v>
      </c>
      <c r="C10" s="34">
        <f t="shared" ref="C10:C18" si="5">PPMT($B$5,A10,$B$6,$B$4,,0)</f>
        <v>-3191.1131929512699</v>
      </c>
      <c r="D10" s="3">
        <f t="shared" ref="D10:D18" si="6">IPMT($B$5,A10,$B$6,$B$4,,0)</f>
        <v>-5658.0950150409344</v>
      </c>
      <c r="E10">
        <v>5</v>
      </c>
      <c r="F10" s="35">
        <f t="shared" si="0"/>
        <v>4365.9239320455645</v>
      </c>
      <c r="G10" s="35">
        <f t="shared" si="1"/>
        <v>8849.2082079922038</v>
      </c>
      <c r="H10" s="35">
        <f t="shared" si="2"/>
        <v>4483.2842759466394</v>
      </c>
      <c r="I10" s="35">
        <f t="shared" si="3"/>
        <v>31899.415157766398</v>
      </c>
    </row>
    <row r="11" spans="1:26" x14ac:dyDescent="0.25">
      <c r="A11">
        <v>3</v>
      </c>
      <c r="B11" s="34">
        <f t="shared" si="4"/>
        <v>-8849.2082079922038</v>
      </c>
      <c r="C11" s="34">
        <f t="shared" si="5"/>
        <v>-3574.0467761054224</v>
      </c>
      <c r="D11" s="3">
        <f t="shared" si="6"/>
        <v>-5275.1614318867823</v>
      </c>
      <c r="E11">
        <v>6</v>
      </c>
      <c r="F11" s="35">
        <f t="shared" si="0"/>
        <v>3827.9298189319675</v>
      </c>
      <c r="G11" s="35">
        <f t="shared" si="1"/>
        <v>8849.2082079922038</v>
      </c>
      <c r="H11" s="35">
        <f t="shared" si="2"/>
        <v>5021.2783890602368</v>
      </c>
      <c r="I11" s="35">
        <f t="shared" si="3"/>
        <v>26878.136768706161</v>
      </c>
    </row>
    <row r="12" spans="1:26" x14ac:dyDescent="0.25">
      <c r="A12">
        <v>4</v>
      </c>
      <c r="B12" s="34">
        <f t="shared" si="4"/>
        <v>-8849.2082079922038</v>
      </c>
      <c r="C12" s="34">
        <f t="shared" si="5"/>
        <v>-4002.932389238073</v>
      </c>
      <c r="D12" s="3">
        <f t="shared" si="6"/>
        <v>-4846.2758187541313</v>
      </c>
      <c r="E12">
        <v>7</v>
      </c>
      <c r="F12" s="35">
        <f t="shared" si="0"/>
        <v>3225.3764122447392</v>
      </c>
      <c r="G12" s="35">
        <f t="shared" si="1"/>
        <v>8849.2082079922038</v>
      </c>
      <c r="H12" s="35">
        <f t="shared" si="2"/>
        <v>5623.8317957474646</v>
      </c>
      <c r="I12" s="35">
        <f t="shared" si="3"/>
        <v>21254.304972958696</v>
      </c>
    </row>
    <row r="13" spans="1:26" x14ac:dyDescent="0.25">
      <c r="A13">
        <v>5</v>
      </c>
      <c r="B13" s="34">
        <f t="shared" si="4"/>
        <v>-8849.2082079922038</v>
      </c>
      <c r="C13" s="34">
        <f t="shared" si="5"/>
        <v>-4483.2842759466412</v>
      </c>
      <c r="D13" s="3">
        <f t="shared" si="6"/>
        <v>-4365.9239320455636</v>
      </c>
      <c r="E13">
        <v>8</v>
      </c>
      <c r="F13" s="35">
        <f t="shared" si="0"/>
        <v>2550.5165967550433</v>
      </c>
      <c r="G13" s="35">
        <f t="shared" si="1"/>
        <v>8849.2082079922038</v>
      </c>
      <c r="H13" s="35">
        <f t="shared" si="2"/>
        <v>6298.69161123716</v>
      </c>
      <c r="I13" s="35">
        <f t="shared" si="3"/>
        <v>14955.613361721536</v>
      </c>
    </row>
    <row r="14" spans="1:26" x14ac:dyDescent="0.25">
      <c r="A14">
        <v>6</v>
      </c>
      <c r="B14" s="34">
        <f t="shared" si="4"/>
        <v>-8849.2082079922038</v>
      </c>
      <c r="C14" s="34">
        <f t="shared" si="5"/>
        <v>-5021.2783890602377</v>
      </c>
      <c r="D14" s="3">
        <f t="shared" si="6"/>
        <v>-3827.9298189319657</v>
      </c>
      <c r="E14">
        <v>9</v>
      </c>
      <c r="F14" s="35">
        <f t="shared" si="0"/>
        <v>1794.6736034065843</v>
      </c>
      <c r="G14" s="35">
        <f t="shared" si="1"/>
        <v>8849.2082079922038</v>
      </c>
      <c r="H14" s="35">
        <f t="shared" si="2"/>
        <v>7054.5346045856195</v>
      </c>
      <c r="I14" s="35">
        <f t="shared" si="3"/>
        <v>7901.0787571359169</v>
      </c>
    </row>
    <row r="15" spans="1:26" x14ac:dyDescent="0.25">
      <c r="A15">
        <v>7</v>
      </c>
      <c r="B15" s="34">
        <f t="shared" si="4"/>
        <v>-8849.2082079922038</v>
      </c>
      <c r="C15" s="34">
        <f t="shared" si="5"/>
        <v>-5623.8317957474665</v>
      </c>
      <c r="D15" s="3">
        <f t="shared" si="6"/>
        <v>-3225.3764122447374</v>
      </c>
      <c r="E15">
        <v>10</v>
      </c>
      <c r="F15" s="35">
        <f t="shared" si="0"/>
        <v>948.12945085630997</v>
      </c>
      <c r="G15" s="35">
        <f t="shared" si="1"/>
        <v>8849.2082079922038</v>
      </c>
      <c r="H15" s="35">
        <f t="shared" si="2"/>
        <v>7901.0787571358942</v>
      </c>
      <c r="I15" s="35">
        <f t="shared" si="3"/>
        <v>2.2737367544323206E-11</v>
      </c>
    </row>
    <row r="16" spans="1:26" x14ac:dyDescent="0.25">
      <c r="A16">
        <v>8</v>
      </c>
      <c r="B16" s="34">
        <f t="shared" si="4"/>
        <v>-8849.2082079922038</v>
      </c>
      <c r="C16" s="34">
        <f t="shared" si="5"/>
        <v>-6298.6916112371628</v>
      </c>
      <c r="D16" s="3">
        <f t="shared" si="6"/>
        <v>-2550.5165967550415</v>
      </c>
      <c r="E16" s="2"/>
    </row>
    <row r="17" spans="1:26" x14ac:dyDescent="0.25">
      <c r="A17">
        <v>9</v>
      </c>
      <c r="B17" s="34">
        <f t="shared" si="4"/>
        <v>-8849.2082079922038</v>
      </c>
      <c r="C17" s="34">
        <f t="shared" si="5"/>
        <v>-7054.5346045856222</v>
      </c>
      <c r="D17" s="3">
        <f t="shared" si="6"/>
        <v>-1794.6736034065818</v>
      </c>
      <c r="E17" s="2"/>
    </row>
    <row r="18" spans="1:26" x14ac:dyDescent="0.25">
      <c r="A18">
        <v>10</v>
      </c>
      <c r="B18" s="34">
        <f t="shared" si="4"/>
        <v>-8849.2082079922038</v>
      </c>
      <c r="C18" s="34">
        <f t="shared" si="5"/>
        <v>-7901.0787571358969</v>
      </c>
      <c r="D18" s="3">
        <f t="shared" si="6"/>
        <v>-948.12945085630759</v>
      </c>
      <c r="E18" s="2"/>
    </row>
    <row r="20" spans="1:26" ht="23.25" x14ac:dyDescent="0.35">
      <c r="A20" s="10" t="s">
        <v>41</v>
      </c>
      <c r="B20" s="11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25">
      <c r="A21" s="8" t="s">
        <v>42</v>
      </c>
      <c r="B21" s="1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5" t="s">
        <v>9</v>
      </c>
      <c r="B22" s="16" t="s">
        <v>10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5">
      <c r="A23" s="15" t="s">
        <v>32</v>
      </c>
      <c r="B23" s="16" t="s">
        <v>33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5" t="s">
        <v>11</v>
      </c>
      <c r="B24" s="16" t="s">
        <v>12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5" t="s">
        <v>21</v>
      </c>
      <c r="B25" s="16" t="s">
        <v>22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5" t="s">
        <v>13</v>
      </c>
      <c r="B26" s="16" t="s">
        <v>14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5">
      <c r="A27" s="15" t="s">
        <v>15</v>
      </c>
      <c r="B27" s="16" t="s">
        <v>16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A5" zoomScale="145" zoomScaleNormal="145" workbookViewId="0">
      <selection activeCell="F13" sqref="F13"/>
    </sheetView>
  </sheetViews>
  <sheetFormatPr defaultColWidth="13" defaultRowHeight="15" x14ac:dyDescent="0.25"/>
  <cols>
    <col min="4" max="4" width="13" style="1"/>
    <col min="8" max="8" width="13.7109375" customWidth="1"/>
    <col min="9" max="9" width="14.7109375" customWidth="1"/>
  </cols>
  <sheetData>
    <row r="1" spans="1:26" ht="23.25" x14ac:dyDescent="0.35">
      <c r="A1" s="6" t="s">
        <v>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8" t="s">
        <v>46</v>
      </c>
      <c r="B2" s="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4" spans="1:26" x14ac:dyDescent="0.25">
      <c r="A4" t="s">
        <v>8</v>
      </c>
      <c r="B4" s="4">
        <v>50000</v>
      </c>
    </row>
    <row r="5" spans="1:26" x14ac:dyDescent="0.25">
      <c r="A5" t="s">
        <v>7</v>
      </c>
      <c r="B5" s="5">
        <v>0.12</v>
      </c>
      <c r="F5" s="35"/>
      <c r="G5" s="35"/>
      <c r="H5" s="35"/>
      <c r="I5" s="35"/>
    </row>
    <row r="6" spans="1:26" x14ac:dyDescent="0.25">
      <c r="A6" t="s">
        <v>4</v>
      </c>
      <c r="B6">
        <v>10</v>
      </c>
      <c r="F6" s="35"/>
      <c r="G6" s="35"/>
      <c r="H6" s="35"/>
      <c r="I6" s="35"/>
    </row>
    <row r="7" spans="1:26" x14ac:dyDescent="0.25">
      <c r="F7" s="35"/>
      <c r="G7" s="35"/>
      <c r="H7" s="35"/>
      <c r="I7" s="35"/>
    </row>
    <row r="8" spans="1:26" x14ac:dyDescent="0.25">
      <c r="B8" t="s">
        <v>3</v>
      </c>
      <c r="C8" t="s">
        <v>2</v>
      </c>
      <c r="D8" s="1" t="s">
        <v>1</v>
      </c>
      <c r="F8" s="35"/>
      <c r="G8" s="35"/>
      <c r="H8" s="35"/>
      <c r="I8" s="35"/>
    </row>
    <row r="9" spans="1:26" x14ac:dyDescent="0.25">
      <c r="A9">
        <v>1</v>
      </c>
      <c r="B9" s="34">
        <f>PMT($B$5,$B$6,$B$4,,0)</f>
        <v>-8849.2082079922038</v>
      </c>
      <c r="C9" s="34">
        <f>PPMT($B$5,A9,$B$6,$B$4,,0)</f>
        <v>-2849.2082079922056</v>
      </c>
      <c r="D9" s="3">
        <f>IPMT($B$5,A9,$B$6,$B$4,,0)</f>
        <v>-6000</v>
      </c>
      <c r="F9" s="35"/>
      <c r="G9" s="35"/>
      <c r="H9" s="35"/>
      <c r="I9" s="35"/>
    </row>
    <row r="10" spans="1:26" x14ac:dyDescent="0.25">
      <c r="A10">
        <v>2</v>
      </c>
      <c r="B10" s="34">
        <f t="shared" ref="B10:B18" si="0">PMT($B$5,$B$6,$B$4,,0)</f>
        <v>-8849.2082079922038</v>
      </c>
      <c r="C10" s="34">
        <f t="shared" ref="C10:C18" si="1">PPMT($B$5,A10,$B$6,$B$4,,0)</f>
        <v>-3191.1131929512699</v>
      </c>
      <c r="D10" s="3">
        <f t="shared" ref="D10:D18" si="2">IPMT($B$5,A10,$B$6,$B$4,,0)</f>
        <v>-5658.0950150409344</v>
      </c>
      <c r="F10" s="35"/>
      <c r="G10" s="35"/>
      <c r="H10" s="35"/>
      <c r="I10" s="35"/>
    </row>
    <row r="11" spans="1:26" x14ac:dyDescent="0.25">
      <c r="A11">
        <v>3</v>
      </c>
      <c r="B11" s="34">
        <f t="shared" si="0"/>
        <v>-8849.2082079922038</v>
      </c>
      <c r="C11" s="34">
        <f t="shared" si="1"/>
        <v>-3574.0467761054224</v>
      </c>
      <c r="D11" s="3">
        <f t="shared" si="2"/>
        <v>-5275.1614318867823</v>
      </c>
      <c r="F11" s="35"/>
      <c r="G11" s="35"/>
      <c r="H11" s="35"/>
      <c r="I11" s="35"/>
    </row>
    <row r="12" spans="1:26" x14ac:dyDescent="0.25">
      <c r="A12">
        <v>4</v>
      </c>
      <c r="B12" s="34">
        <f t="shared" si="0"/>
        <v>-8849.2082079922038</v>
      </c>
      <c r="C12" s="34">
        <f t="shared" si="1"/>
        <v>-4002.932389238073</v>
      </c>
      <c r="D12" s="3">
        <f t="shared" si="2"/>
        <v>-4846.2758187541313</v>
      </c>
      <c r="F12" s="35"/>
      <c r="G12" s="35"/>
      <c r="H12" s="35"/>
      <c r="I12" s="35"/>
    </row>
    <row r="13" spans="1:26" x14ac:dyDescent="0.25">
      <c r="A13">
        <v>5</v>
      </c>
      <c r="B13" s="34">
        <f t="shared" si="0"/>
        <v>-8849.2082079922038</v>
      </c>
      <c r="C13" s="34">
        <f>PPMT($B$5,A13,$B$6,$B$4,,0)</f>
        <v>-4483.2842759466412</v>
      </c>
      <c r="D13" s="3">
        <f t="shared" si="2"/>
        <v>-4365.9239320455636</v>
      </c>
      <c r="E13" s="2">
        <f>SUM(D9:D13)</f>
        <v>-26145.45619772741</v>
      </c>
      <c r="F13" s="35">
        <f>CUMIPMT(B5,B6,B4,A9,A13,0)</f>
        <v>-26145.45619772741</v>
      </c>
      <c r="G13" s="35"/>
      <c r="H13" s="35"/>
      <c r="I13" s="35"/>
    </row>
    <row r="14" spans="1:26" x14ac:dyDescent="0.25">
      <c r="A14">
        <v>6</v>
      </c>
      <c r="B14" s="34">
        <f t="shared" si="0"/>
        <v>-8849.2082079922038</v>
      </c>
      <c r="C14" s="34">
        <f t="shared" si="1"/>
        <v>-5021.2783890602377</v>
      </c>
      <c r="D14" s="3">
        <f t="shared" si="2"/>
        <v>-3827.9298189319657</v>
      </c>
      <c r="E14" s="34">
        <f>SUM(C9:C13)</f>
        <v>-18100.584842233613</v>
      </c>
      <c r="F14" s="35">
        <f>CUMPRINC(B5,B6,B4,A9,A13,0)</f>
        <v>-18100.584842233609</v>
      </c>
      <c r="G14" s="35"/>
      <c r="H14" s="35"/>
      <c r="I14" s="35"/>
    </row>
    <row r="15" spans="1:26" x14ac:dyDescent="0.25">
      <c r="A15">
        <v>7</v>
      </c>
      <c r="B15" s="34">
        <f t="shared" si="0"/>
        <v>-8849.2082079922038</v>
      </c>
      <c r="C15" s="34">
        <f t="shared" si="1"/>
        <v>-5623.8317957474665</v>
      </c>
      <c r="D15" s="3">
        <f t="shared" si="2"/>
        <v>-3225.3764122447374</v>
      </c>
      <c r="F15" s="35"/>
      <c r="G15" s="35"/>
      <c r="H15" s="35"/>
      <c r="I15" s="35"/>
    </row>
    <row r="16" spans="1:26" x14ac:dyDescent="0.25">
      <c r="A16">
        <v>8</v>
      </c>
      <c r="B16" s="34">
        <f t="shared" si="0"/>
        <v>-8849.2082079922038</v>
      </c>
      <c r="C16" s="34">
        <f t="shared" si="1"/>
        <v>-6298.6916112371628</v>
      </c>
      <c r="D16" s="3">
        <f t="shared" si="2"/>
        <v>-2550.5165967550415</v>
      </c>
      <c r="E16" s="2"/>
    </row>
    <row r="17" spans="1:26" x14ac:dyDescent="0.25">
      <c r="A17">
        <v>9</v>
      </c>
      <c r="B17" s="34">
        <f t="shared" si="0"/>
        <v>-8849.2082079922038</v>
      </c>
      <c r="C17" s="34">
        <f t="shared" si="1"/>
        <v>-7054.5346045856222</v>
      </c>
      <c r="D17" s="3">
        <f t="shared" si="2"/>
        <v>-1794.6736034065818</v>
      </c>
      <c r="E17" s="2"/>
    </row>
    <row r="18" spans="1:26" x14ac:dyDescent="0.25">
      <c r="A18">
        <v>10</v>
      </c>
      <c r="B18" s="34">
        <f t="shared" si="0"/>
        <v>-8849.2082079922038</v>
      </c>
      <c r="C18" s="34">
        <f t="shared" si="1"/>
        <v>-7901.0787571358969</v>
      </c>
      <c r="D18" s="3">
        <f t="shared" si="2"/>
        <v>-948.12945085630759</v>
      </c>
      <c r="E18" s="2"/>
    </row>
    <row r="20" spans="1:26" ht="23.25" x14ac:dyDescent="0.35">
      <c r="A20" s="10" t="s">
        <v>44</v>
      </c>
      <c r="B20" s="11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25">
      <c r="A21" s="8" t="s">
        <v>45</v>
      </c>
      <c r="B21" s="1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5" t="s">
        <v>9</v>
      </c>
      <c r="B22" s="16" t="s">
        <v>10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5">
      <c r="A23" s="15" t="s">
        <v>11</v>
      </c>
      <c r="B23" s="16" t="s">
        <v>12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5" t="s">
        <v>13</v>
      </c>
      <c r="B24" s="16" t="s">
        <v>14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5" t="s">
        <v>15</v>
      </c>
      <c r="B25" s="16" t="s">
        <v>16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A3" zoomScale="130" zoomScaleNormal="130" workbookViewId="0">
      <selection activeCell="G13" sqref="G13"/>
    </sheetView>
  </sheetViews>
  <sheetFormatPr defaultColWidth="13" defaultRowHeight="15" x14ac:dyDescent="0.25"/>
  <cols>
    <col min="4" max="4" width="13" style="1"/>
    <col min="8" max="8" width="13.7109375" customWidth="1"/>
    <col min="9" max="9" width="14.7109375" customWidth="1"/>
  </cols>
  <sheetData>
    <row r="1" spans="1:26" ht="23.25" x14ac:dyDescent="0.35">
      <c r="A1" s="6" t="s">
        <v>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8" t="s">
        <v>46</v>
      </c>
      <c r="B2" s="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4" spans="1:26" x14ac:dyDescent="0.25">
      <c r="A4" t="s">
        <v>8</v>
      </c>
      <c r="B4" s="4">
        <v>50000</v>
      </c>
    </row>
    <row r="5" spans="1:26" x14ac:dyDescent="0.25">
      <c r="A5" t="s">
        <v>7</v>
      </c>
      <c r="B5" s="5">
        <v>0.12</v>
      </c>
      <c r="F5" s="35"/>
      <c r="G5" s="35"/>
      <c r="H5" s="35"/>
      <c r="I5" s="35"/>
    </row>
    <row r="6" spans="1:26" x14ac:dyDescent="0.25">
      <c r="A6" t="s">
        <v>4</v>
      </c>
      <c r="B6">
        <v>10</v>
      </c>
      <c r="F6" s="35"/>
      <c r="G6" s="35"/>
      <c r="H6" s="35"/>
      <c r="I6" s="35"/>
    </row>
    <row r="7" spans="1:26" x14ac:dyDescent="0.25">
      <c r="F7" s="35"/>
      <c r="G7" s="35"/>
      <c r="H7" s="35"/>
      <c r="I7" s="35"/>
    </row>
    <row r="8" spans="1:26" x14ac:dyDescent="0.25">
      <c r="B8" t="s">
        <v>3</v>
      </c>
      <c r="C8" t="s">
        <v>2</v>
      </c>
      <c r="D8" s="1" t="s">
        <v>1</v>
      </c>
      <c r="F8" s="35"/>
      <c r="G8" s="35"/>
      <c r="H8" s="35"/>
      <c r="I8" s="35"/>
    </row>
    <row r="9" spans="1:26" x14ac:dyDescent="0.25">
      <c r="A9">
        <v>1</v>
      </c>
      <c r="B9" s="34">
        <f>PMT($B$5,$B$6,$B$4,,0)</f>
        <v>-8849.2082079922038</v>
      </c>
      <c r="C9" s="34">
        <f>PPMT($B$5,A9,$B$6,$B$4,,0)</f>
        <v>-2849.2082079922056</v>
      </c>
      <c r="D9" s="3">
        <f>IPMT($B$5,A9,$B$6,$B$4,,0)</f>
        <v>-6000</v>
      </c>
      <c r="F9" s="35"/>
      <c r="G9" s="35"/>
      <c r="H9" s="35"/>
      <c r="I9" s="35"/>
    </row>
    <row r="10" spans="1:26" x14ac:dyDescent="0.25">
      <c r="A10">
        <v>2</v>
      </c>
      <c r="B10" s="34">
        <f t="shared" ref="B10:B18" si="0">PMT($B$5,$B$6,$B$4,,0)</f>
        <v>-8849.2082079922038</v>
      </c>
      <c r="C10" s="34">
        <f t="shared" ref="C10:C18" si="1">PPMT($B$5,A10,$B$6,$B$4,,0)</f>
        <v>-3191.1131929512699</v>
      </c>
      <c r="D10" s="3">
        <f t="shared" ref="D10:D18" si="2">IPMT($B$5,A10,$B$6,$B$4,,0)</f>
        <v>-5658.0950150409344</v>
      </c>
      <c r="F10" s="35"/>
      <c r="G10" s="35"/>
      <c r="H10" s="35"/>
      <c r="I10" s="35"/>
    </row>
    <row r="11" spans="1:26" x14ac:dyDescent="0.25">
      <c r="A11">
        <v>3</v>
      </c>
      <c r="B11" s="34">
        <f t="shared" si="0"/>
        <v>-8849.2082079922038</v>
      </c>
      <c r="C11" s="34">
        <f t="shared" si="1"/>
        <v>-3574.0467761054224</v>
      </c>
      <c r="D11" s="3">
        <f t="shared" si="2"/>
        <v>-5275.1614318867823</v>
      </c>
      <c r="F11" s="35"/>
      <c r="G11" s="35"/>
      <c r="H11" s="35"/>
      <c r="I11" s="35"/>
    </row>
    <row r="12" spans="1:26" x14ac:dyDescent="0.25">
      <c r="A12">
        <v>4</v>
      </c>
      <c r="B12" s="34">
        <f t="shared" si="0"/>
        <v>-8849.2082079922038</v>
      </c>
      <c r="C12" s="34">
        <f t="shared" si="1"/>
        <v>-4002.932389238073</v>
      </c>
      <c r="D12" s="3">
        <f t="shared" si="2"/>
        <v>-4846.2758187541313</v>
      </c>
      <c r="F12" s="35"/>
      <c r="G12" s="35"/>
      <c r="H12" s="35"/>
      <c r="I12" s="35"/>
    </row>
    <row r="13" spans="1:26" x14ac:dyDescent="0.25">
      <c r="A13">
        <v>5</v>
      </c>
      <c r="B13" s="34">
        <f t="shared" si="0"/>
        <v>-8849.2082079922038</v>
      </c>
      <c r="C13" s="34">
        <f>PPMT($B$5,A13,$B$6,$B$4,,0)</f>
        <v>-4483.2842759466412</v>
      </c>
      <c r="D13" s="3">
        <f t="shared" si="2"/>
        <v>-4365.9239320455636</v>
      </c>
      <c r="E13" s="34">
        <f>SUM(C9:C13)</f>
        <v>-18100.584842233613</v>
      </c>
      <c r="F13" s="35">
        <f>CUMPRINC(B5,B6,B4,A9,A13,0)</f>
        <v>-18100.584842233609</v>
      </c>
      <c r="G13" s="35">
        <f>CUMPRINC(B5,B6,B4,A9,A13,0)</f>
        <v>-18100.584842233609</v>
      </c>
      <c r="H13" s="35"/>
      <c r="I13" s="35"/>
    </row>
    <row r="14" spans="1:26" x14ac:dyDescent="0.25">
      <c r="A14">
        <v>6</v>
      </c>
      <c r="B14" s="34">
        <f t="shared" si="0"/>
        <v>-8849.2082079922038</v>
      </c>
      <c r="C14" s="34">
        <f t="shared" si="1"/>
        <v>-5021.2783890602377</v>
      </c>
      <c r="D14" s="3">
        <f t="shared" si="2"/>
        <v>-3827.9298189319657</v>
      </c>
      <c r="G14" s="35"/>
      <c r="H14" s="35"/>
      <c r="I14" s="35"/>
    </row>
    <row r="15" spans="1:26" x14ac:dyDescent="0.25">
      <c r="A15">
        <v>7</v>
      </c>
      <c r="B15" s="34">
        <f t="shared" si="0"/>
        <v>-8849.2082079922038</v>
      </c>
      <c r="C15" s="34">
        <f t="shared" si="1"/>
        <v>-5623.8317957474665</v>
      </c>
      <c r="D15" s="3">
        <f t="shared" si="2"/>
        <v>-3225.3764122447374</v>
      </c>
      <c r="F15" s="35"/>
      <c r="G15" s="35"/>
      <c r="H15" s="35"/>
      <c r="I15" s="35"/>
    </row>
    <row r="16" spans="1:26" x14ac:dyDescent="0.25">
      <c r="A16">
        <v>8</v>
      </c>
      <c r="B16" s="34">
        <f t="shared" si="0"/>
        <v>-8849.2082079922038</v>
      </c>
      <c r="C16" s="34">
        <f t="shared" si="1"/>
        <v>-6298.6916112371628</v>
      </c>
      <c r="D16" s="3">
        <f t="shared" si="2"/>
        <v>-2550.5165967550415</v>
      </c>
      <c r="E16" s="2"/>
    </row>
    <row r="17" spans="1:26" x14ac:dyDescent="0.25">
      <c r="A17">
        <v>9</v>
      </c>
      <c r="B17" s="34">
        <f t="shared" si="0"/>
        <v>-8849.2082079922038</v>
      </c>
      <c r="C17" s="34">
        <f t="shared" si="1"/>
        <v>-7054.5346045856222</v>
      </c>
      <c r="D17" s="3">
        <f t="shared" si="2"/>
        <v>-1794.6736034065818</v>
      </c>
      <c r="E17" s="2"/>
    </row>
    <row r="18" spans="1:26" x14ac:dyDescent="0.25">
      <c r="A18">
        <v>10</v>
      </c>
      <c r="B18" s="34">
        <f t="shared" si="0"/>
        <v>-8849.2082079922038</v>
      </c>
      <c r="C18" s="34">
        <f t="shared" si="1"/>
        <v>-7901.0787571358969</v>
      </c>
      <c r="D18" s="3">
        <f t="shared" si="2"/>
        <v>-948.12945085630759</v>
      </c>
      <c r="E18" s="2"/>
    </row>
    <row r="20" spans="1:26" ht="23.25" x14ac:dyDescent="0.35">
      <c r="A20" s="10" t="s">
        <v>44</v>
      </c>
      <c r="B20" s="11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25">
      <c r="A21" s="8" t="s">
        <v>45</v>
      </c>
      <c r="B21" s="1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5" t="s">
        <v>9</v>
      </c>
      <c r="B22" s="16" t="s">
        <v>10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5">
      <c r="A23" s="15" t="s">
        <v>11</v>
      </c>
      <c r="B23" s="16" t="s">
        <v>12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5" t="s">
        <v>13</v>
      </c>
      <c r="B24" s="16" t="s">
        <v>14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5" t="s">
        <v>15</v>
      </c>
      <c r="B25" s="16" t="s">
        <v>16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topLeftCell="A4" zoomScale="130" zoomScaleNormal="130" workbookViewId="0">
      <selection activeCell="J16" sqref="J16"/>
    </sheetView>
  </sheetViews>
  <sheetFormatPr defaultRowHeight="15" x14ac:dyDescent="0.25"/>
  <cols>
    <col min="1" max="1" width="13.85546875" bestFit="1" customWidth="1"/>
    <col min="2" max="3" width="10.5703125" bestFit="1" customWidth="1"/>
    <col min="4" max="4" width="11.28515625" style="1" bestFit="1" customWidth="1"/>
    <col min="5" max="5" width="10.5703125" bestFit="1" customWidth="1"/>
    <col min="6" max="6" width="6.140625" bestFit="1" customWidth="1"/>
    <col min="7" max="7" width="6.42578125" bestFit="1" customWidth="1"/>
    <col min="8" max="9" width="12" bestFit="1" customWidth="1"/>
    <col min="10" max="10" width="6.7109375" bestFit="1" customWidth="1"/>
  </cols>
  <sheetData>
    <row r="1" spans="1:26" ht="23.25" x14ac:dyDescent="0.35">
      <c r="A1" s="6" t="s">
        <v>47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8"/>
      <c r="B2" s="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4" spans="1:26" x14ac:dyDescent="0.25">
      <c r="A4" t="s">
        <v>8</v>
      </c>
      <c r="B4" s="4">
        <v>50000</v>
      </c>
    </row>
    <row r="5" spans="1:26" x14ac:dyDescent="0.25">
      <c r="A5" t="s">
        <v>7</v>
      </c>
      <c r="B5" s="5">
        <v>0.12</v>
      </c>
    </row>
    <row r="6" spans="1:26" x14ac:dyDescent="0.25">
      <c r="A6" t="s">
        <v>4</v>
      </c>
      <c r="B6">
        <v>10</v>
      </c>
      <c r="H6" s="4"/>
    </row>
    <row r="8" spans="1:26" x14ac:dyDescent="0.25">
      <c r="B8" t="s">
        <v>0</v>
      </c>
      <c r="D8"/>
    </row>
    <row r="9" spans="1:26" x14ac:dyDescent="0.25">
      <c r="A9">
        <v>1</v>
      </c>
      <c r="B9">
        <f t="shared" ref="B9:B18" si="0">ISPMT($B$5,A9-1,$B$6,$B$4)</f>
        <v>-6000</v>
      </c>
      <c r="C9">
        <v>50000</v>
      </c>
      <c r="D9">
        <f t="shared" ref="D9:D18" si="1">C9*$B$5</f>
        <v>6000</v>
      </c>
      <c r="H9">
        <f>ISPMT($B$5,A9-1,$B$6,$B$4)</f>
        <v>-6000</v>
      </c>
    </row>
    <row r="10" spans="1:26" x14ac:dyDescent="0.25">
      <c r="A10">
        <v>2</v>
      </c>
      <c r="B10">
        <f t="shared" si="0"/>
        <v>-5400</v>
      </c>
      <c r="C10">
        <f t="shared" ref="C10:C18" si="2">C9-5000</f>
        <v>45000</v>
      </c>
      <c r="D10">
        <f t="shared" si="1"/>
        <v>5400</v>
      </c>
      <c r="H10">
        <f t="shared" ref="H10:H18" si="3">ISPMT($B$5,A10-1,$B$6,$B$4)</f>
        <v>-5400</v>
      </c>
    </row>
    <row r="11" spans="1:26" x14ac:dyDescent="0.25">
      <c r="A11">
        <v>3</v>
      </c>
      <c r="B11">
        <f t="shared" si="0"/>
        <v>-4800</v>
      </c>
      <c r="C11">
        <f t="shared" si="2"/>
        <v>40000</v>
      </c>
      <c r="D11">
        <f t="shared" si="1"/>
        <v>4800</v>
      </c>
      <c r="H11">
        <f t="shared" si="3"/>
        <v>-4800</v>
      </c>
    </row>
    <row r="12" spans="1:26" x14ac:dyDescent="0.25">
      <c r="A12">
        <v>4</v>
      </c>
      <c r="B12">
        <f t="shared" si="0"/>
        <v>-4200</v>
      </c>
      <c r="C12">
        <f t="shared" si="2"/>
        <v>35000</v>
      </c>
      <c r="D12">
        <f t="shared" si="1"/>
        <v>4200</v>
      </c>
      <c r="H12">
        <f t="shared" si="3"/>
        <v>-4200</v>
      </c>
    </row>
    <row r="13" spans="1:26" x14ac:dyDescent="0.25">
      <c r="A13">
        <v>5</v>
      </c>
      <c r="B13">
        <f t="shared" si="0"/>
        <v>-3600</v>
      </c>
      <c r="C13">
        <f t="shared" si="2"/>
        <v>30000</v>
      </c>
      <c r="D13">
        <f t="shared" si="1"/>
        <v>3600</v>
      </c>
      <c r="H13">
        <f t="shared" si="3"/>
        <v>-3600</v>
      </c>
    </row>
    <row r="14" spans="1:26" x14ac:dyDescent="0.25">
      <c r="A14">
        <v>6</v>
      </c>
      <c r="B14">
        <f t="shared" si="0"/>
        <v>-3000</v>
      </c>
      <c r="C14">
        <f t="shared" si="2"/>
        <v>25000</v>
      </c>
      <c r="D14">
        <f t="shared" si="1"/>
        <v>3000</v>
      </c>
      <c r="H14">
        <f>ISPMT($B$5,A14-1,$B$6,$B$4)</f>
        <v>-3000</v>
      </c>
    </row>
    <row r="15" spans="1:26" x14ac:dyDescent="0.25">
      <c r="A15">
        <v>7</v>
      </c>
      <c r="B15">
        <f t="shared" si="0"/>
        <v>-2400</v>
      </c>
      <c r="C15">
        <f t="shared" si="2"/>
        <v>20000</v>
      </c>
      <c r="D15">
        <f t="shared" si="1"/>
        <v>2400</v>
      </c>
      <c r="H15">
        <f t="shared" si="3"/>
        <v>-2400</v>
      </c>
    </row>
    <row r="16" spans="1:26" x14ac:dyDescent="0.25">
      <c r="A16">
        <v>8</v>
      </c>
      <c r="B16">
        <f t="shared" si="0"/>
        <v>-1800</v>
      </c>
      <c r="C16">
        <f t="shared" si="2"/>
        <v>15000</v>
      </c>
      <c r="D16">
        <f>C16*$B$5</f>
        <v>1800</v>
      </c>
      <c r="H16">
        <f t="shared" si="3"/>
        <v>-1800</v>
      </c>
    </row>
    <row r="17" spans="1:26" x14ac:dyDescent="0.25">
      <c r="A17">
        <v>9</v>
      </c>
      <c r="B17">
        <f t="shared" si="0"/>
        <v>-1200</v>
      </c>
      <c r="C17">
        <f t="shared" si="2"/>
        <v>10000</v>
      </c>
      <c r="D17">
        <f t="shared" si="1"/>
        <v>1200</v>
      </c>
      <c r="H17">
        <f t="shared" si="3"/>
        <v>-1200</v>
      </c>
    </row>
    <row r="18" spans="1:26" x14ac:dyDescent="0.25">
      <c r="A18">
        <v>10</v>
      </c>
      <c r="B18">
        <f t="shared" si="0"/>
        <v>-600</v>
      </c>
      <c r="C18">
        <f t="shared" si="2"/>
        <v>5000</v>
      </c>
      <c r="D18">
        <f t="shared" si="1"/>
        <v>600</v>
      </c>
      <c r="H18">
        <f t="shared" si="3"/>
        <v>-600</v>
      </c>
    </row>
    <row r="24" spans="1:26" ht="23.25" x14ac:dyDescent="0.35">
      <c r="A24" s="10" t="s">
        <v>48</v>
      </c>
      <c r="B24" s="11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x14ac:dyDescent="0.25">
      <c r="A25" s="8"/>
      <c r="B25" s="14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15" t="s">
        <v>9</v>
      </c>
      <c r="B26" s="16" t="s">
        <v>10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5">
      <c r="A27" s="15" t="s">
        <v>32</v>
      </c>
      <c r="B27" s="16" t="s">
        <v>49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5">
      <c r="A28" s="15" t="s">
        <v>11</v>
      </c>
      <c r="B28" s="16" t="s">
        <v>12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15" t="s">
        <v>21</v>
      </c>
      <c r="B29" s="16" t="s">
        <v>22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5">
      <c r="A30" s="15" t="s">
        <v>13</v>
      </c>
      <c r="B30" s="16" t="s">
        <v>14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5">
      <c r="A31" s="15" t="s">
        <v>15</v>
      </c>
      <c r="B31" s="16" t="s">
        <v>16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PMT</vt:lpstr>
      <vt:lpstr>PPMT</vt:lpstr>
      <vt:lpstr>IPMT</vt:lpstr>
      <vt:lpstr>CUMIPMT</vt:lpstr>
      <vt:lpstr>CUMPRINC</vt:lpstr>
      <vt:lpstr>ISPMT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anil kumar</cp:lastModifiedBy>
  <dcterms:created xsi:type="dcterms:W3CDTF">2020-09-02T10:50:41Z</dcterms:created>
  <dcterms:modified xsi:type="dcterms:W3CDTF">2021-01-08T15:25:57Z</dcterms:modified>
</cp:coreProperties>
</file>