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jayb\Desktop\CODE\pipelineCheatsheet\"/>
    </mc:Choice>
  </mc:AlternateContent>
  <xr:revisionPtr revIDLastSave="0" documentId="13_ncr:1_{A3BA5817-87BA-4302-AA83-0AA399943CDA}" xr6:coauthVersionLast="47" xr6:coauthVersionMax="47" xr10:uidLastSave="{00000000-0000-0000-0000-000000000000}"/>
  <bookViews>
    <workbookView xWindow="-4116" yWindow="1500" windowWidth="17280" windowHeight="9420" xr2:uid="{00000000-000D-0000-FFFF-FFFF00000000}"/>
  </bookViews>
  <sheets>
    <sheet name="DISCOUNT" sheetId="1" r:id="rId1"/>
    <sheet name="ZONE VALVE BOX PRICE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G12" i="1"/>
  <c r="G18" i="1"/>
  <c r="E8" i="1"/>
  <c r="F8" i="1" s="1"/>
  <c r="E16" i="1" l="1"/>
  <c r="K15" i="1" l="1"/>
  <c r="H18" i="1"/>
  <c r="I18" i="1" l="1"/>
  <c r="K18" i="1" s="1"/>
  <c r="H3" i="1"/>
  <c r="F3" i="1"/>
  <c r="I20" i="1" s="1"/>
  <c r="A7" i="2"/>
  <c r="G3" i="1" l="1"/>
  <c r="H4" i="2"/>
  <c r="K4" i="2" s="1"/>
  <c r="L4" i="2" l="1"/>
  <c r="E20" i="1" s="1"/>
  <c r="E3" i="3"/>
  <c r="L3" i="3"/>
  <c r="L19" i="3" s="1"/>
  <c r="S3" i="3"/>
  <c r="E4" i="3"/>
  <c r="L4" i="3"/>
  <c r="S4" i="3"/>
  <c r="S19" i="3" s="1"/>
  <c r="E5" i="3"/>
  <c r="E19" i="3" s="1"/>
  <c r="L5" i="3"/>
  <c r="S5" i="3"/>
  <c r="E6" i="3"/>
  <c r="L6" i="3"/>
  <c r="S6" i="3"/>
  <c r="E7" i="3"/>
  <c r="L7" i="3"/>
  <c r="S7" i="3"/>
  <c r="E8" i="3"/>
  <c r="L8" i="3"/>
  <c r="S8" i="3"/>
  <c r="E9" i="3"/>
  <c r="L9" i="3"/>
  <c r="S9" i="3"/>
  <c r="E10" i="3"/>
  <c r="L10" i="3"/>
  <c r="S10" i="3"/>
  <c r="E12" i="3"/>
  <c r="L12" i="3"/>
  <c r="S12" i="3"/>
  <c r="E13" i="3"/>
  <c r="L13" i="3"/>
  <c r="S13" i="3"/>
  <c r="E14" i="3"/>
  <c r="L14" i="3"/>
  <c r="S14" i="3"/>
  <c r="E15" i="3"/>
  <c r="L15" i="3"/>
  <c r="S15" i="3"/>
  <c r="E16" i="3"/>
  <c r="L16" i="3"/>
  <c r="S16" i="3"/>
  <c r="E17" i="3"/>
  <c r="L17" i="3"/>
  <c r="S17" i="3"/>
  <c r="E36" i="1" l="1"/>
  <c r="E38" i="1" s="1"/>
  <c r="E10" i="1" l="1"/>
  <c r="A3" i="2"/>
  <c r="A4" i="2" s="1"/>
  <c r="E27" i="1" s="1"/>
</calcChain>
</file>

<file path=xl/sharedStrings.xml><?xml version="1.0" encoding="utf-8"?>
<sst xmlns="http://schemas.openxmlformats.org/spreadsheetml/2006/main" count="110" uniqueCount="60">
  <si>
    <t xml:space="preserve">List: </t>
  </si>
  <si>
    <t>Net:</t>
  </si>
  <si>
    <t xml:space="preserve">Desired Price: </t>
  </si>
  <si>
    <t xml:space="preserve">New Discount: </t>
  </si>
  <si>
    <t>PIPELINE MATH CHEATSHEET</t>
  </si>
  <si>
    <t>FLIP TO BUY/SELL</t>
  </si>
  <si>
    <t>Commission:</t>
  </si>
  <si>
    <t xml:space="preserve">Price to remove: </t>
  </si>
  <si>
    <t>DISCOUNT TO SAVINGS</t>
  </si>
  <si>
    <t>NEW DISCOUNT</t>
  </si>
  <si>
    <t>NEW PIPELINE NET:</t>
  </si>
  <si>
    <t>TOTAL SAVED:</t>
  </si>
  <si>
    <t>TOTAL:</t>
  </si>
  <si>
    <t>7 valves</t>
  </si>
  <si>
    <t>6 valves</t>
  </si>
  <si>
    <t>5 valves</t>
  </si>
  <si>
    <t>4 valves</t>
  </si>
  <si>
    <t>3 valves</t>
  </si>
  <si>
    <t>2 valves</t>
  </si>
  <si>
    <t>PRICE</t>
  </si>
  <si>
    <t>QTY</t>
  </si>
  <si>
    <t># GASES</t>
  </si>
  <si>
    <t>3"</t>
  </si>
  <si>
    <t>2-1/2"</t>
  </si>
  <si>
    <t>2"</t>
  </si>
  <si>
    <t>1-1/2"</t>
  </si>
  <si>
    <t>1-1/4"</t>
  </si>
  <si>
    <t>1"</t>
  </si>
  <si>
    <t>3/4"</t>
  </si>
  <si>
    <t>1/2"</t>
  </si>
  <si>
    <t>VALVE SIZE</t>
  </si>
  <si>
    <t>ZONE  VALVE SENSOR</t>
  </si>
  <si>
    <t>ZONE  VALVE REGULAR</t>
  </si>
  <si>
    <t>ALARM VALVE COMBO</t>
  </si>
  <si>
    <t>SHAVE OFF PRICE FOR DESIRED AMOUNT ( WITH % VALVE DISCOUNT)</t>
  </si>
  <si>
    <t>NEW NET</t>
  </si>
  <si>
    <t xml:space="preserve">COMISSION to remove: </t>
  </si>
  <si>
    <t xml:space="preserve">VALVE DISCOUNT </t>
  </si>
  <si>
    <t>OVER ALL DISCOUNT</t>
  </si>
  <si>
    <t>LINE ITEM CONDITION VALUE:</t>
  </si>
  <si>
    <t>NEW LIST</t>
  </si>
  <si>
    <t>VALVE DISCOUNT</t>
  </si>
  <si>
    <t>PROJECT % LIST</t>
  </si>
  <si>
    <t>VALVE % LIST</t>
  </si>
  <si>
    <t>COMISION %</t>
  </si>
  <si>
    <r>
      <t xml:space="preserve">SHAVE OFF PRICE FOR DESIRED AMOUNT </t>
    </r>
    <r>
      <rPr>
        <sz val="15"/>
        <color theme="0"/>
        <rFont val="Calibri"/>
        <family val="2"/>
        <scheme val="minor"/>
      </rPr>
      <t>( WITHOUT % VALVE DISCOUNT)</t>
    </r>
  </si>
  <si>
    <t>DISIRED PRICE - VALVES</t>
  </si>
  <si>
    <t>new net</t>
  </si>
  <si>
    <t>E3-((B18/B16)*(1-B16))</t>
  </si>
  <si>
    <t>1-(Sheet2!L4/Sheet2!K4)</t>
  </si>
  <si>
    <t>new disired price</t>
  </si>
  <si>
    <t>NN-(NET*commision)</t>
  </si>
  <si>
    <t>NN-RP</t>
  </si>
  <si>
    <t>new discount</t>
  </si>
  <si>
    <t>1-(I18/H18)</t>
  </si>
  <si>
    <t>1 - (NDP / NL)</t>
  </si>
  <si>
    <t>net-NPN</t>
  </si>
  <si>
    <t>list*(1-ND)</t>
  </si>
  <si>
    <t>net - [(LICV/VD)*(1-VD)</t>
  </si>
  <si>
    <t>NN/OD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</si>
</sst>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_([$$-409]* #,##0.00_);_([$$-409]* \(#,##0.00\);_([$$-409]* &quot;-&quot;??_);_(@_)"/>
    <numFmt numFmtId="166" formatCode="0.000%"/>
    <numFmt numFmtId="167" formatCode="0.0000"/>
    <numFmt numFmtId="170" formatCode="_-&quot;$&quot;* #,##0.000_-;\-&quot;$&quot;* #,##0.000_-;_-&quot;$&quot;* &quot;-&quot;??_-;_-@_-"/>
    <numFmt numFmtId="173" formatCode="_([$$-409]* #,##0.000_);_([$$-409]* \(#,##0.000\);_([$$-409]* &quot;-&quot;??_);_(@_)"/>
    <numFmt numFmtId="176" formatCode="_(&quot;$&quot;* #,##0.0000_);_(&quot;$&quot;* \(#,##0.00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5"/>
      <color theme="4" tint="-0.249977111117893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5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 style="thick">
        <color theme="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theme="4"/>
      </bottom>
      <diagonal/>
    </border>
    <border>
      <left style="thin">
        <color indexed="64"/>
      </left>
      <right/>
      <top style="thick">
        <color theme="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7" fontId="0" fillId="0" borderId="0" xfId="0" applyNumberFormat="1" applyAlignment="1">
      <alignment horizontal="center"/>
    </xf>
    <xf numFmtId="165" fontId="3" fillId="7" borderId="0" xfId="0" applyNumberFormat="1" applyFont="1" applyFill="1" applyAlignment="1">
      <alignment horizontal="center"/>
    </xf>
    <xf numFmtId="166" fontId="7" fillId="6" borderId="3" xfId="2" applyNumberFormat="1" applyFont="1" applyFill="1" applyBorder="1" applyAlignment="1">
      <alignment horizontal="center"/>
    </xf>
    <xf numFmtId="166" fontId="4" fillId="6" borderId="3" xfId="2" applyNumberFormat="1" applyFont="1" applyFill="1" applyBorder="1" applyAlignment="1">
      <alignment horizontal="center"/>
    </xf>
    <xf numFmtId="9" fontId="4" fillId="5" borderId="0" xfId="2" applyFont="1" applyFill="1" applyAlignment="1">
      <alignment horizontal="center"/>
    </xf>
    <xf numFmtId="164" fontId="4" fillId="5" borderId="0" xfId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164" fontId="7" fillId="6" borderId="3" xfId="1" applyFont="1" applyFill="1" applyBorder="1" applyAlignment="1">
      <alignment horizontal="center"/>
    </xf>
    <xf numFmtId="9" fontId="0" fillId="0" borderId="0" xfId="2" applyFont="1"/>
    <xf numFmtId="164" fontId="0" fillId="0" borderId="0" xfId="0" applyNumberFormat="1" applyAlignment="1">
      <alignment horizontal="center"/>
    </xf>
    <xf numFmtId="0" fontId="0" fillId="7" borderId="0" xfId="0" applyFill="1"/>
    <xf numFmtId="164" fontId="0" fillId="6" borderId="0" xfId="0" applyNumberFormat="1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64" fontId="0" fillId="0" borderId="0" xfId="0" applyNumberFormat="1"/>
    <xf numFmtId="0" fontId="0" fillId="4" borderId="7" xfId="0" applyFill="1" applyBorder="1" applyAlignment="1">
      <alignment horizontal="center" vertical="center"/>
    </xf>
    <xf numFmtId="164" fontId="0" fillId="8" borderId="0" xfId="1" applyFont="1" applyFill="1"/>
    <xf numFmtId="0" fontId="4" fillId="8" borderId="8" xfId="0" applyFont="1" applyFill="1" applyBorder="1"/>
    <xf numFmtId="0" fontId="4" fillId="8" borderId="9" xfId="0" applyFont="1" applyFill="1" applyBorder="1"/>
    <xf numFmtId="164" fontId="0" fillId="0" borderId="0" xfId="0" applyNumberFormat="1" applyAlignment="1">
      <alignment vertical="center"/>
    </xf>
    <xf numFmtId="0" fontId="4" fillId="8" borderId="10" xfId="0" applyFont="1" applyFill="1" applyBorder="1"/>
    <xf numFmtId="164" fontId="4" fillId="5" borderId="9" xfId="0" applyNumberFormat="1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164" fontId="9" fillId="5" borderId="0" xfId="1" applyFont="1" applyFill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164" fontId="9" fillId="8" borderId="0" xfId="1" applyFont="1" applyFill="1"/>
    <xf numFmtId="0" fontId="10" fillId="8" borderId="12" xfId="0" applyFont="1" applyFill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44" fontId="0" fillId="0" borderId="0" xfId="0" applyNumberFormat="1" applyAlignment="1">
      <alignment horizontal="center"/>
    </xf>
    <xf numFmtId="164" fontId="0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64" fontId="0" fillId="0" borderId="0" xfId="1" applyFont="1"/>
    <xf numFmtId="44" fontId="0" fillId="0" borderId="0" xfId="0" applyNumberFormat="1"/>
    <xf numFmtId="166" fontId="0" fillId="0" borderId="0" xfId="2" applyNumberFormat="1" applyFont="1" applyAlignment="1">
      <alignment horizontal="center"/>
    </xf>
    <xf numFmtId="9" fontId="0" fillId="0" borderId="7" xfId="2" applyFont="1" applyBorder="1"/>
    <xf numFmtId="9" fontId="0" fillId="0" borderId="0" xfId="2" applyFont="1" applyBorder="1"/>
    <xf numFmtId="9" fontId="4" fillId="9" borderId="0" xfId="2" applyFont="1" applyFill="1" applyAlignment="1">
      <alignment horizontal="center"/>
    </xf>
    <xf numFmtId="9" fontId="4" fillId="10" borderId="0" xfId="2" applyFont="1" applyFill="1" applyAlignment="1">
      <alignment horizontal="center"/>
    </xf>
    <xf numFmtId="164" fontId="4" fillId="10" borderId="0" xfId="1" applyFont="1" applyFill="1" applyAlignment="1">
      <alignment horizontal="center"/>
    </xf>
    <xf numFmtId="9" fontId="4" fillId="11" borderId="0" xfId="2" applyFont="1" applyFill="1" applyAlignment="1">
      <alignment horizontal="center"/>
    </xf>
    <xf numFmtId="165" fontId="3" fillId="12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166" fontId="3" fillId="12" borderId="3" xfId="2" applyNumberFormat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5" fillId="3" borderId="1" xfId="3" applyFont="1" applyFill="1" applyAlignment="1">
      <alignment horizontal="center"/>
    </xf>
    <xf numFmtId="0" fontId="5" fillId="3" borderId="4" xfId="3" applyFont="1" applyFill="1" applyBorder="1" applyAlignment="1">
      <alignment horizontal="center"/>
    </xf>
    <xf numFmtId="0" fontId="6" fillId="0" borderId="1" xfId="3" applyFont="1" applyAlignment="1">
      <alignment horizontal="center"/>
    </xf>
    <xf numFmtId="0" fontId="10" fillId="5" borderId="0" xfId="0" applyFont="1" applyFill="1" applyAlignment="1">
      <alignment horizontal="center"/>
    </xf>
    <xf numFmtId="170" fontId="0" fillId="0" borderId="0" xfId="0" applyNumberFormat="1" applyAlignment="1">
      <alignment horizontal="left" indent="6"/>
    </xf>
    <xf numFmtId="173" fontId="3" fillId="7" borderId="0" xfId="0" applyNumberFormat="1" applyFont="1" applyFill="1" applyAlignment="1">
      <alignment horizontal="center"/>
    </xf>
    <xf numFmtId="176" fontId="0" fillId="0" borderId="0" xfId="1" applyNumberFormat="1" applyFont="1" applyAlignment="1">
      <alignment horizontal="center"/>
    </xf>
  </cellXfs>
  <cellStyles count="4">
    <cellStyle name="Currency" xfId="1" builtinId="4"/>
    <cellStyle name="Heading 1" xfId="3" builtinId="16"/>
    <cellStyle name="Normal" xfId="0" builtinId="0"/>
    <cellStyle name="Percent" xfId="2" builtinId="5"/>
  </cellStyles>
  <dxfs count="4"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tabSelected="1" topLeftCell="A2" workbookViewId="0">
      <selection activeCell="G12" sqref="G12"/>
    </sheetView>
  </sheetViews>
  <sheetFormatPr defaultColWidth="9.109375" defaultRowHeight="14.4" x14ac:dyDescent="0.3"/>
  <cols>
    <col min="1" max="1" width="27.109375" style="1" customWidth="1"/>
    <col min="2" max="7" width="20.6640625" style="1" customWidth="1"/>
    <col min="8" max="8" width="28.109375" style="1" customWidth="1"/>
    <col min="9" max="25" width="20.6640625" style="1" customWidth="1"/>
    <col min="26" max="16384" width="9.109375" style="1"/>
  </cols>
  <sheetData>
    <row r="1" spans="1:11" ht="20.399999999999999" thickBot="1" x14ac:dyDescent="0.45">
      <c r="A1" s="64" t="s">
        <v>4</v>
      </c>
      <c r="B1" s="64"/>
      <c r="C1" s="64"/>
      <c r="D1" s="64"/>
      <c r="E1" s="64"/>
      <c r="G1" s="45"/>
    </row>
    <row r="2" spans="1:11" ht="15.6" thickTop="1" thickBot="1" x14ac:dyDescent="0.35">
      <c r="B2" s="44"/>
      <c r="E2" s="44"/>
      <c r="G2" s="44"/>
      <c r="H2" s="44"/>
    </row>
    <row r="3" spans="1:11" ht="15" thickTop="1" x14ac:dyDescent="0.3">
      <c r="A3" s="3" t="s">
        <v>0</v>
      </c>
      <c r="B3" s="15">
        <v>3746</v>
      </c>
      <c r="D3" s="4" t="s">
        <v>1</v>
      </c>
      <c r="E3" s="15">
        <v>1550.25</v>
      </c>
      <c r="F3" s="66">
        <f>E3*0.1</f>
        <v>155.02500000000001</v>
      </c>
      <c r="G3" s="43">
        <f>E3-F3</f>
        <v>1395.2249999999999</v>
      </c>
      <c r="H3" s="43">
        <f>E3*0.9</f>
        <v>1395.2250000000001</v>
      </c>
    </row>
    <row r="4" spans="1:11" x14ac:dyDescent="0.3">
      <c r="E4" s="43"/>
      <c r="F4" s="43"/>
      <c r="G4" s="43"/>
    </row>
    <row r="5" spans="1:11" x14ac:dyDescent="0.3">
      <c r="F5" s="43"/>
      <c r="G5" s="43"/>
    </row>
    <row r="6" spans="1:11" x14ac:dyDescent="0.3">
      <c r="F6" s="19"/>
      <c r="G6" s="19"/>
    </row>
    <row r="7" spans="1:11" ht="20.399999999999999" thickBot="1" x14ac:dyDescent="0.45">
      <c r="A7" s="62" t="s">
        <v>45</v>
      </c>
      <c r="B7" s="62"/>
      <c r="C7" s="62"/>
      <c r="D7" s="62"/>
      <c r="E7" s="63"/>
    </row>
    <row r="8" spans="1:11" ht="15" thickTop="1" x14ac:dyDescent="0.3">
      <c r="A8" s="6"/>
      <c r="B8" s="6"/>
      <c r="C8" s="6"/>
      <c r="D8" s="4" t="s">
        <v>2</v>
      </c>
      <c r="E8" s="67">
        <f>E3-B9</f>
        <v>1395.2249999999999</v>
      </c>
      <c r="F8" s="68">
        <f>(E8/B3)</f>
        <v>0.37245728777362519</v>
      </c>
    </row>
    <row r="9" spans="1:11" x14ac:dyDescent="0.3">
      <c r="A9" s="4" t="s">
        <v>7</v>
      </c>
      <c r="B9" s="16">
        <v>155.02500000000001</v>
      </c>
      <c r="C9" s="6"/>
      <c r="D9" s="6"/>
      <c r="E9" s="6"/>
    </row>
    <row r="10" spans="1:11" x14ac:dyDescent="0.3">
      <c r="A10" s="6"/>
      <c r="B10" s="6"/>
      <c r="C10" s="6"/>
      <c r="D10" s="5" t="s">
        <v>3</v>
      </c>
      <c r="E10" s="12">
        <f>1-(E8/B3)</f>
        <v>0.62754271222637481</v>
      </c>
      <c r="F10" s="49">
        <f>1-(E3/B3)</f>
        <v>0.58615856914041642</v>
      </c>
    </row>
    <row r="11" spans="1:11" x14ac:dyDescent="0.3">
      <c r="A11" s="2"/>
      <c r="B11" s="2"/>
      <c r="C11" s="2"/>
      <c r="D11" s="2"/>
      <c r="E11" s="9"/>
      <c r="F11" s="44"/>
      <c r="G11" s="46"/>
    </row>
    <row r="12" spans="1:11" x14ac:dyDescent="0.3">
      <c r="G12" s="1">
        <f>(DISCOUNT!B18/DISCOUNT!B16)</f>
        <v>1037</v>
      </c>
    </row>
    <row r="13" spans="1:11" x14ac:dyDescent="0.3">
      <c r="G13" s="43"/>
    </row>
    <row r="14" spans="1:11" x14ac:dyDescent="0.3">
      <c r="H14" s="43"/>
    </row>
    <row r="15" spans="1:11" ht="20.399999999999999" thickBot="1" x14ac:dyDescent="0.45">
      <c r="A15" s="62" t="s">
        <v>34</v>
      </c>
      <c r="B15" s="62"/>
      <c r="C15" s="62"/>
      <c r="D15" s="62"/>
      <c r="E15" s="63"/>
      <c r="K15" s="1">
        <f>55/100</f>
        <v>0.55000000000000004</v>
      </c>
    </row>
    <row r="16" spans="1:11" ht="15" thickTop="1" x14ac:dyDescent="0.3">
      <c r="A16" s="5" t="s">
        <v>37</v>
      </c>
      <c r="B16" s="53">
        <v>0.55000000000000004</v>
      </c>
      <c r="C16" s="6"/>
      <c r="D16" s="4" t="s">
        <v>2</v>
      </c>
      <c r="E16" s="56">
        <f>E3*(1-B20)</f>
        <v>1395.2250000000001</v>
      </c>
      <c r="G16" s="49"/>
    </row>
    <row r="17" spans="1:11" x14ac:dyDescent="0.3">
      <c r="A17" s="6"/>
      <c r="B17" s="6"/>
      <c r="C17" s="6"/>
      <c r="D17" s="6"/>
      <c r="E17" s="6"/>
      <c r="G17" s="1" t="s">
        <v>47</v>
      </c>
      <c r="H17" t="s">
        <v>40</v>
      </c>
      <c r="I17" s="1" t="s">
        <v>50</v>
      </c>
      <c r="K17" s="1" t="s">
        <v>53</v>
      </c>
    </row>
    <row r="18" spans="1:11" x14ac:dyDescent="0.3">
      <c r="A18" s="5" t="s">
        <v>39</v>
      </c>
      <c r="B18" s="54">
        <v>570.35</v>
      </c>
      <c r="C18" s="6"/>
      <c r="D18" s="5" t="s">
        <v>38</v>
      </c>
      <c r="E18" s="53">
        <v>0.6</v>
      </c>
      <c r="G18" s="1">
        <f>DISCOUNT!E3-((DISCOUNT!B18/DISCOUNT!B16)*(1-DISCOUNT!B16))</f>
        <v>1083.5999999999999</v>
      </c>
      <c r="H18" s="48">
        <f>G18/(1-DISCOUNT!E18)</f>
        <v>2708.9999999999995</v>
      </c>
      <c r="I18" s="57">
        <f>G18-(DISCOUNT!$E$3*DISCOUNT!B20)</f>
        <v>928.57499999999993</v>
      </c>
      <c r="K18" s="43">
        <f>1-(I18/H18)</f>
        <v>0.65722591362126237</v>
      </c>
    </row>
    <row r="19" spans="1:11" x14ac:dyDescent="0.3">
      <c r="A19" s="6"/>
      <c r="B19" s="6"/>
      <c r="C19" s="6"/>
      <c r="D19" s="6"/>
      <c r="E19" s="6"/>
      <c r="F19" s="61" t="s">
        <v>48</v>
      </c>
      <c r="G19" s="61"/>
      <c r="H19" s="48" t="s">
        <v>59</v>
      </c>
      <c r="I19" s="60" t="s">
        <v>51</v>
      </c>
      <c r="J19" s="60"/>
      <c r="K19" s="1" t="s">
        <v>54</v>
      </c>
    </row>
    <row r="20" spans="1:11" x14ac:dyDescent="0.3">
      <c r="A20" s="4" t="s">
        <v>36</v>
      </c>
      <c r="B20" s="55">
        <v>0.1</v>
      </c>
      <c r="C20" s="6"/>
      <c r="D20" s="5" t="s">
        <v>3</v>
      </c>
      <c r="E20" s="58">
        <f>1-(Sheet2!L4/Sheet2!K4)</f>
        <v>0.65722591362126237</v>
      </c>
      <c r="F20" s="19"/>
      <c r="G20" s="1" t="s">
        <v>58</v>
      </c>
      <c r="I20" s="43">
        <f>G18-F3</f>
        <v>928.57499999999993</v>
      </c>
      <c r="K20" s="1" t="s">
        <v>55</v>
      </c>
    </row>
    <row r="21" spans="1:11" x14ac:dyDescent="0.3">
      <c r="A21" s="2"/>
      <c r="B21" s="2"/>
      <c r="C21" s="2"/>
      <c r="D21" s="2"/>
      <c r="E21" s="9"/>
      <c r="I21" s="1" t="s">
        <v>52</v>
      </c>
    </row>
    <row r="22" spans="1:11" ht="16.5" customHeight="1" x14ac:dyDescent="0.3"/>
    <row r="23" spans="1:11" x14ac:dyDescent="0.3">
      <c r="F23" s="49"/>
      <c r="H23" s="43"/>
    </row>
    <row r="25" spans="1:11" ht="20.399999999999999" thickBot="1" x14ac:dyDescent="0.45">
      <c r="A25" s="62" t="s">
        <v>5</v>
      </c>
      <c r="B25" s="62"/>
      <c r="C25" s="62"/>
      <c r="D25" s="62"/>
      <c r="E25" s="63"/>
      <c r="F25" s="59" t="s">
        <v>49</v>
      </c>
      <c r="G25" s="60"/>
    </row>
    <row r="26" spans="1:11" ht="15" thickTop="1" x14ac:dyDescent="0.3">
      <c r="A26" s="6"/>
      <c r="B26" s="6"/>
      <c r="C26" s="6"/>
      <c r="D26" s="6"/>
      <c r="E26" s="7"/>
      <c r="F26" s="19"/>
    </row>
    <row r="27" spans="1:11" x14ac:dyDescent="0.3">
      <c r="A27" s="4" t="s">
        <v>6</v>
      </c>
      <c r="B27" s="52">
        <v>0.12</v>
      </c>
      <c r="C27" s="6"/>
      <c r="D27" s="5" t="s">
        <v>3</v>
      </c>
      <c r="E27" s="13">
        <f>1-((E3-Sheet2!A4)/B3)</f>
        <v>0.63581954084356651</v>
      </c>
    </row>
    <row r="28" spans="1:11" x14ac:dyDescent="0.3">
      <c r="A28" s="6"/>
      <c r="B28" s="6"/>
      <c r="C28" s="6"/>
      <c r="D28" s="6"/>
      <c r="E28" s="8"/>
    </row>
    <row r="29" spans="1:11" x14ac:dyDescent="0.3">
      <c r="A29" s="2"/>
      <c r="B29" s="2"/>
      <c r="C29" s="2"/>
      <c r="D29" s="2"/>
      <c r="E29" s="9"/>
    </row>
    <row r="30" spans="1:11" x14ac:dyDescent="0.3">
      <c r="A30" s="2"/>
      <c r="B30" s="2"/>
      <c r="C30" s="2"/>
      <c r="D30" s="2"/>
      <c r="E30" s="2"/>
    </row>
    <row r="31" spans="1:11" x14ac:dyDescent="0.3">
      <c r="H31" s="43"/>
    </row>
    <row r="34" spans="1:6" hidden="1" x14ac:dyDescent="0.3">
      <c r="B34" s="10"/>
    </row>
    <row r="35" spans="1:6" ht="20.399999999999999" thickBot="1" x14ac:dyDescent="0.45">
      <c r="A35" s="62" t="s">
        <v>8</v>
      </c>
      <c r="B35" s="62"/>
      <c r="C35" s="62"/>
      <c r="D35" s="62"/>
      <c r="E35" s="63"/>
    </row>
    <row r="36" spans="1:6" ht="15" thickTop="1" x14ac:dyDescent="0.3">
      <c r="A36" s="6"/>
      <c r="B36" s="6"/>
      <c r="C36" s="6"/>
      <c r="D36" s="4" t="s">
        <v>10</v>
      </c>
      <c r="E36" s="11">
        <f>B3*Sheet2!A7</f>
        <v>2809.5</v>
      </c>
      <c r="F36" s="19" t="s">
        <v>57</v>
      </c>
    </row>
    <row r="37" spans="1:6" x14ac:dyDescent="0.3">
      <c r="A37" s="4" t="s">
        <v>9</v>
      </c>
      <c r="B37" s="14">
        <v>0.25</v>
      </c>
      <c r="C37" s="6"/>
      <c r="D37" s="6"/>
      <c r="E37" s="6"/>
    </row>
    <row r="38" spans="1:6" x14ac:dyDescent="0.3">
      <c r="A38" s="6"/>
      <c r="B38" s="6"/>
      <c r="C38" s="6"/>
      <c r="D38" s="5" t="s">
        <v>11</v>
      </c>
      <c r="E38" s="17">
        <f>E3-E36</f>
        <v>-1259.25</v>
      </c>
      <c r="F38" s="1" t="s">
        <v>56</v>
      </c>
    </row>
    <row r="39" spans="1:6" x14ac:dyDescent="0.3">
      <c r="A39" s="2"/>
      <c r="B39" s="2"/>
      <c r="C39" s="2"/>
      <c r="D39" s="2"/>
      <c r="E39" s="9"/>
    </row>
  </sheetData>
  <dataConsolidate/>
  <mergeCells count="8">
    <mergeCell ref="A35:E35"/>
    <mergeCell ref="F25:G25"/>
    <mergeCell ref="I19:J19"/>
    <mergeCell ref="F19:G19"/>
    <mergeCell ref="A15:E15"/>
    <mergeCell ref="A1:E1"/>
    <mergeCell ref="A7:E7"/>
    <mergeCell ref="A25:E25"/>
  </mergeCells>
  <conditionalFormatting sqref="H18">
    <cfRule type="expression" dxfId="3" priority="1">
      <formula>#REF!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82E75406-FD2A-47E8-817D-77AC19342380}">
          <x14:formula1>
            <xm:f>Sheet2!$H$7:$H$8</xm:f>
          </x14:formula1>
          <xm:sqref>B16</xm:sqref>
        </x14:dataValidation>
        <x14:dataValidation type="list" allowBlank="1" showInputMessage="1" showErrorMessage="1" xr:uid="{E68E840F-A6F4-4367-B0C5-F4F480FF29F6}">
          <x14:formula1>
            <xm:f>Sheet2!$K$7:$K$8</xm:f>
          </x14:formula1>
          <xm:sqref>E18</xm:sqref>
        </x14:dataValidation>
        <x14:dataValidation type="list" allowBlank="1" showInputMessage="1" showErrorMessage="1" xr:uid="{11C46C81-C422-4CA4-AB23-A01EEA506CE6}">
          <x14:formula1>
            <xm:f>Sheet2!$I$7:$I$8</xm:f>
          </x14:formula1>
          <xm:sqref>B20 B27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470D8-548A-4495-986E-3A87A9540153}">
  <dimension ref="A1:T19"/>
  <sheetViews>
    <sheetView workbookViewId="0">
      <selection activeCell="M25" sqref="M25"/>
    </sheetView>
  </sheetViews>
  <sheetFormatPr defaultRowHeight="14.4" x14ac:dyDescent="0.3"/>
  <cols>
    <col min="3" max="3" width="11.109375" hidden="1" customWidth="1"/>
    <col min="10" max="10" width="0" hidden="1" customWidth="1"/>
    <col min="17" max="17" width="0" hidden="1" customWidth="1"/>
  </cols>
  <sheetData>
    <row r="1" spans="1:20" ht="15" thickBot="1" x14ac:dyDescent="0.35">
      <c r="A1" s="65" t="s">
        <v>33</v>
      </c>
      <c r="B1" s="65"/>
      <c r="C1" s="65"/>
      <c r="D1" s="65"/>
      <c r="E1" s="65"/>
      <c r="F1" s="65"/>
      <c r="H1" s="65" t="s">
        <v>32</v>
      </c>
      <c r="I1" s="65"/>
      <c r="J1" s="65"/>
      <c r="K1" s="65"/>
      <c r="L1" s="65"/>
      <c r="M1" s="65"/>
      <c r="O1" s="65" t="s">
        <v>31</v>
      </c>
      <c r="P1" s="65"/>
      <c r="Q1" s="65"/>
      <c r="R1" s="65"/>
      <c r="S1" s="65"/>
      <c r="T1" s="65"/>
    </row>
    <row r="2" spans="1:20" ht="15" thickBot="1" x14ac:dyDescent="0.35">
      <c r="A2" s="20"/>
      <c r="B2" s="40" t="s">
        <v>30</v>
      </c>
      <c r="C2" s="42"/>
      <c r="D2" s="41" t="s">
        <v>20</v>
      </c>
      <c r="E2" s="40" t="s">
        <v>19</v>
      </c>
      <c r="F2" s="20"/>
      <c r="H2" s="20"/>
      <c r="I2" s="40" t="s">
        <v>30</v>
      </c>
      <c r="J2" s="42"/>
      <c r="K2" s="41" t="s">
        <v>20</v>
      </c>
      <c r="L2" s="40" t="s">
        <v>19</v>
      </c>
      <c r="M2" s="20"/>
      <c r="O2" s="20"/>
      <c r="P2" s="40" t="s">
        <v>30</v>
      </c>
      <c r="Q2" s="42"/>
      <c r="R2" s="41" t="s">
        <v>20</v>
      </c>
      <c r="S2" s="40" t="s">
        <v>19</v>
      </c>
      <c r="T2" s="20"/>
    </row>
    <row r="3" spans="1:20" ht="15" thickBot="1" x14ac:dyDescent="0.35">
      <c r="A3" s="20"/>
      <c r="B3" s="39" t="s">
        <v>29</v>
      </c>
      <c r="C3" s="36">
        <v>193</v>
      </c>
      <c r="D3" s="26"/>
      <c r="E3" s="25">
        <f t="shared" ref="E3:E10" si="0">D3*C3</f>
        <v>0</v>
      </c>
      <c r="F3" s="20"/>
      <c r="H3" s="20"/>
      <c r="I3" s="39" t="s">
        <v>29</v>
      </c>
      <c r="J3" s="36">
        <v>134</v>
      </c>
      <c r="K3" s="26"/>
      <c r="L3" s="25">
        <f t="shared" ref="L3:L10" si="1">K3*J3</f>
        <v>0</v>
      </c>
      <c r="M3" s="20"/>
      <c r="O3" s="20"/>
      <c r="P3" s="39" t="s">
        <v>29</v>
      </c>
      <c r="Q3" s="36">
        <v>193</v>
      </c>
      <c r="R3" s="26"/>
      <c r="S3" s="25">
        <f t="shared" ref="S3:S10" si="2">R3*Q3</f>
        <v>0</v>
      </c>
      <c r="T3" s="20"/>
    </row>
    <row r="4" spans="1:20" ht="15" thickBot="1" x14ac:dyDescent="0.35">
      <c r="A4" s="20"/>
      <c r="B4" s="38" t="s">
        <v>28</v>
      </c>
      <c r="C4" s="36">
        <v>217</v>
      </c>
      <c r="D4" s="26"/>
      <c r="E4" s="25">
        <f t="shared" si="0"/>
        <v>0</v>
      </c>
      <c r="F4" s="20"/>
      <c r="H4" s="20"/>
      <c r="I4" s="38" t="s">
        <v>28</v>
      </c>
      <c r="J4" s="36">
        <v>157</v>
      </c>
      <c r="K4" s="26"/>
      <c r="L4" s="25">
        <f t="shared" si="1"/>
        <v>0</v>
      </c>
      <c r="M4" s="20"/>
      <c r="O4" s="20"/>
      <c r="P4" s="38" t="s">
        <v>28</v>
      </c>
      <c r="Q4" s="36">
        <v>217</v>
      </c>
      <c r="R4" s="26"/>
      <c r="S4" s="25">
        <f t="shared" si="2"/>
        <v>0</v>
      </c>
      <c r="T4" s="20"/>
    </row>
    <row r="5" spans="1:20" ht="15" thickBot="1" x14ac:dyDescent="0.35">
      <c r="A5" s="20"/>
      <c r="B5" s="38" t="s">
        <v>27</v>
      </c>
      <c r="C5" s="36">
        <v>249</v>
      </c>
      <c r="D5" s="26"/>
      <c r="E5" s="25">
        <f t="shared" si="0"/>
        <v>0</v>
      </c>
      <c r="F5" s="20"/>
      <c r="H5" s="20"/>
      <c r="I5" s="38" t="s">
        <v>27</v>
      </c>
      <c r="J5" s="36">
        <v>191</v>
      </c>
      <c r="K5" s="26"/>
      <c r="L5" s="25">
        <f t="shared" si="1"/>
        <v>0</v>
      </c>
      <c r="M5" s="20"/>
      <c r="O5" s="20"/>
      <c r="P5" s="38" t="s">
        <v>27</v>
      </c>
      <c r="Q5" s="36">
        <v>249</v>
      </c>
      <c r="R5" s="26"/>
      <c r="S5" s="25">
        <f t="shared" si="2"/>
        <v>0</v>
      </c>
      <c r="T5" s="20"/>
    </row>
    <row r="6" spans="1:20" ht="15" thickBot="1" x14ac:dyDescent="0.35">
      <c r="A6" s="20"/>
      <c r="B6" s="38" t="s">
        <v>26</v>
      </c>
      <c r="C6" s="36">
        <v>322</v>
      </c>
      <c r="D6" s="26"/>
      <c r="E6" s="25">
        <f t="shared" si="0"/>
        <v>0</v>
      </c>
      <c r="F6" s="20"/>
      <c r="H6" s="20"/>
      <c r="I6" s="38" t="s">
        <v>26</v>
      </c>
      <c r="J6" s="36">
        <v>264</v>
      </c>
      <c r="K6" s="26"/>
      <c r="L6" s="25">
        <f t="shared" si="1"/>
        <v>0</v>
      </c>
      <c r="M6" s="20"/>
      <c r="O6" s="20"/>
      <c r="P6" s="38" t="s">
        <v>26</v>
      </c>
      <c r="Q6" s="36">
        <v>322</v>
      </c>
      <c r="R6" s="26"/>
      <c r="S6" s="25">
        <f t="shared" si="2"/>
        <v>0</v>
      </c>
      <c r="T6" s="20"/>
    </row>
    <row r="7" spans="1:20" ht="15" thickBot="1" x14ac:dyDescent="0.35">
      <c r="A7" s="20"/>
      <c r="B7" s="38" t="s">
        <v>25</v>
      </c>
      <c r="C7" s="36">
        <v>426</v>
      </c>
      <c r="D7" s="26"/>
      <c r="E7" s="25">
        <f t="shared" si="0"/>
        <v>0</v>
      </c>
      <c r="F7" s="20"/>
      <c r="H7" s="20"/>
      <c r="I7" s="38" t="s">
        <v>25</v>
      </c>
      <c r="J7" s="36">
        <v>368</v>
      </c>
      <c r="K7" s="26"/>
      <c r="L7" s="25">
        <f t="shared" si="1"/>
        <v>0</v>
      </c>
      <c r="M7" s="20"/>
      <c r="O7" s="20"/>
      <c r="P7" s="38" t="s">
        <v>25</v>
      </c>
      <c r="Q7" s="36">
        <v>426</v>
      </c>
      <c r="R7" s="26"/>
      <c r="S7" s="25">
        <f t="shared" si="2"/>
        <v>0</v>
      </c>
      <c r="T7" s="20"/>
    </row>
    <row r="8" spans="1:20" ht="15" thickBot="1" x14ac:dyDescent="0.35">
      <c r="A8" s="20"/>
      <c r="B8" s="38" t="s">
        <v>24</v>
      </c>
      <c r="C8" s="36">
        <v>566</v>
      </c>
      <c r="D8" s="26"/>
      <c r="E8" s="25">
        <f t="shared" si="0"/>
        <v>0</v>
      </c>
      <c r="F8" s="20"/>
      <c r="H8" s="20"/>
      <c r="I8" s="38" t="s">
        <v>24</v>
      </c>
      <c r="J8" s="36">
        <v>509</v>
      </c>
      <c r="K8" s="26"/>
      <c r="L8" s="25">
        <f t="shared" si="1"/>
        <v>0</v>
      </c>
      <c r="M8" s="20"/>
      <c r="O8" s="20"/>
      <c r="P8" s="38" t="s">
        <v>24</v>
      </c>
      <c r="Q8" s="36">
        <v>566</v>
      </c>
      <c r="R8" s="26"/>
      <c r="S8" s="25">
        <f t="shared" si="2"/>
        <v>0</v>
      </c>
      <c r="T8" s="20"/>
    </row>
    <row r="9" spans="1:20" ht="15" thickBot="1" x14ac:dyDescent="0.35">
      <c r="A9" s="20"/>
      <c r="B9" s="38" t="s">
        <v>23</v>
      </c>
      <c r="C9" s="36">
        <v>1755</v>
      </c>
      <c r="D9" s="26"/>
      <c r="E9" s="25">
        <f t="shared" si="0"/>
        <v>0</v>
      </c>
      <c r="F9" s="20"/>
      <c r="H9" s="20"/>
      <c r="I9" s="38" t="s">
        <v>23</v>
      </c>
      <c r="J9" s="36">
        <v>1300</v>
      </c>
      <c r="K9" s="26"/>
      <c r="L9" s="25">
        <f t="shared" si="1"/>
        <v>0</v>
      </c>
      <c r="M9" s="20"/>
      <c r="O9" s="20"/>
      <c r="P9" s="38" t="s">
        <v>23</v>
      </c>
      <c r="Q9" s="36">
        <v>1755</v>
      </c>
      <c r="R9" s="26"/>
      <c r="S9" s="25">
        <f t="shared" si="2"/>
        <v>0</v>
      </c>
      <c r="T9" s="20"/>
    </row>
    <row r="10" spans="1:20" ht="15" thickBot="1" x14ac:dyDescent="0.35">
      <c r="A10" s="20"/>
      <c r="B10" s="37" t="s">
        <v>22</v>
      </c>
      <c r="C10" s="36">
        <v>2382</v>
      </c>
      <c r="D10" s="26"/>
      <c r="E10" s="25">
        <f t="shared" si="0"/>
        <v>0</v>
      </c>
      <c r="F10" s="20"/>
      <c r="H10" s="20"/>
      <c r="I10" s="37" t="s">
        <v>22</v>
      </c>
      <c r="J10" s="36">
        <v>2213</v>
      </c>
      <c r="K10" s="26"/>
      <c r="L10" s="25">
        <f t="shared" si="1"/>
        <v>0</v>
      </c>
      <c r="M10" s="20"/>
      <c r="O10" s="20"/>
      <c r="P10" s="37" t="s">
        <v>22</v>
      </c>
      <c r="Q10" s="36">
        <v>2382</v>
      </c>
      <c r="R10" s="26"/>
      <c r="S10" s="25">
        <f t="shared" si="2"/>
        <v>0</v>
      </c>
      <c r="T10" s="20"/>
    </row>
    <row r="11" spans="1:20" ht="15" thickBot="1" x14ac:dyDescent="0.35">
      <c r="A11" s="20"/>
      <c r="B11" s="35" t="s">
        <v>21</v>
      </c>
      <c r="C11" s="34"/>
      <c r="D11" s="33" t="s">
        <v>20</v>
      </c>
      <c r="E11" s="32" t="s">
        <v>19</v>
      </c>
      <c r="F11" s="20"/>
      <c r="H11" s="20"/>
      <c r="I11" s="35" t="s">
        <v>21</v>
      </c>
      <c r="J11" s="34"/>
      <c r="K11" s="33" t="s">
        <v>20</v>
      </c>
      <c r="L11" s="32" t="s">
        <v>19</v>
      </c>
      <c r="M11" s="20"/>
      <c r="O11" s="20"/>
      <c r="P11" s="35" t="s">
        <v>21</v>
      </c>
      <c r="Q11" s="34"/>
      <c r="R11" s="33" t="s">
        <v>20</v>
      </c>
      <c r="S11" s="32" t="s">
        <v>19</v>
      </c>
      <c r="T11" s="20"/>
    </row>
    <row r="12" spans="1:20" ht="15" thickBot="1" x14ac:dyDescent="0.35">
      <c r="A12" s="20"/>
      <c r="B12" s="31" t="s">
        <v>18</v>
      </c>
      <c r="C12" s="27">
        <v>2852</v>
      </c>
      <c r="D12" s="26"/>
      <c r="E12" s="30">
        <f t="shared" ref="E12:E17" si="3">C12*D12</f>
        <v>0</v>
      </c>
      <c r="F12" s="20"/>
      <c r="H12" s="20"/>
      <c r="I12" s="31" t="s">
        <v>18</v>
      </c>
      <c r="J12" s="27">
        <v>279</v>
      </c>
      <c r="K12" s="26"/>
      <c r="L12" s="30">
        <f t="shared" ref="L12:L17" si="4">J12*K12</f>
        <v>0</v>
      </c>
      <c r="M12" s="20"/>
      <c r="O12" s="20"/>
      <c r="P12" s="31" t="s">
        <v>18</v>
      </c>
      <c r="Q12" s="27">
        <v>302</v>
      </c>
      <c r="R12" s="26"/>
      <c r="S12" s="30">
        <f t="shared" ref="S12:S17" si="5">Q12*R12</f>
        <v>0</v>
      </c>
      <c r="T12" s="20"/>
    </row>
    <row r="13" spans="1:20" ht="15" thickBot="1" x14ac:dyDescent="0.35">
      <c r="A13" s="20"/>
      <c r="B13" s="29" t="s">
        <v>17</v>
      </c>
      <c r="C13" s="27">
        <v>3797</v>
      </c>
      <c r="D13" s="26"/>
      <c r="E13" s="25">
        <f t="shared" si="3"/>
        <v>0</v>
      </c>
      <c r="F13" s="20"/>
      <c r="H13" s="20"/>
      <c r="I13" s="29" t="s">
        <v>17</v>
      </c>
      <c r="J13" s="27">
        <v>359</v>
      </c>
      <c r="K13" s="26"/>
      <c r="L13" s="25">
        <f t="shared" si="4"/>
        <v>0</v>
      </c>
      <c r="M13" s="20"/>
      <c r="O13" s="20"/>
      <c r="P13" s="29" t="s">
        <v>17</v>
      </c>
      <c r="Q13" s="27">
        <v>394</v>
      </c>
      <c r="R13" s="26"/>
      <c r="S13" s="25">
        <f t="shared" si="5"/>
        <v>0</v>
      </c>
      <c r="T13" s="20"/>
    </row>
    <row r="14" spans="1:20" ht="15" thickBot="1" x14ac:dyDescent="0.35">
      <c r="A14" s="20"/>
      <c r="B14" s="29" t="s">
        <v>16</v>
      </c>
      <c r="C14" s="27">
        <v>4743</v>
      </c>
      <c r="D14" s="26"/>
      <c r="E14" s="25">
        <f t="shared" si="3"/>
        <v>0</v>
      </c>
      <c r="F14" s="20"/>
      <c r="H14" s="20"/>
      <c r="I14" s="29" t="s">
        <v>16</v>
      </c>
      <c r="J14" s="27">
        <v>440</v>
      </c>
      <c r="K14" s="26"/>
      <c r="L14" s="25">
        <f t="shared" si="4"/>
        <v>0</v>
      </c>
      <c r="M14" s="20"/>
      <c r="O14" s="20"/>
      <c r="P14" s="29" t="s">
        <v>16</v>
      </c>
      <c r="Q14" s="27">
        <v>483</v>
      </c>
      <c r="R14" s="26"/>
      <c r="S14" s="25">
        <f t="shared" si="5"/>
        <v>0</v>
      </c>
      <c r="T14" s="20"/>
    </row>
    <row r="15" spans="1:20" ht="15" thickBot="1" x14ac:dyDescent="0.35">
      <c r="A15" s="20"/>
      <c r="B15" s="29" t="s">
        <v>15</v>
      </c>
      <c r="C15" s="27">
        <v>5687</v>
      </c>
      <c r="D15" s="26"/>
      <c r="E15" s="25">
        <f t="shared" si="3"/>
        <v>0</v>
      </c>
      <c r="F15" s="20"/>
      <c r="H15" s="20"/>
      <c r="I15" s="29" t="s">
        <v>15</v>
      </c>
      <c r="J15" s="27">
        <v>519</v>
      </c>
      <c r="K15" s="26"/>
      <c r="L15" s="25">
        <f t="shared" si="4"/>
        <v>0</v>
      </c>
      <c r="M15" s="20"/>
      <c r="O15" s="20"/>
      <c r="P15" s="29" t="s">
        <v>15</v>
      </c>
      <c r="Q15" s="27">
        <v>574</v>
      </c>
      <c r="R15" s="26"/>
      <c r="S15" s="25">
        <f t="shared" si="5"/>
        <v>0</v>
      </c>
      <c r="T15" s="20"/>
    </row>
    <row r="16" spans="1:20" ht="15" thickBot="1" x14ac:dyDescent="0.35">
      <c r="A16" s="20"/>
      <c r="B16" s="29" t="s">
        <v>14</v>
      </c>
      <c r="C16" s="27">
        <v>6803</v>
      </c>
      <c r="D16" s="26"/>
      <c r="E16" s="25">
        <f t="shared" si="3"/>
        <v>0</v>
      </c>
      <c r="F16" s="20"/>
      <c r="H16" s="20"/>
      <c r="I16" s="29" t="s">
        <v>14</v>
      </c>
      <c r="J16" s="27">
        <v>769</v>
      </c>
      <c r="K16" s="26"/>
      <c r="L16" s="25">
        <f t="shared" si="4"/>
        <v>0</v>
      </c>
      <c r="M16" s="20"/>
      <c r="O16" s="20"/>
      <c r="P16" s="29" t="s">
        <v>14</v>
      </c>
      <c r="Q16" s="27">
        <v>834</v>
      </c>
      <c r="R16" s="26"/>
      <c r="S16" s="25">
        <f t="shared" si="5"/>
        <v>0</v>
      </c>
      <c r="T16" s="20"/>
    </row>
    <row r="17" spans="1:20" x14ac:dyDescent="0.3">
      <c r="A17" s="20"/>
      <c r="B17" s="28" t="s">
        <v>13</v>
      </c>
      <c r="C17" s="27">
        <v>8162</v>
      </c>
      <c r="D17" s="26"/>
      <c r="E17" s="25">
        <f t="shared" si="3"/>
        <v>0</v>
      </c>
      <c r="F17" s="20"/>
      <c r="H17" s="20"/>
      <c r="I17" s="28" t="s">
        <v>13</v>
      </c>
      <c r="J17" s="27">
        <v>1052</v>
      </c>
      <c r="K17" s="26"/>
      <c r="L17" s="25">
        <f t="shared" si="4"/>
        <v>0</v>
      </c>
      <c r="M17" s="20"/>
      <c r="O17" s="20"/>
      <c r="P17" s="28" t="s">
        <v>13</v>
      </c>
      <c r="Q17" s="27">
        <v>1129</v>
      </c>
      <c r="R17" s="26"/>
      <c r="S17" s="25">
        <f t="shared" si="5"/>
        <v>0</v>
      </c>
      <c r="T17" s="20"/>
    </row>
    <row r="18" spans="1:20" x14ac:dyDescent="0.3">
      <c r="A18" s="20"/>
      <c r="B18" s="20"/>
      <c r="C18" s="24"/>
      <c r="D18" s="20"/>
      <c r="E18" s="20"/>
      <c r="F18" s="20"/>
      <c r="H18" s="20"/>
      <c r="I18" s="20"/>
      <c r="J18" s="24"/>
      <c r="K18" s="20"/>
      <c r="L18" s="20"/>
      <c r="M18" s="20"/>
      <c r="O18" s="20"/>
      <c r="P18" s="20"/>
      <c r="Q18" s="24"/>
      <c r="R18" s="20"/>
      <c r="S18" s="20"/>
      <c r="T18" s="20"/>
    </row>
    <row r="19" spans="1:20" x14ac:dyDescent="0.3">
      <c r="A19" s="20"/>
      <c r="B19" s="20"/>
      <c r="C19" s="23"/>
      <c r="D19" s="22" t="s">
        <v>12</v>
      </c>
      <c r="E19" s="21">
        <f>SUM(E3:E10) + SUM(E12:E17)</f>
        <v>0</v>
      </c>
      <c r="F19" s="20"/>
      <c r="H19" s="20"/>
      <c r="I19" s="20"/>
      <c r="J19" s="23"/>
      <c r="K19" s="22" t="s">
        <v>12</v>
      </c>
      <c r="L19" s="21">
        <f>SUM(L3:L10) + SUM(L12:L17)</f>
        <v>0</v>
      </c>
      <c r="M19" s="20"/>
      <c r="O19" s="20"/>
      <c r="P19" s="20"/>
      <c r="Q19" s="23"/>
      <c r="R19" s="22" t="s">
        <v>12</v>
      </c>
      <c r="S19" s="21">
        <f>SUM(S3:S10) + SUM(S12:S17)</f>
        <v>0</v>
      </c>
      <c r="T19" s="20"/>
    </row>
  </sheetData>
  <mergeCells count="3">
    <mergeCell ref="A1:F1"/>
    <mergeCell ref="H1:M1"/>
    <mergeCell ref="O1: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0"/>
  <sheetViews>
    <sheetView workbookViewId="0">
      <selection activeCell="S18" sqref="S18"/>
    </sheetView>
  </sheetViews>
  <sheetFormatPr defaultRowHeight="14.4" x14ac:dyDescent="0.3"/>
  <cols>
    <col min="1" max="1" width="11.5546875" bestFit="1" customWidth="1"/>
    <col min="8" max="8" width="13.109375" customWidth="1"/>
    <col min="11" max="12" width="11.5546875" bestFit="1" customWidth="1"/>
  </cols>
  <sheetData>
    <row r="2" spans="1:12" ht="20.399999999999999" thickBot="1" x14ac:dyDescent="0.45">
      <c r="A2" s="62" t="s">
        <v>5</v>
      </c>
      <c r="B2" s="62"/>
      <c r="C2" s="62"/>
      <c r="D2" s="62"/>
      <c r="E2" s="63"/>
      <c r="H2" s="62" t="s">
        <v>41</v>
      </c>
      <c r="I2" s="62"/>
      <c r="J2" s="62"/>
      <c r="K2" s="62"/>
      <c r="L2" s="63"/>
    </row>
    <row r="3" spans="1:12" ht="15" thickTop="1" x14ac:dyDescent="0.3">
      <c r="A3">
        <f>DISCOUNT!B27</f>
        <v>0.12</v>
      </c>
      <c r="H3" t="s">
        <v>35</v>
      </c>
      <c r="K3" t="s">
        <v>40</v>
      </c>
      <c r="L3" t="s">
        <v>46</v>
      </c>
    </row>
    <row r="4" spans="1:12" x14ac:dyDescent="0.3">
      <c r="A4">
        <f>DISCOUNT!E3*A3</f>
        <v>186.03</v>
      </c>
      <c r="H4" s="47">
        <f>DISCOUNT!E3-((DISCOUNT!B18/DISCOUNT!B16)*(1-DISCOUNT!B16))</f>
        <v>1083.5999999999999</v>
      </c>
      <c r="K4" s="48">
        <f>H4/(1-DISCOUNT!E18)</f>
        <v>2708.9999999999995</v>
      </c>
      <c r="L4" s="48">
        <f>H4-(DISCOUNT!$E$3*DISCOUNT!B20)</f>
        <v>928.57499999999993</v>
      </c>
    </row>
    <row r="6" spans="1:12" ht="20.399999999999999" thickBot="1" x14ac:dyDescent="0.45">
      <c r="A6" s="62" t="s">
        <v>9</v>
      </c>
      <c r="B6" s="62"/>
      <c r="C6" s="62"/>
      <c r="D6" s="62"/>
      <c r="E6" s="63"/>
      <c r="H6" t="s">
        <v>43</v>
      </c>
      <c r="I6" t="s">
        <v>44</v>
      </c>
      <c r="K6" t="s">
        <v>42</v>
      </c>
    </row>
    <row r="7" spans="1:12" ht="15" thickTop="1" x14ac:dyDescent="0.3">
      <c r="A7" s="18">
        <f>1-DISCOUNT!B37</f>
        <v>0.75</v>
      </c>
      <c r="H7" s="50">
        <v>0.5</v>
      </c>
      <c r="I7" s="50">
        <v>0.1</v>
      </c>
      <c r="K7" s="50">
        <v>0.6</v>
      </c>
    </row>
    <row r="8" spans="1:12" x14ac:dyDescent="0.3">
      <c r="H8" s="50">
        <v>0.55000000000000004</v>
      </c>
      <c r="I8" s="50">
        <v>0.12</v>
      </c>
      <c r="K8" s="50">
        <v>0.65</v>
      </c>
    </row>
    <row r="9" spans="1:12" x14ac:dyDescent="0.3">
      <c r="H9" s="51"/>
      <c r="K9" s="51"/>
    </row>
    <row r="10" spans="1:12" x14ac:dyDescent="0.3">
      <c r="H10" s="51"/>
      <c r="K10" s="51"/>
    </row>
  </sheetData>
  <mergeCells count="3">
    <mergeCell ref="A2:E2"/>
    <mergeCell ref="A6:E6"/>
    <mergeCell ref="H2:L2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9D2E3C0E-2117-461B-9FD5-79041EA87BAD}">
            <xm:f>$H$4=DISCOUNT!#REF!</xm:f>
            <x14:dxf>
              <fill>
                <patternFill>
                  <bgColor theme="7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expression" priority="5" id="{8480F935-C7F5-494E-B732-D0FF7E150BFC}">
            <xm:f>DISCOUNT!#REF!</xm:f>
            <x14:dxf>
              <fill>
                <patternFill>
                  <bgColor theme="7"/>
                </patternFill>
              </fill>
            </x14:dxf>
          </x14:cfRule>
          <xm:sqref>K4</xm:sqref>
        </x14:conditionalFormatting>
        <x14:conditionalFormatting xmlns:xm="http://schemas.microsoft.com/office/excel/2006/main">
          <x14:cfRule type="expression" priority="1" id="{10B6483A-BF86-4497-9AC8-FA8A49DD7F4A}">
            <xm:f>$L$4=DISCOUNT!$E$16</xm:f>
            <x14:dxf>
              <fill>
                <patternFill>
                  <bgColor rgb="FFFFFF00"/>
                </patternFill>
              </fill>
            </x14:dxf>
          </x14:cfRule>
          <xm:sqref>L4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DISCOUNT</vt:lpstr>
      <vt:lpstr>ZONE VALVE BOX PRICE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Mohandas Balkaran</dc:creator>
  <cp:lastModifiedBy>Mohandas Balkaran</cp:lastModifiedBy>
  <dcterms:created xsi:type="dcterms:W3CDTF">2021-03-19T12:44:03Z</dcterms:created>
  <dcterms:modified xsi:type="dcterms:W3CDTF">2023-09-21T05:06:57Z</dcterms:modified>
</cp:coreProperties>
</file>