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7.xml" ContentType="application/vnd.openxmlformats-officedocument.drawingml.chart+xml"/>
  <Override PartName="/xl/charts/chart8.xml" ContentType="application/vnd.openxmlformats-officedocument.drawingml.chart+xml"/>
  <Override PartName="/xl/tables/table5.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0" yWindow="150" windowWidth="24915" windowHeight="12075" firstSheet="1" activeTab="8"/>
  </bookViews>
  <sheets>
    <sheet name="New Key" sheetId="1" r:id="rId1"/>
    <sheet name="Data_R_Authoritative" sheetId="2" r:id="rId2"/>
    <sheet name="Geography" sheetId="3" r:id="rId3"/>
    <sheet name="Activity" sheetId="4" r:id="rId4"/>
    <sheet name="Starting Date" sheetId="5" r:id="rId5"/>
    <sheet name="Scale" sheetId="6" r:id="rId6"/>
    <sheet name="PoW Environmental Impact" sheetId="7" r:id="rId7"/>
    <sheet name="Protocol Updates Influence" sheetId="8" r:id="rId8"/>
    <sheet name="Concerns" sheetId="9" r:id="rId9"/>
    <sheet name="Risks" sheetId="10" r:id="rId10"/>
    <sheet name="Regulatory Environment" sheetId="11" r:id="rId11"/>
    <sheet name="Crypto Mined" sheetId="12" r:id="rId12"/>
    <sheet name="Criteria Crypto Selection" sheetId="13" r:id="rId13"/>
    <sheet name="Mining Stop" sheetId="14" r:id="rId14"/>
    <sheet name="Info Updates" sheetId="15" r:id="rId15"/>
    <sheet name="Mining Facilities" sheetId="16" r:id="rId16"/>
    <sheet name="Hash Rate" sheetId="17" r:id="rId17"/>
    <sheet name="Energy" sheetId="18" r:id="rId18"/>
    <sheet name="Facilities Set Up Decision" sheetId="19" r:id="rId19"/>
    <sheet name="Facilities" sheetId="20" r:id="rId20"/>
    <sheet name="Mining Pools" sheetId="21" r:id="rId21"/>
    <sheet name="Users Geographic Area" sheetId="22" r:id="rId22"/>
    <sheet name="Average Hash Rate" sheetId="23" r:id="rId23"/>
    <sheet name="Decision to change policy" sheetId="24" r:id="rId24"/>
    <sheet name="% Contribution to Hashing Power" sheetId="25" r:id="rId25"/>
    <sheet name="Mining Algorithm" sheetId="26" r:id="rId26"/>
    <sheet name="Mining Hardware" sheetId="27" r:id="rId27"/>
    <sheet name="Hardware Produced" sheetId="28" r:id="rId28"/>
    <sheet name="Distribution Channels" sheetId="29" r:id="rId29"/>
    <sheet name="Country Production Facilities" sheetId="30" r:id="rId30"/>
    <sheet name="Revenues" sheetId="31" r:id="rId31"/>
    <sheet name="Revenues Structure" sheetId="32" r:id="rId32"/>
    <sheet name="Costs" sheetId="33" r:id="rId33"/>
    <sheet name="Cost Structure" sheetId="34" r:id="rId34"/>
    <sheet name="FTE" sheetId="35" r:id="rId35"/>
    <sheet name="Customers" sheetId="36" r:id="rId36"/>
    <sheet name="Customer Geographic Region" sheetId="37" r:id="rId37"/>
    <sheet name="Top5_Countries" sheetId="38" r:id="rId38"/>
  </sheets>
  <externalReferences>
    <externalReference r:id="rId39"/>
  </externalReferences>
  <calcPr calcId="145621"/>
  <pivotCaches>
    <pivotCache cacheId="0" r:id="rId40"/>
    <pivotCache cacheId="1" r:id="rId41"/>
    <pivotCache cacheId="2" r:id="rId42"/>
    <pivotCache cacheId="3" r:id="rId43"/>
  </pivotCaches>
</workbook>
</file>

<file path=xl/calcChain.xml><?xml version="1.0" encoding="utf-8"?>
<calcChain xmlns="http://schemas.openxmlformats.org/spreadsheetml/2006/main">
  <c r="K59" i="9" l="1"/>
  <c r="J59" i="9"/>
  <c r="I59" i="9"/>
  <c r="H59" i="9"/>
  <c r="G59" i="9"/>
  <c r="F59" i="9"/>
  <c r="E59" i="9"/>
  <c r="D59" i="9"/>
  <c r="C59" i="9"/>
  <c r="L59" i="9"/>
  <c r="L1048569" i="9"/>
  <c r="C1048571" i="8" l="1"/>
  <c r="I28" i="35"/>
  <c r="H28" i="35"/>
  <c r="G28" i="35"/>
  <c r="R28" i="4" l="1"/>
  <c r="R29" i="4"/>
  <c r="Q29" i="4"/>
  <c r="P29" i="4"/>
  <c r="O29" i="4"/>
  <c r="Q28" i="4"/>
  <c r="XFD28" i="4"/>
  <c r="P28" i="4"/>
  <c r="O28" i="4"/>
  <c r="N29" i="4"/>
  <c r="N28" i="4"/>
  <c r="R24" i="4"/>
  <c r="R23" i="4"/>
  <c r="Q24" i="4"/>
  <c r="Q25" i="4" s="1"/>
  <c r="P24" i="4"/>
  <c r="P25" i="4" s="1"/>
  <c r="O24" i="4"/>
  <c r="O25" i="4" s="1"/>
  <c r="N24" i="4"/>
  <c r="N25" i="4" s="1"/>
  <c r="Q23" i="4"/>
  <c r="P23" i="4"/>
  <c r="O23" i="4"/>
  <c r="N23" i="4"/>
  <c r="R11" i="4"/>
  <c r="Q11" i="4"/>
  <c r="P11" i="4"/>
  <c r="O11" i="4"/>
  <c r="N11" i="4"/>
  <c r="S11" i="4"/>
  <c r="S10" i="4"/>
  <c r="R10" i="4"/>
  <c r="Q10" i="4"/>
  <c r="P10" i="4"/>
  <c r="O10" i="4"/>
  <c r="N10" i="4"/>
  <c r="S9" i="4"/>
  <c r="R9" i="4"/>
  <c r="Q9" i="4"/>
  <c r="P9" i="4"/>
  <c r="O9" i="4"/>
  <c r="N9" i="4"/>
  <c r="S5" i="4"/>
  <c r="R5" i="4"/>
  <c r="Q5" i="4"/>
  <c r="P5" i="4"/>
  <c r="O5" i="4"/>
  <c r="N5" i="4"/>
  <c r="S6" i="4"/>
  <c r="R6" i="4"/>
  <c r="Q6" i="4"/>
  <c r="O6" i="4"/>
  <c r="S4" i="4"/>
  <c r="R4" i="4"/>
  <c r="Q4" i="4"/>
  <c r="P4" i="4"/>
  <c r="O4" i="4"/>
  <c r="N4" i="4"/>
  <c r="J1048571" i="4"/>
  <c r="P6" i="4" l="1"/>
  <c r="N6" i="4"/>
  <c r="E52" i="34"/>
  <c r="D52" i="34"/>
  <c r="C52" i="34"/>
  <c r="B52" i="34"/>
  <c r="E49" i="34"/>
  <c r="D49" i="34"/>
  <c r="C49" i="34"/>
  <c r="B49" i="34"/>
  <c r="F39" i="34"/>
  <c r="E39" i="34"/>
  <c r="D39" i="34"/>
  <c r="C39" i="34"/>
  <c r="B39" i="34"/>
  <c r="E37" i="34"/>
  <c r="D37" i="34"/>
  <c r="C37" i="34"/>
  <c r="B37" i="34"/>
  <c r="C36" i="34"/>
  <c r="B36" i="34"/>
  <c r="E35" i="34"/>
  <c r="D35" i="34"/>
  <c r="C35" i="34"/>
  <c r="B35" i="34"/>
  <c r="E34" i="34"/>
  <c r="D34" i="34"/>
  <c r="C34" i="34"/>
  <c r="B34" i="34"/>
  <c r="D33" i="34"/>
  <c r="C33" i="34"/>
  <c r="B33" i="34"/>
  <c r="D31" i="34"/>
  <c r="C31" i="34"/>
  <c r="B31" i="34"/>
  <c r="F30" i="34"/>
  <c r="E30" i="34"/>
  <c r="D29" i="34"/>
  <c r="C29" i="34"/>
  <c r="B29" i="34"/>
  <c r="F27" i="34"/>
  <c r="E27" i="34"/>
  <c r="D27" i="34"/>
  <c r="C27" i="34"/>
  <c r="B27" i="34"/>
  <c r="F25" i="34"/>
  <c r="E25" i="34"/>
  <c r="D25" i="34"/>
  <c r="C25" i="34"/>
  <c r="B25" i="34"/>
  <c r="D24" i="34"/>
  <c r="C24" i="34"/>
  <c r="B24" i="34"/>
  <c r="E22" i="34"/>
  <c r="D22" i="34"/>
  <c r="C22" i="34"/>
  <c r="B22" i="34"/>
  <c r="F16" i="34"/>
  <c r="E16" i="34"/>
  <c r="D16" i="34"/>
  <c r="C16" i="34"/>
  <c r="B16" i="34"/>
  <c r="F14" i="34"/>
  <c r="E14" i="34"/>
  <c r="D14" i="34"/>
  <c r="C14" i="34"/>
  <c r="B14" i="34"/>
  <c r="F12" i="34"/>
  <c r="E12" i="34"/>
  <c r="D12" i="34"/>
  <c r="C12" i="34"/>
  <c r="B12" i="34"/>
  <c r="E11" i="34"/>
  <c r="D11" i="34"/>
  <c r="C11" i="34"/>
  <c r="B11" i="34"/>
  <c r="D8" i="34"/>
  <c r="C8" i="34"/>
  <c r="B8" i="34"/>
  <c r="D4" i="34"/>
  <c r="C4" i="34"/>
  <c r="B4" i="34"/>
  <c r="D34" i="32"/>
  <c r="C34" i="32"/>
  <c r="H26" i="32"/>
  <c r="G26" i="32"/>
  <c r="F26" i="32"/>
  <c r="E26" i="32"/>
  <c r="D26" i="32"/>
  <c r="C26" i="32"/>
  <c r="B26" i="32"/>
  <c r="C17" i="32"/>
  <c r="B17" i="32"/>
  <c r="C1048571" i="6"/>
  <c r="I1048571" i="3"/>
  <c r="B1048571" i="2"/>
  <c r="FT52" i="2"/>
  <c r="FS52" i="2"/>
  <c r="FR52" i="2"/>
  <c r="FQ52" i="2"/>
  <c r="FT49" i="2"/>
  <c r="FS49" i="2"/>
  <c r="FR49" i="2"/>
  <c r="FQ49" i="2"/>
  <c r="FU39" i="2"/>
  <c r="FT39" i="2"/>
  <c r="FS39" i="2"/>
  <c r="FR39" i="2"/>
  <c r="FQ39" i="2"/>
  <c r="FT37" i="2"/>
  <c r="FS37" i="2"/>
  <c r="FR37" i="2"/>
  <c r="FQ37" i="2"/>
  <c r="FR36" i="2"/>
  <c r="FQ36" i="2"/>
  <c r="FT35" i="2"/>
  <c r="FS35" i="2"/>
  <c r="FR35" i="2"/>
  <c r="FQ35" i="2"/>
  <c r="FT34" i="2"/>
  <c r="FS34" i="2"/>
  <c r="FR34" i="2"/>
  <c r="FQ34" i="2"/>
  <c r="FJ34" i="2"/>
  <c r="FI34" i="2"/>
  <c r="FS33" i="2"/>
  <c r="FR33" i="2"/>
  <c r="FQ33" i="2"/>
  <c r="FS31" i="2"/>
  <c r="FR31" i="2"/>
  <c r="FQ31" i="2"/>
  <c r="FU30" i="2"/>
  <c r="FT30" i="2"/>
  <c r="FS29" i="2"/>
  <c r="FR29" i="2"/>
  <c r="FQ29" i="2"/>
  <c r="FU27" i="2"/>
  <c r="FT27" i="2"/>
  <c r="FS27" i="2"/>
  <c r="FR27" i="2"/>
  <c r="FQ27" i="2"/>
  <c r="FN26" i="2"/>
  <c r="FM26" i="2"/>
  <c r="FL26" i="2"/>
  <c r="FK26" i="2"/>
  <c r="FJ26" i="2"/>
  <c r="FI26" i="2"/>
  <c r="FH26" i="2"/>
  <c r="FU25" i="2"/>
  <c r="FT25" i="2"/>
  <c r="FS25" i="2"/>
  <c r="FR25" i="2"/>
  <c r="FQ25" i="2"/>
  <c r="FS24" i="2"/>
  <c r="FR24" i="2"/>
  <c r="FQ24" i="2"/>
  <c r="FT22" i="2"/>
  <c r="FS22" i="2"/>
  <c r="FR22" i="2"/>
  <c r="FQ22" i="2"/>
  <c r="FI17" i="2"/>
  <c r="FH17" i="2"/>
  <c r="FU16" i="2"/>
  <c r="FT16" i="2"/>
  <c r="FS16" i="2"/>
  <c r="FR16" i="2"/>
  <c r="FQ16" i="2"/>
  <c r="FU14" i="2"/>
  <c r="FT14" i="2"/>
  <c r="FS14" i="2"/>
  <c r="FR14" i="2"/>
  <c r="FQ14" i="2"/>
  <c r="FU12" i="2"/>
  <c r="FT12" i="2"/>
  <c r="FS12" i="2"/>
  <c r="FR12" i="2"/>
  <c r="FQ12" i="2"/>
  <c r="FT11" i="2"/>
  <c r="FS11" i="2"/>
  <c r="FR11" i="2"/>
  <c r="FQ11" i="2"/>
  <c r="FS8" i="2"/>
  <c r="FR8" i="2"/>
  <c r="FQ8" i="2"/>
  <c r="FS4" i="2"/>
  <c r="FR4" i="2"/>
  <c r="FQ4" i="2"/>
</calcChain>
</file>

<file path=xl/comments1.xml><?xml version="1.0" encoding="utf-8"?>
<comments xmlns="http://schemas.openxmlformats.org/spreadsheetml/2006/main">
  <authors>
    <author>Martino Recanatini</author>
    <author>Michel Rauchs</author>
  </authors>
  <commentList>
    <comment ref="FW2" authorId="0">
      <text>
        <r>
          <rPr>
            <b/>
            <sz val="9"/>
            <color indexed="81"/>
            <rFont val="Tahoma"/>
            <family val="2"/>
          </rPr>
          <t>Martino Recanatini:</t>
        </r>
        <r>
          <rPr>
            <sz val="9"/>
            <color indexed="81"/>
            <rFont val="Tahoma"/>
            <family val="2"/>
          </rPr>
          <t xml:space="preserve">
Erased "0"</t>
        </r>
      </text>
    </comment>
    <comment ref="FX2" authorId="0">
      <text>
        <r>
          <rPr>
            <b/>
            <sz val="9"/>
            <color indexed="81"/>
            <rFont val="Tahoma"/>
            <family val="2"/>
          </rPr>
          <t>Martino Recanatini:</t>
        </r>
        <r>
          <rPr>
            <sz val="9"/>
            <color indexed="81"/>
            <rFont val="Tahoma"/>
            <family val="2"/>
          </rPr>
          <t xml:space="preserve">
Erased "0"</t>
        </r>
      </text>
    </comment>
    <comment ref="FY2" authorId="0">
      <text>
        <r>
          <rPr>
            <b/>
            <sz val="9"/>
            <color indexed="81"/>
            <rFont val="Tahoma"/>
            <family val="2"/>
          </rPr>
          <t>Martino Recanatini:</t>
        </r>
        <r>
          <rPr>
            <sz val="9"/>
            <color indexed="81"/>
            <rFont val="Tahoma"/>
            <family val="2"/>
          </rPr>
          <t xml:space="preserve">
Erased "0"</t>
        </r>
      </text>
    </comment>
    <comment ref="GX2" authorId="0">
      <text>
        <r>
          <rPr>
            <b/>
            <sz val="9"/>
            <color indexed="81"/>
            <rFont val="Tahoma"/>
            <family val="2"/>
          </rPr>
          <t>Martino Recanatini:</t>
        </r>
        <r>
          <rPr>
            <sz val="9"/>
            <color indexed="81"/>
            <rFont val="Tahoma"/>
            <family val="2"/>
          </rPr>
          <t xml:space="preserve">
It was 1, probably meant 100</t>
        </r>
      </text>
    </comment>
    <comment ref="FW3" authorId="0">
      <text>
        <r>
          <rPr>
            <b/>
            <sz val="9"/>
            <color indexed="81"/>
            <rFont val="Tahoma"/>
            <family val="2"/>
          </rPr>
          <t>Martino Recanatini:</t>
        </r>
        <r>
          <rPr>
            <sz val="9"/>
            <color indexed="81"/>
            <rFont val="Tahoma"/>
            <family val="2"/>
          </rPr>
          <t xml:space="preserve">
Erased "0"</t>
        </r>
      </text>
    </comment>
    <comment ref="FX3" authorId="0">
      <text>
        <r>
          <rPr>
            <b/>
            <sz val="9"/>
            <color indexed="81"/>
            <rFont val="Tahoma"/>
            <family val="2"/>
          </rPr>
          <t>Martino Recanatini:</t>
        </r>
        <r>
          <rPr>
            <sz val="9"/>
            <color indexed="81"/>
            <rFont val="Tahoma"/>
            <family val="2"/>
          </rPr>
          <t xml:space="preserve">
Erased "0"</t>
        </r>
      </text>
    </comment>
    <comment ref="FY3" authorId="0">
      <text>
        <r>
          <rPr>
            <b/>
            <sz val="9"/>
            <color indexed="81"/>
            <rFont val="Tahoma"/>
            <family val="2"/>
          </rPr>
          <t>Martino Recanatini:</t>
        </r>
        <r>
          <rPr>
            <sz val="9"/>
            <color indexed="81"/>
            <rFont val="Tahoma"/>
            <family val="2"/>
          </rPr>
          <t xml:space="preserve">
Erased "0"</t>
        </r>
      </text>
    </comment>
    <comment ref="FJ4" authorId="0">
      <text>
        <r>
          <rPr>
            <b/>
            <sz val="9"/>
            <color indexed="81"/>
            <rFont val="Tahoma"/>
            <family val="2"/>
          </rPr>
          <t>Martino Recanatini:</t>
        </r>
        <r>
          <rPr>
            <sz val="9"/>
            <color indexed="81"/>
            <rFont val="Tahoma"/>
            <family val="2"/>
          </rPr>
          <t xml:space="preserve">
Data normalised - indicated 70</t>
        </r>
      </text>
    </comment>
    <comment ref="FW4" authorId="0">
      <text>
        <r>
          <rPr>
            <b/>
            <sz val="9"/>
            <color indexed="81"/>
            <rFont val="Tahoma"/>
            <family val="2"/>
          </rPr>
          <t>Martino Recanatini:</t>
        </r>
        <r>
          <rPr>
            <sz val="9"/>
            <color indexed="81"/>
            <rFont val="Tahoma"/>
            <family val="2"/>
          </rPr>
          <t xml:space="preserve">
Erased "0"</t>
        </r>
      </text>
    </comment>
    <comment ref="FX4" authorId="0">
      <text>
        <r>
          <rPr>
            <b/>
            <sz val="9"/>
            <color indexed="81"/>
            <rFont val="Tahoma"/>
            <family val="2"/>
          </rPr>
          <t>Martino Recanatini:</t>
        </r>
        <r>
          <rPr>
            <sz val="9"/>
            <color indexed="81"/>
            <rFont val="Tahoma"/>
            <family val="2"/>
          </rPr>
          <t xml:space="preserve">
Erased "0"</t>
        </r>
      </text>
    </comment>
    <comment ref="FY4" authorId="0">
      <text>
        <r>
          <rPr>
            <b/>
            <sz val="9"/>
            <color indexed="81"/>
            <rFont val="Tahoma"/>
            <family val="2"/>
          </rPr>
          <t>Martino Recanatini:</t>
        </r>
        <r>
          <rPr>
            <sz val="9"/>
            <color indexed="81"/>
            <rFont val="Tahoma"/>
            <family val="2"/>
          </rPr>
          <t xml:space="preserve">
0 for definition of "Individual"
</t>
        </r>
      </text>
    </comment>
    <comment ref="J6" authorId="0">
      <text>
        <r>
          <rPr>
            <b/>
            <sz val="9"/>
            <color rgb="FF000000"/>
            <rFont val="Tahoma"/>
            <family val="2"/>
          </rPr>
          <t>Martino Recanatini:</t>
        </r>
        <r>
          <rPr>
            <sz val="9"/>
            <color rgb="FF000000"/>
            <rFont val="Tahoma"/>
            <family val="2"/>
          </rPr>
          <t xml:space="preserve">
</t>
        </r>
        <r>
          <rPr>
            <sz val="9"/>
            <color rgb="FF000000"/>
            <rFont val="Tahoma"/>
            <family val="2"/>
          </rPr>
          <t xml:space="preserve">Erased "none"
</t>
        </r>
      </text>
    </comment>
    <comment ref="FX6" authorId="0">
      <text>
        <r>
          <rPr>
            <b/>
            <sz val="9"/>
            <color indexed="81"/>
            <rFont val="Tahoma"/>
            <family val="2"/>
          </rPr>
          <t>Martino Recanatini:</t>
        </r>
        <r>
          <rPr>
            <sz val="9"/>
            <color indexed="81"/>
            <rFont val="Tahoma"/>
            <family val="2"/>
          </rPr>
          <t xml:space="preserve">
0 for definition of "Individual"
</t>
        </r>
      </text>
    </comment>
    <comment ref="FY6" authorId="0">
      <text>
        <r>
          <rPr>
            <b/>
            <sz val="9"/>
            <color indexed="81"/>
            <rFont val="Tahoma"/>
            <family val="2"/>
          </rPr>
          <t>Martino Recanatini:</t>
        </r>
        <r>
          <rPr>
            <sz val="9"/>
            <color indexed="81"/>
            <rFont val="Tahoma"/>
            <family val="2"/>
          </rPr>
          <t xml:space="preserve">
0 for definition of "Individual"
</t>
        </r>
      </text>
    </comment>
    <comment ref="BK7" authorId="1">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BL7" authorId="1">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BM7" authorId="1">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BN7" authorId="1">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FK7" authorId="0">
      <text>
        <r>
          <rPr>
            <b/>
            <sz val="9"/>
            <color indexed="81"/>
            <rFont val="Tahoma"/>
            <family val="2"/>
          </rPr>
          <t>Martino Recanatini:</t>
        </r>
        <r>
          <rPr>
            <sz val="9"/>
            <color indexed="81"/>
            <rFont val="Tahoma"/>
            <family val="2"/>
          </rPr>
          <t xml:space="preserve">
Data normalised</t>
        </r>
      </text>
    </comment>
    <comment ref="FM7" authorId="0">
      <text>
        <r>
          <rPr>
            <b/>
            <sz val="9"/>
            <color indexed="81"/>
            <rFont val="Tahoma"/>
            <family val="2"/>
          </rPr>
          <t>Martino Recanatini:</t>
        </r>
        <r>
          <rPr>
            <sz val="9"/>
            <color indexed="81"/>
            <rFont val="Tahoma"/>
            <family val="2"/>
          </rPr>
          <t xml:space="preserve">
Data normalised</t>
        </r>
      </text>
    </comment>
    <comment ref="BK8"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L8"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M8"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N8"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FJ8" authorId="0">
      <text>
        <r>
          <rPr>
            <b/>
            <sz val="9"/>
            <color indexed="81"/>
            <rFont val="Tahoma"/>
            <family val="2"/>
          </rPr>
          <t>Martino Recanatini:</t>
        </r>
        <r>
          <rPr>
            <sz val="9"/>
            <color indexed="81"/>
            <rFont val="Tahoma"/>
            <family val="2"/>
          </rPr>
          <t xml:space="preserve">
Data noramlised</t>
        </r>
      </text>
    </comment>
    <comment ref="FL8" authorId="0">
      <text>
        <r>
          <rPr>
            <b/>
            <sz val="9"/>
            <color indexed="81"/>
            <rFont val="Tahoma"/>
            <family val="2"/>
          </rPr>
          <t>Martino Recanatini:</t>
        </r>
        <r>
          <rPr>
            <sz val="9"/>
            <color indexed="81"/>
            <rFont val="Tahoma"/>
            <family val="2"/>
          </rPr>
          <t xml:space="preserve">
Data normalised
</t>
        </r>
      </text>
    </comment>
    <comment ref="FQ8" authorId="0">
      <text>
        <r>
          <rPr>
            <b/>
            <sz val="9"/>
            <color indexed="81"/>
            <rFont val="Tahoma"/>
            <family val="2"/>
          </rPr>
          <t>Martino Recanatini:</t>
        </r>
        <r>
          <rPr>
            <sz val="9"/>
            <color indexed="81"/>
            <rFont val="Tahoma"/>
            <family val="2"/>
          </rPr>
          <t xml:space="preserve">
data normalised</t>
        </r>
      </text>
    </comment>
    <comment ref="FW8" authorId="0">
      <text>
        <r>
          <rPr>
            <b/>
            <sz val="9"/>
            <color indexed="81"/>
            <rFont val="Tahoma"/>
            <family val="2"/>
          </rPr>
          <t>Martino Recanatini:</t>
        </r>
        <r>
          <rPr>
            <sz val="9"/>
            <color indexed="81"/>
            <rFont val="Tahoma"/>
            <family val="2"/>
          </rPr>
          <t xml:space="preserve">
Erased "0"</t>
        </r>
      </text>
    </comment>
    <comment ref="FX8" authorId="0">
      <text>
        <r>
          <rPr>
            <b/>
            <sz val="9"/>
            <color indexed="81"/>
            <rFont val="Tahoma"/>
            <family val="2"/>
          </rPr>
          <t>Martino Recanatini:</t>
        </r>
        <r>
          <rPr>
            <sz val="9"/>
            <color indexed="81"/>
            <rFont val="Tahoma"/>
            <family val="2"/>
          </rPr>
          <t xml:space="preserve">
Erased "0"</t>
        </r>
      </text>
    </comment>
    <comment ref="FY8" authorId="0">
      <text>
        <r>
          <rPr>
            <b/>
            <sz val="9"/>
            <color indexed="81"/>
            <rFont val="Tahoma"/>
            <family val="2"/>
          </rPr>
          <t>Martino Recanatini:</t>
        </r>
        <r>
          <rPr>
            <sz val="9"/>
            <color indexed="81"/>
            <rFont val="Tahoma"/>
            <family val="2"/>
          </rPr>
          <t xml:space="preserve">
Erased "0"</t>
        </r>
      </text>
    </comment>
    <comment ref="GV8" authorId="0">
      <text>
        <r>
          <rPr>
            <b/>
            <sz val="9"/>
            <color indexed="81"/>
            <rFont val="Tahoma"/>
            <family val="2"/>
          </rPr>
          <t>Martino Recanatini:</t>
        </r>
        <r>
          <rPr>
            <sz val="9"/>
            <color indexed="81"/>
            <rFont val="Tahoma"/>
            <family val="2"/>
          </rPr>
          <t xml:space="preserve">
Data normalised</t>
        </r>
      </text>
    </comment>
    <comment ref="HJ8" authorId="0">
      <text>
        <r>
          <rPr>
            <b/>
            <sz val="9"/>
            <color indexed="81"/>
            <rFont val="Tahoma"/>
            <family val="2"/>
          </rPr>
          <t>Martino Recanatini:</t>
        </r>
        <r>
          <rPr>
            <sz val="9"/>
            <color indexed="81"/>
            <rFont val="Tahoma"/>
            <family val="2"/>
          </rPr>
          <t xml:space="preserve">
Answered 1, likely 100
</t>
        </r>
      </text>
    </comment>
    <comment ref="FW9" authorId="0">
      <text>
        <r>
          <rPr>
            <b/>
            <sz val="9"/>
            <color indexed="81"/>
            <rFont val="Tahoma"/>
            <family val="2"/>
          </rPr>
          <t>Martino Recanatini:</t>
        </r>
        <r>
          <rPr>
            <sz val="9"/>
            <color indexed="81"/>
            <rFont val="Tahoma"/>
            <family val="2"/>
          </rPr>
          <t xml:space="preserve">
Erased "0"</t>
        </r>
      </text>
    </comment>
    <comment ref="FX9" authorId="0">
      <text>
        <r>
          <rPr>
            <b/>
            <sz val="9"/>
            <color indexed="81"/>
            <rFont val="Tahoma"/>
            <family val="2"/>
          </rPr>
          <t>Martino Recanatini:</t>
        </r>
        <r>
          <rPr>
            <sz val="9"/>
            <color indexed="81"/>
            <rFont val="Tahoma"/>
            <family val="2"/>
          </rPr>
          <t xml:space="preserve">
Erased "0"</t>
        </r>
      </text>
    </comment>
    <comment ref="FY9" authorId="0">
      <text>
        <r>
          <rPr>
            <b/>
            <sz val="9"/>
            <color indexed="81"/>
            <rFont val="Tahoma"/>
            <family val="2"/>
          </rPr>
          <t>Martino Recanatini:</t>
        </r>
        <r>
          <rPr>
            <sz val="9"/>
            <color indexed="81"/>
            <rFont val="Tahoma"/>
            <family val="2"/>
          </rPr>
          <t xml:space="preserve">
Erased "0"</t>
        </r>
      </text>
    </comment>
    <comment ref="FJ10" authorId="0">
      <text>
        <r>
          <rPr>
            <b/>
            <sz val="9"/>
            <color indexed="81"/>
            <rFont val="Tahoma"/>
            <family val="2"/>
          </rPr>
          <t>Martino Recanatini:</t>
        </r>
        <r>
          <rPr>
            <sz val="9"/>
            <color indexed="81"/>
            <rFont val="Tahoma"/>
            <family val="2"/>
          </rPr>
          <t xml:space="preserve">
Data normalised
</t>
        </r>
      </text>
    </comment>
    <comment ref="FW10" authorId="0">
      <text>
        <r>
          <rPr>
            <b/>
            <sz val="9"/>
            <color indexed="81"/>
            <rFont val="Tahoma"/>
            <family val="2"/>
          </rPr>
          <t>Martino Recanatini:</t>
        </r>
        <r>
          <rPr>
            <sz val="9"/>
            <color indexed="81"/>
            <rFont val="Tahoma"/>
            <family val="2"/>
          </rPr>
          <t xml:space="preserve">
Erased "0"</t>
        </r>
      </text>
    </comment>
    <comment ref="FX10" authorId="0">
      <text>
        <r>
          <rPr>
            <b/>
            <sz val="9"/>
            <color indexed="81"/>
            <rFont val="Tahoma"/>
            <family val="2"/>
          </rPr>
          <t>Martino Recanatini:</t>
        </r>
        <r>
          <rPr>
            <sz val="9"/>
            <color indexed="81"/>
            <rFont val="Tahoma"/>
            <family val="2"/>
          </rPr>
          <t xml:space="preserve">
Erased "0"</t>
        </r>
      </text>
    </comment>
    <comment ref="FY10" authorId="0">
      <text>
        <r>
          <rPr>
            <b/>
            <sz val="9"/>
            <color indexed="81"/>
            <rFont val="Tahoma"/>
            <family val="2"/>
          </rPr>
          <t>Martino Recanatini:</t>
        </r>
        <r>
          <rPr>
            <sz val="9"/>
            <color indexed="81"/>
            <rFont val="Tahoma"/>
            <family val="2"/>
          </rPr>
          <t xml:space="preserve">
Erased "0"</t>
        </r>
      </text>
    </comment>
    <comment ref="BN11" authorId="1">
      <text>
        <r>
          <rPr>
            <b/>
            <sz val="10"/>
            <color rgb="FF000000"/>
            <rFont val="Tahoma"/>
            <family val="2"/>
          </rPr>
          <t>Michel Rauchs:</t>
        </r>
        <r>
          <rPr>
            <sz val="10"/>
            <color rgb="FF000000"/>
            <rFont val="Tahoma"/>
            <family val="2"/>
          </rPr>
          <t xml:space="preserve">
</t>
        </r>
        <r>
          <rPr>
            <sz val="10"/>
            <color rgb="FF000000"/>
            <rFont val="Tahoma"/>
            <family val="2"/>
          </rPr>
          <t>Indicated 1, removed.</t>
        </r>
      </text>
    </comment>
    <comment ref="FI11" authorId="0">
      <text>
        <r>
          <rPr>
            <b/>
            <sz val="9"/>
            <color indexed="81"/>
            <rFont val="Tahoma"/>
            <family val="2"/>
          </rPr>
          <t>Martino Recanatini:</t>
        </r>
        <r>
          <rPr>
            <sz val="9"/>
            <color indexed="81"/>
            <rFont val="Tahoma"/>
            <family val="2"/>
          </rPr>
          <t xml:space="preserve">
Indicated 0, likely 100 - considering their activities</t>
        </r>
      </text>
    </comment>
    <comment ref="FQ11" authorId="0">
      <text>
        <r>
          <rPr>
            <b/>
            <sz val="9"/>
            <color indexed="81"/>
            <rFont val="Tahoma"/>
            <family val="2"/>
          </rPr>
          <t>Martino Recanatini:</t>
        </r>
        <r>
          <rPr>
            <sz val="9"/>
            <color indexed="81"/>
            <rFont val="Tahoma"/>
            <family val="2"/>
          </rPr>
          <t xml:space="preserve">
Replaced numbers to round up to 100</t>
        </r>
      </text>
    </comment>
    <comment ref="FW11" authorId="0">
      <text>
        <r>
          <rPr>
            <b/>
            <sz val="9"/>
            <color indexed="81"/>
            <rFont val="Tahoma"/>
            <family val="2"/>
          </rPr>
          <t>Martino Recanatini:</t>
        </r>
        <r>
          <rPr>
            <sz val="9"/>
            <color indexed="81"/>
            <rFont val="Tahoma"/>
            <family val="2"/>
          </rPr>
          <t xml:space="preserve">
Erased "0"</t>
        </r>
      </text>
    </comment>
    <comment ref="FX11" authorId="0">
      <text>
        <r>
          <rPr>
            <b/>
            <sz val="9"/>
            <color indexed="81"/>
            <rFont val="Tahoma"/>
            <family val="2"/>
          </rPr>
          <t>Martino Recanatini:</t>
        </r>
        <r>
          <rPr>
            <sz val="9"/>
            <color indexed="81"/>
            <rFont val="Tahoma"/>
            <family val="2"/>
          </rPr>
          <t xml:space="preserve">
Erased "0"</t>
        </r>
      </text>
    </comment>
    <comment ref="FY11" authorId="0">
      <text>
        <r>
          <rPr>
            <b/>
            <sz val="9"/>
            <color indexed="81"/>
            <rFont val="Tahoma"/>
            <family val="2"/>
          </rPr>
          <t>Martino Recanatini:</t>
        </r>
        <r>
          <rPr>
            <sz val="9"/>
            <color indexed="81"/>
            <rFont val="Tahoma"/>
            <family val="2"/>
          </rPr>
          <t xml:space="preserve">
0 for definition of "Individual"
</t>
        </r>
      </text>
    </comment>
    <comment ref="GV11" authorId="0">
      <text>
        <r>
          <rPr>
            <b/>
            <sz val="9"/>
            <color indexed="81"/>
            <rFont val="Tahoma"/>
            <family val="2"/>
          </rPr>
          <t>Martino Recanatini:</t>
        </r>
        <r>
          <rPr>
            <sz val="9"/>
            <color indexed="81"/>
            <rFont val="Tahoma"/>
            <family val="2"/>
          </rPr>
          <t xml:space="preserve">
Data normalised</t>
        </r>
      </text>
    </comment>
    <comment ref="GX11" authorId="0">
      <text>
        <r>
          <rPr>
            <b/>
            <sz val="9"/>
            <color indexed="81"/>
            <rFont val="Tahoma"/>
            <family val="2"/>
          </rPr>
          <t>Martino Recanatini:</t>
        </r>
        <r>
          <rPr>
            <sz val="9"/>
            <color indexed="81"/>
            <rFont val="Tahoma"/>
            <family val="2"/>
          </rPr>
          <t xml:space="preserve">
Do they mean the absolute value?</t>
        </r>
      </text>
    </comment>
    <comment ref="FI12" authorId="0">
      <text>
        <r>
          <rPr>
            <b/>
            <sz val="9"/>
            <color indexed="81"/>
            <rFont val="Tahoma"/>
            <family val="2"/>
          </rPr>
          <t>Martino Recanatini:</t>
        </r>
        <r>
          <rPr>
            <sz val="9"/>
            <color indexed="81"/>
            <rFont val="Tahoma"/>
            <family val="2"/>
          </rPr>
          <t xml:space="preserve">
Indicated 31, likely 100 - considering their activities</t>
        </r>
      </text>
    </comment>
    <comment ref="FQ12" authorId="0">
      <text>
        <r>
          <rPr>
            <b/>
            <sz val="9"/>
            <color indexed="81"/>
            <rFont val="Tahoma"/>
            <family val="2"/>
          </rPr>
          <t>Martino Recanatini:</t>
        </r>
        <r>
          <rPr>
            <sz val="9"/>
            <color indexed="81"/>
            <rFont val="Tahoma"/>
            <family val="2"/>
          </rPr>
          <t xml:space="preserve">
Data normalised</t>
        </r>
      </text>
    </comment>
    <comment ref="FW12" authorId="0">
      <text>
        <r>
          <rPr>
            <b/>
            <sz val="9"/>
            <color indexed="81"/>
            <rFont val="Tahoma"/>
            <family val="2"/>
          </rPr>
          <t>Martino Recanatini:</t>
        </r>
        <r>
          <rPr>
            <sz val="9"/>
            <color indexed="81"/>
            <rFont val="Tahoma"/>
            <family val="2"/>
          </rPr>
          <t xml:space="preserve">
Erased "0"</t>
        </r>
      </text>
    </comment>
    <comment ref="FX12" authorId="0">
      <text>
        <r>
          <rPr>
            <b/>
            <sz val="9"/>
            <color indexed="81"/>
            <rFont val="Tahoma"/>
            <family val="2"/>
          </rPr>
          <t>Martino Recanatini:</t>
        </r>
        <r>
          <rPr>
            <sz val="9"/>
            <color indexed="81"/>
            <rFont val="Tahoma"/>
            <family val="2"/>
          </rPr>
          <t xml:space="preserve">
Erased "0"</t>
        </r>
      </text>
    </comment>
    <comment ref="FY12" authorId="0">
      <text>
        <r>
          <rPr>
            <b/>
            <sz val="9"/>
            <color indexed="81"/>
            <rFont val="Tahoma"/>
            <family val="2"/>
          </rPr>
          <t>Martino Recanatini:</t>
        </r>
        <r>
          <rPr>
            <sz val="9"/>
            <color indexed="81"/>
            <rFont val="Tahoma"/>
            <family val="2"/>
          </rPr>
          <t xml:space="preserve">
0 for definition of "Individual"
</t>
        </r>
      </text>
    </comment>
    <comment ref="FK13" authorId="0">
      <text>
        <r>
          <rPr>
            <b/>
            <sz val="9"/>
            <color indexed="81"/>
            <rFont val="Tahoma"/>
            <family val="2"/>
          </rPr>
          <t>Martino Recanatini:</t>
        </r>
        <r>
          <rPr>
            <sz val="9"/>
            <color indexed="81"/>
            <rFont val="Tahoma"/>
            <family val="2"/>
          </rPr>
          <t xml:space="preserve">
Indicated 30, likely 100 - considering their activities</t>
        </r>
      </text>
    </comment>
    <comment ref="FR13" authorId="0">
      <text>
        <r>
          <rPr>
            <b/>
            <sz val="9"/>
            <color indexed="81"/>
            <rFont val="Tahoma"/>
            <family val="2"/>
          </rPr>
          <t>Martino Recanatini:</t>
        </r>
        <r>
          <rPr>
            <sz val="9"/>
            <color indexed="81"/>
            <rFont val="Tahoma"/>
            <family val="2"/>
          </rPr>
          <t xml:space="preserve">
Data normalised
</t>
        </r>
      </text>
    </comment>
    <comment ref="FX13" authorId="0">
      <text>
        <r>
          <rPr>
            <b/>
            <sz val="9"/>
            <color rgb="FF000000"/>
            <rFont val="Tahoma"/>
            <family val="2"/>
          </rPr>
          <t>Martino Recanatini:</t>
        </r>
        <r>
          <rPr>
            <sz val="9"/>
            <color rgb="FF000000"/>
            <rFont val="Tahoma"/>
            <family val="2"/>
          </rPr>
          <t xml:space="preserve">
</t>
        </r>
        <r>
          <rPr>
            <sz val="9"/>
            <color rgb="FF000000"/>
            <rFont val="Tahoma"/>
            <family val="2"/>
          </rPr>
          <t xml:space="preserve">0 for definition of "Individual"
</t>
        </r>
      </text>
    </comment>
    <comment ref="FY13" authorId="0">
      <text>
        <r>
          <rPr>
            <b/>
            <sz val="9"/>
            <color indexed="81"/>
            <rFont val="Tahoma"/>
            <family val="2"/>
          </rPr>
          <t>Martino Recanatini:</t>
        </r>
        <r>
          <rPr>
            <sz val="9"/>
            <color indexed="81"/>
            <rFont val="Tahoma"/>
            <family val="2"/>
          </rPr>
          <t xml:space="preserve">
0 for definition of "Individual"
</t>
        </r>
      </text>
    </comment>
    <comment ref="FJ14" authorId="0">
      <text>
        <r>
          <rPr>
            <b/>
            <sz val="9"/>
            <color indexed="81"/>
            <rFont val="Tahoma"/>
            <family val="2"/>
          </rPr>
          <t>Martino Recanatini:</t>
        </r>
        <r>
          <rPr>
            <sz val="9"/>
            <color indexed="81"/>
            <rFont val="Tahoma"/>
            <family val="2"/>
          </rPr>
          <t xml:space="preserve">
Indicated 7, likely 100 - considering his activities</t>
        </r>
      </text>
    </comment>
    <comment ref="FQ14" authorId="0">
      <text>
        <r>
          <rPr>
            <b/>
            <sz val="9"/>
            <color rgb="FF000000"/>
            <rFont val="Tahoma"/>
            <family val="2"/>
          </rPr>
          <t>Martino Recanatini:</t>
        </r>
        <r>
          <rPr>
            <sz val="9"/>
            <color rgb="FF000000"/>
            <rFont val="Tahoma"/>
            <family val="2"/>
          </rPr>
          <t xml:space="preserve">
</t>
        </r>
        <r>
          <rPr>
            <sz val="9"/>
            <color rgb="FF000000"/>
            <rFont val="Tahoma"/>
            <family val="2"/>
          </rPr>
          <t>Data modified to round up to 100</t>
        </r>
      </text>
    </comment>
    <comment ref="FW14" authorId="0">
      <text>
        <r>
          <rPr>
            <b/>
            <sz val="9"/>
            <color indexed="81"/>
            <rFont val="Tahoma"/>
            <family val="2"/>
          </rPr>
          <t>Martino Recanatini:</t>
        </r>
        <r>
          <rPr>
            <sz val="9"/>
            <color indexed="81"/>
            <rFont val="Tahoma"/>
            <family val="2"/>
          </rPr>
          <t xml:space="preserve">
0 for definition of "Individual"
</t>
        </r>
      </text>
    </comment>
    <comment ref="FX14" authorId="0">
      <text>
        <r>
          <rPr>
            <b/>
            <sz val="9"/>
            <color indexed="81"/>
            <rFont val="Tahoma"/>
            <family val="2"/>
          </rPr>
          <t>Martino Recanatini:</t>
        </r>
        <r>
          <rPr>
            <sz val="9"/>
            <color indexed="81"/>
            <rFont val="Tahoma"/>
            <family val="2"/>
          </rPr>
          <t xml:space="preserve">
0 for definition of "Individual"
</t>
        </r>
      </text>
    </comment>
    <comment ref="FY14" authorId="0">
      <text>
        <r>
          <rPr>
            <b/>
            <sz val="9"/>
            <color indexed="81"/>
            <rFont val="Tahoma"/>
            <family val="2"/>
          </rPr>
          <t>Martino Recanatini:</t>
        </r>
        <r>
          <rPr>
            <sz val="9"/>
            <color indexed="81"/>
            <rFont val="Tahoma"/>
            <family val="2"/>
          </rPr>
          <t xml:space="preserve">
0 for definition of "Individual"
</t>
        </r>
      </text>
    </comment>
    <comment ref="GV14" authorId="0">
      <text>
        <r>
          <rPr>
            <b/>
            <sz val="9"/>
            <color indexed="81"/>
            <rFont val="Tahoma"/>
            <family val="2"/>
          </rPr>
          <t>Martino Recanatini:</t>
        </r>
        <r>
          <rPr>
            <sz val="9"/>
            <color indexed="81"/>
            <rFont val="Tahoma"/>
            <family val="2"/>
          </rPr>
          <t xml:space="preserve">
Data normalised</t>
        </r>
      </text>
    </comment>
    <comment ref="J15" authorId="0">
      <text>
        <r>
          <rPr>
            <b/>
            <sz val="9"/>
            <color indexed="81"/>
            <rFont val="Tahoma"/>
            <family val="2"/>
          </rPr>
          <t>Martino Recanatini:</t>
        </r>
        <r>
          <rPr>
            <sz val="9"/>
            <color indexed="81"/>
            <rFont val="Tahoma"/>
            <family val="2"/>
          </rPr>
          <t xml:space="preserve">
Erased "N/A"</t>
        </r>
      </text>
    </comment>
    <comment ref="FW15" authorId="0">
      <text>
        <r>
          <rPr>
            <b/>
            <sz val="9"/>
            <color indexed="81"/>
            <rFont val="Tahoma"/>
            <family val="2"/>
          </rPr>
          <t>Martino Recanatini:</t>
        </r>
        <r>
          <rPr>
            <sz val="9"/>
            <color indexed="81"/>
            <rFont val="Tahoma"/>
            <family val="2"/>
          </rPr>
          <t xml:space="preserve">
Erased "0"</t>
        </r>
      </text>
    </comment>
    <comment ref="FX15" authorId="0">
      <text>
        <r>
          <rPr>
            <b/>
            <sz val="9"/>
            <color indexed="81"/>
            <rFont val="Tahoma"/>
            <family val="2"/>
          </rPr>
          <t>Martino Recanatini:</t>
        </r>
        <r>
          <rPr>
            <sz val="9"/>
            <color indexed="81"/>
            <rFont val="Tahoma"/>
            <family val="2"/>
          </rPr>
          <t xml:space="preserve">
Erased "0"</t>
        </r>
      </text>
    </comment>
    <comment ref="FY15" authorId="0">
      <text>
        <r>
          <rPr>
            <b/>
            <sz val="9"/>
            <color indexed="81"/>
            <rFont val="Tahoma"/>
            <family val="2"/>
          </rPr>
          <t>Martino Recanatini:</t>
        </r>
        <r>
          <rPr>
            <sz val="9"/>
            <color indexed="81"/>
            <rFont val="Tahoma"/>
            <family val="2"/>
          </rPr>
          <t xml:space="preserve">
0 for definition of "Individual"
</t>
        </r>
      </text>
    </comment>
    <comment ref="HJ15" authorId="0">
      <text>
        <r>
          <rPr>
            <b/>
            <sz val="9"/>
            <color indexed="81"/>
            <rFont val="Tahoma"/>
            <family val="2"/>
          </rPr>
          <t>Martino Recanatini:</t>
        </r>
        <r>
          <rPr>
            <sz val="9"/>
            <color indexed="81"/>
            <rFont val="Tahoma"/>
            <family val="2"/>
          </rPr>
          <t xml:space="preserve">
Answered 1, likely 100
</t>
        </r>
      </text>
    </comment>
    <comment ref="BK16"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L16"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M16"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N16"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FI16" authorId="0">
      <text>
        <r>
          <rPr>
            <b/>
            <sz val="9"/>
            <color indexed="81"/>
            <rFont val="Tahoma"/>
            <family val="2"/>
          </rPr>
          <t xml:space="preserve">Martino Recanatini:
</t>
        </r>
        <r>
          <rPr>
            <sz val="9"/>
            <color indexed="81"/>
            <rFont val="Tahoma"/>
            <family val="2"/>
          </rPr>
          <t xml:space="preserve">Data normalised
</t>
        </r>
      </text>
    </comment>
    <comment ref="FU16" authorId="0">
      <text>
        <r>
          <rPr>
            <b/>
            <sz val="9"/>
            <color indexed="81"/>
            <rFont val="Tahoma"/>
            <family val="2"/>
          </rPr>
          <t>Martino Recanatini:</t>
        </r>
        <r>
          <rPr>
            <sz val="9"/>
            <color indexed="81"/>
            <rFont val="Tahoma"/>
            <family val="2"/>
          </rPr>
          <t xml:space="preserve">
Data normalised</t>
        </r>
      </text>
    </comment>
    <comment ref="J17" authorId="0">
      <text>
        <r>
          <rPr>
            <b/>
            <sz val="9"/>
            <color rgb="FF000000"/>
            <rFont val="Tahoma"/>
            <family val="2"/>
          </rPr>
          <t>Martino Recanatini:</t>
        </r>
        <r>
          <rPr>
            <sz val="9"/>
            <color rgb="FF000000"/>
            <rFont val="Tahoma"/>
            <family val="2"/>
          </rPr>
          <t xml:space="preserve">
</t>
        </r>
        <r>
          <rPr>
            <sz val="9"/>
            <color rgb="FF000000"/>
            <rFont val="Tahoma"/>
            <family val="2"/>
          </rPr>
          <t>Erased "none"</t>
        </r>
      </text>
    </comment>
    <comment ref="FH17" authorId="0">
      <text>
        <r>
          <rPr>
            <b/>
            <sz val="9"/>
            <color indexed="81"/>
            <rFont val="Tahoma"/>
            <family val="2"/>
          </rPr>
          <t>Martino Recanatini:</t>
        </r>
        <r>
          <rPr>
            <sz val="9"/>
            <color indexed="81"/>
            <rFont val="Tahoma"/>
            <family val="2"/>
          </rPr>
          <t xml:space="preserve">
Data normalised</t>
        </r>
      </text>
    </comment>
    <comment ref="FI17" authorId="0">
      <text>
        <r>
          <rPr>
            <b/>
            <sz val="9"/>
            <color indexed="81"/>
            <rFont val="Tahoma"/>
            <family val="2"/>
          </rPr>
          <t>Martino Recanatini:</t>
        </r>
        <r>
          <rPr>
            <sz val="9"/>
            <color indexed="81"/>
            <rFont val="Tahoma"/>
            <family val="2"/>
          </rPr>
          <t xml:space="preserve">
Data normalised</t>
        </r>
      </text>
    </comment>
    <comment ref="FY17" authorId="0">
      <text>
        <r>
          <rPr>
            <b/>
            <sz val="9"/>
            <color rgb="FF000000"/>
            <rFont val="Tahoma"/>
            <family val="2"/>
          </rPr>
          <t>Martino Recanatini:</t>
        </r>
        <r>
          <rPr>
            <sz val="9"/>
            <color rgb="FF000000"/>
            <rFont val="Tahoma"/>
            <family val="2"/>
          </rPr>
          <t xml:space="preserve">
</t>
        </r>
        <r>
          <rPr>
            <sz val="9"/>
            <color rgb="FF000000"/>
            <rFont val="Tahoma"/>
            <family val="2"/>
          </rPr>
          <t xml:space="preserve">0 for definition of "Individual"
</t>
        </r>
      </text>
    </comment>
    <comment ref="GV17" authorId="0">
      <text>
        <r>
          <rPr>
            <b/>
            <sz val="9"/>
            <color indexed="81"/>
            <rFont val="Tahoma"/>
            <family val="2"/>
          </rPr>
          <t>Martino Recanatini:</t>
        </r>
        <r>
          <rPr>
            <sz val="9"/>
            <color indexed="81"/>
            <rFont val="Tahoma"/>
            <family val="2"/>
          </rPr>
          <t xml:space="preserve">
Data normalised</t>
        </r>
      </text>
    </comment>
    <comment ref="FR18" authorId="0">
      <text>
        <r>
          <rPr>
            <b/>
            <sz val="9"/>
            <color indexed="81"/>
            <rFont val="Tahoma"/>
            <family val="2"/>
          </rPr>
          <t>Martino Recanatini:</t>
        </r>
        <r>
          <rPr>
            <sz val="9"/>
            <color indexed="81"/>
            <rFont val="Tahoma"/>
            <family val="2"/>
          </rPr>
          <t xml:space="preserve">
Data normalised</t>
        </r>
      </text>
    </comment>
    <comment ref="FW18" authorId="0">
      <text>
        <r>
          <rPr>
            <b/>
            <sz val="9"/>
            <color indexed="81"/>
            <rFont val="Tahoma"/>
            <family val="2"/>
          </rPr>
          <t>Martino Recanatini:</t>
        </r>
        <r>
          <rPr>
            <sz val="9"/>
            <color indexed="81"/>
            <rFont val="Tahoma"/>
            <family val="2"/>
          </rPr>
          <t xml:space="preserve">
Erased "0"</t>
        </r>
      </text>
    </comment>
    <comment ref="FX18" authorId="0">
      <text>
        <r>
          <rPr>
            <b/>
            <sz val="9"/>
            <color rgb="FF000000"/>
            <rFont val="Tahoma"/>
            <family val="2"/>
          </rPr>
          <t>Martino Recanatini:</t>
        </r>
        <r>
          <rPr>
            <sz val="9"/>
            <color rgb="FF000000"/>
            <rFont val="Tahoma"/>
            <family val="2"/>
          </rPr>
          <t xml:space="preserve">
</t>
        </r>
        <r>
          <rPr>
            <sz val="9"/>
            <color rgb="FF000000"/>
            <rFont val="Tahoma"/>
            <family val="2"/>
          </rPr>
          <t xml:space="preserve">0 for definition of "Individual"
</t>
        </r>
      </text>
    </comment>
    <comment ref="FY18" authorId="0">
      <text>
        <r>
          <rPr>
            <b/>
            <sz val="9"/>
            <color indexed="81"/>
            <rFont val="Tahoma"/>
            <family val="2"/>
          </rPr>
          <t>Martino Recanatini:</t>
        </r>
        <r>
          <rPr>
            <sz val="9"/>
            <color indexed="81"/>
            <rFont val="Tahoma"/>
            <family val="2"/>
          </rPr>
          <t xml:space="preserve">
0 for definition of "Individual"
</t>
        </r>
      </text>
    </comment>
    <comment ref="GV19" authorId="0">
      <text>
        <r>
          <rPr>
            <b/>
            <sz val="9"/>
            <color indexed="81"/>
            <rFont val="Tahoma"/>
            <family val="2"/>
          </rPr>
          <t>Martino Recanatini:</t>
        </r>
        <r>
          <rPr>
            <sz val="9"/>
            <color indexed="81"/>
            <rFont val="Tahoma"/>
            <family val="2"/>
          </rPr>
          <t xml:space="preserve">
Data normalised</t>
        </r>
      </text>
    </comment>
    <comment ref="FH20" authorId="0">
      <text>
        <r>
          <rPr>
            <b/>
            <sz val="9"/>
            <color indexed="81"/>
            <rFont val="Tahoma"/>
            <family val="2"/>
          </rPr>
          <t>Martino Recanatini:</t>
        </r>
        <r>
          <rPr>
            <sz val="9"/>
            <color indexed="81"/>
            <rFont val="Tahoma"/>
            <family val="2"/>
          </rPr>
          <t xml:space="preserve">
Data normalised
</t>
        </r>
      </text>
    </comment>
    <comment ref="FJ20" authorId="0">
      <text>
        <r>
          <rPr>
            <b/>
            <sz val="9"/>
            <color indexed="81"/>
            <rFont val="Tahoma"/>
            <family val="2"/>
          </rPr>
          <t>Martino Recanatini:</t>
        </r>
        <r>
          <rPr>
            <sz val="9"/>
            <color indexed="81"/>
            <rFont val="Tahoma"/>
            <family val="2"/>
          </rPr>
          <t xml:space="preserve">
Data normalised
</t>
        </r>
      </text>
    </comment>
    <comment ref="FW20" authorId="0">
      <text>
        <r>
          <rPr>
            <b/>
            <sz val="9"/>
            <color indexed="81"/>
            <rFont val="Tahoma"/>
            <family val="2"/>
          </rPr>
          <t>Martino Recanatini:</t>
        </r>
        <r>
          <rPr>
            <sz val="9"/>
            <color indexed="81"/>
            <rFont val="Tahoma"/>
            <family val="2"/>
          </rPr>
          <t xml:space="preserve">
0 for definition of "Individual"
</t>
        </r>
      </text>
    </comment>
    <comment ref="FX20" authorId="0">
      <text>
        <r>
          <rPr>
            <b/>
            <sz val="9"/>
            <color indexed="81"/>
            <rFont val="Tahoma"/>
            <family val="2"/>
          </rPr>
          <t>Martino Recanatini:</t>
        </r>
        <r>
          <rPr>
            <sz val="9"/>
            <color indexed="81"/>
            <rFont val="Tahoma"/>
            <family val="2"/>
          </rPr>
          <t xml:space="preserve">
0 for definition of "Individual"
</t>
        </r>
      </text>
    </comment>
    <comment ref="FY20" authorId="0">
      <text>
        <r>
          <rPr>
            <b/>
            <sz val="9"/>
            <color indexed="81"/>
            <rFont val="Tahoma"/>
            <family val="2"/>
          </rPr>
          <t>Martino Recanatini:</t>
        </r>
        <r>
          <rPr>
            <sz val="9"/>
            <color indexed="81"/>
            <rFont val="Tahoma"/>
            <family val="2"/>
          </rPr>
          <t xml:space="preserve">
0 for definition of "Individual"
</t>
        </r>
      </text>
    </comment>
    <comment ref="FI21" authorId="0">
      <text>
        <r>
          <rPr>
            <b/>
            <sz val="9"/>
            <color indexed="81"/>
            <rFont val="Tahoma"/>
            <family val="2"/>
          </rPr>
          <t>Martino Recanatini:</t>
        </r>
        <r>
          <rPr>
            <sz val="9"/>
            <color indexed="81"/>
            <rFont val="Tahoma"/>
            <family val="2"/>
          </rPr>
          <t xml:space="preserve">
Indicated 0, likely 100</t>
        </r>
      </text>
    </comment>
    <comment ref="BN22" authorId="1">
      <text>
        <r>
          <rPr>
            <b/>
            <sz val="10"/>
            <color rgb="FF000000"/>
            <rFont val="Tahoma"/>
            <family val="2"/>
          </rPr>
          <t>Michel Rauchs:</t>
        </r>
        <r>
          <rPr>
            <sz val="10"/>
            <color rgb="FF000000"/>
            <rFont val="Tahoma"/>
            <family val="2"/>
          </rPr>
          <t xml:space="preserve">
</t>
        </r>
        <r>
          <rPr>
            <sz val="10"/>
            <color rgb="FF000000"/>
            <rFont val="Tahoma"/>
            <family val="2"/>
          </rPr>
          <t>Indicated 1, likely meant 100%</t>
        </r>
      </text>
    </comment>
    <comment ref="FI22" authorId="0">
      <text>
        <r>
          <rPr>
            <b/>
            <sz val="9"/>
            <color indexed="81"/>
            <rFont val="Tahoma"/>
            <family val="2"/>
          </rPr>
          <t>Martino Recanatini:</t>
        </r>
        <r>
          <rPr>
            <sz val="9"/>
            <color indexed="81"/>
            <rFont val="Tahoma"/>
            <family val="2"/>
          </rPr>
          <t xml:space="preserve">
Data normalised</t>
        </r>
      </text>
    </comment>
    <comment ref="FN22" authorId="0">
      <text>
        <r>
          <rPr>
            <b/>
            <sz val="9"/>
            <color indexed="81"/>
            <rFont val="Tahoma"/>
            <family val="2"/>
          </rPr>
          <t>Martino Recanatini:</t>
        </r>
        <r>
          <rPr>
            <sz val="9"/>
            <color indexed="81"/>
            <rFont val="Tahoma"/>
            <family val="2"/>
          </rPr>
          <t xml:space="preserve">
Data normalised</t>
        </r>
      </text>
    </comment>
    <comment ref="FT22" authorId="0">
      <text>
        <r>
          <rPr>
            <b/>
            <sz val="9"/>
            <color indexed="81"/>
            <rFont val="Tahoma"/>
            <family val="2"/>
          </rPr>
          <t>Martino Recanatini:</t>
        </r>
        <r>
          <rPr>
            <sz val="9"/>
            <color indexed="81"/>
            <rFont val="Tahoma"/>
            <family val="2"/>
          </rPr>
          <t xml:space="preserve">
Data normalised</t>
        </r>
      </text>
    </comment>
    <comment ref="GV23" authorId="0">
      <text>
        <r>
          <rPr>
            <b/>
            <sz val="9"/>
            <color indexed="81"/>
            <rFont val="Tahoma"/>
            <family val="2"/>
          </rPr>
          <t>Martino Recanatini:</t>
        </r>
        <r>
          <rPr>
            <sz val="9"/>
            <color indexed="81"/>
            <rFont val="Tahoma"/>
            <family val="2"/>
          </rPr>
          <t xml:space="preserve">
Data normalised</t>
        </r>
      </text>
    </comment>
    <comment ref="BN24"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FI24" authorId="0">
      <text>
        <r>
          <rPr>
            <b/>
            <sz val="9"/>
            <color indexed="81"/>
            <rFont val="Tahoma"/>
            <family val="2"/>
          </rPr>
          <t>Martino Recanatini:</t>
        </r>
        <r>
          <rPr>
            <sz val="9"/>
            <color indexed="81"/>
            <rFont val="Tahoma"/>
            <family val="2"/>
          </rPr>
          <t xml:space="preserve">
Indicated 0, likely 100 - considering their activities</t>
        </r>
      </text>
    </comment>
    <comment ref="FQ24" authorId="0">
      <text>
        <r>
          <rPr>
            <b/>
            <sz val="9"/>
            <color indexed="81"/>
            <rFont val="Tahoma"/>
            <family val="2"/>
          </rPr>
          <t>Martino Recanatini:</t>
        </r>
        <r>
          <rPr>
            <sz val="9"/>
            <color indexed="81"/>
            <rFont val="Tahoma"/>
            <family val="2"/>
          </rPr>
          <t xml:space="preserve">
Data modified to round up to 100</t>
        </r>
      </text>
    </comment>
    <comment ref="FW24" authorId="0">
      <text>
        <r>
          <rPr>
            <b/>
            <sz val="9"/>
            <color indexed="81"/>
            <rFont val="Tahoma"/>
            <family val="2"/>
          </rPr>
          <t>Martino Recanatini:</t>
        </r>
        <r>
          <rPr>
            <sz val="9"/>
            <color indexed="81"/>
            <rFont val="Tahoma"/>
            <family val="2"/>
          </rPr>
          <t xml:space="preserve">
0 for definition of "Individual"
</t>
        </r>
      </text>
    </comment>
    <comment ref="FX24" authorId="0">
      <text>
        <r>
          <rPr>
            <b/>
            <sz val="9"/>
            <color indexed="81"/>
            <rFont val="Tahoma"/>
            <family val="2"/>
          </rPr>
          <t>Martino Recanatini:</t>
        </r>
        <r>
          <rPr>
            <sz val="9"/>
            <color indexed="81"/>
            <rFont val="Tahoma"/>
            <family val="2"/>
          </rPr>
          <t xml:space="preserve">
0 for definition of "Individual"
</t>
        </r>
      </text>
    </comment>
    <comment ref="FY24" authorId="0">
      <text>
        <r>
          <rPr>
            <b/>
            <sz val="9"/>
            <color indexed="81"/>
            <rFont val="Tahoma"/>
            <family val="2"/>
          </rPr>
          <t>Martino Recanatini:</t>
        </r>
        <r>
          <rPr>
            <sz val="9"/>
            <color indexed="81"/>
            <rFont val="Tahoma"/>
            <family val="2"/>
          </rPr>
          <t xml:space="preserve">
0 for definition of "Individual"
</t>
        </r>
      </text>
    </comment>
    <comment ref="FJ25" authorId="0">
      <text>
        <r>
          <rPr>
            <b/>
            <sz val="9"/>
            <color indexed="81"/>
            <rFont val="Tahoma"/>
            <family val="2"/>
          </rPr>
          <t>Martino Recanatini:</t>
        </r>
        <r>
          <rPr>
            <sz val="9"/>
            <color indexed="81"/>
            <rFont val="Tahoma"/>
            <family val="2"/>
          </rPr>
          <t xml:space="preserve">
Indicated 1, likely 100
</t>
        </r>
      </text>
    </comment>
    <comment ref="FQ25" authorId="0">
      <text>
        <r>
          <rPr>
            <b/>
            <sz val="9"/>
            <color indexed="81"/>
            <rFont val="Tahoma"/>
            <family val="2"/>
          </rPr>
          <t>Martino Recanatini:</t>
        </r>
        <r>
          <rPr>
            <sz val="9"/>
            <color indexed="81"/>
            <rFont val="Tahoma"/>
            <family val="2"/>
          </rPr>
          <t xml:space="preserve">
Data normalised</t>
        </r>
      </text>
    </comment>
    <comment ref="FX25" authorId="0">
      <text>
        <r>
          <rPr>
            <b/>
            <sz val="9"/>
            <color indexed="81"/>
            <rFont val="Tahoma"/>
            <family val="2"/>
          </rPr>
          <t>Martino Recanatini:</t>
        </r>
        <r>
          <rPr>
            <sz val="9"/>
            <color indexed="81"/>
            <rFont val="Tahoma"/>
            <family val="2"/>
          </rPr>
          <t xml:space="preserve">
0 for definition of "Individual"
</t>
        </r>
      </text>
    </comment>
    <comment ref="FY25" authorId="0">
      <text>
        <r>
          <rPr>
            <b/>
            <sz val="9"/>
            <color indexed="81"/>
            <rFont val="Tahoma"/>
            <family val="2"/>
          </rPr>
          <t>Martino Recanatini:</t>
        </r>
        <r>
          <rPr>
            <sz val="9"/>
            <color indexed="81"/>
            <rFont val="Tahoma"/>
            <family val="2"/>
          </rPr>
          <t xml:space="preserve">
0 for definition of "Individual"
</t>
        </r>
      </text>
    </comment>
    <comment ref="FN26" authorId="0">
      <text>
        <r>
          <rPr>
            <b/>
            <sz val="9"/>
            <color indexed="81"/>
            <rFont val="Tahoma"/>
            <family val="2"/>
          </rPr>
          <t>Martino Recanatini:</t>
        </r>
        <r>
          <rPr>
            <sz val="9"/>
            <color indexed="81"/>
            <rFont val="Tahoma"/>
            <family val="2"/>
          </rPr>
          <t xml:space="preserve">
Data normalised</t>
        </r>
      </text>
    </comment>
    <comment ref="BK27"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L27"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M27"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N27"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FI27" authorId="0">
      <text>
        <r>
          <rPr>
            <b/>
            <sz val="9"/>
            <color indexed="81"/>
            <rFont val="Tahoma"/>
            <family val="2"/>
          </rPr>
          <t>Martino Recanatini:</t>
        </r>
        <r>
          <rPr>
            <sz val="9"/>
            <color indexed="81"/>
            <rFont val="Tahoma"/>
            <family val="2"/>
          </rPr>
          <t xml:space="preserve">
Indicated 5, likeli 100 - considering their activities</t>
        </r>
      </text>
    </comment>
    <comment ref="FQ27" authorId="0">
      <text>
        <r>
          <rPr>
            <b/>
            <sz val="9"/>
            <color indexed="81"/>
            <rFont val="Tahoma"/>
            <family val="2"/>
          </rPr>
          <t>Martino Recanatini:</t>
        </r>
        <r>
          <rPr>
            <sz val="9"/>
            <color indexed="81"/>
            <rFont val="Tahoma"/>
            <family val="2"/>
          </rPr>
          <t xml:space="preserve">
Data normalised</t>
        </r>
      </text>
    </comment>
    <comment ref="FY27" authorId="0">
      <text>
        <r>
          <rPr>
            <b/>
            <sz val="9"/>
            <color indexed="81"/>
            <rFont val="Tahoma"/>
            <family val="2"/>
          </rPr>
          <t>Martino Recanatini:</t>
        </r>
        <r>
          <rPr>
            <sz val="9"/>
            <color indexed="81"/>
            <rFont val="Tahoma"/>
            <family val="2"/>
          </rPr>
          <t xml:space="preserve">
0 for definition of "Individual"
</t>
        </r>
      </text>
    </comment>
    <comment ref="GV27" authorId="0">
      <text>
        <r>
          <rPr>
            <b/>
            <sz val="9"/>
            <color indexed="81"/>
            <rFont val="Tahoma"/>
            <family val="2"/>
          </rPr>
          <t>Martino Recanatini:</t>
        </r>
        <r>
          <rPr>
            <sz val="9"/>
            <color indexed="81"/>
            <rFont val="Tahoma"/>
            <family val="2"/>
          </rPr>
          <t xml:space="preserve">
Data normalised</t>
        </r>
      </text>
    </comment>
    <comment ref="BN28" authorId="1">
      <text>
        <r>
          <rPr>
            <b/>
            <sz val="10"/>
            <color rgb="FF000000"/>
            <rFont val="Tahoma"/>
            <family val="2"/>
          </rPr>
          <t>Michel Rauchs:</t>
        </r>
        <r>
          <rPr>
            <sz val="10"/>
            <color rgb="FF000000"/>
            <rFont val="Tahoma"/>
            <family val="2"/>
          </rPr>
          <t xml:space="preserve">
</t>
        </r>
        <r>
          <rPr>
            <sz val="10"/>
            <color rgb="FF000000"/>
            <rFont val="Tahoma"/>
            <family val="2"/>
          </rPr>
          <t>Indicated 9; likely meant 100%</t>
        </r>
      </text>
    </comment>
    <comment ref="FW28" authorId="0">
      <text>
        <r>
          <rPr>
            <b/>
            <sz val="9"/>
            <color indexed="81"/>
            <rFont val="Tahoma"/>
            <family val="2"/>
          </rPr>
          <t>Martino Recanatini:</t>
        </r>
        <r>
          <rPr>
            <sz val="9"/>
            <color indexed="81"/>
            <rFont val="Tahoma"/>
            <family val="2"/>
          </rPr>
          <t xml:space="preserve">
Erased "0"</t>
        </r>
      </text>
    </comment>
    <comment ref="FX28" authorId="0">
      <text>
        <r>
          <rPr>
            <b/>
            <sz val="9"/>
            <color indexed="81"/>
            <rFont val="Tahoma"/>
            <family val="2"/>
          </rPr>
          <t>Martino Recanatini:</t>
        </r>
        <r>
          <rPr>
            <sz val="9"/>
            <color indexed="81"/>
            <rFont val="Tahoma"/>
            <family val="2"/>
          </rPr>
          <t xml:space="preserve">
Erased "0"</t>
        </r>
      </text>
    </comment>
    <comment ref="FY28" authorId="0">
      <text>
        <r>
          <rPr>
            <b/>
            <sz val="9"/>
            <color indexed="81"/>
            <rFont val="Tahoma"/>
            <family val="2"/>
          </rPr>
          <t>Martino Recanatini:</t>
        </r>
        <r>
          <rPr>
            <sz val="9"/>
            <color indexed="81"/>
            <rFont val="Tahoma"/>
            <family val="2"/>
          </rPr>
          <t xml:space="preserve">
Erased "0"</t>
        </r>
      </text>
    </comment>
    <comment ref="FQ29" authorId="0">
      <text>
        <r>
          <rPr>
            <b/>
            <sz val="9"/>
            <color indexed="81"/>
            <rFont val="Tahoma"/>
            <family val="2"/>
          </rPr>
          <t>Martino Recanatini:</t>
        </r>
        <r>
          <rPr>
            <sz val="9"/>
            <color indexed="81"/>
            <rFont val="Tahoma"/>
            <family val="2"/>
          </rPr>
          <t xml:space="preserve">
Data modified to round up to 100</t>
        </r>
      </text>
    </comment>
    <comment ref="FW29" authorId="0">
      <text>
        <r>
          <rPr>
            <b/>
            <sz val="9"/>
            <color indexed="81"/>
            <rFont val="Tahoma"/>
            <family val="2"/>
          </rPr>
          <t>Martino Recanatini:</t>
        </r>
        <r>
          <rPr>
            <sz val="9"/>
            <color indexed="81"/>
            <rFont val="Tahoma"/>
            <family val="2"/>
          </rPr>
          <t xml:space="preserve">
Erased "0"</t>
        </r>
      </text>
    </comment>
    <comment ref="FX29" authorId="0">
      <text>
        <r>
          <rPr>
            <b/>
            <sz val="9"/>
            <color indexed="81"/>
            <rFont val="Tahoma"/>
            <family val="2"/>
          </rPr>
          <t>Martino Recanatini:</t>
        </r>
        <r>
          <rPr>
            <sz val="9"/>
            <color indexed="81"/>
            <rFont val="Tahoma"/>
            <family val="2"/>
          </rPr>
          <t xml:space="preserve">
Erased "0"</t>
        </r>
      </text>
    </comment>
    <comment ref="FY29" authorId="0">
      <text>
        <r>
          <rPr>
            <b/>
            <sz val="9"/>
            <color indexed="81"/>
            <rFont val="Tahoma"/>
            <family val="2"/>
          </rPr>
          <t>Martino Recanatini:</t>
        </r>
        <r>
          <rPr>
            <sz val="9"/>
            <color indexed="81"/>
            <rFont val="Tahoma"/>
            <family val="2"/>
          </rPr>
          <t xml:space="preserve">
Erased "0"</t>
        </r>
      </text>
    </comment>
    <comment ref="BK30"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M30"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N30" authorId="1">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FT30" authorId="0">
      <text>
        <r>
          <rPr>
            <b/>
            <sz val="9"/>
            <color indexed="81"/>
            <rFont val="Tahoma"/>
            <family val="2"/>
          </rPr>
          <t>Martino Recanatini:</t>
        </r>
        <r>
          <rPr>
            <sz val="9"/>
            <color indexed="81"/>
            <rFont val="Tahoma"/>
            <family val="2"/>
          </rPr>
          <t xml:space="preserve">
Data modified to round up to 100</t>
        </r>
      </text>
    </comment>
    <comment ref="GV30" authorId="0">
      <text>
        <r>
          <rPr>
            <b/>
            <sz val="9"/>
            <color indexed="81"/>
            <rFont val="Tahoma"/>
            <family val="2"/>
          </rPr>
          <t>Martino Recanatini:</t>
        </r>
        <r>
          <rPr>
            <sz val="9"/>
            <color indexed="81"/>
            <rFont val="Tahoma"/>
            <family val="2"/>
          </rPr>
          <t xml:space="preserve">
Data normalised</t>
        </r>
      </text>
    </comment>
    <comment ref="BK31" authorId="1">
      <text>
        <r>
          <rPr>
            <b/>
            <sz val="10"/>
            <color rgb="FF000000"/>
            <rFont val="Tahoma"/>
            <family val="2"/>
          </rPr>
          <t>Michel Rauchs:</t>
        </r>
        <r>
          <rPr>
            <sz val="10"/>
            <color rgb="FF000000"/>
            <rFont val="Tahoma"/>
            <family val="2"/>
          </rPr>
          <t xml:space="preserve">
</t>
        </r>
        <r>
          <rPr>
            <sz val="10"/>
            <color rgb="FF000000"/>
            <rFont val="Tahoma"/>
            <family val="2"/>
          </rPr>
          <t>Indicated 12, seems unrealistic.</t>
        </r>
      </text>
    </comment>
    <comment ref="BN31" authorId="1">
      <text>
        <r>
          <rPr>
            <b/>
            <sz val="10"/>
            <color rgb="FF000000"/>
            <rFont val="Tahoma"/>
            <family val="2"/>
          </rPr>
          <t>Michel Rauchs:</t>
        </r>
        <r>
          <rPr>
            <sz val="10"/>
            <color rgb="FF000000"/>
            <rFont val="Tahoma"/>
            <family val="2"/>
          </rPr>
          <t xml:space="preserve">
</t>
        </r>
        <r>
          <rPr>
            <sz val="10"/>
            <color rgb="FF000000"/>
            <rFont val="Tahoma"/>
            <family val="2"/>
          </rPr>
          <t>Indicated 1, likely meant 100%</t>
        </r>
      </text>
    </comment>
    <comment ref="FQ31" authorId="0">
      <text>
        <r>
          <rPr>
            <b/>
            <sz val="9"/>
            <color indexed="81"/>
            <rFont val="Tahoma"/>
            <family val="2"/>
          </rPr>
          <t>Martino Recanatini:</t>
        </r>
        <r>
          <rPr>
            <sz val="9"/>
            <color indexed="81"/>
            <rFont val="Tahoma"/>
            <family val="2"/>
          </rPr>
          <t xml:space="preserve">
Data normalised</t>
        </r>
      </text>
    </comment>
    <comment ref="BK32" authorId="1">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BL32" authorId="1">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BM32" authorId="1">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BN32" authorId="1">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FW32" authorId="0">
      <text>
        <r>
          <rPr>
            <b/>
            <sz val="9"/>
            <color indexed="81"/>
            <rFont val="Tahoma"/>
            <family val="2"/>
          </rPr>
          <t>Martino Recanatini:</t>
        </r>
        <r>
          <rPr>
            <sz val="9"/>
            <color indexed="81"/>
            <rFont val="Tahoma"/>
            <family val="2"/>
          </rPr>
          <t xml:space="preserve">
0 for definition of "Individual"
</t>
        </r>
      </text>
    </comment>
    <comment ref="FX32" authorId="0">
      <text>
        <r>
          <rPr>
            <b/>
            <sz val="9"/>
            <color indexed="81"/>
            <rFont val="Tahoma"/>
            <family val="2"/>
          </rPr>
          <t>Martino Recanatini:</t>
        </r>
        <r>
          <rPr>
            <sz val="9"/>
            <color indexed="81"/>
            <rFont val="Tahoma"/>
            <family val="2"/>
          </rPr>
          <t xml:space="preserve">
0 for definition of "Individual"
</t>
        </r>
      </text>
    </comment>
    <comment ref="FY32" authorId="0">
      <text>
        <r>
          <rPr>
            <b/>
            <sz val="9"/>
            <color indexed="81"/>
            <rFont val="Tahoma"/>
            <family val="2"/>
          </rPr>
          <t>Martino Recanatini:</t>
        </r>
        <r>
          <rPr>
            <sz val="9"/>
            <color indexed="81"/>
            <rFont val="Tahoma"/>
            <family val="2"/>
          </rPr>
          <t xml:space="preserve">
0 for definition of "Individual"
</t>
        </r>
      </text>
    </comment>
    <comment ref="FQ33" authorId="0">
      <text>
        <r>
          <rPr>
            <b/>
            <sz val="9"/>
            <color indexed="81"/>
            <rFont val="Tahoma"/>
            <family val="2"/>
          </rPr>
          <t>Martino Recanatini:</t>
        </r>
        <r>
          <rPr>
            <sz val="9"/>
            <color indexed="81"/>
            <rFont val="Tahoma"/>
            <family val="2"/>
          </rPr>
          <t xml:space="preserve">
Data modified to round uo to 100</t>
        </r>
      </text>
    </comment>
    <comment ref="FJ34" authorId="0">
      <text>
        <r>
          <rPr>
            <b/>
            <sz val="9"/>
            <color indexed="81"/>
            <rFont val="Tahoma"/>
            <family val="2"/>
          </rPr>
          <t>Martino Recanatini:</t>
        </r>
        <r>
          <rPr>
            <sz val="9"/>
            <color indexed="81"/>
            <rFont val="Tahoma"/>
            <family val="2"/>
          </rPr>
          <t xml:space="preserve">
Data normalised</t>
        </r>
      </text>
    </comment>
    <comment ref="FT34" authorId="0">
      <text>
        <r>
          <rPr>
            <b/>
            <sz val="9"/>
            <color indexed="81"/>
            <rFont val="Tahoma"/>
            <family val="2"/>
          </rPr>
          <t>Martino Recanatini:</t>
        </r>
        <r>
          <rPr>
            <sz val="9"/>
            <color indexed="81"/>
            <rFont val="Tahoma"/>
            <family val="2"/>
          </rPr>
          <t xml:space="preserve">
Data normalised</t>
        </r>
      </text>
    </comment>
    <comment ref="FW34" authorId="0">
      <text>
        <r>
          <rPr>
            <b/>
            <sz val="9"/>
            <color indexed="81"/>
            <rFont val="Tahoma"/>
            <family val="2"/>
          </rPr>
          <t>Martino Recanatini:</t>
        </r>
        <r>
          <rPr>
            <sz val="9"/>
            <color indexed="81"/>
            <rFont val="Tahoma"/>
            <family val="2"/>
          </rPr>
          <t xml:space="preserve">
0 for definition of "Individual"
</t>
        </r>
      </text>
    </comment>
    <comment ref="FX34" authorId="0">
      <text>
        <r>
          <rPr>
            <b/>
            <sz val="9"/>
            <color indexed="81"/>
            <rFont val="Tahoma"/>
            <family val="2"/>
          </rPr>
          <t>Martino Recanatini:</t>
        </r>
        <r>
          <rPr>
            <sz val="9"/>
            <color indexed="81"/>
            <rFont val="Tahoma"/>
            <family val="2"/>
          </rPr>
          <t xml:space="preserve">
0 for definition of "Individual"
</t>
        </r>
      </text>
    </comment>
    <comment ref="FY34" authorId="0">
      <text>
        <r>
          <rPr>
            <b/>
            <sz val="9"/>
            <color indexed="81"/>
            <rFont val="Tahoma"/>
            <family val="2"/>
          </rPr>
          <t>Martino Recanatini:</t>
        </r>
        <r>
          <rPr>
            <sz val="9"/>
            <color indexed="81"/>
            <rFont val="Tahoma"/>
            <family val="2"/>
          </rPr>
          <t xml:space="preserve">
0 for definition of "Individual"
</t>
        </r>
      </text>
    </comment>
    <comment ref="GV34" authorId="0">
      <text>
        <r>
          <rPr>
            <b/>
            <sz val="9"/>
            <color indexed="81"/>
            <rFont val="Tahoma"/>
            <family val="2"/>
          </rPr>
          <t>Martino Recanatini:</t>
        </r>
        <r>
          <rPr>
            <sz val="9"/>
            <color indexed="81"/>
            <rFont val="Tahoma"/>
            <family val="2"/>
          </rPr>
          <t xml:space="preserve">
Data normalised</t>
        </r>
      </text>
    </comment>
    <comment ref="FJ35" authorId="0">
      <text>
        <r>
          <rPr>
            <b/>
            <sz val="9"/>
            <color indexed="81"/>
            <rFont val="Tahoma"/>
            <family val="2"/>
          </rPr>
          <t>Martino Recanatini:</t>
        </r>
        <r>
          <rPr>
            <sz val="9"/>
            <color indexed="81"/>
            <rFont val="Tahoma"/>
            <family val="2"/>
          </rPr>
          <t xml:space="preserve">
Indicated 5 , likely 100 - considering their activities</t>
        </r>
      </text>
    </comment>
    <comment ref="FQ35" authorId="0">
      <text>
        <r>
          <rPr>
            <b/>
            <sz val="9"/>
            <color indexed="81"/>
            <rFont val="Tahoma"/>
            <family val="2"/>
          </rPr>
          <t xml:space="preserve">Martino Recanatini:
</t>
        </r>
        <r>
          <rPr>
            <sz val="9"/>
            <color indexed="81"/>
            <rFont val="Tahoma"/>
            <family val="2"/>
          </rPr>
          <t>Data normalised</t>
        </r>
      </text>
    </comment>
    <comment ref="HB35" authorId="0">
      <text>
        <r>
          <rPr>
            <b/>
            <sz val="9"/>
            <color indexed="81"/>
            <rFont val="Tahoma"/>
            <family val="2"/>
          </rPr>
          <t>Martino Recanatini:</t>
        </r>
        <r>
          <rPr>
            <sz val="9"/>
            <color indexed="81"/>
            <rFont val="Tahoma"/>
            <family val="2"/>
          </rPr>
          <t xml:space="preserve">
Answered 1, likely 100</t>
        </r>
      </text>
    </comment>
    <comment ref="FJ36" authorId="0">
      <text>
        <r>
          <rPr>
            <b/>
            <sz val="9"/>
            <color indexed="81"/>
            <rFont val="Tahoma"/>
            <family val="2"/>
          </rPr>
          <t>Martino Recanatini:</t>
        </r>
        <r>
          <rPr>
            <sz val="9"/>
            <color indexed="81"/>
            <rFont val="Tahoma"/>
            <family val="2"/>
          </rPr>
          <t xml:space="preserve">
Indicated 10, likely 100 - considering their activities
</t>
        </r>
      </text>
    </comment>
    <comment ref="FQ36" authorId="0">
      <text>
        <r>
          <rPr>
            <b/>
            <sz val="9"/>
            <color indexed="81"/>
            <rFont val="Tahoma"/>
            <family val="2"/>
          </rPr>
          <t>Martino Recanatini:</t>
        </r>
        <r>
          <rPr>
            <sz val="9"/>
            <color indexed="81"/>
            <rFont val="Tahoma"/>
            <family val="2"/>
          </rPr>
          <t xml:space="preserve">
Data modified to round up to 100</t>
        </r>
      </text>
    </comment>
    <comment ref="FJ37" authorId="0">
      <text>
        <r>
          <rPr>
            <b/>
            <sz val="9"/>
            <color indexed="81"/>
            <rFont val="Tahoma"/>
            <family val="2"/>
          </rPr>
          <t>Martino Recanatini:</t>
        </r>
        <r>
          <rPr>
            <sz val="9"/>
            <color indexed="81"/>
            <rFont val="Tahoma"/>
            <family val="2"/>
          </rPr>
          <t xml:space="preserve">
Indicated 11, likely 100 - considering their activities
</t>
        </r>
      </text>
    </comment>
    <comment ref="FQ37" authorId="0">
      <text>
        <r>
          <rPr>
            <b/>
            <sz val="9"/>
            <color indexed="81"/>
            <rFont val="Tahoma"/>
            <family val="2"/>
          </rPr>
          <t>Martino Recanatini:</t>
        </r>
        <r>
          <rPr>
            <sz val="9"/>
            <color indexed="81"/>
            <rFont val="Tahoma"/>
            <family val="2"/>
          </rPr>
          <t xml:space="preserve">
Data normalised
</t>
        </r>
      </text>
    </comment>
    <comment ref="FW37" authorId="0">
      <text>
        <r>
          <rPr>
            <b/>
            <sz val="9"/>
            <color indexed="81"/>
            <rFont val="Tahoma"/>
            <family val="2"/>
          </rPr>
          <t>Martino Recanatini:</t>
        </r>
        <r>
          <rPr>
            <sz val="9"/>
            <color indexed="81"/>
            <rFont val="Tahoma"/>
            <family val="2"/>
          </rPr>
          <t xml:space="preserve">
0 for definition of "Individual"
</t>
        </r>
      </text>
    </comment>
    <comment ref="FX37" authorId="0">
      <text>
        <r>
          <rPr>
            <b/>
            <sz val="9"/>
            <color indexed="81"/>
            <rFont val="Tahoma"/>
            <family val="2"/>
          </rPr>
          <t>Martino Recanatini:</t>
        </r>
        <r>
          <rPr>
            <sz val="9"/>
            <color indexed="81"/>
            <rFont val="Tahoma"/>
            <family val="2"/>
          </rPr>
          <t xml:space="preserve">
0 for definition of "Individual"
</t>
        </r>
      </text>
    </comment>
    <comment ref="FY37" authorId="0">
      <text>
        <r>
          <rPr>
            <b/>
            <sz val="9"/>
            <color indexed="81"/>
            <rFont val="Tahoma"/>
            <family val="2"/>
          </rPr>
          <t>Martino Recanatini:</t>
        </r>
        <r>
          <rPr>
            <sz val="9"/>
            <color indexed="81"/>
            <rFont val="Tahoma"/>
            <family val="2"/>
          </rPr>
          <t xml:space="preserve">
0 for definition of "Individual"
</t>
        </r>
      </text>
    </comment>
    <comment ref="GV37" authorId="0">
      <text>
        <r>
          <rPr>
            <b/>
            <sz val="9"/>
            <color indexed="81"/>
            <rFont val="Tahoma"/>
            <family val="2"/>
          </rPr>
          <t>Martino Recanatini:</t>
        </r>
        <r>
          <rPr>
            <sz val="9"/>
            <color indexed="81"/>
            <rFont val="Tahoma"/>
            <family val="2"/>
          </rPr>
          <t xml:space="preserve">
Data normalised</t>
        </r>
      </text>
    </comment>
    <comment ref="FQ39" authorId="0">
      <text>
        <r>
          <rPr>
            <b/>
            <sz val="9"/>
            <color indexed="81"/>
            <rFont val="Tahoma"/>
            <family val="2"/>
          </rPr>
          <t>Martino Recanatini:</t>
        </r>
        <r>
          <rPr>
            <sz val="9"/>
            <color indexed="81"/>
            <rFont val="Tahoma"/>
            <family val="2"/>
          </rPr>
          <t xml:space="preserve">
Data normalised</t>
        </r>
      </text>
    </comment>
    <comment ref="GV40" authorId="0">
      <text>
        <r>
          <rPr>
            <b/>
            <sz val="9"/>
            <color indexed="81"/>
            <rFont val="Tahoma"/>
            <family val="2"/>
          </rPr>
          <t>Martino Recanatini:</t>
        </r>
        <r>
          <rPr>
            <sz val="9"/>
            <color indexed="81"/>
            <rFont val="Tahoma"/>
            <family val="2"/>
          </rPr>
          <t xml:space="preserve">
Data normalised</t>
        </r>
      </text>
    </comment>
    <comment ref="FJ42" authorId="0">
      <text>
        <r>
          <rPr>
            <b/>
            <sz val="9"/>
            <color indexed="81"/>
            <rFont val="Tahoma"/>
            <family val="2"/>
          </rPr>
          <t>Martino Recanatini:</t>
        </r>
        <r>
          <rPr>
            <sz val="9"/>
            <color indexed="81"/>
            <rFont val="Tahoma"/>
            <family val="2"/>
          </rPr>
          <t xml:space="preserve">
Indicated 1, likely 100
</t>
        </r>
      </text>
    </comment>
    <comment ref="FQ42" authorId="0">
      <text>
        <r>
          <rPr>
            <b/>
            <sz val="9"/>
            <color indexed="81"/>
            <rFont val="Tahoma"/>
            <family val="2"/>
          </rPr>
          <t>Martino Recanatini:</t>
        </r>
        <r>
          <rPr>
            <sz val="9"/>
            <color indexed="81"/>
            <rFont val="Tahoma"/>
            <family val="2"/>
          </rPr>
          <t xml:space="preserve">
Indicated 4, likely 100
</t>
        </r>
      </text>
    </comment>
    <comment ref="FW42" authorId="0">
      <text>
        <r>
          <rPr>
            <b/>
            <sz val="9"/>
            <color indexed="81"/>
            <rFont val="Tahoma"/>
            <family val="2"/>
          </rPr>
          <t>Martino Recanatini:</t>
        </r>
        <r>
          <rPr>
            <sz val="9"/>
            <color indexed="81"/>
            <rFont val="Tahoma"/>
            <family val="2"/>
          </rPr>
          <t xml:space="preserve">
0 for definition of "Individual"
</t>
        </r>
      </text>
    </comment>
    <comment ref="FX42" authorId="0">
      <text>
        <r>
          <rPr>
            <b/>
            <sz val="9"/>
            <color indexed="81"/>
            <rFont val="Tahoma"/>
            <family val="2"/>
          </rPr>
          <t>Martino Recanatini:</t>
        </r>
        <r>
          <rPr>
            <sz val="9"/>
            <color indexed="81"/>
            <rFont val="Tahoma"/>
            <family val="2"/>
          </rPr>
          <t xml:space="preserve">
0 for definition of "Individual"
</t>
        </r>
      </text>
    </comment>
    <comment ref="FY42" authorId="0">
      <text>
        <r>
          <rPr>
            <b/>
            <sz val="9"/>
            <color indexed="81"/>
            <rFont val="Tahoma"/>
            <family val="2"/>
          </rPr>
          <t>Martino Recanatini:</t>
        </r>
        <r>
          <rPr>
            <sz val="9"/>
            <color indexed="81"/>
            <rFont val="Tahoma"/>
            <family val="2"/>
          </rPr>
          <t xml:space="preserve">
0 for definition of "Individual"
</t>
        </r>
      </text>
    </comment>
    <comment ref="P43" authorId="1">
      <text>
        <r>
          <rPr>
            <b/>
            <sz val="10"/>
            <color rgb="FF000000"/>
            <rFont val="Tahoma"/>
            <family val="2"/>
          </rPr>
          <t>Michel Rauchs:</t>
        </r>
        <r>
          <rPr>
            <sz val="10"/>
            <color rgb="FF000000"/>
            <rFont val="Tahoma"/>
            <family val="2"/>
          </rPr>
          <t xml:space="preserve">
</t>
        </r>
        <r>
          <rPr>
            <sz val="10"/>
            <color rgb="FF000000"/>
            <rFont val="Tahoma"/>
            <family val="2"/>
          </rPr>
          <t>Based on last year's response</t>
        </r>
      </text>
    </comment>
    <comment ref="BK44" authorId="1">
      <text>
        <r>
          <rPr>
            <b/>
            <sz val="10"/>
            <color rgb="FF000000"/>
            <rFont val="Tahoma"/>
            <family val="2"/>
          </rPr>
          <t>Michel Rauchs:</t>
        </r>
        <r>
          <rPr>
            <sz val="10"/>
            <color rgb="FF000000"/>
            <rFont val="Tahoma"/>
            <family val="2"/>
          </rPr>
          <t xml:space="preserve">
</t>
        </r>
        <r>
          <rPr>
            <sz val="10"/>
            <color rgb="FF000000"/>
            <rFont val="Tahoma"/>
            <family val="2"/>
          </rPr>
          <t>Indicated 0, doesn't correspond to reality</t>
        </r>
      </text>
    </comment>
    <comment ref="BL44" authorId="1">
      <text>
        <r>
          <rPr>
            <b/>
            <sz val="10"/>
            <color rgb="FF000000"/>
            <rFont val="Tahoma"/>
            <family val="2"/>
          </rPr>
          <t>Michel Rauchs:</t>
        </r>
        <r>
          <rPr>
            <sz val="10"/>
            <color rgb="FF000000"/>
            <rFont val="Tahoma"/>
            <family val="2"/>
          </rPr>
          <t xml:space="preserve">
</t>
        </r>
        <r>
          <rPr>
            <sz val="10"/>
            <color rgb="FF000000"/>
            <rFont val="Tahoma"/>
            <family val="2"/>
          </rPr>
          <t>Indicated 0, doesn't correspond to reality</t>
        </r>
      </text>
    </comment>
    <comment ref="BM44" authorId="1">
      <text>
        <r>
          <rPr>
            <b/>
            <sz val="10"/>
            <color rgb="FF000000"/>
            <rFont val="Tahoma"/>
            <family val="2"/>
          </rPr>
          <t>Michel Rauchs:</t>
        </r>
        <r>
          <rPr>
            <sz val="10"/>
            <color rgb="FF000000"/>
            <rFont val="Tahoma"/>
            <family val="2"/>
          </rPr>
          <t xml:space="preserve">
</t>
        </r>
        <r>
          <rPr>
            <sz val="10"/>
            <color rgb="FF000000"/>
            <rFont val="Tahoma"/>
            <family val="2"/>
          </rPr>
          <t>Indicated 0, doesn't correspond to reality</t>
        </r>
      </text>
    </comment>
    <comment ref="BN44" authorId="1">
      <text>
        <r>
          <rPr>
            <b/>
            <sz val="10"/>
            <color rgb="FF000000"/>
            <rFont val="Tahoma"/>
            <family val="2"/>
          </rPr>
          <t>Michel Rauchs:</t>
        </r>
        <r>
          <rPr>
            <sz val="10"/>
            <color rgb="FF000000"/>
            <rFont val="Tahoma"/>
            <family val="2"/>
          </rPr>
          <t xml:space="preserve">
</t>
        </r>
        <r>
          <rPr>
            <sz val="10"/>
            <color rgb="FF000000"/>
            <rFont val="Tahoma"/>
            <family val="2"/>
          </rPr>
          <t>Indicated 0, doesn't correspond to reality</t>
        </r>
      </text>
    </comment>
    <comment ref="GV47" authorId="0">
      <text>
        <r>
          <rPr>
            <b/>
            <sz val="9"/>
            <color indexed="81"/>
            <rFont val="Tahoma"/>
            <family val="2"/>
          </rPr>
          <t>Martino Recanatini:</t>
        </r>
        <r>
          <rPr>
            <sz val="9"/>
            <color indexed="81"/>
            <rFont val="Tahoma"/>
            <family val="2"/>
          </rPr>
          <t xml:space="preserve">
Data normalised</t>
        </r>
      </text>
    </comment>
    <comment ref="FQ49" authorId="0">
      <text>
        <r>
          <rPr>
            <b/>
            <sz val="9"/>
            <color indexed="81"/>
            <rFont val="Tahoma"/>
            <family val="2"/>
          </rPr>
          <t>Martino Recanatini:</t>
        </r>
        <r>
          <rPr>
            <sz val="9"/>
            <color indexed="81"/>
            <rFont val="Tahoma"/>
            <family val="2"/>
          </rPr>
          <t xml:space="preserve">
Data normalised</t>
        </r>
      </text>
    </comment>
    <comment ref="FQ51" authorId="0">
      <text>
        <r>
          <rPr>
            <b/>
            <sz val="9"/>
            <color indexed="81"/>
            <rFont val="Tahoma"/>
            <family val="2"/>
          </rPr>
          <t>Martino Recanatini:</t>
        </r>
        <r>
          <rPr>
            <sz val="9"/>
            <color indexed="81"/>
            <rFont val="Tahoma"/>
            <family val="2"/>
          </rPr>
          <t xml:space="preserve">
Data normalised</t>
        </r>
      </text>
    </comment>
    <comment ref="FW51" authorId="0">
      <text>
        <r>
          <rPr>
            <b/>
            <sz val="9"/>
            <color indexed="81"/>
            <rFont val="Tahoma"/>
            <family val="2"/>
          </rPr>
          <t>Martino Recanatini:</t>
        </r>
        <r>
          <rPr>
            <sz val="9"/>
            <color indexed="81"/>
            <rFont val="Tahoma"/>
            <family val="2"/>
          </rPr>
          <t xml:space="preserve">
0 for definition of "Individual"
</t>
        </r>
      </text>
    </comment>
    <comment ref="FX51" authorId="0">
      <text>
        <r>
          <rPr>
            <b/>
            <sz val="9"/>
            <color indexed="81"/>
            <rFont val="Tahoma"/>
            <family val="2"/>
          </rPr>
          <t>Martino Recanatini:</t>
        </r>
        <r>
          <rPr>
            <sz val="9"/>
            <color indexed="81"/>
            <rFont val="Tahoma"/>
            <family val="2"/>
          </rPr>
          <t xml:space="preserve">
0 for definition of "Individual"
</t>
        </r>
      </text>
    </comment>
    <comment ref="FY51" authorId="0">
      <text>
        <r>
          <rPr>
            <b/>
            <sz val="9"/>
            <color indexed="81"/>
            <rFont val="Tahoma"/>
            <family val="2"/>
          </rPr>
          <t>Martino Recanatini:</t>
        </r>
        <r>
          <rPr>
            <sz val="9"/>
            <color indexed="81"/>
            <rFont val="Tahoma"/>
            <family val="2"/>
          </rPr>
          <t xml:space="preserve">
0 for definition of "Individual"
</t>
        </r>
      </text>
    </comment>
    <comment ref="FQ52" authorId="0">
      <text>
        <r>
          <rPr>
            <b/>
            <sz val="9"/>
            <color indexed="81"/>
            <rFont val="Tahoma"/>
            <family val="2"/>
          </rPr>
          <t>Martino Recanatini:</t>
        </r>
        <r>
          <rPr>
            <sz val="9"/>
            <color indexed="81"/>
            <rFont val="Tahoma"/>
            <family val="2"/>
          </rPr>
          <t xml:space="preserve">
Data normalised</t>
        </r>
      </text>
    </comment>
    <comment ref="GV52" authorId="0">
      <text>
        <r>
          <rPr>
            <b/>
            <sz val="9"/>
            <color indexed="81"/>
            <rFont val="Tahoma"/>
            <family val="2"/>
          </rPr>
          <t>Martino Recanatini:</t>
        </r>
        <r>
          <rPr>
            <sz val="9"/>
            <color indexed="81"/>
            <rFont val="Tahoma"/>
            <family val="2"/>
          </rPr>
          <t xml:space="preserve">
Data normalised</t>
        </r>
      </text>
    </comment>
    <comment ref="GV53" authorId="0">
      <text>
        <r>
          <rPr>
            <b/>
            <sz val="9"/>
            <color indexed="81"/>
            <rFont val="Tahoma"/>
            <family val="2"/>
          </rPr>
          <t>Martino Recanatini:</t>
        </r>
        <r>
          <rPr>
            <sz val="9"/>
            <color indexed="81"/>
            <rFont val="Tahoma"/>
            <family val="2"/>
          </rPr>
          <t xml:space="preserve">
Data normalised</t>
        </r>
      </text>
    </comment>
    <comment ref="BN55" authorId="1">
      <text>
        <r>
          <rPr>
            <b/>
            <sz val="10"/>
            <color rgb="FF000000"/>
            <rFont val="Tahoma"/>
            <family val="2"/>
          </rPr>
          <t>Michel Rauchs:</t>
        </r>
        <r>
          <rPr>
            <sz val="10"/>
            <color rgb="FF000000"/>
            <rFont val="Tahoma"/>
            <family val="2"/>
          </rPr>
          <t xml:space="preserve">
</t>
        </r>
        <r>
          <rPr>
            <sz val="10"/>
            <color rgb="FF000000"/>
            <rFont val="Tahoma"/>
            <family val="2"/>
          </rPr>
          <t>Indicated 3; likely meant 33%</t>
        </r>
      </text>
    </comment>
  </commentList>
</comments>
</file>

<file path=xl/comments2.xml><?xml version="1.0" encoding="utf-8"?>
<comments xmlns="http://schemas.openxmlformats.org/spreadsheetml/2006/main">
  <authors>
    <author>Martino Recanatini</author>
  </authors>
  <commentList>
    <comment ref="J6" authorId="0">
      <text>
        <r>
          <rPr>
            <b/>
            <sz val="9"/>
            <color rgb="FF000000"/>
            <rFont val="Tahoma"/>
            <family val="2"/>
          </rPr>
          <t>Martino Recanatini:</t>
        </r>
        <r>
          <rPr>
            <sz val="9"/>
            <color rgb="FF000000"/>
            <rFont val="Tahoma"/>
            <family val="2"/>
          </rPr>
          <t xml:space="preserve">
</t>
        </r>
        <r>
          <rPr>
            <sz val="9"/>
            <color rgb="FF000000"/>
            <rFont val="Tahoma"/>
            <family val="2"/>
          </rPr>
          <t xml:space="preserve">Erased "none"
</t>
        </r>
      </text>
    </comment>
    <comment ref="J15" authorId="0">
      <text>
        <r>
          <rPr>
            <b/>
            <sz val="9"/>
            <color indexed="81"/>
            <rFont val="Tahoma"/>
            <family val="2"/>
          </rPr>
          <t>Martino Recanatini:</t>
        </r>
        <r>
          <rPr>
            <sz val="9"/>
            <color indexed="81"/>
            <rFont val="Tahoma"/>
            <family val="2"/>
          </rPr>
          <t xml:space="preserve">
Erased "N/A"</t>
        </r>
      </text>
    </comment>
    <comment ref="J17" authorId="0">
      <text>
        <r>
          <rPr>
            <b/>
            <sz val="9"/>
            <color rgb="FF000000"/>
            <rFont val="Tahoma"/>
            <family val="2"/>
          </rPr>
          <t>Martino Recanatini:</t>
        </r>
        <r>
          <rPr>
            <sz val="9"/>
            <color rgb="FF000000"/>
            <rFont val="Tahoma"/>
            <family val="2"/>
          </rPr>
          <t xml:space="preserve">
</t>
        </r>
        <r>
          <rPr>
            <sz val="9"/>
            <color rgb="FF000000"/>
            <rFont val="Tahoma"/>
            <family val="2"/>
          </rPr>
          <t>Erased "none"</t>
        </r>
      </text>
    </comment>
  </commentList>
</comments>
</file>

<file path=xl/comments3.xml><?xml version="1.0" encoding="utf-8"?>
<comments xmlns="http://schemas.openxmlformats.org/spreadsheetml/2006/main">
  <authors>
    <author>Michel Rauchs</author>
  </authors>
  <commentList>
    <comment ref="G43" authorId="0">
      <text>
        <r>
          <rPr>
            <b/>
            <sz val="10"/>
            <color rgb="FF000000"/>
            <rFont val="Tahoma"/>
            <family val="2"/>
          </rPr>
          <t>Michel Rauchs:</t>
        </r>
        <r>
          <rPr>
            <sz val="10"/>
            <color rgb="FF000000"/>
            <rFont val="Tahoma"/>
            <family val="2"/>
          </rPr>
          <t xml:space="preserve">
</t>
        </r>
        <r>
          <rPr>
            <sz val="10"/>
            <color rgb="FF000000"/>
            <rFont val="Tahoma"/>
            <family val="2"/>
          </rPr>
          <t>Based on last year's response</t>
        </r>
      </text>
    </comment>
  </commentList>
</comments>
</file>

<file path=xl/comments4.xml><?xml version="1.0" encoding="utf-8"?>
<comments xmlns="http://schemas.openxmlformats.org/spreadsheetml/2006/main">
  <authors>
    <author>Michel Rauchs</author>
  </authors>
  <commentList>
    <comment ref="B7" authorId="0">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C7" authorId="0">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D7" authorId="0">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E7" authorId="0">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B8"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C8"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D8"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E8"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E11" authorId="0">
      <text>
        <r>
          <rPr>
            <b/>
            <sz val="10"/>
            <color rgb="FF000000"/>
            <rFont val="Tahoma"/>
            <family val="2"/>
          </rPr>
          <t>Michel Rauchs:</t>
        </r>
        <r>
          <rPr>
            <sz val="10"/>
            <color rgb="FF000000"/>
            <rFont val="Tahoma"/>
            <family val="2"/>
          </rPr>
          <t xml:space="preserve">
</t>
        </r>
        <r>
          <rPr>
            <sz val="10"/>
            <color rgb="FF000000"/>
            <rFont val="Tahoma"/>
            <family val="2"/>
          </rPr>
          <t>Indicated 1, removed.</t>
        </r>
      </text>
    </comment>
    <comment ref="B16"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C16"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D16"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E16"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E22" authorId="0">
      <text>
        <r>
          <rPr>
            <b/>
            <sz val="10"/>
            <color rgb="FF000000"/>
            <rFont val="Tahoma"/>
            <family val="2"/>
          </rPr>
          <t>Michel Rauchs:</t>
        </r>
        <r>
          <rPr>
            <sz val="10"/>
            <color rgb="FF000000"/>
            <rFont val="Tahoma"/>
            <family val="2"/>
          </rPr>
          <t xml:space="preserve">
</t>
        </r>
        <r>
          <rPr>
            <sz val="10"/>
            <color rgb="FF000000"/>
            <rFont val="Tahoma"/>
            <family val="2"/>
          </rPr>
          <t>Indicated 1, likely meant 100%</t>
        </r>
      </text>
    </comment>
    <comment ref="E24"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27"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C27"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D27"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E27"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E28" authorId="0">
      <text>
        <r>
          <rPr>
            <b/>
            <sz val="10"/>
            <color rgb="FF000000"/>
            <rFont val="Tahoma"/>
            <family val="2"/>
          </rPr>
          <t>Michel Rauchs:</t>
        </r>
        <r>
          <rPr>
            <sz val="10"/>
            <color rgb="FF000000"/>
            <rFont val="Tahoma"/>
            <family val="2"/>
          </rPr>
          <t xml:space="preserve">
</t>
        </r>
        <r>
          <rPr>
            <sz val="10"/>
            <color rgb="FF000000"/>
            <rFont val="Tahoma"/>
            <family val="2"/>
          </rPr>
          <t>Indicated 9; likely meant 100%</t>
        </r>
      </text>
    </comment>
    <comment ref="B30"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D30"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E30" authorId="0">
      <text>
        <r>
          <rPr>
            <b/>
            <sz val="10"/>
            <color rgb="FF000000"/>
            <rFont val="Tahoma"/>
            <family val="2"/>
          </rPr>
          <t>Michel Rauchs:</t>
        </r>
        <r>
          <rPr>
            <sz val="10"/>
            <color rgb="FF000000"/>
            <rFont val="Tahoma"/>
            <family val="2"/>
          </rPr>
          <t xml:space="preserve">
</t>
        </r>
        <r>
          <rPr>
            <sz val="10"/>
            <color rgb="FF000000"/>
            <rFont val="Tahoma"/>
            <family val="2"/>
          </rPr>
          <t>Indicated 0; removed.</t>
        </r>
      </text>
    </comment>
    <comment ref="B31" authorId="0">
      <text>
        <r>
          <rPr>
            <b/>
            <sz val="10"/>
            <color rgb="FF000000"/>
            <rFont val="Tahoma"/>
            <family val="2"/>
          </rPr>
          <t>Michel Rauchs:</t>
        </r>
        <r>
          <rPr>
            <sz val="10"/>
            <color rgb="FF000000"/>
            <rFont val="Tahoma"/>
            <family val="2"/>
          </rPr>
          <t xml:space="preserve">
</t>
        </r>
        <r>
          <rPr>
            <sz val="10"/>
            <color rgb="FF000000"/>
            <rFont val="Tahoma"/>
            <family val="2"/>
          </rPr>
          <t>Indicated 12, seems unrealistic.</t>
        </r>
      </text>
    </comment>
    <comment ref="E31" authorId="0">
      <text>
        <r>
          <rPr>
            <b/>
            <sz val="10"/>
            <color rgb="FF000000"/>
            <rFont val="Tahoma"/>
            <family val="2"/>
          </rPr>
          <t>Michel Rauchs:</t>
        </r>
        <r>
          <rPr>
            <sz val="10"/>
            <color rgb="FF000000"/>
            <rFont val="Tahoma"/>
            <family val="2"/>
          </rPr>
          <t xml:space="preserve">
</t>
        </r>
        <r>
          <rPr>
            <sz val="10"/>
            <color rgb="FF000000"/>
            <rFont val="Tahoma"/>
            <family val="2"/>
          </rPr>
          <t>Indicated 1, likely meant 100%</t>
        </r>
      </text>
    </comment>
    <comment ref="B32" authorId="0">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C32" authorId="0">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D32" authorId="0">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E32" authorId="0">
      <text>
        <r>
          <rPr>
            <b/>
            <sz val="10"/>
            <color rgb="FF000000"/>
            <rFont val="Tahoma"/>
            <family val="2"/>
          </rPr>
          <t>Michel Rauchs:</t>
        </r>
        <r>
          <rPr>
            <sz val="10"/>
            <color rgb="FF000000"/>
            <rFont val="Tahoma"/>
            <family val="2"/>
          </rPr>
          <t xml:space="preserve">
</t>
        </r>
        <r>
          <rPr>
            <sz val="10"/>
            <color rgb="FF000000"/>
            <rFont val="Tahoma"/>
            <family val="2"/>
          </rPr>
          <t>Inconsistent response; removed.</t>
        </r>
      </text>
    </comment>
    <comment ref="B44" authorId="0">
      <text>
        <r>
          <rPr>
            <b/>
            <sz val="10"/>
            <color rgb="FF000000"/>
            <rFont val="Tahoma"/>
            <family val="2"/>
          </rPr>
          <t>Michel Rauchs:</t>
        </r>
        <r>
          <rPr>
            <sz val="10"/>
            <color rgb="FF000000"/>
            <rFont val="Tahoma"/>
            <family val="2"/>
          </rPr>
          <t xml:space="preserve">
</t>
        </r>
        <r>
          <rPr>
            <sz val="10"/>
            <color rgb="FF000000"/>
            <rFont val="Tahoma"/>
            <family val="2"/>
          </rPr>
          <t>Indicated 0, doesn't correspond to reality</t>
        </r>
      </text>
    </comment>
    <comment ref="C44" authorId="0">
      <text>
        <r>
          <rPr>
            <b/>
            <sz val="10"/>
            <color rgb="FF000000"/>
            <rFont val="Tahoma"/>
            <family val="2"/>
          </rPr>
          <t>Michel Rauchs:</t>
        </r>
        <r>
          <rPr>
            <sz val="10"/>
            <color rgb="FF000000"/>
            <rFont val="Tahoma"/>
            <family val="2"/>
          </rPr>
          <t xml:space="preserve">
</t>
        </r>
        <r>
          <rPr>
            <sz val="10"/>
            <color rgb="FF000000"/>
            <rFont val="Tahoma"/>
            <family val="2"/>
          </rPr>
          <t>Indicated 0, doesn't correspond to reality</t>
        </r>
      </text>
    </comment>
    <comment ref="D44" authorId="0">
      <text>
        <r>
          <rPr>
            <b/>
            <sz val="10"/>
            <color rgb="FF000000"/>
            <rFont val="Tahoma"/>
            <family val="2"/>
          </rPr>
          <t>Michel Rauchs:</t>
        </r>
        <r>
          <rPr>
            <sz val="10"/>
            <color rgb="FF000000"/>
            <rFont val="Tahoma"/>
            <family val="2"/>
          </rPr>
          <t xml:space="preserve">
</t>
        </r>
        <r>
          <rPr>
            <sz val="10"/>
            <color rgb="FF000000"/>
            <rFont val="Tahoma"/>
            <family val="2"/>
          </rPr>
          <t>Indicated 0, doesn't correspond to reality</t>
        </r>
      </text>
    </comment>
    <comment ref="E44" authorId="0">
      <text>
        <r>
          <rPr>
            <b/>
            <sz val="10"/>
            <color rgb="FF000000"/>
            <rFont val="Tahoma"/>
            <family val="2"/>
          </rPr>
          <t>Michel Rauchs:</t>
        </r>
        <r>
          <rPr>
            <sz val="10"/>
            <color rgb="FF000000"/>
            <rFont val="Tahoma"/>
            <family val="2"/>
          </rPr>
          <t xml:space="preserve">
</t>
        </r>
        <r>
          <rPr>
            <sz val="10"/>
            <color rgb="FF000000"/>
            <rFont val="Tahoma"/>
            <family val="2"/>
          </rPr>
          <t>Indicated 0, doesn't correspond to reality</t>
        </r>
      </text>
    </comment>
    <comment ref="E55" authorId="0">
      <text>
        <r>
          <rPr>
            <b/>
            <sz val="10"/>
            <color rgb="FF000000"/>
            <rFont val="Tahoma"/>
            <family val="2"/>
          </rPr>
          <t>Michel Rauchs:</t>
        </r>
        <r>
          <rPr>
            <sz val="10"/>
            <color rgb="FF000000"/>
            <rFont val="Tahoma"/>
            <family val="2"/>
          </rPr>
          <t xml:space="preserve">
</t>
        </r>
        <r>
          <rPr>
            <sz val="10"/>
            <color rgb="FF000000"/>
            <rFont val="Tahoma"/>
            <family val="2"/>
          </rPr>
          <t>Indicated 3; likely meant 33%</t>
        </r>
      </text>
    </comment>
  </commentList>
</comments>
</file>

<file path=xl/comments5.xml><?xml version="1.0" encoding="utf-8"?>
<comments xmlns="http://schemas.openxmlformats.org/spreadsheetml/2006/main">
  <authors>
    <author>Martino Recanatini</author>
  </authors>
  <commentList>
    <comment ref="D4" authorId="0">
      <text>
        <r>
          <rPr>
            <b/>
            <sz val="9"/>
            <color indexed="81"/>
            <rFont val="Tahoma"/>
            <family val="2"/>
          </rPr>
          <t>Martino Recanatini:</t>
        </r>
        <r>
          <rPr>
            <sz val="9"/>
            <color indexed="81"/>
            <rFont val="Tahoma"/>
            <family val="2"/>
          </rPr>
          <t xml:space="preserve">
Data normalised - indicated 70</t>
        </r>
      </text>
    </comment>
    <comment ref="E7" authorId="0">
      <text>
        <r>
          <rPr>
            <b/>
            <sz val="9"/>
            <color indexed="81"/>
            <rFont val="Tahoma"/>
            <family val="2"/>
          </rPr>
          <t>Martino Recanatini:</t>
        </r>
        <r>
          <rPr>
            <sz val="9"/>
            <color indexed="81"/>
            <rFont val="Tahoma"/>
            <family val="2"/>
          </rPr>
          <t xml:space="preserve">
Data normalised</t>
        </r>
      </text>
    </comment>
    <comment ref="G7" authorId="0">
      <text>
        <r>
          <rPr>
            <b/>
            <sz val="9"/>
            <color indexed="81"/>
            <rFont val="Tahoma"/>
            <family val="2"/>
          </rPr>
          <t>Martino Recanatini:</t>
        </r>
        <r>
          <rPr>
            <sz val="9"/>
            <color indexed="81"/>
            <rFont val="Tahoma"/>
            <family val="2"/>
          </rPr>
          <t xml:space="preserve">
Data normalised</t>
        </r>
      </text>
    </comment>
    <comment ref="D8" authorId="0">
      <text>
        <r>
          <rPr>
            <b/>
            <sz val="9"/>
            <color indexed="81"/>
            <rFont val="Tahoma"/>
            <family val="2"/>
          </rPr>
          <t>Martino Recanatini:</t>
        </r>
        <r>
          <rPr>
            <sz val="9"/>
            <color indexed="81"/>
            <rFont val="Tahoma"/>
            <family val="2"/>
          </rPr>
          <t xml:space="preserve">
Data noramlised</t>
        </r>
      </text>
    </comment>
    <comment ref="F8" authorId="0">
      <text>
        <r>
          <rPr>
            <b/>
            <sz val="9"/>
            <color indexed="81"/>
            <rFont val="Tahoma"/>
            <family val="2"/>
          </rPr>
          <t>Martino Recanatini:</t>
        </r>
        <r>
          <rPr>
            <sz val="9"/>
            <color indexed="81"/>
            <rFont val="Tahoma"/>
            <family val="2"/>
          </rPr>
          <t xml:space="preserve">
Data normalised
</t>
        </r>
      </text>
    </comment>
    <comment ref="D10" authorId="0">
      <text>
        <r>
          <rPr>
            <b/>
            <sz val="9"/>
            <color indexed="81"/>
            <rFont val="Tahoma"/>
            <family val="2"/>
          </rPr>
          <t>Martino Recanatini:</t>
        </r>
        <r>
          <rPr>
            <sz val="9"/>
            <color indexed="81"/>
            <rFont val="Tahoma"/>
            <family val="2"/>
          </rPr>
          <t xml:space="preserve">
Data normalised
</t>
        </r>
      </text>
    </comment>
    <comment ref="C11" authorId="0">
      <text>
        <r>
          <rPr>
            <b/>
            <sz val="9"/>
            <color indexed="81"/>
            <rFont val="Tahoma"/>
            <family val="2"/>
          </rPr>
          <t>Martino Recanatini:</t>
        </r>
        <r>
          <rPr>
            <sz val="9"/>
            <color indexed="81"/>
            <rFont val="Tahoma"/>
            <family val="2"/>
          </rPr>
          <t xml:space="preserve">
Indicated 0, likely 100 - considering their activities</t>
        </r>
      </text>
    </comment>
    <comment ref="C12" authorId="0">
      <text>
        <r>
          <rPr>
            <b/>
            <sz val="9"/>
            <color indexed="81"/>
            <rFont val="Tahoma"/>
            <family val="2"/>
          </rPr>
          <t>Martino Recanatini:</t>
        </r>
        <r>
          <rPr>
            <sz val="9"/>
            <color indexed="81"/>
            <rFont val="Tahoma"/>
            <family val="2"/>
          </rPr>
          <t xml:space="preserve">
Indicated 31, likely 100 - considering their activities</t>
        </r>
      </text>
    </comment>
    <comment ref="E13" authorId="0">
      <text>
        <r>
          <rPr>
            <b/>
            <sz val="9"/>
            <color indexed="81"/>
            <rFont val="Tahoma"/>
            <family val="2"/>
          </rPr>
          <t>Martino Recanatini:</t>
        </r>
        <r>
          <rPr>
            <sz val="9"/>
            <color indexed="81"/>
            <rFont val="Tahoma"/>
            <family val="2"/>
          </rPr>
          <t xml:space="preserve">
Indicated 30, likely 100 - considering their activities</t>
        </r>
      </text>
    </comment>
    <comment ref="D14" authorId="0">
      <text>
        <r>
          <rPr>
            <b/>
            <sz val="9"/>
            <color indexed="81"/>
            <rFont val="Tahoma"/>
            <family val="2"/>
          </rPr>
          <t>Martino Recanatini:</t>
        </r>
        <r>
          <rPr>
            <sz val="9"/>
            <color indexed="81"/>
            <rFont val="Tahoma"/>
            <family val="2"/>
          </rPr>
          <t xml:space="preserve">
Indicated 7, likely 100 - considering his activities</t>
        </r>
      </text>
    </comment>
    <comment ref="C16" authorId="0">
      <text>
        <r>
          <rPr>
            <b/>
            <sz val="9"/>
            <color indexed="81"/>
            <rFont val="Tahoma"/>
            <family val="2"/>
          </rPr>
          <t xml:space="preserve">Martino Recanatini:
</t>
        </r>
        <r>
          <rPr>
            <sz val="9"/>
            <color indexed="81"/>
            <rFont val="Tahoma"/>
            <family val="2"/>
          </rPr>
          <t xml:space="preserve">Data normalised
</t>
        </r>
      </text>
    </comment>
    <comment ref="B17" authorId="0">
      <text>
        <r>
          <rPr>
            <b/>
            <sz val="9"/>
            <color indexed="81"/>
            <rFont val="Tahoma"/>
            <family val="2"/>
          </rPr>
          <t>Martino Recanatini:</t>
        </r>
        <r>
          <rPr>
            <sz val="9"/>
            <color indexed="81"/>
            <rFont val="Tahoma"/>
            <family val="2"/>
          </rPr>
          <t xml:space="preserve">
Data normalised</t>
        </r>
      </text>
    </comment>
    <comment ref="C17" authorId="0">
      <text>
        <r>
          <rPr>
            <b/>
            <sz val="9"/>
            <color indexed="81"/>
            <rFont val="Tahoma"/>
            <family val="2"/>
          </rPr>
          <t>Martino Recanatini:</t>
        </r>
        <r>
          <rPr>
            <sz val="9"/>
            <color indexed="81"/>
            <rFont val="Tahoma"/>
            <family val="2"/>
          </rPr>
          <t xml:space="preserve">
Data normalised</t>
        </r>
      </text>
    </comment>
    <comment ref="B20" authorId="0">
      <text>
        <r>
          <rPr>
            <b/>
            <sz val="9"/>
            <color indexed="81"/>
            <rFont val="Tahoma"/>
            <family val="2"/>
          </rPr>
          <t>Martino Recanatini:</t>
        </r>
        <r>
          <rPr>
            <sz val="9"/>
            <color indexed="81"/>
            <rFont val="Tahoma"/>
            <family val="2"/>
          </rPr>
          <t xml:space="preserve">
Data normalised
</t>
        </r>
      </text>
    </comment>
    <comment ref="D20" authorId="0">
      <text>
        <r>
          <rPr>
            <b/>
            <sz val="9"/>
            <color indexed="81"/>
            <rFont val="Tahoma"/>
            <family val="2"/>
          </rPr>
          <t>Martino Recanatini:</t>
        </r>
        <r>
          <rPr>
            <sz val="9"/>
            <color indexed="81"/>
            <rFont val="Tahoma"/>
            <family val="2"/>
          </rPr>
          <t xml:space="preserve">
Data normalised
</t>
        </r>
      </text>
    </comment>
    <comment ref="C21" authorId="0">
      <text>
        <r>
          <rPr>
            <b/>
            <sz val="9"/>
            <color indexed="81"/>
            <rFont val="Tahoma"/>
            <family val="2"/>
          </rPr>
          <t>Martino Recanatini:</t>
        </r>
        <r>
          <rPr>
            <sz val="9"/>
            <color indexed="81"/>
            <rFont val="Tahoma"/>
            <family val="2"/>
          </rPr>
          <t xml:space="preserve">
Indicated 0, likely 100</t>
        </r>
      </text>
    </comment>
    <comment ref="C22" authorId="0">
      <text>
        <r>
          <rPr>
            <b/>
            <sz val="9"/>
            <color indexed="81"/>
            <rFont val="Tahoma"/>
            <family val="2"/>
          </rPr>
          <t>Martino Recanatini:</t>
        </r>
        <r>
          <rPr>
            <sz val="9"/>
            <color indexed="81"/>
            <rFont val="Tahoma"/>
            <family val="2"/>
          </rPr>
          <t xml:space="preserve">
Data normalised</t>
        </r>
      </text>
    </comment>
    <comment ref="H22" authorId="0">
      <text>
        <r>
          <rPr>
            <b/>
            <sz val="9"/>
            <color indexed="81"/>
            <rFont val="Tahoma"/>
            <family val="2"/>
          </rPr>
          <t>Martino Recanatini:</t>
        </r>
        <r>
          <rPr>
            <sz val="9"/>
            <color indexed="81"/>
            <rFont val="Tahoma"/>
            <family val="2"/>
          </rPr>
          <t xml:space="preserve">
Data normalised</t>
        </r>
      </text>
    </comment>
    <comment ref="C24" authorId="0">
      <text>
        <r>
          <rPr>
            <b/>
            <sz val="9"/>
            <color indexed="81"/>
            <rFont val="Tahoma"/>
            <family val="2"/>
          </rPr>
          <t>Martino Recanatini:</t>
        </r>
        <r>
          <rPr>
            <sz val="9"/>
            <color indexed="81"/>
            <rFont val="Tahoma"/>
            <family val="2"/>
          </rPr>
          <t xml:space="preserve">
Indicated 0, likely 100 - considering their activities</t>
        </r>
      </text>
    </comment>
    <comment ref="D25" authorId="0">
      <text>
        <r>
          <rPr>
            <b/>
            <sz val="9"/>
            <color indexed="81"/>
            <rFont val="Tahoma"/>
            <family val="2"/>
          </rPr>
          <t>Martino Recanatini:</t>
        </r>
        <r>
          <rPr>
            <sz val="9"/>
            <color indexed="81"/>
            <rFont val="Tahoma"/>
            <family val="2"/>
          </rPr>
          <t xml:space="preserve">
Indicated 1, likely 100
</t>
        </r>
      </text>
    </comment>
    <comment ref="H26" authorId="0">
      <text>
        <r>
          <rPr>
            <b/>
            <sz val="9"/>
            <color indexed="81"/>
            <rFont val="Tahoma"/>
            <family val="2"/>
          </rPr>
          <t>Martino Recanatini:</t>
        </r>
        <r>
          <rPr>
            <sz val="9"/>
            <color indexed="81"/>
            <rFont val="Tahoma"/>
            <family val="2"/>
          </rPr>
          <t xml:space="preserve">
Data normalised</t>
        </r>
      </text>
    </comment>
    <comment ref="C27" authorId="0">
      <text>
        <r>
          <rPr>
            <b/>
            <sz val="9"/>
            <color indexed="81"/>
            <rFont val="Tahoma"/>
            <family val="2"/>
          </rPr>
          <t>Martino Recanatini:</t>
        </r>
        <r>
          <rPr>
            <sz val="9"/>
            <color indexed="81"/>
            <rFont val="Tahoma"/>
            <family val="2"/>
          </rPr>
          <t xml:space="preserve">
Indicated 5, likeli 100 - considering their activities</t>
        </r>
      </text>
    </comment>
    <comment ref="D34" authorId="0">
      <text>
        <r>
          <rPr>
            <b/>
            <sz val="9"/>
            <color indexed="81"/>
            <rFont val="Tahoma"/>
            <family val="2"/>
          </rPr>
          <t>Martino Recanatini:</t>
        </r>
        <r>
          <rPr>
            <sz val="9"/>
            <color indexed="81"/>
            <rFont val="Tahoma"/>
            <family val="2"/>
          </rPr>
          <t xml:space="preserve">
Data normalised</t>
        </r>
      </text>
    </comment>
    <comment ref="D35" authorId="0">
      <text>
        <r>
          <rPr>
            <b/>
            <sz val="9"/>
            <color indexed="81"/>
            <rFont val="Tahoma"/>
            <family val="2"/>
          </rPr>
          <t>Martino Recanatini:</t>
        </r>
        <r>
          <rPr>
            <sz val="9"/>
            <color indexed="81"/>
            <rFont val="Tahoma"/>
            <family val="2"/>
          </rPr>
          <t xml:space="preserve">
Indicated 5 , likely 100 - considering their activities</t>
        </r>
      </text>
    </comment>
    <comment ref="D36" authorId="0">
      <text>
        <r>
          <rPr>
            <b/>
            <sz val="9"/>
            <color indexed="81"/>
            <rFont val="Tahoma"/>
            <family val="2"/>
          </rPr>
          <t>Martino Recanatini:</t>
        </r>
        <r>
          <rPr>
            <sz val="9"/>
            <color indexed="81"/>
            <rFont val="Tahoma"/>
            <family val="2"/>
          </rPr>
          <t xml:space="preserve">
Indicated 10, likely 100 - considering their activities
</t>
        </r>
      </text>
    </comment>
    <comment ref="D37" authorId="0">
      <text>
        <r>
          <rPr>
            <b/>
            <sz val="9"/>
            <color indexed="81"/>
            <rFont val="Tahoma"/>
            <family val="2"/>
          </rPr>
          <t>Martino Recanatini:</t>
        </r>
        <r>
          <rPr>
            <sz val="9"/>
            <color indexed="81"/>
            <rFont val="Tahoma"/>
            <family val="2"/>
          </rPr>
          <t xml:space="preserve">
Indicated 11, likely 100 - considering their activities
</t>
        </r>
      </text>
    </comment>
    <comment ref="D42" authorId="0">
      <text>
        <r>
          <rPr>
            <b/>
            <sz val="9"/>
            <color indexed="81"/>
            <rFont val="Tahoma"/>
            <family val="2"/>
          </rPr>
          <t>Martino Recanatini:</t>
        </r>
        <r>
          <rPr>
            <sz val="9"/>
            <color indexed="81"/>
            <rFont val="Tahoma"/>
            <family val="2"/>
          </rPr>
          <t xml:space="preserve">
Indicated 1, likely 100
</t>
        </r>
      </text>
    </comment>
  </commentList>
</comments>
</file>

<file path=xl/comments6.xml><?xml version="1.0" encoding="utf-8"?>
<comments xmlns="http://schemas.openxmlformats.org/spreadsheetml/2006/main">
  <authors>
    <author>Martino Recanatini</author>
  </authors>
  <commentList>
    <comment ref="B8" authorId="0">
      <text>
        <r>
          <rPr>
            <b/>
            <sz val="9"/>
            <color indexed="81"/>
            <rFont val="Tahoma"/>
            <family val="2"/>
          </rPr>
          <t>Martino Recanatini:</t>
        </r>
        <r>
          <rPr>
            <sz val="9"/>
            <color indexed="81"/>
            <rFont val="Tahoma"/>
            <family val="2"/>
          </rPr>
          <t xml:space="preserve">
data normalised</t>
        </r>
      </text>
    </comment>
    <comment ref="B11" authorId="0">
      <text>
        <r>
          <rPr>
            <b/>
            <sz val="9"/>
            <color indexed="81"/>
            <rFont val="Tahoma"/>
            <family val="2"/>
          </rPr>
          <t>Martino Recanatini:</t>
        </r>
        <r>
          <rPr>
            <sz val="9"/>
            <color indexed="81"/>
            <rFont val="Tahoma"/>
            <family val="2"/>
          </rPr>
          <t xml:space="preserve">
Replaced numbers to round up to 100</t>
        </r>
      </text>
    </comment>
    <comment ref="B12" authorId="0">
      <text>
        <r>
          <rPr>
            <b/>
            <sz val="9"/>
            <color indexed="81"/>
            <rFont val="Tahoma"/>
            <family val="2"/>
          </rPr>
          <t>Martino Recanatini:</t>
        </r>
        <r>
          <rPr>
            <sz val="9"/>
            <color indexed="81"/>
            <rFont val="Tahoma"/>
            <family val="2"/>
          </rPr>
          <t xml:space="preserve">
Data normalised</t>
        </r>
      </text>
    </comment>
    <comment ref="C13" authorId="0">
      <text>
        <r>
          <rPr>
            <b/>
            <sz val="9"/>
            <color indexed="81"/>
            <rFont val="Tahoma"/>
            <family val="2"/>
          </rPr>
          <t>Martino Recanatini:</t>
        </r>
        <r>
          <rPr>
            <sz val="9"/>
            <color indexed="81"/>
            <rFont val="Tahoma"/>
            <family val="2"/>
          </rPr>
          <t xml:space="preserve">
Data normalised
</t>
        </r>
      </text>
    </comment>
    <comment ref="B14" authorId="0">
      <text>
        <r>
          <rPr>
            <b/>
            <sz val="9"/>
            <color rgb="FF000000"/>
            <rFont val="Tahoma"/>
            <family val="2"/>
          </rPr>
          <t>Martino Recanatini:</t>
        </r>
        <r>
          <rPr>
            <sz val="9"/>
            <color rgb="FF000000"/>
            <rFont val="Tahoma"/>
            <family val="2"/>
          </rPr>
          <t xml:space="preserve">
</t>
        </r>
        <r>
          <rPr>
            <sz val="9"/>
            <color rgb="FF000000"/>
            <rFont val="Tahoma"/>
            <family val="2"/>
          </rPr>
          <t>Data modified to round up to 100</t>
        </r>
      </text>
    </comment>
    <comment ref="F16" authorId="0">
      <text>
        <r>
          <rPr>
            <b/>
            <sz val="9"/>
            <color indexed="81"/>
            <rFont val="Tahoma"/>
            <family val="2"/>
          </rPr>
          <t>Martino Recanatini:</t>
        </r>
        <r>
          <rPr>
            <sz val="9"/>
            <color indexed="81"/>
            <rFont val="Tahoma"/>
            <family val="2"/>
          </rPr>
          <t xml:space="preserve">
Data normalised</t>
        </r>
      </text>
    </comment>
    <comment ref="C18" authorId="0">
      <text>
        <r>
          <rPr>
            <b/>
            <sz val="9"/>
            <color indexed="81"/>
            <rFont val="Tahoma"/>
            <family val="2"/>
          </rPr>
          <t>Martino Recanatini:</t>
        </r>
        <r>
          <rPr>
            <sz val="9"/>
            <color indexed="81"/>
            <rFont val="Tahoma"/>
            <family val="2"/>
          </rPr>
          <t xml:space="preserve">
Data normalised</t>
        </r>
      </text>
    </comment>
    <comment ref="E22" authorId="0">
      <text>
        <r>
          <rPr>
            <b/>
            <sz val="9"/>
            <color indexed="81"/>
            <rFont val="Tahoma"/>
            <family val="2"/>
          </rPr>
          <t>Martino Recanatini:</t>
        </r>
        <r>
          <rPr>
            <sz val="9"/>
            <color indexed="81"/>
            <rFont val="Tahoma"/>
            <family val="2"/>
          </rPr>
          <t xml:space="preserve">
Data normalised</t>
        </r>
      </text>
    </comment>
    <comment ref="B24" authorId="0">
      <text>
        <r>
          <rPr>
            <b/>
            <sz val="9"/>
            <color indexed="81"/>
            <rFont val="Tahoma"/>
            <family val="2"/>
          </rPr>
          <t>Martino Recanatini:</t>
        </r>
        <r>
          <rPr>
            <sz val="9"/>
            <color indexed="81"/>
            <rFont val="Tahoma"/>
            <family val="2"/>
          </rPr>
          <t xml:space="preserve">
Data modified to round up to 100</t>
        </r>
      </text>
    </comment>
    <comment ref="B25" authorId="0">
      <text>
        <r>
          <rPr>
            <b/>
            <sz val="9"/>
            <color indexed="81"/>
            <rFont val="Tahoma"/>
            <family val="2"/>
          </rPr>
          <t>Martino Recanatini:</t>
        </r>
        <r>
          <rPr>
            <sz val="9"/>
            <color indexed="81"/>
            <rFont val="Tahoma"/>
            <family val="2"/>
          </rPr>
          <t xml:space="preserve">
Data normalised</t>
        </r>
      </text>
    </comment>
    <comment ref="B27" authorId="0">
      <text>
        <r>
          <rPr>
            <b/>
            <sz val="9"/>
            <color indexed="81"/>
            <rFont val="Tahoma"/>
            <family val="2"/>
          </rPr>
          <t>Martino Recanatini:</t>
        </r>
        <r>
          <rPr>
            <sz val="9"/>
            <color indexed="81"/>
            <rFont val="Tahoma"/>
            <family val="2"/>
          </rPr>
          <t xml:space="preserve">
Data normalised</t>
        </r>
      </text>
    </comment>
    <comment ref="B29" authorId="0">
      <text>
        <r>
          <rPr>
            <b/>
            <sz val="9"/>
            <color indexed="81"/>
            <rFont val="Tahoma"/>
            <family val="2"/>
          </rPr>
          <t>Martino Recanatini:</t>
        </r>
        <r>
          <rPr>
            <sz val="9"/>
            <color indexed="81"/>
            <rFont val="Tahoma"/>
            <family val="2"/>
          </rPr>
          <t xml:space="preserve">
Data modified to round up to 100</t>
        </r>
      </text>
    </comment>
    <comment ref="E30" authorId="0">
      <text>
        <r>
          <rPr>
            <b/>
            <sz val="9"/>
            <color indexed="81"/>
            <rFont val="Tahoma"/>
            <family val="2"/>
          </rPr>
          <t>Martino Recanatini:</t>
        </r>
        <r>
          <rPr>
            <sz val="9"/>
            <color indexed="81"/>
            <rFont val="Tahoma"/>
            <family val="2"/>
          </rPr>
          <t xml:space="preserve">
Data modified to round up to 100</t>
        </r>
      </text>
    </comment>
    <comment ref="B31" authorId="0">
      <text>
        <r>
          <rPr>
            <b/>
            <sz val="9"/>
            <color indexed="81"/>
            <rFont val="Tahoma"/>
            <family val="2"/>
          </rPr>
          <t>Martino Recanatini:</t>
        </r>
        <r>
          <rPr>
            <sz val="9"/>
            <color indexed="81"/>
            <rFont val="Tahoma"/>
            <family val="2"/>
          </rPr>
          <t xml:space="preserve">
Data normalised</t>
        </r>
      </text>
    </comment>
    <comment ref="B33" authorId="0">
      <text>
        <r>
          <rPr>
            <b/>
            <sz val="9"/>
            <color indexed="81"/>
            <rFont val="Tahoma"/>
            <family val="2"/>
          </rPr>
          <t>Martino Recanatini:</t>
        </r>
        <r>
          <rPr>
            <sz val="9"/>
            <color indexed="81"/>
            <rFont val="Tahoma"/>
            <family val="2"/>
          </rPr>
          <t xml:space="preserve">
Data modified to round uo to 100</t>
        </r>
      </text>
    </comment>
    <comment ref="E34" authorId="0">
      <text>
        <r>
          <rPr>
            <b/>
            <sz val="9"/>
            <color indexed="81"/>
            <rFont val="Tahoma"/>
            <family val="2"/>
          </rPr>
          <t>Martino Recanatini:</t>
        </r>
        <r>
          <rPr>
            <sz val="9"/>
            <color indexed="81"/>
            <rFont val="Tahoma"/>
            <family val="2"/>
          </rPr>
          <t xml:space="preserve">
Data normalised</t>
        </r>
      </text>
    </comment>
    <comment ref="B35" authorId="0">
      <text>
        <r>
          <rPr>
            <b/>
            <sz val="9"/>
            <color indexed="81"/>
            <rFont val="Tahoma"/>
            <family val="2"/>
          </rPr>
          <t xml:space="preserve">Martino Recanatini:
</t>
        </r>
        <r>
          <rPr>
            <sz val="9"/>
            <color indexed="81"/>
            <rFont val="Tahoma"/>
            <family val="2"/>
          </rPr>
          <t>Data normalised</t>
        </r>
      </text>
    </comment>
    <comment ref="B36" authorId="0">
      <text>
        <r>
          <rPr>
            <b/>
            <sz val="9"/>
            <color indexed="81"/>
            <rFont val="Tahoma"/>
            <family val="2"/>
          </rPr>
          <t>Martino Recanatini:</t>
        </r>
        <r>
          <rPr>
            <sz val="9"/>
            <color indexed="81"/>
            <rFont val="Tahoma"/>
            <family val="2"/>
          </rPr>
          <t xml:space="preserve">
Data modified to round up to 100</t>
        </r>
      </text>
    </comment>
    <comment ref="B37" authorId="0">
      <text>
        <r>
          <rPr>
            <b/>
            <sz val="9"/>
            <color indexed="81"/>
            <rFont val="Tahoma"/>
            <family val="2"/>
          </rPr>
          <t>Martino Recanatini:</t>
        </r>
        <r>
          <rPr>
            <sz val="9"/>
            <color indexed="81"/>
            <rFont val="Tahoma"/>
            <family val="2"/>
          </rPr>
          <t xml:space="preserve">
Data normalised
</t>
        </r>
      </text>
    </comment>
    <comment ref="B39" authorId="0">
      <text>
        <r>
          <rPr>
            <b/>
            <sz val="9"/>
            <color indexed="81"/>
            <rFont val="Tahoma"/>
            <family val="2"/>
          </rPr>
          <t>Martino Recanatini:</t>
        </r>
        <r>
          <rPr>
            <sz val="9"/>
            <color indexed="81"/>
            <rFont val="Tahoma"/>
            <family val="2"/>
          </rPr>
          <t xml:space="preserve">
Data normalised</t>
        </r>
      </text>
    </comment>
    <comment ref="B42" authorId="0">
      <text>
        <r>
          <rPr>
            <b/>
            <sz val="9"/>
            <color indexed="81"/>
            <rFont val="Tahoma"/>
            <family val="2"/>
          </rPr>
          <t>Martino Recanatini:</t>
        </r>
        <r>
          <rPr>
            <sz val="9"/>
            <color indexed="81"/>
            <rFont val="Tahoma"/>
            <family val="2"/>
          </rPr>
          <t xml:space="preserve">
Indicated 4, likely 100
</t>
        </r>
      </text>
    </comment>
    <comment ref="B49" authorId="0">
      <text>
        <r>
          <rPr>
            <b/>
            <sz val="9"/>
            <color indexed="81"/>
            <rFont val="Tahoma"/>
            <family val="2"/>
          </rPr>
          <t>Martino Recanatini:</t>
        </r>
        <r>
          <rPr>
            <sz val="9"/>
            <color indexed="81"/>
            <rFont val="Tahoma"/>
            <family val="2"/>
          </rPr>
          <t xml:space="preserve">
Data normalised</t>
        </r>
      </text>
    </comment>
    <comment ref="B51" authorId="0">
      <text>
        <r>
          <rPr>
            <b/>
            <sz val="9"/>
            <color indexed="81"/>
            <rFont val="Tahoma"/>
            <family val="2"/>
          </rPr>
          <t>Martino Recanatini:</t>
        </r>
        <r>
          <rPr>
            <sz val="9"/>
            <color indexed="81"/>
            <rFont val="Tahoma"/>
            <family val="2"/>
          </rPr>
          <t xml:space="preserve">
Data normalised</t>
        </r>
      </text>
    </comment>
    <comment ref="B52" authorId="0">
      <text>
        <r>
          <rPr>
            <b/>
            <sz val="9"/>
            <color indexed="81"/>
            <rFont val="Tahoma"/>
            <family val="2"/>
          </rPr>
          <t>Martino Recanatini:</t>
        </r>
        <r>
          <rPr>
            <sz val="9"/>
            <color indexed="81"/>
            <rFont val="Tahoma"/>
            <family val="2"/>
          </rPr>
          <t xml:space="preserve">
Data normalised</t>
        </r>
      </text>
    </comment>
  </commentList>
</comments>
</file>

<file path=xl/comments7.xml><?xml version="1.0" encoding="utf-8"?>
<comments xmlns="http://schemas.openxmlformats.org/spreadsheetml/2006/main">
  <authors>
    <author>Martino Recanatini</author>
  </authors>
  <commentList>
    <comment ref="B2" authorId="0">
      <text>
        <r>
          <rPr>
            <b/>
            <sz val="9"/>
            <color indexed="81"/>
            <rFont val="Tahoma"/>
            <family val="2"/>
          </rPr>
          <t>Martino Recanatini:</t>
        </r>
        <r>
          <rPr>
            <sz val="9"/>
            <color indexed="81"/>
            <rFont val="Tahoma"/>
            <family val="2"/>
          </rPr>
          <t xml:space="preserve">
Erased "0"</t>
        </r>
      </text>
    </comment>
    <comment ref="C2" authorId="0">
      <text>
        <r>
          <rPr>
            <b/>
            <sz val="9"/>
            <color indexed="81"/>
            <rFont val="Tahoma"/>
            <family val="2"/>
          </rPr>
          <t>Martino Recanatini:</t>
        </r>
        <r>
          <rPr>
            <sz val="9"/>
            <color indexed="81"/>
            <rFont val="Tahoma"/>
            <family val="2"/>
          </rPr>
          <t xml:space="preserve">
Erased "0"</t>
        </r>
      </text>
    </comment>
    <comment ref="D2" authorId="0">
      <text>
        <r>
          <rPr>
            <b/>
            <sz val="9"/>
            <color indexed="81"/>
            <rFont val="Tahoma"/>
            <family val="2"/>
          </rPr>
          <t>Martino Recanatini:</t>
        </r>
        <r>
          <rPr>
            <sz val="9"/>
            <color indexed="81"/>
            <rFont val="Tahoma"/>
            <family val="2"/>
          </rPr>
          <t xml:space="preserve">
Erased "0"</t>
        </r>
      </text>
    </comment>
    <comment ref="B3" authorId="0">
      <text>
        <r>
          <rPr>
            <b/>
            <sz val="9"/>
            <color indexed="81"/>
            <rFont val="Tahoma"/>
            <family val="2"/>
          </rPr>
          <t>Martino Recanatini:</t>
        </r>
        <r>
          <rPr>
            <sz val="9"/>
            <color indexed="81"/>
            <rFont val="Tahoma"/>
            <family val="2"/>
          </rPr>
          <t xml:space="preserve">
Erased "0"</t>
        </r>
      </text>
    </comment>
    <comment ref="C3" authorId="0">
      <text>
        <r>
          <rPr>
            <b/>
            <sz val="9"/>
            <color indexed="81"/>
            <rFont val="Tahoma"/>
            <family val="2"/>
          </rPr>
          <t>Martino Recanatini:</t>
        </r>
        <r>
          <rPr>
            <sz val="9"/>
            <color indexed="81"/>
            <rFont val="Tahoma"/>
            <family val="2"/>
          </rPr>
          <t xml:space="preserve">
Erased "0"</t>
        </r>
      </text>
    </comment>
    <comment ref="D3" authorId="0">
      <text>
        <r>
          <rPr>
            <b/>
            <sz val="9"/>
            <color indexed="81"/>
            <rFont val="Tahoma"/>
            <family val="2"/>
          </rPr>
          <t>Martino Recanatini:</t>
        </r>
        <r>
          <rPr>
            <sz val="9"/>
            <color indexed="81"/>
            <rFont val="Tahoma"/>
            <family val="2"/>
          </rPr>
          <t xml:space="preserve">
Erased "0"</t>
        </r>
      </text>
    </comment>
    <comment ref="B4" authorId="0">
      <text>
        <r>
          <rPr>
            <b/>
            <sz val="9"/>
            <color indexed="81"/>
            <rFont val="Tahoma"/>
            <family val="2"/>
          </rPr>
          <t>Martino Recanatini:</t>
        </r>
        <r>
          <rPr>
            <sz val="9"/>
            <color indexed="81"/>
            <rFont val="Tahoma"/>
            <family val="2"/>
          </rPr>
          <t xml:space="preserve">
Erased "0"</t>
        </r>
      </text>
    </comment>
    <comment ref="C4" authorId="0">
      <text>
        <r>
          <rPr>
            <b/>
            <sz val="9"/>
            <color indexed="81"/>
            <rFont val="Tahoma"/>
            <family val="2"/>
          </rPr>
          <t>Martino Recanatini:</t>
        </r>
        <r>
          <rPr>
            <sz val="9"/>
            <color indexed="81"/>
            <rFont val="Tahoma"/>
            <family val="2"/>
          </rPr>
          <t xml:space="preserve">
Erased "0"</t>
        </r>
      </text>
    </comment>
    <comment ref="D4" authorId="0">
      <text>
        <r>
          <rPr>
            <b/>
            <sz val="9"/>
            <color indexed="81"/>
            <rFont val="Tahoma"/>
            <family val="2"/>
          </rPr>
          <t>Martino Recanatini:</t>
        </r>
        <r>
          <rPr>
            <sz val="9"/>
            <color indexed="81"/>
            <rFont val="Tahoma"/>
            <family val="2"/>
          </rPr>
          <t xml:space="preserve">
0 for definition of "Individual"
</t>
        </r>
      </text>
    </comment>
    <comment ref="C6" authorId="0">
      <text>
        <r>
          <rPr>
            <b/>
            <sz val="9"/>
            <color indexed="81"/>
            <rFont val="Tahoma"/>
            <family val="2"/>
          </rPr>
          <t>Martino Recanatini:</t>
        </r>
        <r>
          <rPr>
            <sz val="9"/>
            <color indexed="81"/>
            <rFont val="Tahoma"/>
            <family val="2"/>
          </rPr>
          <t xml:space="preserve">
0 for definition of "Individual"
</t>
        </r>
      </text>
    </comment>
    <comment ref="D6" authorId="0">
      <text>
        <r>
          <rPr>
            <b/>
            <sz val="9"/>
            <color indexed="81"/>
            <rFont val="Tahoma"/>
            <family val="2"/>
          </rPr>
          <t>Martino Recanatini:</t>
        </r>
        <r>
          <rPr>
            <sz val="9"/>
            <color indexed="81"/>
            <rFont val="Tahoma"/>
            <family val="2"/>
          </rPr>
          <t xml:space="preserve">
0 for definition of "Individual"
</t>
        </r>
      </text>
    </comment>
    <comment ref="B8" authorId="0">
      <text>
        <r>
          <rPr>
            <b/>
            <sz val="9"/>
            <color indexed="81"/>
            <rFont val="Tahoma"/>
            <family val="2"/>
          </rPr>
          <t>Martino Recanatini:</t>
        </r>
        <r>
          <rPr>
            <sz val="9"/>
            <color indexed="81"/>
            <rFont val="Tahoma"/>
            <family val="2"/>
          </rPr>
          <t xml:space="preserve">
Erased "0"</t>
        </r>
      </text>
    </comment>
    <comment ref="C8" authorId="0">
      <text>
        <r>
          <rPr>
            <b/>
            <sz val="9"/>
            <color indexed="81"/>
            <rFont val="Tahoma"/>
            <family val="2"/>
          </rPr>
          <t>Martino Recanatini:</t>
        </r>
        <r>
          <rPr>
            <sz val="9"/>
            <color indexed="81"/>
            <rFont val="Tahoma"/>
            <family val="2"/>
          </rPr>
          <t xml:space="preserve">
Erased "0"</t>
        </r>
      </text>
    </comment>
    <comment ref="D8" authorId="0">
      <text>
        <r>
          <rPr>
            <b/>
            <sz val="9"/>
            <color indexed="81"/>
            <rFont val="Tahoma"/>
            <family val="2"/>
          </rPr>
          <t>Martino Recanatini:</t>
        </r>
        <r>
          <rPr>
            <sz val="9"/>
            <color indexed="81"/>
            <rFont val="Tahoma"/>
            <family val="2"/>
          </rPr>
          <t xml:space="preserve">
Erased "0"</t>
        </r>
      </text>
    </comment>
    <comment ref="B9" authorId="0">
      <text>
        <r>
          <rPr>
            <b/>
            <sz val="9"/>
            <color indexed="81"/>
            <rFont val="Tahoma"/>
            <family val="2"/>
          </rPr>
          <t>Martino Recanatini:</t>
        </r>
        <r>
          <rPr>
            <sz val="9"/>
            <color indexed="81"/>
            <rFont val="Tahoma"/>
            <family val="2"/>
          </rPr>
          <t xml:space="preserve">
Erased "0"</t>
        </r>
      </text>
    </comment>
    <comment ref="C9" authorId="0">
      <text>
        <r>
          <rPr>
            <b/>
            <sz val="9"/>
            <color indexed="81"/>
            <rFont val="Tahoma"/>
            <family val="2"/>
          </rPr>
          <t>Martino Recanatini:</t>
        </r>
        <r>
          <rPr>
            <sz val="9"/>
            <color indexed="81"/>
            <rFont val="Tahoma"/>
            <family val="2"/>
          </rPr>
          <t xml:space="preserve">
Erased "0"</t>
        </r>
      </text>
    </comment>
    <comment ref="D9" authorId="0">
      <text>
        <r>
          <rPr>
            <b/>
            <sz val="9"/>
            <color indexed="81"/>
            <rFont val="Tahoma"/>
            <family val="2"/>
          </rPr>
          <t>Martino Recanatini:</t>
        </r>
        <r>
          <rPr>
            <sz val="9"/>
            <color indexed="81"/>
            <rFont val="Tahoma"/>
            <family val="2"/>
          </rPr>
          <t xml:space="preserve">
Erased "0"</t>
        </r>
      </text>
    </comment>
    <comment ref="B10" authorId="0">
      <text>
        <r>
          <rPr>
            <b/>
            <sz val="9"/>
            <color indexed="81"/>
            <rFont val="Tahoma"/>
            <family val="2"/>
          </rPr>
          <t>Martino Recanatini:</t>
        </r>
        <r>
          <rPr>
            <sz val="9"/>
            <color indexed="81"/>
            <rFont val="Tahoma"/>
            <family val="2"/>
          </rPr>
          <t xml:space="preserve">
Erased "0"</t>
        </r>
      </text>
    </comment>
    <comment ref="C10" authorId="0">
      <text>
        <r>
          <rPr>
            <b/>
            <sz val="9"/>
            <color indexed="81"/>
            <rFont val="Tahoma"/>
            <family val="2"/>
          </rPr>
          <t>Martino Recanatini:</t>
        </r>
        <r>
          <rPr>
            <sz val="9"/>
            <color indexed="81"/>
            <rFont val="Tahoma"/>
            <family val="2"/>
          </rPr>
          <t xml:space="preserve">
Erased "0"</t>
        </r>
      </text>
    </comment>
    <comment ref="D10" authorId="0">
      <text>
        <r>
          <rPr>
            <b/>
            <sz val="9"/>
            <color indexed="81"/>
            <rFont val="Tahoma"/>
            <family val="2"/>
          </rPr>
          <t>Martino Recanatini:</t>
        </r>
        <r>
          <rPr>
            <sz val="9"/>
            <color indexed="81"/>
            <rFont val="Tahoma"/>
            <family val="2"/>
          </rPr>
          <t xml:space="preserve">
Erased "0"</t>
        </r>
      </text>
    </comment>
    <comment ref="B11" authorId="0">
      <text>
        <r>
          <rPr>
            <b/>
            <sz val="9"/>
            <color indexed="81"/>
            <rFont val="Tahoma"/>
            <family val="2"/>
          </rPr>
          <t>Martino Recanatini:</t>
        </r>
        <r>
          <rPr>
            <sz val="9"/>
            <color indexed="81"/>
            <rFont val="Tahoma"/>
            <family val="2"/>
          </rPr>
          <t xml:space="preserve">
Erased "0"</t>
        </r>
      </text>
    </comment>
    <comment ref="C11" authorId="0">
      <text>
        <r>
          <rPr>
            <b/>
            <sz val="9"/>
            <color indexed="81"/>
            <rFont val="Tahoma"/>
            <family val="2"/>
          </rPr>
          <t>Martino Recanatini:</t>
        </r>
        <r>
          <rPr>
            <sz val="9"/>
            <color indexed="81"/>
            <rFont val="Tahoma"/>
            <family val="2"/>
          </rPr>
          <t xml:space="preserve">
Erased "0"</t>
        </r>
      </text>
    </comment>
    <comment ref="D11" authorId="0">
      <text>
        <r>
          <rPr>
            <b/>
            <sz val="9"/>
            <color indexed="81"/>
            <rFont val="Tahoma"/>
            <family val="2"/>
          </rPr>
          <t>Martino Recanatini:</t>
        </r>
        <r>
          <rPr>
            <sz val="9"/>
            <color indexed="81"/>
            <rFont val="Tahoma"/>
            <family val="2"/>
          </rPr>
          <t xml:space="preserve">
0 for definition of "Individual"
</t>
        </r>
      </text>
    </comment>
    <comment ref="B12" authorId="0">
      <text>
        <r>
          <rPr>
            <b/>
            <sz val="9"/>
            <color indexed="81"/>
            <rFont val="Tahoma"/>
            <family val="2"/>
          </rPr>
          <t>Martino Recanatini:</t>
        </r>
        <r>
          <rPr>
            <sz val="9"/>
            <color indexed="81"/>
            <rFont val="Tahoma"/>
            <family val="2"/>
          </rPr>
          <t xml:space="preserve">
Erased "0"</t>
        </r>
      </text>
    </comment>
    <comment ref="C12" authorId="0">
      <text>
        <r>
          <rPr>
            <b/>
            <sz val="9"/>
            <color indexed="81"/>
            <rFont val="Tahoma"/>
            <family val="2"/>
          </rPr>
          <t>Martino Recanatini:</t>
        </r>
        <r>
          <rPr>
            <sz val="9"/>
            <color indexed="81"/>
            <rFont val="Tahoma"/>
            <family val="2"/>
          </rPr>
          <t xml:space="preserve">
Erased "0"</t>
        </r>
      </text>
    </comment>
    <comment ref="D12" authorId="0">
      <text>
        <r>
          <rPr>
            <b/>
            <sz val="9"/>
            <color indexed="81"/>
            <rFont val="Tahoma"/>
            <family val="2"/>
          </rPr>
          <t>Martino Recanatini:</t>
        </r>
        <r>
          <rPr>
            <sz val="9"/>
            <color indexed="81"/>
            <rFont val="Tahoma"/>
            <family val="2"/>
          </rPr>
          <t xml:space="preserve">
0 for definition of "Individual"
</t>
        </r>
      </text>
    </comment>
    <comment ref="C13" authorId="0">
      <text>
        <r>
          <rPr>
            <b/>
            <sz val="9"/>
            <color rgb="FF000000"/>
            <rFont val="Tahoma"/>
            <family val="2"/>
          </rPr>
          <t>Martino Recanatini:</t>
        </r>
        <r>
          <rPr>
            <sz val="9"/>
            <color rgb="FF000000"/>
            <rFont val="Tahoma"/>
            <family val="2"/>
          </rPr>
          <t xml:space="preserve">
</t>
        </r>
        <r>
          <rPr>
            <sz val="9"/>
            <color rgb="FF000000"/>
            <rFont val="Tahoma"/>
            <family val="2"/>
          </rPr>
          <t xml:space="preserve">0 for definition of "Individual"
</t>
        </r>
      </text>
    </comment>
    <comment ref="D13" authorId="0">
      <text>
        <r>
          <rPr>
            <b/>
            <sz val="9"/>
            <color indexed="81"/>
            <rFont val="Tahoma"/>
            <family val="2"/>
          </rPr>
          <t>Martino Recanatini:</t>
        </r>
        <r>
          <rPr>
            <sz val="9"/>
            <color indexed="81"/>
            <rFont val="Tahoma"/>
            <family val="2"/>
          </rPr>
          <t xml:space="preserve">
0 for definition of "Individual"
</t>
        </r>
      </text>
    </comment>
    <comment ref="B14" authorId="0">
      <text>
        <r>
          <rPr>
            <b/>
            <sz val="9"/>
            <color indexed="81"/>
            <rFont val="Tahoma"/>
            <family val="2"/>
          </rPr>
          <t>Martino Recanatini:</t>
        </r>
        <r>
          <rPr>
            <sz val="9"/>
            <color indexed="81"/>
            <rFont val="Tahoma"/>
            <family val="2"/>
          </rPr>
          <t xml:space="preserve">
0 for definition of "Individual"
</t>
        </r>
      </text>
    </comment>
    <comment ref="C14" authorId="0">
      <text>
        <r>
          <rPr>
            <b/>
            <sz val="9"/>
            <color indexed="81"/>
            <rFont val="Tahoma"/>
            <family val="2"/>
          </rPr>
          <t>Martino Recanatini:</t>
        </r>
        <r>
          <rPr>
            <sz val="9"/>
            <color indexed="81"/>
            <rFont val="Tahoma"/>
            <family val="2"/>
          </rPr>
          <t xml:space="preserve">
0 for definition of "Individual"
</t>
        </r>
      </text>
    </comment>
    <comment ref="D14" authorId="0">
      <text>
        <r>
          <rPr>
            <b/>
            <sz val="9"/>
            <color indexed="81"/>
            <rFont val="Tahoma"/>
            <family val="2"/>
          </rPr>
          <t>Martino Recanatini:</t>
        </r>
        <r>
          <rPr>
            <sz val="9"/>
            <color indexed="81"/>
            <rFont val="Tahoma"/>
            <family val="2"/>
          </rPr>
          <t xml:space="preserve">
0 for definition of "Individual"
</t>
        </r>
      </text>
    </comment>
    <comment ref="B15" authorId="0">
      <text>
        <r>
          <rPr>
            <b/>
            <sz val="9"/>
            <color indexed="81"/>
            <rFont val="Tahoma"/>
            <family val="2"/>
          </rPr>
          <t>Martino Recanatini:</t>
        </r>
        <r>
          <rPr>
            <sz val="9"/>
            <color indexed="81"/>
            <rFont val="Tahoma"/>
            <family val="2"/>
          </rPr>
          <t xml:space="preserve">
Erased "0"</t>
        </r>
      </text>
    </comment>
    <comment ref="C15" authorId="0">
      <text>
        <r>
          <rPr>
            <b/>
            <sz val="9"/>
            <color indexed="81"/>
            <rFont val="Tahoma"/>
            <family val="2"/>
          </rPr>
          <t>Martino Recanatini:</t>
        </r>
        <r>
          <rPr>
            <sz val="9"/>
            <color indexed="81"/>
            <rFont val="Tahoma"/>
            <family val="2"/>
          </rPr>
          <t xml:space="preserve">
Erased "0"</t>
        </r>
      </text>
    </comment>
    <comment ref="D15" authorId="0">
      <text>
        <r>
          <rPr>
            <b/>
            <sz val="9"/>
            <color indexed="81"/>
            <rFont val="Tahoma"/>
            <family val="2"/>
          </rPr>
          <t>Martino Recanatini:</t>
        </r>
        <r>
          <rPr>
            <sz val="9"/>
            <color indexed="81"/>
            <rFont val="Tahoma"/>
            <family val="2"/>
          </rPr>
          <t xml:space="preserve">
0 for definition of "Individual"
</t>
        </r>
      </text>
    </comment>
    <comment ref="D17" authorId="0">
      <text>
        <r>
          <rPr>
            <b/>
            <sz val="9"/>
            <color rgb="FF000000"/>
            <rFont val="Tahoma"/>
            <family val="2"/>
          </rPr>
          <t>Martino Recanatini:</t>
        </r>
        <r>
          <rPr>
            <sz val="9"/>
            <color rgb="FF000000"/>
            <rFont val="Tahoma"/>
            <family val="2"/>
          </rPr>
          <t xml:space="preserve">
</t>
        </r>
        <r>
          <rPr>
            <sz val="9"/>
            <color rgb="FF000000"/>
            <rFont val="Tahoma"/>
            <family val="2"/>
          </rPr>
          <t xml:space="preserve">0 for definition of "Individual"
</t>
        </r>
      </text>
    </comment>
    <comment ref="B18" authorId="0">
      <text>
        <r>
          <rPr>
            <b/>
            <sz val="9"/>
            <color indexed="81"/>
            <rFont val="Tahoma"/>
            <family val="2"/>
          </rPr>
          <t>Martino Recanatini:</t>
        </r>
        <r>
          <rPr>
            <sz val="9"/>
            <color indexed="81"/>
            <rFont val="Tahoma"/>
            <family val="2"/>
          </rPr>
          <t xml:space="preserve">
Erased "0"</t>
        </r>
      </text>
    </comment>
    <comment ref="C18" authorId="0">
      <text>
        <r>
          <rPr>
            <b/>
            <sz val="9"/>
            <color rgb="FF000000"/>
            <rFont val="Tahoma"/>
            <family val="2"/>
          </rPr>
          <t>Martino Recanatini:</t>
        </r>
        <r>
          <rPr>
            <sz val="9"/>
            <color rgb="FF000000"/>
            <rFont val="Tahoma"/>
            <family val="2"/>
          </rPr>
          <t xml:space="preserve">
</t>
        </r>
        <r>
          <rPr>
            <sz val="9"/>
            <color rgb="FF000000"/>
            <rFont val="Tahoma"/>
            <family val="2"/>
          </rPr>
          <t xml:space="preserve">0 for definition of "Individual"
</t>
        </r>
      </text>
    </comment>
    <comment ref="D18" authorId="0">
      <text>
        <r>
          <rPr>
            <b/>
            <sz val="9"/>
            <color indexed="81"/>
            <rFont val="Tahoma"/>
            <family val="2"/>
          </rPr>
          <t>Martino Recanatini:</t>
        </r>
        <r>
          <rPr>
            <sz val="9"/>
            <color indexed="81"/>
            <rFont val="Tahoma"/>
            <family val="2"/>
          </rPr>
          <t xml:space="preserve">
0 for definition of "Individual"
</t>
        </r>
      </text>
    </comment>
    <comment ref="B20" authorId="0">
      <text>
        <r>
          <rPr>
            <b/>
            <sz val="9"/>
            <color indexed="81"/>
            <rFont val="Tahoma"/>
            <family val="2"/>
          </rPr>
          <t>Martino Recanatini:</t>
        </r>
        <r>
          <rPr>
            <sz val="9"/>
            <color indexed="81"/>
            <rFont val="Tahoma"/>
            <family val="2"/>
          </rPr>
          <t xml:space="preserve">
0 for definition of "Individual"
</t>
        </r>
      </text>
    </comment>
    <comment ref="C20" authorId="0">
      <text>
        <r>
          <rPr>
            <b/>
            <sz val="9"/>
            <color indexed="81"/>
            <rFont val="Tahoma"/>
            <family val="2"/>
          </rPr>
          <t>Martino Recanatini:</t>
        </r>
        <r>
          <rPr>
            <sz val="9"/>
            <color indexed="81"/>
            <rFont val="Tahoma"/>
            <family val="2"/>
          </rPr>
          <t xml:space="preserve">
0 for definition of "Individual"
</t>
        </r>
      </text>
    </comment>
    <comment ref="D20" authorId="0">
      <text>
        <r>
          <rPr>
            <b/>
            <sz val="9"/>
            <color indexed="81"/>
            <rFont val="Tahoma"/>
            <family val="2"/>
          </rPr>
          <t>Martino Recanatini:</t>
        </r>
        <r>
          <rPr>
            <sz val="9"/>
            <color indexed="81"/>
            <rFont val="Tahoma"/>
            <family val="2"/>
          </rPr>
          <t xml:space="preserve">
0 for definition of "Individual"
</t>
        </r>
      </text>
    </comment>
    <comment ref="B24" authorId="0">
      <text>
        <r>
          <rPr>
            <b/>
            <sz val="9"/>
            <color indexed="81"/>
            <rFont val="Tahoma"/>
            <family val="2"/>
          </rPr>
          <t>Martino Recanatini:</t>
        </r>
        <r>
          <rPr>
            <sz val="9"/>
            <color indexed="81"/>
            <rFont val="Tahoma"/>
            <family val="2"/>
          </rPr>
          <t xml:space="preserve">
0 for definition of "Individual"
</t>
        </r>
      </text>
    </comment>
    <comment ref="C24" authorId="0">
      <text>
        <r>
          <rPr>
            <b/>
            <sz val="9"/>
            <color indexed="81"/>
            <rFont val="Tahoma"/>
            <family val="2"/>
          </rPr>
          <t>Martino Recanatini:</t>
        </r>
        <r>
          <rPr>
            <sz val="9"/>
            <color indexed="81"/>
            <rFont val="Tahoma"/>
            <family val="2"/>
          </rPr>
          <t xml:space="preserve">
0 for definition of "Individual"
</t>
        </r>
      </text>
    </comment>
    <comment ref="D24" authorId="0">
      <text>
        <r>
          <rPr>
            <b/>
            <sz val="9"/>
            <color indexed="81"/>
            <rFont val="Tahoma"/>
            <family val="2"/>
          </rPr>
          <t>Martino Recanatini:</t>
        </r>
        <r>
          <rPr>
            <sz val="9"/>
            <color indexed="81"/>
            <rFont val="Tahoma"/>
            <family val="2"/>
          </rPr>
          <t xml:space="preserve">
0 for definition of "Individual"
</t>
        </r>
      </text>
    </comment>
    <comment ref="C25" authorId="0">
      <text>
        <r>
          <rPr>
            <b/>
            <sz val="9"/>
            <color indexed="81"/>
            <rFont val="Tahoma"/>
            <family val="2"/>
          </rPr>
          <t>Martino Recanatini:</t>
        </r>
        <r>
          <rPr>
            <sz val="9"/>
            <color indexed="81"/>
            <rFont val="Tahoma"/>
            <family val="2"/>
          </rPr>
          <t xml:space="preserve">
0 for definition of "Individual"
</t>
        </r>
      </text>
    </comment>
    <comment ref="D25" authorId="0">
      <text>
        <r>
          <rPr>
            <b/>
            <sz val="9"/>
            <color indexed="81"/>
            <rFont val="Tahoma"/>
            <family val="2"/>
          </rPr>
          <t>Martino Recanatini:</t>
        </r>
        <r>
          <rPr>
            <sz val="9"/>
            <color indexed="81"/>
            <rFont val="Tahoma"/>
            <family val="2"/>
          </rPr>
          <t xml:space="preserve">
0 for definition of "Individual"
</t>
        </r>
      </text>
    </comment>
    <comment ref="D27" authorId="0">
      <text>
        <r>
          <rPr>
            <b/>
            <sz val="9"/>
            <color indexed="81"/>
            <rFont val="Tahoma"/>
            <family val="2"/>
          </rPr>
          <t>Martino Recanatini:</t>
        </r>
        <r>
          <rPr>
            <sz val="9"/>
            <color indexed="81"/>
            <rFont val="Tahoma"/>
            <family val="2"/>
          </rPr>
          <t xml:space="preserve">
0 for definition of "Individual"
</t>
        </r>
      </text>
    </comment>
    <comment ref="B28" authorId="0">
      <text>
        <r>
          <rPr>
            <b/>
            <sz val="9"/>
            <color indexed="81"/>
            <rFont val="Tahoma"/>
            <family val="2"/>
          </rPr>
          <t>Martino Recanatini:</t>
        </r>
        <r>
          <rPr>
            <sz val="9"/>
            <color indexed="81"/>
            <rFont val="Tahoma"/>
            <family val="2"/>
          </rPr>
          <t xml:space="preserve">
Erased "0"</t>
        </r>
      </text>
    </comment>
    <comment ref="C28" authorId="0">
      <text>
        <r>
          <rPr>
            <b/>
            <sz val="9"/>
            <color indexed="81"/>
            <rFont val="Tahoma"/>
            <family val="2"/>
          </rPr>
          <t>Martino Recanatini:</t>
        </r>
        <r>
          <rPr>
            <sz val="9"/>
            <color indexed="81"/>
            <rFont val="Tahoma"/>
            <family val="2"/>
          </rPr>
          <t xml:space="preserve">
Erased "0"</t>
        </r>
      </text>
    </comment>
    <comment ref="D28" authorId="0">
      <text>
        <r>
          <rPr>
            <b/>
            <sz val="9"/>
            <color indexed="81"/>
            <rFont val="Tahoma"/>
            <family val="2"/>
          </rPr>
          <t>Martino Recanatini:</t>
        </r>
        <r>
          <rPr>
            <sz val="9"/>
            <color indexed="81"/>
            <rFont val="Tahoma"/>
            <family val="2"/>
          </rPr>
          <t xml:space="preserve">
Erased "0"</t>
        </r>
      </text>
    </comment>
    <comment ref="B29" authorId="0">
      <text>
        <r>
          <rPr>
            <b/>
            <sz val="9"/>
            <color indexed="81"/>
            <rFont val="Tahoma"/>
            <family val="2"/>
          </rPr>
          <t>Martino Recanatini:</t>
        </r>
        <r>
          <rPr>
            <sz val="9"/>
            <color indexed="81"/>
            <rFont val="Tahoma"/>
            <family val="2"/>
          </rPr>
          <t xml:space="preserve">
Erased "0"</t>
        </r>
      </text>
    </comment>
    <comment ref="C29" authorId="0">
      <text>
        <r>
          <rPr>
            <b/>
            <sz val="9"/>
            <color indexed="81"/>
            <rFont val="Tahoma"/>
            <family val="2"/>
          </rPr>
          <t>Martino Recanatini:</t>
        </r>
        <r>
          <rPr>
            <sz val="9"/>
            <color indexed="81"/>
            <rFont val="Tahoma"/>
            <family val="2"/>
          </rPr>
          <t xml:space="preserve">
Erased "0"</t>
        </r>
      </text>
    </comment>
    <comment ref="D29" authorId="0">
      <text>
        <r>
          <rPr>
            <b/>
            <sz val="9"/>
            <color indexed="81"/>
            <rFont val="Tahoma"/>
            <family val="2"/>
          </rPr>
          <t>Martino Recanatini:</t>
        </r>
        <r>
          <rPr>
            <sz val="9"/>
            <color indexed="81"/>
            <rFont val="Tahoma"/>
            <family val="2"/>
          </rPr>
          <t xml:space="preserve">
Erased "0"</t>
        </r>
      </text>
    </comment>
    <comment ref="B32" authorId="0">
      <text>
        <r>
          <rPr>
            <b/>
            <sz val="9"/>
            <color indexed="81"/>
            <rFont val="Tahoma"/>
            <family val="2"/>
          </rPr>
          <t>Martino Recanatini:</t>
        </r>
        <r>
          <rPr>
            <sz val="9"/>
            <color indexed="81"/>
            <rFont val="Tahoma"/>
            <family val="2"/>
          </rPr>
          <t xml:space="preserve">
0 for definition of "Individual"
</t>
        </r>
      </text>
    </comment>
    <comment ref="C32" authorId="0">
      <text>
        <r>
          <rPr>
            <b/>
            <sz val="9"/>
            <color indexed="81"/>
            <rFont val="Tahoma"/>
            <family val="2"/>
          </rPr>
          <t>Martino Recanatini:</t>
        </r>
        <r>
          <rPr>
            <sz val="9"/>
            <color indexed="81"/>
            <rFont val="Tahoma"/>
            <family val="2"/>
          </rPr>
          <t xml:space="preserve">
0 for definition of "Individual"
</t>
        </r>
      </text>
    </comment>
    <comment ref="D32" authorId="0">
      <text>
        <r>
          <rPr>
            <b/>
            <sz val="9"/>
            <color indexed="81"/>
            <rFont val="Tahoma"/>
            <family val="2"/>
          </rPr>
          <t>Martino Recanatini:</t>
        </r>
        <r>
          <rPr>
            <sz val="9"/>
            <color indexed="81"/>
            <rFont val="Tahoma"/>
            <family val="2"/>
          </rPr>
          <t xml:space="preserve">
0 for definition of "Individual"
</t>
        </r>
      </text>
    </comment>
    <comment ref="B34" authorId="0">
      <text>
        <r>
          <rPr>
            <b/>
            <sz val="9"/>
            <color indexed="81"/>
            <rFont val="Tahoma"/>
            <family val="2"/>
          </rPr>
          <t>Martino Recanatini:</t>
        </r>
        <r>
          <rPr>
            <sz val="9"/>
            <color indexed="81"/>
            <rFont val="Tahoma"/>
            <family val="2"/>
          </rPr>
          <t xml:space="preserve">
0 for definition of "Individual"
</t>
        </r>
      </text>
    </comment>
    <comment ref="C34" authorId="0">
      <text>
        <r>
          <rPr>
            <b/>
            <sz val="9"/>
            <color indexed="81"/>
            <rFont val="Tahoma"/>
            <family val="2"/>
          </rPr>
          <t>Martino Recanatini:</t>
        </r>
        <r>
          <rPr>
            <sz val="9"/>
            <color indexed="81"/>
            <rFont val="Tahoma"/>
            <family val="2"/>
          </rPr>
          <t xml:space="preserve">
0 for definition of "Individual"
</t>
        </r>
      </text>
    </comment>
    <comment ref="D34" authorId="0">
      <text>
        <r>
          <rPr>
            <b/>
            <sz val="9"/>
            <color indexed="81"/>
            <rFont val="Tahoma"/>
            <family val="2"/>
          </rPr>
          <t>Martino Recanatini:</t>
        </r>
        <r>
          <rPr>
            <sz val="9"/>
            <color indexed="81"/>
            <rFont val="Tahoma"/>
            <family val="2"/>
          </rPr>
          <t xml:space="preserve">
0 for definition of "Individual"
</t>
        </r>
      </text>
    </comment>
    <comment ref="B37" authorId="0">
      <text>
        <r>
          <rPr>
            <b/>
            <sz val="9"/>
            <color indexed="81"/>
            <rFont val="Tahoma"/>
            <family val="2"/>
          </rPr>
          <t>Martino Recanatini:</t>
        </r>
        <r>
          <rPr>
            <sz val="9"/>
            <color indexed="81"/>
            <rFont val="Tahoma"/>
            <family val="2"/>
          </rPr>
          <t xml:space="preserve">
0 for definition of "Individual"
</t>
        </r>
      </text>
    </comment>
    <comment ref="C37" authorId="0">
      <text>
        <r>
          <rPr>
            <b/>
            <sz val="9"/>
            <color indexed="81"/>
            <rFont val="Tahoma"/>
            <family val="2"/>
          </rPr>
          <t>Martino Recanatini:</t>
        </r>
        <r>
          <rPr>
            <sz val="9"/>
            <color indexed="81"/>
            <rFont val="Tahoma"/>
            <family val="2"/>
          </rPr>
          <t xml:space="preserve">
0 for definition of "Individual"
</t>
        </r>
      </text>
    </comment>
    <comment ref="D37" authorId="0">
      <text>
        <r>
          <rPr>
            <b/>
            <sz val="9"/>
            <color indexed="81"/>
            <rFont val="Tahoma"/>
            <family val="2"/>
          </rPr>
          <t>Martino Recanatini:</t>
        </r>
        <r>
          <rPr>
            <sz val="9"/>
            <color indexed="81"/>
            <rFont val="Tahoma"/>
            <family val="2"/>
          </rPr>
          <t xml:space="preserve">
0 for definition of "Individual"
</t>
        </r>
      </text>
    </comment>
    <comment ref="B42" authorId="0">
      <text>
        <r>
          <rPr>
            <b/>
            <sz val="9"/>
            <color indexed="81"/>
            <rFont val="Tahoma"/>
            <family val="2"/>
          </rPr>
          <t>Martino Recanatini:</t>
        </r>
        <r>
          <rPr>
            <sz val="9"/>
            <color indexed="81"/>
            <rFont val="Tahoma"/>
            <family val="2"/>
          </rPr>
          <t xml:space="preserve">
0 for definition of "Individual"
</t>
        </r>
      </text>
    </comment>
    <comment ref="C42" authorId="0">
      <text>
        <r>
          <rPr>
            <b/>
            <sz val="9"/>
            <color indexed="81"/>
            <rFont val="Tahoma"/>
            <family val="2"/>
          </rPr>
          <t>Martino Recanatini:</t>
        </r>
        <r>
          <rPr>
            <sz val="9"/>
            <color indexed="81"/>
            <rFont val="Tahoma"/>
            <family val="2"/>
          </rPr>
          <t xml:space="preserve">
0 for definition of "Individual"
</t>
        </r>
      </text>
    </comment>
    <comment ref="D42" authorId="0">
      <text>
        <r>
          <rPr>
            <b/>
            <sz val="9"/>
            <color indexed="81"/>
            <rFont val="Tahoma"/>
            <family val="2"/>
          </rPr>
          <t>Martino Recanatini:</t>
        </r>
        <r>
          <rPr>
            <sz val="9"/>
            <color indexed="81"/>
            <rFont val="Tahoma"/>
            <family val="2"/>
          </rPr>
          <t xml:space="preserve">
0 for definition of "Individual"
</t>
        </r>
      </text>
    </comment>
    <comment ref="B51" authorId="0">
      <text>
        <r>
          <rPr>
            <b/>
            <sz val="9"/>
            <color indexed="81"/>
            <rFont val="Tahoma"/>
            <family val="2"/>
          </rPr>
          <t>Martino Recanatini:</t>
        </r>
        <r>
          <rPr>
            <sz val="9"/>
            <color indexed="81"/>
            <rFont val="Tahoma"/>
            <family val="2"/>
          </rPr>
          <t xml:space="preserve">
0 for definition of "Individual"
</t>
        </r>
      </text>
    </comment>
    <comment ref="C51" authorId="0">
      <text>
        <r>
          <rPr>
            <b/>
            <sz val="9"/>
            <color indexed="81"/>
            <rFont val="Tahoma"/>
            <family val="2"/>
          </rPr>
          <t>Martino Recanatini:</t>
        </r>
        <r>
          <rPr>
            <sz val="9"/>
            <color indexed="81"/>
            <rFont val="Tahoma"/>
            <family val="2"/>
          </rPr>
          <t xml:space="preserve">
0 for definition of "Individual"
</t>
        </r>
      </text>
    </comment>
    <comment ref="D51" authorId="0">
      <text>
        <r>
          <rPr>
            <b/>
            <sz val="9"/>
            <color indexed="81"/>
            <rFont val="Tahoma"/>
            <family val="2"/>
          </rPr>
          <t>Martino Recanatini:</t>
        </r>
        <r>
          <rPr>
            <sz val="9"/>
            <color indexed="81"/>
            <rFont val="Tahoma"/>
            <family val="2"/>
          </rPr>
          <t xml:space="preserve">
0 for definition of "Individual"
</t>
        </r>
      </text>
    </comment>
  </commentList>
</comments>
</file>

<file path=xl/comments8.xml><?xml version="1.0" encoding="utf-8"?>
<comments xmlns="http://schemas.openxmlformats.org/spreadsheetml/2006/main">
  <authors>
    <author>Martino Recanatini</author>
  </authors>
  <commentList>
    <comment ref="D2" authorId="0">
      <text>
        <r>
          <rPr>
            <b/>
            <sz val="9"/>
            <color indexed="81"/>
            <rFont val="Tahoma"/>
            <family val="2"/>
          </rPr>
          <t>Martino Recanatini:</t>
        </r>
        <r>
          <rPr>
            <sz val="9"/>
            <color indexed="81"/>
            <rFont val="Tahoma"/>
            <family val="2"/>
          </rPr>
          <t xml:space="preserve">
It was 1, probably meant 100</t>
        </r>
      </text>
    </comment>
    <comment ref="B8" authorId="0">
      <text>
        <r>
          <rPr>
            <b/>
            <sz val="9"/>
            <color indexed="81"/>
            <rFont val="Tahoma"/>
            <family val="2"/>
          </rPr>
          <t>Martino Recanatini:</t>
        </r>
        <r>
          <rPr>
            <sz val="9"/>
            <color indexed="81"/>
            <rFont val="Tahoma"/>
            <family val="2"/>
          </rPr>
          <t xml:space="preserve">
Data normalised</t>
        </r>
      </text>
    </comment>
    <comment ref="B11" authorId="0">
      <text>
        <r>
          <rPr>
            <b/>
            <sz val="9"/>
            <color indexed="81"/>
            <rFont val="Tahoma"/>
            <family val="2"/>
          </rPr>
          <t>Martino Recanatini:</t>
        </r>
        <r>
          <rPr>
            <sz val="9"/>
            <color indexed="81"/>
            <rFont val="Tahoma"/>
            <family val="2"/>
          </rPr>
          <t xml:space="preserve">
Data normalised</t>
        </r>
      </text>
    </comment>
    <comment ref="D11" authorId="0">
      <text>
        <r>
          <rPr>
            <b/>
            <sz val="9"/>
            <color indexed="81"/>
            <rFont val="Tahoma"/>
            <family val="2"/>
          </rPr>
          <t>Martino Recanatini:</t>
        </r>
        <r>
          <rPr>
            <sz val="9"/>
            <color indexed="81"/>
            <rFont val="Tahoma"/>
            <family val="2"/>
          </rPr>
          <t xml:space="preserve">
Do they mean the absolute value?</t>
        </r>
      </text>
    </comment>
    <comment ref="B14" authorId="0">
      <text>
        <r>
          <rPr>
            <b/>
            <sz val="9"/>
            <color indexed="81"/>
            <rFont val="Tahoma"/>
            <family val="2"/>
          </rPr>
          <t>Martino Recanatini:</t>
        </r>
        <r>
          <rPr>
            <sz val="9"/>
            <color indexed="81"/>
            <rFont val="Tahoma"/>
            <family val="2"/>
          </rPr>
          <t xml:space="preserve">
Data normalised</t>
        </r>
      </text>
    </comment>
    <comment ref="B17" authorId="0">
      <text>
        <r>
          <rPr>
            <b/>
            <sz val="9"/>
            <color indexed="81"/>
            <rFont val="Tahoma"/>
            <family val="2"/>
          </rPr>
          <t>Martino Recanatini:</t>
        </r>
        <r>
          <rPr>
            <sz val="9"/>
            <color indexed="81"/>
            <rFont val="Tahoma"/>
            <family val="2"/>
          </rPr>
          <t xml:space="preserve">
Data normalised</t>
        </r>
      </text>
    </comment>
    <comment ref="B19" authorId="0">
      <text>
        <r>
          <rPr>
            <b/>
            <sz val="9"/>
            <color indexed="81"/>
            <rFont val="Tahoma"/>
            <family val="2"/>
          </rPr>
          <t>Martino Recanatini:</t>
        </r>
        <r>
          <rPr>
            <sz val="9"/>
            <color indexed="81"/>
            <rFont val="Tahoma"/>
            <family val="2"/>
          </rPr>
          <t xml:space="preserve">
Data normalised</t>
        </r>
      </text>
    </comment>
    <comment ref="B23" authorId="0">
      <text>
        <r>
          <rPr>
            <b/>
            <sz val="9"/>
            <color indexed="81"/>
            <rFont val="Tahoma"/>
            <family val="2"/>
          </rPr>
          <t>Martino Recanatini:</t>
        </r>
        <r>
          <rPr>
            <sz val="9"/>
            <color indexed="81"/>
            <rFont val="Tahoma"/>
            <family val="2"/>
          </rPr>
          <t xml:space="preserve">
Data normalised</t>
        </r>
      </text>
    </comment>
    <comment ref="B27" authorId="0">
      <text>
        <r>
          <rPr>
            <b/>
            <sz val="9"/>
            <color indexed="81"/>
            <rFont val="Tahoma"/>
            <family val="2"/>
          </rPr>
          <t>Martino Recanatini:</t>
        </r>
        <r>
          <rPr>
            <sz val="9"/>
            <color indexed="81"/>
            <rFont val="Tahoma"/>
            <family val="2"/>
          </rPr>
          <t xml:space="preserve">
Data normalised</t>
        </r>
      </text>
    </comment>
    <comment ref="B30" authorId="0">
      <text>
        <r>
          <rPr>
            <b/>
            <sz val="9"/>
            <color indexed="81"/>
            <rFont val="Tahoma"/>
            <family val="2"/>
          </rPr>
          <t>Martino Recanatini:</t>
        </r>
        <r>
          <rPr>
            <sz val="9"/>
            <color indexed="81"/>
            <rFont val="Tahoma"/>
            <family val="2"/>
          </rPr>
          <t xml:space="preserve">
Data normalised</t>
        </r>
      </text>
    </comment>
    <comment ref="B34" authorId="0">
      <text>
        <r>
          <rPr>
            <b/>
            <sz val="9"/>
            <color indexed="81"/>
            <rFont val="Tahoma"/>
            <family val="2"/>
          </rPr>
          <t>Martino Recanatini:</t>
        </r>
        <r>
          <rPr>
            <sz val="9"/>
            <color indexed="81"/>
            <rFont val="Tahoma"/>
            <family val="2"/>
          </rPr>
          <t xml:space="preserve">
Data normalised</t>
        </r>
      </text>
    </comment>
    <comment ref="H35" authorId="0">
      <text>
        <r>
          <rPr>
            <b/>
            <sz val="9"/>
            <color indexed="81"/>
            <rFont val="Tahoma"/>
            <family val="2"/>
          </rPr>
          <t>Martino Recanatini:</t>
        </r>
        <r>
          <rPr>
            <sz val="9"/>
            <color indexed="81"/>
            <rFont val="Tahoma"/>
            <family val="2"/>
          </rPr>
          <t xml:space="preserve">
Answered 1, likely 100</t>
        </r>
      </text>
    </comment>
    <comment ref="B37" authorId="0">
      <text>
        <r>
          <rPr>
            <b/>
            <sz val="9"/>
            <color indexed="81"/>
            <rFont val="Tahoma"/>
            <family val="2"/>
          </rPr>
          <t>Martino Recanatini:</t>
        </r>
        <r>
          <rPr>
            <sz val="9"/>
            <color indexed="81"/>
            <rFont val="Tahoma"/>
            <family val="2"/>
          </rPr>
          <t xml:space="preserve">
Data normalised</t>
        </r>
      </text>
    </comment>
    <comment ref="B40" authorId="0">
      <text>
        <r>
          <rPr>
            <b/>
            <sz val="9"/>
            <color indexed="81"/>
            <rFont val="Tahoma"/>
            <family val="2"/>
          </rPr>
          <t>Martino Recanatini:</t>
        </r>
        <r>
          <rPr>
            <sz val="9"/>
            <color indexed="81"/>
            <rFont val="Tahoma"/>
            <family val="2"/>
          </rPr>
          <t xml:space="preserve">
Data normalised</t>
        </r>
      </text>
    </comment>
    <comment ref="B47" authorId="0">
      <text>
        <r>
          <rPr>
            <b/>
            <sz val="9"/>
            <color indexed="81"/>
            <rFont val="Tahoma"/>
            <family val="2"/>
          </rPr>
          <t>Martino Recanatini:</t>
        </r>
        <r>
          <rPr>
            <sz val="9"/>
            <color indexed="81"/>
            <rFont val="Tahoma"/>
            <family val="2"/>
          </rPr>
          <t xml:space="preserve">
Data normalised</t>
        </r>
      </text>
    </comment>
    <comment ref="B52" authorId="0">
      <text>
        <r>
          <rPr>
            <b/>
            <sz val="9"/>
            <color indexed="81"/>
            <rFont val="Tahoma"/>
            <family val="2"/>
          </rPr>
          <t>Martino Recanatini:</t>
        </r>
        <r>
          <rPr>
            <sz val="9"/>
            <color indexed="81"/>
            <rFont val="Tahoma"/>
            <family val="2"/>
          </rPr>
          <t xml:space="preserve">
Data normalised</t>
        </r>
      </text>
    </comment>
    <comment ref="B53" authorId="0">
      <text>
        <r>
          <rPr>
            <b/>
            <sz val="9"/>
            <color indexed="81"/>
            <rFont val="Tahoma"/>
            <family val="2"/>
          </rPr>
          <t>Martino Recanatini:</t>
        </r>
        <r>
          <rPr>
            <sz val="9"/>
            <color indexed="81"/>
            <rFont val="Tahoma"/>
            <family val="2"/>
          </rPr>
          <t xml:space="preserve">
Data normalised</t>
        </r>
      </text>
    </comment>
  </commentList>
</comments>
</file>

<file path=xl/comments9.xml><?xml version="1.0" encoding="utf-8"?>
<comments xmlns="http://schemas.openxmlformats.org/spreadsheetml/2006/main">
  <authors>
    <author>Martino Recanatini</author>
  </authors>
  <commentList>
    <comment ref="G8" authorId="0">
      <text>
        <r>
          <rPr>
            <b/>
            <sz val="9"/>
            <color indexed="81"/>
            <rFont val="Tahoma"/>
            <family val="2"/>
          </rPr>
          <t>Martino Recanatini:</t>
        </r>
        <r>
          <rPr>
            <sz val="9"/>
            <color indexed="81"/>
            <rFont val="Tahoma"/>
            <family val="2"/>
          </rPr>
          <t xml:space="preserve">
Answered 1, likely 100
</t>
        </r>
      </text>
    </comment>
    <comment ref="G15" authorId="0">
      <text>
        <r>
          <rPr>
            <b/>
            <sz val="9"/>
            <color indexed="81"/>
            <rFont val="Tahoma"/>
            <family val="2"/>
          </rPr>
          <t>Martino Recanatini:</t>
        </r>
        <r>
          <rPr>
            <sz val="9"/>
            <color indexed="81"/>
            <rFont val="Tahoma"/>
            <family val="2"/>
          </rPr>
          <t xml:space="preserve">
Answered 1, likely 100
</t>
        </r>
      </text>
    </comment>
  </commentList>
</comments>
</file>

<file path=xl/sharedStrings.xml><?xml version="1.0" encoding="utf-8"?>
<sst xmlns="http://schemas.openxmlformats.org/spreadsheetml/2006/main" count="5240" uniqueCount="866">
  <si>
    <t>Key</t>
  </si>
  <si>
    <t xml:space="preserve">Individual/ Representative </t>
  </si>
  <si>
    <t>Organisation</t>
  </si>
  <si>
    <t>Name</t>
  </si>
  <si>
    <t>Position</t>
  </si>
  <si>
    <t>E-mail address</t>
  </si>
  <si>
    <t>Individual</t>
  </si>
  <si>
    <t>Filipe Lamas</t>
  </si>
  <si>
    <t>filipe@lamas.sx</t>
  </si>
  <si>
    <t>Mohd C</t>
  </si>
  <si>
    <t>Mohdch@outlook.com</t>
  </si>
  <si>
    <t>Chris Rivers</t>
  </si>
  <si>
    <t>kblues0987@hotmail.com</t>
  </si>
  <si>
    <t>Representative of an organisation</t>
  </si>
  <si>
    <t>Axe and Eggs - a Blockchain Think Tank</t>
  </si>
  <si>
    <t>Samson Williams</t>
  </si>
  <si>
    <t>Partner</t>
  </si>
  <si>
    <t xml:space="preserve">samson@axesandeggs.com </t>
  </si>
  <si>
    <t>none</t>
  </si>
  <si>
    <t>Tauri</t>
  </si>
  <si>
    <t>Manager</t>
  </si>
  <si>
    <t>tauri.tamm.1@gmail.com</t>
  </si>
  <si>
    <t>NetM</t>
  </si>
  <si>
    <t>Daniel Malaver</t>
  </si>
  <si>
    <t>CEO</t>
  </si>
  <si>
    <t>daniel.malaver@netmred.com</t>
  </si>
  <si>
    <t>individual</t>
  </si>
  <si>
    <t>anartz Goñi</t>
  </si>
  <si>
    <t>anartz.gony@gmail.com</t>
  </si>
  <si>
    <t>personal</t>
  </si>
  <si>
    <t>Arnau</t>
  </si>
  <si>
    <t>pfzak47@gmail.com</t>
  </si>
  <si>
    <t>BAIBHAV BAJPAI</t>
  </si>
  <si>
    <t>baibhav.bajpai@gmail.com</t>
  </si>
  <si>
    <t>个人</t>
  </si>
  <si>
    <t>ZH</t>
  </si>
  <si>
    <t>343955647@QQ.COM</t>
  </si>
  <si>
    <t>994697449@qq.com</t>
  </si>
  <si>
    <t>姜良</t>
  </si>
  <si>
    <t>361715794@qq.com</t>
  </si>
  <si>
    <t>2363773555@qq.com</t>
  </si>
  <si>
    <t>Alex</t>
  </si>
  <si>
    <t xml:space="preserve">alexchen359jh@gmail.com </t>
  </si>
  <si>
    <t>HUANG GAN</t>
  </si>
  <si>
    <t>1773609797@qq.com</t>
  </si>
  <si>
    <t>周贤伟</t>
  </si>
  <si>
    <t>产品经理</t>
  </si>
  <si>
    <t>zhou3102422@sina.com</t>
  </si>
  <si>
    <t>Jim</t>
  </si>
  <si>
    <t>jbond520@gmail.com</t>
  </si>
  <si>
    <t>COINPY</t>
  </si>
  <si>
    <t>Marcelo Felix Linhares</t>
  </si>
  <si>
    <t>Director</t>
  </si>
  <si>
    <t>marcelo@coinpy.net</t>
  </si>
  <si>
    <t>Matias Montenegro</t>
  </si>
  <si>
    <t>matias.montenegro@gmail.com</t>
  </si>
  <si>
    <t>V</t>
  </si>
  <si>
    <t>cvriet@gmail.com</t>
  </si>
  <si>
    <t>陈兴</t>
  </si>
  <si>
    <t>121846382@qq.com</t>
  </si>
  <si>
    <t>2758656262@qq.com</t>
  </si>
  <si>
    <t>胡</t>
  </si>
  <si>
    <t>7073061@qq.com</t>
  </si>
  <si>
    <t>Xiao Yun</t>
  </si>
  <si>
    <t>604890600@qq.com</t>
  </si>
  <si>
    <t>HasheurBretons</t>
  </si>
  <si>
    <t>Rey Jocelyn</t>
  </si>
  <si>
    <t>Co-founder</t>
  </si>
  <si>
    <t>j.rey@hasheurbretons.eu</t>
  </si>
  <si>
    <t>elben</t>
  </si>
  <si>
    <t>1329361044@qq.com</t>
  </si>
  <si>
    <t>Peter</t>
  </si>
  <si>
    <t>lenor.ag@gmail.com</t>
  </si>
  <si>
    <t>Stephane</t>
  </si>
  <si>
    <t>autelly_stephan@hotmail.com</t>
  </si>
  <si>
    <t>NICEHASH</t>
  </si>
  <si>
    <t>Andrej Skraba</t>
  </si>
  <si>
    <t>Head of Marketing</t>
  </si>
  <si>
    <t>skraba@nciehash.com</t>
  </si>
  <si>
    <t>赵子龙</t>
  </si>
  <si>
    <t>1623223156@qq.com</t>
  </si>
  <si>
    <t>min wang</t>
  </si>
  <si>
    <t>wangming0073720@126.com</t>
  </si>
  <si>
    <t>inominers</t>
  </si>
  <si>
    <t>Jonathan Brosseau</t>
  </si>
  <si>
    <t>Owner</t>
  </si>
  <si>
    <t>jonathan.brosseau@gmail.com</t>
  </si>
  <si>
    <t>刘杨</t>
  </si>
  <si>
    <t>1185611231@qq.com</t>
  </si>
  <si>
    <t>王辉</t>
  </si>
  <si>
    <t>13332288101@163.com</t>
  </si>
  <si>
    <t>JSCapital</t>
  </si>
  <si>
    <t>Gadi Isaev</t>
  </si>
  <si>
    <t>Managing Partner</t>
  </si>
  <si>
    <t>gadi@jscapital.vc</t>
  </si>
  <si>
    <t>zhangwei3201@163.com</t>
  </si>
  <si>
    <t xml:space="preserve">Braiins Systems s.r.o. </t>
  </si>
  <si>
    <t>Slush Pool</t>
  </si>
  <si>
    <t>Marketing dep.</t>
  </si>
  <si>
    <t>martin.jurco@braiins.cz</t>
  </si>
  <si>
    <t>Coin Citadel Mining</t>
  </si>
  <si>
    <t>Thomas Pillsworth</t>
  </si>
  <si>
    <t>trade@btcnyex.com</t>
  </si>
  <si>
    <t>ViaBTC</t>
  </si>
  <si>
    <t>Haipo Yang</t>
  </si>
  <si>
    <t>yang@haipo.me</t>
  </si>
  <si>
    <t>Bitcoin Brains</t>
  </si>
  <si>
    <t>Dave Bradley</t>
  </si>
  <si>
    <t>dave@bitcoinbrains.com</t>
  </si>
  <si>
    <t>Diego</t>
  </si>
  <si>
    <t>dcastrone@gmail.com</t>
  </si>
  <si>
    <t>Great North Data</t>
  </si>
  <si>
    <t>James Goodwin</t>
  </si>
  <si>
    <t>james.goodwin@greatnorthdata.com</t>
  </si>
  <si>
    <t>Bitmain</t>
  </si>
  <si>
    <t>Nishant Sharma</t>
  </si>
  <si>
    <t>International PR &amp; Marketing Manager</t>
  </si>
  <si>
    <t>nishant@bitmaintech.com</t>
  </si>
  <si>
    <t>Genesis Mining</t>
  </si>
  <si>
    <t>Marco Streng</t>
  </si>
  <si>
    <t>marco.streng@genesis-mining.com</t>
  </si>
  <si>
    <t>Bitfund LLC</t>
  </si>
  <si>
    <t>Lauren Miehe</t>
  </si>
  <si>
    <t>Operations Manager</t>
  </si>
  <si>
    <t>lauren.miehe@bitfundltd.com</t>
  </si>
  <si>
    <t>Bitfury Group</t>
  </si>
  <si>
    <t>Alexanader</t>
  </si>
  <si>
    <t>Product Director</t>
  </si>
  <si>
    <t>alexander.perchikov@bitfury.com</t>
  </si>
  <si>
    <t>the7fenix.com</t>
  </si>
  <si>
    <t>Ilya</t>
  </si>
  <si>
    <t>for_list@mail.ru</t>
  </si>
  <si>
    <t>Hut 8 Mining</t>
  </si>
  <si>
    <t>Michael Perrow</t>
  </si>
  <si>
    <t xml:space="preserve">Vice President </t>
  </si>
  <si>
    <t>mike@hut8mining.com</t>
  </si>
  <si>
    <t>CryptoMine</t>
  </si>
  <si>
    <t>Uladzislau</t>
  </si>
  <si>
    <t>contact@cryptomine.by</t>
  </si>
  <si>
    <t>Eduardo Gomez</t>
  </si>
  <si>
    <t>codnova@gmail.com</t>
  </si>
  <si>
    <t>hydrominer ltd</t>
  </si>
  <si>
    <t>michael marcovici</t>
  </si>
  <si>
    <t>ceo</t>
  </si>
  <si>
    <t>mike@hydrominer.org</t>
  </si>
  <si>
    <t>QUOINE</t>
  </si>
  <si>
    <t>Nick Chong</t>
  </si>
  <si>
    <t>Head of North America</t>
  </si>
  <si>
    <t>nick.chong@quoine.com</t>
  </si>
  <si>
    <t>何先生</t>
  </si>
  <si>
    <t>291936955@qq.com</t>
  </si>
  <si>
    <t>秦驷元</t>
  </si>
  <si>
    <t>si_yuan_qin@163.com</t>
  </si>
  <si>
    <t>Personal</t>
  </si>
  <si>
    <t>Jorge Gatica</t>
  </si>
  <si>
    <t>jorgegatica@yahoo.com</t>
  </si>
  <si>
    <t>David</t>
  </si>
  <si>
    <t>david@blockchainacademy.com.ar</t>
  </si>
  <si>
    <t>/dev/295, llc</t>
  </si>
  <si>
    <t>Pete Morici</t>
  </si>
  <si>
    <t>Principal Engineer</t>
  </si>
  <si>
    <t>pmorici@dev295.com</t>
  </si>
  <si>
    <t>ID</t>
  </si>
  <si>
    <t>Custom: Scale</t>
  </si>
  <si>
    <t>A2/6_City Op. HQ</t>
  </si>
  <si>
    <t>A2/7_Country Op. HQ</t>
  </si>
  <si>
    <t>Custom_Region Op. HQ</t>
  </si>
  <si>
    <t>A2/5_Country Legal HQ</t>
  </si>
  <si>
    <t>Custom: Region Legal HQ</t>
  </si>
  <si>
    <t>Custom: Number of  Activities</t>
  </si>
  <si>
    <t>A1/Type</t>
  </si>
  <si>
    <t>A2/9_Year of Incorporation</t>
  </si>
  <si>
    <t>A.3/1_Manufacturer</t>
  </si>
  <si>
    <t>A.3/1_Solo</t>
  </si>
  <si>
    <t>A.3/1_Part_of_a_pool</t>
  </si>
  <si>
    <t>A.3/1_Pool_Operator</t>
  </si>
  <si>
    <t>A.3/1_Cloud_Mining</t>
  </si>
  <si>
    <t>A.3/1_Remote_Hosting</t>
  </si>
  <si>
    <t>A.3/1_Other</t>
  </si>
  <si>
    <t>A.3/1_Other_Text</t>
  </si>
  <si>
    <t>A.3/2_Manufacturer_Date</t>
  </si>
  <si>
    <t>A.3/2_Solo_Date</t>
  </si>
  <si>
    <t>A.3/2_Part_of_a_pool_Date</t>
  </si>
  <si>
    <t>A.3/2_Pool_Operator_Date</t>
  </si>
  <si>
    <t>A.3/2_Cloud_Mining_Date</t>
  </si>
  <si>
    <t>A.3/2_Remote_Hosting_Date</t>
  </si>
  <si>
    <t>A.3/2_Other_Date</t>
  </si>
  <si>
    <t>A.4/Scale_Activities</t>
  </si>
  <si>
    <t>B.1/1_Not_an_issue</t>
  </si>
  <si>
    <t>B.1/1_Minor_issue</t>
  </si>
  <si>
    <t>B.1/1_Necessary_Cost</t>
  </si>
  <si>
    <t>B.1/1_Alleviated</t>
  </si>
  <si>
    <t>B.1/1_Necessary</t>
  </si>
  <si>
    <t>B.1/1_Other</t>
  </si>
  <si>
    <t>B.1/1_Other_Text</t>
  </si>
  <si>
    <t>B.2/Protocol_Influence</t>
  </si>
  <si>
    <t>B.3/1_Geographical_Centralisation_HP</t>
  </si>
  <si>
    <t>B.3/2_Centralisation_HP_infewhands</t>
  </si>
  <si>
    <t>B.3/3_Centralisation_Mining_Equipment</t>
  </si>
  <si>
    <t>B.3/4_State_Sponsored_Attack</t>
  </si>
  <si>
    <t>B.3/5_Global_Regulation_Cryptoassets</t>
  </si>
  <si>
    <t>B.3/6_Global_Regulation_Mining</t>
  </si>
  <si>
    <t>B.3/7_Criminal_Use</t>
  </si>
  <si>
    <t>B.3/8_Popularity</t>
  </si>
  <si>
    <t>B.3/9_Too_many_crypto</t>
  </si>
  <si>
    <t>B.4/1_Energy_Prices</t>
  </si>
  <si>
    <t>B.4/2_Intense_Competition</t>
  </si>
  <si>
    <t>B.4/3_Cyber_Attacks</t>
  </si>
  <si>
    <t>B.4/4_Lack_of_Hardware</t>
  </si>
  <si>
    <t>B.4/5_Declining_Popularity</t>
  </si>
  <si>
    <t>B.4/6_Changes_in_Protocol</t>
  </si>
  <si>
    <t>B.4/7_Increased_Taxation</t>
  </si>
  <si>
    <t>B.4/8_Regulation</t>
  </si>
  <si>
    <t>B.4/9_Facilities_seizure</t>
  </si>
  <si>
    <t>B.5/Regulatory_Environment</t>
  </si>
  <si>
    <t>C.1/Crypto_Mined</t>
  </si>
  <si>
    <t>C.1/2_Crypto_Mined_Other</t>
  </si>
  <si>
    <t>C.2/1_Criteria_Mining</t>
  </si>
  <si>
    <t>C.2/1_Criteria_Mining_Other</t>
  </si>
  <si>
    <t>C.3/1_Mining_Stop</t>
  </si>
  <si>
    <t>C.3/2.Text</t>
  </si>
  <si>
    <t>C.4/1_Upodates_Channels</t>
  </si>
  <si>
    <t>C.4/2_Updates_Channel_Internet_Forum_Text</t>
  </si>
  <si>
    <t>C.4/3_Update_Channels_Other</t>
  </si>
  <si>
    <t>D.1/1_Facilities_Operated</t>
  </si>
  <si>
    <t>D.1/2_Countries_Facilities</t>
  </si>
  <si>
    <t>D.1/3_Number_of_rigs</t>
  </si>
  <si>
    <t>D.1/4_Percentage_rigs_operational</t>
  </si>
  <si>
    <t>D.2/Daily_Average_Hash_Rate</t>
  </si>
  <si>
    <t>D.2/1_Bitcoin</t>
  </si>
  <si>
    <t>D.2/2_Ethereum</t>
  </si>
  <si>
    <t>D.2/3_BitcoinCash</t>
  </si>
  <si>
    <t>D.2/4_Litecoin</t>
  </si>
  <si>
    <t>D.2/5_DigitalCash</t>
  </si>
  <si>
    <t>D.2/6_Monero</t>
  </si>
  <si>
    <t>D.2/7_ETC</t>
  </si>
  <si>
    <t>D.2/8_Zcash</t>
  </si>
  <si>
    <t>D.8/9_Other</t>
  </si>
  <si>
    <t>D.3/Percentage_Renewable_Sources</t>
  </si>
  <si>
    <t>D.4/1_Power_Sources</t>
  </si>
  <si>
    <t>D.4/2_Other</t>
  </si>
  <si>
    <t>D.5/1_Stable_Political_Environment</t>
  </si>
  <si>
    <t>D.5/2_Friendly_Regulatory_Environment</t>
  </si>
  <si>
    <t>D.5/3_Presence_Skilled_Labour</t>
  </si>
  <si>
    <t>D.5/4_Cold_Climate</t>
  </si>
  <si>
    <t>D.5/5_Internet_Connectivity</t>
  </si>
  <si>
    <t>D.5/6_Access_to_electricity</t>
  </si>
  <si>
    <t>D.5/7_Low_electricity_Cost</t>
  </si>
  <si>
    <t>D.5/8_Cheap_Land</t>
  </si>
  <si>
    <t>D.5/9_Special_Incentives</t>
  </si>
  <si>
    <t>D.5/10_Low_Crime_Rate</t>
  </si>
  <si>
    <t>D.5/11_Other</t>
  </si>
  <si>
    <t>D.5/12_Other_Text</t>
  </si>
  <si>
    <t>D.6/1_Facility1_Name</t>
  </si>
  <si>
    <t>D.6/1_Facility1_Country</t>
  </si>
  <si>
    <t>D.6/1_Facility_Region</t>
  </si>
  <si>
    <t>D.6/1_Power_Consumption</t>
  </si>
  <si>
    <t>D.6/1_Number_rigs</t>
  </si>
  <si>
    <t>D.6/1_Launch_Year</t>
  </si>
  <si>
    <t>D.6/1_Percentage_Renewable_Energy</t>
  </si>
  <si>
    <t>D.6/2_Facility2_Name</t>
  </si>
  <si>
    <t>D.6/2_Facility2_Country</t>
  </si>
  <si>
    <t>D.6/2_Facility2_Region</t>
  </si>
  <si>
    <t>D.6/2_Power_Consumption</t>
  </si>
  <si>
    <t>D.6/2_Number_rigs</t>
  </si>
  <si>
    <t>D.6/2_Launch_Year</t>
  </si>
  <si>
    <t>D.6/2_Percentage_Renewable_Energy</t>
  </si>
  <si>
    <t>D.6/3_Facility3_Name</t>
  </si>
  <si>
    <t>D.6/3_Facility3_Country</t>
  </si>
  <si>
    <t>D.6/3_Facility3_Region</t>
  </si>
  <si>
    <t>D.6/3_Power_Consumption</t>
  </si>
  <si>
    <t>D.6/3_Number_rigs</t>
  </si>
  <si>
    <t>D.6/3_Launch_Year</t>
  </si>
  <si>
    <t>D.6/3_Percentage_Renewable_Energy</t>
  </si>
  <si>
    <t>D.6/4_Facility4_Name</t>
  </si>
  <si>
    <t>D.6/4_Facility4_Country</t>
  </si>
  <si>
    <t>D.6/4_Facility4_Region</t>
  </si>
  <si>
    <t>D.6/4_Power_Consumption</t>
  </si>
  <si>
    <t>D.6/4_Number_rigs</t>
  </si>
  <si>
    <t>D.6/4_Launch_Year</t>
  </si>
  <si>
    <t>D.6/4_Percentage_Renewable_Energy</t>
  </si>
  <si>
    <t>D.6/5_Facility5_Name</t>
  </si>
  <si>
    <t>D.6/5_Facility5_Country</t>
  </si>
  <si>
    <t>D.6/5_Facility5_Region</t>
  </si>
  <si>
    <t>D.6/5_Power_Consumption</t>
  </si>
  <si>
    <t>D.6/5_Number_rigs</t>
  </si>
  <si>
    <t>D.6/5_Launch_Year</t>
  </si>
  <si>
    <t>D.6/5_Percentage_Renewable_Energy</t>
  </si>
  <si>
    <t>E.1/Pool_Operated</t>
  </si>
  <si>
    <t>E.2/Active_Users</t>
  </si>
  <si>
    <t>E.3/3_Geographic_Restrictions</t>
  </si>
  <si>
    <t>E.3/3_Accept_Specific_Regions_Text</t>
  </si>
  <si>
    <t>E.3/3_Reject_Specific_Regions</t>
  </si>
  <si>
    <t>E.4/Other_Reasons</t>
  </si>
  <si>
    <t>E.5/1_Daily_Hash_Rate</t>
  </si>
  <si>
    <t>E.5/1.Bitcoin</t>
  </si>
  <si>
    <t>E.5/2.Ethereum</t>
  </si>
  <si>
    <t>E.5/3_BitcoinCash</t>
  </si>
  <si>
    <t>E.5/4_Litecoin</t>
  </si>
  <si>
    <t>E.5/5_DigitalCash</t>
  </si>
  <si>
    <t>E.5/6_Monero</t>
  </si>
  <si>
    <t>E.5/7_EthereumClassic</t>
  </si>
  <si>
    <t>E.5/8_ZCash</t>
  </si>
  <si>
    <t>E.5/9_Other</t>
  </si>
  <si>
    <t>E.6/1_Decisions_change_pool_policy</t>
  </si>
  <si>
    <t>E.6/2_Other</t>
  </si>
  <si>
    <t>E.7/1_Top1percent_users</t>
  </si>
  <si>
    <t>E.7/2_Top5percent_users</t>
  </si>
  <si>
    <t>E.7/3_Top10percent_users</t>
  </si>
  <si>
    <t>F.1/1_Specific_Hardware</t>
  </si>
  <si>
    <t>F.1/2_Specific_Hardware_Other</t>
  </si>
  <si>
    <t>F.2/1_Type_Mining_Hardware</t>
  </si>
  <si>
    <t>F.2/2_Other</t>
  </si>
  <si>
    <t>F.3/1_Hardware_produced_internally</t>
  </si>
  <si>
    <t>F.3/2_Hardware_produced_internally_Other</t>
  </si>
  <si>
    <t>F.4/1_Distribution_Channels</t>
  </si>
  <si>
    <t>F.4/2_Distribution_Channels_Other</t>
  </si>
  <si>
    <t>F.5/Countries_Production_Facilities</t>
  </si>
  <si>
    <t>F.6/1_Sales_Country1</t>
  </si>
  <si>
    <t>F.6/1_Sales_Country2</t>
  </si>
  <si>
    <t>F.6/1_Sales_Country3</t>
  </si>
  <si>
    <t>F.6/2_Percentage_Sales_Country1</t>
  </si>
  <si>
    <t>F.6/2_Percentage_Sales_Country2</t>
  </si>
  <si>
    <t>F.6/2_Percentage_Sales_Country3</t>
  </si>
  <si>
    <t>G.1/Revenues_2018</t>
  </si>
  <si>
    <t>G.2/1_Revenues_Manufacturer</t>
  </si>
  <si>
    <t>G.2/1_Revenues_Solo</t>
  </si>
  <si>
    <t>G.2/1_Revenues_part_of_a_pool</t>
  </si>
  <si>
    <t>G.2/1_Revenues_Pool_Operator</t>
  </si>
  <si>
    <t>G.2/1_Revenues_Cloud_Mining</t>
  </si>
  <si>
    <t>G.2/1_Revenues_Remote_Hosting</t>
  </si>
  <si>
    <t>G.2/1_Revenues_Other</t>
  </si>
  <si>
    <t>G.2/1_Revenues_Other_Text</t>
  </si>
  <si>
    <t>G.3/Costs_2018</t>
  </si>
  <si>
    <t>G.4/1_Capital_Equipment_Cost</t>
  </si>
  <si>
    <t>G.4/2_Utilities_Cost</t>
  </si>
  <si>
    <t>G.4/3_Maintenance</t>
  </si>
  <si>
    <t>G.4/4_Employees</t>
  </si>
  <si>
    <t>G.4/5_Other</t>
  </si>
  <si>
    <t>G-4_5_TEXT</t>
  </si>
  <si>
    <t>G.5/1_FTE2016</t>
  </si>
  <si>
    <t>G.5/2_FTE2017</t>
  </si>
  <si>
    <t>G.5/3_FTE2018</t>
  </si>
  <si>
    <t>G.6/1_2016_Customer_Manufacturer</t>
  </si>
  <si>
    <t>G.6/1_2017_Customer_Manufacturer</t>
  </si>
  <si>
    <t>G.6/1_2018_Customer_Manufacturer</t>
  </si>
  <si>
    <t>G.6/2_2016_Customer_Solo</t>
  </si>
  <si>
    <t>G.6/2_2017_Customer_Solo</t>
  </si>
  <si>
    <t>G.6/2_2018_Customer_Solo</t>
  </si>
  <si>
    <t>G.6/3_2016_Customer_Part_of_a_pool</t>
  </si>
  <si>
    <t>G.6/3_2017_Customer_Part_of_a_pool</t>
  </si>
  <si>
    <t>G.6/3_2018_Customer_Part_of_a_pool</t>
  </si>
  <si>
    <t>G.6/4_2016_Customer_Pool_Operator</t>
  </si>
  <si>
    <t>G.6/4_2017_Customer_Pool_Operator</t>
  </si>
  <si>
    <t>G.6/4_2018_Customer_Pool_Operator</t>
  </si>
  <si>
    <t>G.6/5_2016_Customer_Cloud_Mining</t>
  </si>
  <si>
    <t>G.6/5_2017_Customer_Cloud_Mining</t>
  </si>
  <si>
    <t>G.6/5_2018_Customer_Cloud_Mining</t>
  </si>
  <si>
    <t>G.6/6_2016_Customer_Remote_Hosting</t>
  </si>
  <si>
    <t>G.6/6_2017_Customer_Remote_Hosting</t>
  </si>
  <si>
    <t>G.6/6_2018_Customer_Remote_Hosting</t>
  </si>
  <si>
    <t>G.6/7_Customer_Other</t>
  </si>
  <si>
    <t>G.6/7_2016_Customer_Other</t>
  </si>
  <si>
    <t>G.6/7_2017_Customer_Other</t>
  </si>
  <si>
    <t>G.6/7_2018_Customer_Other</t>
  </si>
  <si>
    <t>G.7/1_Customers_Africa</t>
  </si>
  <si>
    <t>G.7/2_Customers_APAC</t>
  </si>
  <si>
    <t>G.7/3_Customers_Europe</t>
  </si>
  <si>
    <t>G.7/4_Customers_LAC</t>
  </si>
  <si>
    <t>G.7/5_Customers_Middle East</t>
  </si>
  <si>
    <t>G.7/6_Customers_North_America</t>
  </si>
  <si>
    <t>G.7/7_Customers_Unknown</t>
  </si>
  <si>
    <t>G.7/8_Customers_Other</t>
  </si>
  <si>
    <t>G.7/9_Customers_Other_Text</t>
  </si>
  <si>
    <t>G.8/1_Customers_Country1</t>
  </si>
  <si>
    <t>G.8/1_Customers_Country2</t>
  </si>
  <si>
    <t>G.8/1_Customers_Country3</t>
  </si>
  <si>
    <t>G.8/1_Customers_Country4</t>
  </si>
  <si>
    <t>G.8/1_Customers_Country5</t>
  </si>
  <si>
    <t>G.8/2_Percentage_Customers_Country1</t>
  </si>
  <si>
    <t>G.8/2_Percentage_Customers_Country2</t>
  </si>
  <si>
    <t>G.8/2_Percentage_Customers_Country3</t>
  </si>
  <si>
    <t>G.8/2_Percentage_Customers_Country4</t>
  </si>
  <si>
    <t>G.8/2_Percentage_Customers_Country5</t>
  </si>
  <si>
    <t>Final_Comments</t>
  </si>
  <si>
    <t>Acknowledgment</t>
  </si>
  <si>
    <t>M-1</t>
  </si>
  <si>
    <t>Small</t>
  </si>
  <si>
    <t>Canada</t>
  </si>
  <si>
    <t>North America</t>
  </si>
  <si>
    <t>$ 1-10K</t>
  </si>
  <si>
    <t>$ 0</t>
  </si>
  <si>
    <t xml:space="preserve">Russia </t>
  </si>
  <si>
    <t>No</t>
  </si>
  <si>
    <t>M-2</t>
  </si>
  <si>
    <t>The user/customer section makes no sense in relation to mining activities for miners who hold their cryptocurrencies</t>
  </si>
  <si>
    <t>M-3</t>
  </si>
  <si>
    <t>A Carbon tax on crypto mining will prove difficult to enforce.</t>
  </si>
  <si>
    <t>Yes</t>
  </si>
  <si>
    <t>M-4</t>
  </si>
  <si>
    <t>Large</t>
  </si>
  <si>
    <t>Washington, DC</t>
  </si>
  <si>
    <t>USA</t>
  </si>
  <si>
    <t>What is the present carbon footprint of existing systems? e.g. SWIFT?</t>
  </si>
  <si>
    <t>Bitcoin (BTC),Ethereum (ETH),Bitcoin Cash (BCH),Litecoin (LTC),Digital Cash (DASH),Monero (XMR),Ethereum Classic (ETC),ZCash (ZEC),Other (please specify):</t>
  </si>
  <si>
    <t xml:space="preserve">Artbytes </t>
  </si>
  <si>
    <t>Price of cryptoasset,Daily reward amount</t>
  </si>
  <si>
    <t>Direct communication with other miners (e.g. face-to-face discussion, email, phone-call, or telegram group),Twitter,Conferences (either attendance or video)</t>
  </si>
  <si>
    <t>Availability of banking services</t>
  </si>
  <si>
    <t>Who do you share this data with?   You can pull my logo off my website at XYZ</t>
  </si>
  <si>
    <t>M-5</t>
  </si>
  <si>
    <t>Tallinn</t>
  </si>
  <si>
    <t>Estonia</t>
  </si>
  <si>
    <t>Europe</t>
  </si>
  <si>
    <t>$ 101-250K</t>
  </si>
  <si>
    <t>$ 51-100K</t>
  </si>
  <si>
    <t>UK</t>
  </si>
  <si>
    <t>M-6</t>
  </si>
  <si>
    <t>Bogota</t>
  </si>
  <si>
    <t>Colombia</t>
  </si>
  <si>
    <t>South America</t>
  </si>
  <si>
    <t>Other (please specify):</t>
  </si>
  <si>
    <t>Price of cryptoasset</t>
  </si>
  <si>
    <t>Press Releases,Direct communication with other miners (e.g. face-to-face discussion, email, phone-call, or telegram group),Direct communication with individuals involved in the project (e.g. lead developer)</t>
  </si>
  <si>
    <t>NetM 0,1</t>
  </si>
  <si>
    <t>Hydroelectric energy</t>
  </si>
  <si>
    <t>No restrictions (accept all applicants)</t>
  </si>
  <si>
    <t>Other:</t>
  </si>
  <si>
    <t>5 ghs</t>
  </si>
  <si>
    <t>A single individual makes the decision, possibly in consultation with others.</t>
  </si>
  <si>
    <t>M-7</t>
  </si>
  <si>
    <t>Donostia - San Sebastian</t>
  </si>
  <si>
    <t>Spain</t>
  </si>
  <si>
    <t>Ethereum Classic (ETC),Other (please specify):</t>
  </si>
  <si>
    <t>BTCP, DOGECOIN, CLO</t>
  </si>
  <si>
    <t>Daily reward amount,Proof system (e.g. different types of Proof of Work, Proof of Stake),Ideology/personal affection</t>
  </si>
  <si>
    <t>Direct communication with other miners (e.g. face-to-face discussion, email, phone-call, or telegram group),Twitter</t>
  </si>
  <si>
    <t>Bitcoin (BTC),Ethereum (ETH),Bitcoin Cash (BCH),Litecoin (LTC),Digital Cash (DASH),Monero (XMR),Ethereum Classic (ETC),ZCash (ZEC)</t>
  </si>
  <si>
    <t>550 MH/S</t>
  </si>
  <si>
    <t>15000 H/S</t>
  </si>
  <si>
    <t>4000 SOL/S</t>
  </si>
  <si>
    <t>Marco</t>
  </si>
  <si>
    <t>gipuzkoa</t>
  </si>
  <si>
    <t xml:space="preserve">Antoniomolina </t>
  </si>
  <si>
    <t>01.01.2018</t>
  </si>
  <si>
    <t>Brothers</t>
  </si>
  <si>
    <t>15.02.2018</t>
  </si>
  <si>
    <t xml:space="preserve">Spain </t>
  </si>
  <si>
    <t>M-8</t>
  </si>
  <si>
    <t>Palma de Mallorca</t>
  </si>
  <si>
    <t>M-9</t>
  </si>
  <si>
    <t>Bangkok</t>
  </si>
  <si>
    <t>Singapore</t>
  </si>
  <si>
    <t>Asia-Pacific</t>
  </si>
  <si>
    <t>Pool service of Hashflare</t>
  </si>
  <si>
    <t>M-10</t>
  </si>
  <si>
    <t>China</t>
  </si>
  <si>
    <t>YTN</t>
  </si>
  <si>
    <t>Price of cryptoasset,Daily reward amount,Proof system (e.g. different types of Proof of Work, Proof of Stake),Energy requirement,Reputation,Market capitalisation</t>
  </si>
  <si>
    <t>Press Releases</t>
  </si>
  <si>
    <t>Wind energy,Solar energy,Geothermal energy,Hydroelectric energy</t>
  </si>
  <si>
    <t xml:space="preserve">Honduras </t>
  </si>
  <si>
    <t>Bitcoin mining is a resource-consuming industry. I think this is necessary. Because consensus is greater than everything, decentralization is the most valuable asset.</t>
  </si>
  <si>
    <t>M-11</t>
  </si>
  <si>
    <t>Ethereum Classic (ETC)</t>
  </si>
  <si>
    <t>Price of cryptoasset,Proof system (e.g. different types of Proof of Work, Proof of Stake),Energy requirement,Market capitalisation,Large number of other miners/mining pools (high popularity),Low number of other miners/mining pools (low competition)</t>
  </si>
  <si>
    <t>The cost of digging down is too high</t>
  </si>
  <si>
    <t>Press Releases,Twitter,Direct communication with individuals involved in the project (e.g. lead developer)</t>
  </si>
  <si>
    <t>Ethereum (ETH)</t>
  </si>
  <si>
    <t>Nuclear,Solar energy</t>
  </si>
  <si>
    <t>Human</t>
  </si>
  <si>
    <t>M-12</t>
  </si>
  <si>
    <t>Bitcoin (BTC),Litecoin (LTC)</t>
  </si>
  <si>
    <t>Price of cryptoasset,Ideology/personal affection</t>
  </si>
  <si>
    <t>Press Releases,Direct communication with individuals involved in the project (e.g. lead developer)</t>
  </si>
  <si>
    <t>Never Refuse</t>
  </si>
  <si>
    <t>btm 13.m</t>
  </si>
  <si>
    <t>$ 11-25K</t>
  </si>
  <si>
    <t>Loss</t>
  </si>
  <si>
    <t xml:space="preserve">China </t>
  </si>
  <si>
    <t>M-13</t>
  </si>
  <si>
    <t xml:space="preserve">Albania </t>
  </si>
  <si>
    <t xml:space="preserve">Armenia </t>
  </si>
  <si>
    <t xml:space="preserve">Bahrain </t>
  </si>
  <si>
    <t xml:space="preserve">Belarus </t>
  </si>
  <si>
    <t>M-14</t>
  </si>
  <si>
    <t>M-15</t>
  </si>
  <si>
    <t>For the development of government need to monitor, controllable only safe</t>
  </si>
  <si>
    <t>Price of cryptoasset,Energy requirement,Market capitalisation</t>
  </si>
  <si>
    <t>Direct communication with other miners (e.g. face-to-face discussion, email, phone-call, or telegram group),Direct communication with individuals involved in the project (e.g. lead developer)</t>
  </si>
  <si>
    <t>Coal,Oil,Hydroelectric energy</t>
  </si>
  <si>
    <t>M-16</t>
  </si>
  <si>
    <t>Guangzhou</t>
  </si>
  <si>
    <t>Bitcoin (BTC),Ethereum (ETH)</t>
  </si>
  <si>
    <t>Price of cryptoasset,Daily reward amount,Proof system (e.g. different types of Proof of Work, Proof of Stake),Market capitalisation</t>
  </si>
  <si>
    <t>Press Releases,Direct communication with other miners (e.g. face-to-face discussion, email, phone-call, or telegram group)</t>
  </si>
  <si>
    <t>Coal,Oil,Natural gas,Nuclear</t>
  </si>
  <si>
    <t>Ethash (e.g. ETH),Scrypt (e.g. LTC)</t>
  </si>
  <si>
    <t>FGPA</t>
  </si>
  <si>
    <t>Custom chips</t>
  </si>
  <si>
    <t>Online store (available to all),B2B Direct sales (mining companies only)</t>
  </si>
  <si>
    <t>France, Russia,UK</t>
  </si>
  <si>
    <t xml:space="preserve">United Kingdom </t>
  </si>
  <si>
    <t>$ 26-50K</t>
  </si>
  <si>
    <t xml:space="preserve">United Arab Emirates </t>
  </si>
  <si>
    <t>Always held later</t>
  </si>
  <si>
    <t>M-17</t>
  </si>
  <si>
    <t>M-18</t>
  </si>
  <si>
    <t>Ciudad del este</t>
  </si>
  <si>
    <t>Paraguay</t>
  </si>
  <si>
    <t>Mining sales</t>
  </si>
  <si>
    <t>coinpy</t>
  </si>
  <si>
    <t>Ethash (e.g. ETH),Cryptonight (e.g. XMR),Equihash (e.g. ZEC)</t>
  </si>
  <si>
    <t>GPU</t>
  </si>
  <si>
    <t>Custom rigs (combining components for end-users)</t>
  </si>
  <si>
    <t xml:space="preserve">Paraguay </t>
  </si>
  <si>
    <t xml:space="preserve">Brazil </t>
  </si>
  <si>
    <t>$ 251-500K</t>
  </si>
  <si>
    <t>Sales</t>
  </si>
  <si>
    <t>Brazil</t>
  </si>
  <si>
    <t>M-19</t>
  </si>
  <si>
    <t>Providencia</t>
  </si>
  <si>
    <t>Chile</t>
  </si>
  <si>
    <t>SHA-256 (e.g. BTC),Ethash (e.g. ETH),Scrypt (e.g. LTC),X11 (e.g. DASH),Equihash (e.g. ZEC)</t>
  </si>
  <si>
    <t>ASIC,GPU</t>
  </si>
  <si>
    <t>Custom components (not chips),Custom rigs (combining components for end-users)</t>
  </si>
  <si>
    <t>Online store (available to all)</t>
  </si>
  <si>
    <t xml:space="preserve">Austria </t>
  </si>
  <si>
    <t xml:space="preserve">Chile </t>
  </si>
  <si>
    <t>M-20</t>
  </si>
  <si>
    <t>Lausanne</t>
  </si>
  <si>
    <t>Switzerland</t>
  </si>
  <si>
    <t>Nuclear,Hydroelectric energy</t>
  </si>
  <si>
    <t>M-21</t>
  </si>
  <si>
    <t>Playing coins</t>
  </si>
  <si>
    <t>Ethereum (ETH),Litecoin (LTC)</t>
  </si>
  <si>
    <t>Price of cryptoasset,Reputation</t>
  </si>
  <si>
    <t>Press Releases,Twitter</t>
  </si>
  <si>
    <t>$ 501K-1M</t>
  </si>
  <si>
    <t>M-22</t>
  </si>
  <si>
    <t>Price of cryptoasset,Daily reward amount,Reputation</t>
  </si>
  <si>
    <t>Bitcoin (BTC)</t>
  </si>
  <si>
    <t>M-23</t>
  </si>
  <si>
    <t>Guiyang</t>
  </si>
  <si>
    <t>Price of cryptoasset,Daily reward amount,Large number of other miners/mining pools (high popularity)</t>
  </si>
  <si>
    <t>Coal,Hydroelectric energy</t>
  </si>
  <si>
    <t>Little</t>
  </si>
  <si>
    <t>M-24</t>
  </si>
  <si>
    <t>M-25</t>
  </si>
  <si>
    <t>Saint Siméon de Bressieux</t>
  </si>
  <si>
    <t>France</t>
  </si>
  <si>
    <t>Searches in BIOS modding Nvidia, FPGA and algo switching of ASICs</t>
  </si>
  <si>
    <t>Bitcoin (BTC),Ethereum (ETH),Litecoin (LTC),Digital Cash (DASH),Monero (XMR),ZCash (ZEC),Other (please specify):</t>
  </si>
  <si>
    <t>GBX, VIVO, LOKI, Galactrum</t>
  </si>
  <si>
    <t>Price of cryptoasset,Daily reward amount,Proof system (e.g. different types of Proof of Work, Proof of Stake),Energy requirement,Reputation,Market capitalisation,Low number of other miners/mining pools (low competition),Other (please specify):</t>
  </si>
  <si>
    <t>Date of creation</t>
  </si>
  <si>
    <t>I did, mostly because of algorithm switch or because the coin died</t>
  </si>
  <si>
    <t>Press Releases,Direct communication with other miners (e.g. face-to-face discussion, email, phone-call, or telegram group),Twitter,Conferences (either attendance or video),Direct communication with individuals involved in the project (e.g. lead developer),Direct communication with investors,Other (please specify):</t>
  </si>
  <si>
    <t>Investor network</t>
  </si>
  <si>
    <t>Wind energy,Solar energy,Hydroelectric energy</t>
  </si>
  <si>
    <t>Investors' choice</t>
  </si>
  <si>
    <t>Neo Mining &amp; Technologies</t>
  </si>
  <si>
    <t>Texas</t>
  </si>
  <si>
    <t>-</t>
  </si>
  <si>
    <t>Investors #1</t>
  </si>
  <si>
    <t>750 (ASICs)</t>
  </si>
  <si>
    <t>Investors #2</t>
  </si>
  <si>
    <t>300 (ASICs)</t>
  </si>
  <si>
    <t>Investors #3</t>
  </si>
  <si>
    <t>Romania</t>
  </si>
  <si>
    <t>Reject from specific regions (please specify reasons)</t>
  </si>
  <si>
    <t>Only private pools for investors</t>
  </si>
  <si>
    <t>1 Mh/s</t>
  </si>
  <si>
    <t>A collection of individuals involved in pool administration must agree for a decision to be implemented.</t>
  </si>
  <si>
    <t>SHA-256 (e.g. BTC),Ethash (e.g. ETH),Scrypt (e.g. LTC),X11 (e.g. DASH),Cryptonight (e.g. XMR),Equihash (e.g. ZEC),Other (please specify):</t>
  </si>
  <si>
    <t>Normal GPUs, ASICs, FPGA</t>
  </si>
  <si>
    <t>ASIC,FGPA,GPU,Other (please specify):</t>
  </si>
  <si>
    <t>Development kits</t>
  </si>
  <si>
    <t>Custom chips,Custom components (not chips),Custom rigs (combining components for end-users),Other (please specify):</t>
  </si>
  <si>
    <t>GPUs</t>
  </si>
  <si>
    <t>Investors</t>
  </si>
  <si>
    <t xml:space="preserve">Canada </t>
  </si>
  <si>
    <t xml:space="preserve">Romania </t>
  </si>
  <si>
    <t>$ 1M+</t>
  </si>
  <si>
    <t>Building and maintenance of mining farms</t>
  </si>
  <si>
    <t xml:space="preserve">France </t>
  </si>
  <si>
    <t>M-26</t>
  </si>
  <si>
    <t>Price of cryptoasset,Low number of other miners/mining pools (low competition)</t>
  </si>
  <si>
    <t>Coal,Wind energy</t>
  </si>
  <si>
    <t xml:space="preserve">Jamaica </t>
  </si>
  <si>
    <t>M-27</t>
  </si>
  <si>
    <t>Germany</t>
  </si>
  <si>
    <t>Ethereum (ETH),Monero (XMR),Ethereum Classic (ETC),ZCash (ZEC),Other (please specify):</t>
  </si>
  <si>
    <t>Zencash</t>
  </si>
  <si>
    <t>Reputation,Ideology/personal affection</t>
  </si>
  <si>
    <t>Direct communication with other miners (e.g. face-to-face discussion, email, phone-call, or telegram group),Twitter,Internet forums (e.g. Reddit - please specify):,Conferences (either attendance or video),Direct communication with individuals involved in the project (e.g. lead developer),Other (please specify):</t>
  </si>
  <si>
    <t>bitcointalk</t>
  </si>
  <si>
    <t>discord app youtuber</t>
  </si>
  <si>
    <t>Ethereum (ETH),ZCash (ZEC),Other (please specify):</t>
  </si>
  <si>
    <t>0,0000015</t>
  </si>
  <si>
    <t>Zencash 10000 sol/s</t>
  </si>
  <si>
    <t>Coal,Nuclear</t>
  </si>
  <si>
    <t>M-28</t>
  </si>
  <si>
    <t>Moscow</t>
  </si>
  <si>
    <t>Russia</t>
  </si>
  <si>
    <t>M-29</t>
  </si>
  <si>
    <t>Maribor</t>
  </si>
  <si>
    <t>Slovenia</t>
  </si>
  <si>
    <t>Sharing economy approach to mining</t>
  </si>
  <si>
    <t>Press Releases,Twitter,Conferences (either attendance or video),Direct communication with individuals involved in the project (e.g. lead developer)</t>
  </si>
  <si>
    <t xml:space="preserve">Ukraine </t>
  </si>
  <si>
    <t>XYZ is a very specific company, the only company that offers a marketplace for hashing power. Please be careful when describing cloud mining. ZYX, for example, is a regular cloud mining company where you rent mining rigs directly from the company.  XYZ enables people (miners) to rent out mining hardware, and other people rent this available hashing power. This is a so-called shared economy approach to cloud mining.  If you want to discuss further we are available. Thanks!</t>
  </si>
  <si>
    <t>M-30</t>
  </si>
  <si>
    <t>Bitcoin (BTC),Bitcoin Cash (BCH),Ethereum Classic (ETC)</t>
  </si>
  <si>
    <t>Price of cryptoasset,Daily reward amount,Friends/colleagues recommendation</t>
  </si>
  <si>
    <t>Direct communication with other miners (e.g. face-to-face discussion, email, phone-call, or telegram group)</t>
  </si>
  <si>
    <t>13T/S</t>
  </si>
  <si>
    <t>Coal</t>
  </si>
  <si>
    <t>M-31</t>
  </si>
  <si>
    <t>Bitcoin (BTC),ZCash (ZEC)</t>
  </si>
  <si>
    <t>Price of cryptoasset,Market capitalisation,Low number of other miners/mining pools (low competition)</t>
  </si>
  <si>
    <t>Solar energy,Hydroelectric energy</t>
  </si>
  <si>
    <t>M-32</t>
  </si>
  <si>
    <t>St-Hyacinthe</t>
  </si>
  <si>
    <t>M-33</t>
  </si>
  <si>
    <t>Xiamen</t>
  </si>
  <si>
    <t>Bitcoin (BTC),Digital Cash (DASH)</t>
  </si>
  <si>
    <t>Daily reward amount,Proof system (e.g. different types of Proof of Work, Proof of Stake),Energy requirement</t>
  </si>
  <si>
    <t>Guizhou</t>
  </si>
  <si>
    <t>I hope to improve the certification mechanism and improve energy consumption as soon as possible.</t>
  </si>
  <si>
    <t>M-34</t>
  </si>
  <si>
    <t>Dalian</t>
  </si>
  <si>
    <t xml:space="preserve">1. There are still very few people who can mine. Most people don't understand knowledge or have limited funds. 2. The idea is accepted or the process is increasing. The whole society needs to popularize knowledge, especially the government. 3. It can be seen that the blockchain encryption assets are less helpful to the world's good life, and there are more ideas for making money. This is the main reason why the development is not ideally out of control. -- The greed of turning a technological tool for the benefit of human society into a profitable tool is the main cause of the normal and healthy development of cryptographic assets - this should alert the industry earlier. Otherwise it will be a fundamental obstacle to everything.
</t>
  </si>
  <si>
    <t>M-35</t>
  </si>
  <si>
    <t>Givatayim</t>
  </si>
  <si>
    <t>Israel</t>
  </si>
  <si>
    <t>MEA/NEA</t>
  </si>
  <si>
    <t xml:space="preserve">Kazakhstan </t>
  </si>
  <si>
    <t xml:space="preserve">Moldova </t>
  </si>
  <si>
    <t>M-36</t>
  </si>
  <si>
    <t xml:space="preserve">Afghanistan </t>
  </si>
  <si>
    <t xml:space="preserve">Barbados </t>
  </si>
  <si>
    <t xml:space="preserve">Bangladesh </t>
  </si>
  <si>
    <t xml:space="preserve">Nepal </t>
  </si>
  <si>
    <t xml:space="preserve">Venezuela </t>
  </si>
  <si>
    <t>M-37</t>
  </si>
  <si>
    <t>Czech RepublIc</t>
  </si>
  <si>
    <t>Czech Republic</t>
  </si>
  <si>
    <t>Daily reward amount,Reputation,Market capitalisation,Ideology/personal affection</t>
  </si>
  <si>
    <t>Direct communication with other miners (e.g. face-to-face discussion, email, phone-call, or telegram group),Twitter,Internet forums (e.g. Reddit - please specify):,Conferences (either attendance or video),Direct communication with individuals involved in the project (e.g. lead developer),Direct communication with investors</t>
  </si>
  <si>
    <t>Reddit  BitcoinTalk</t>
  </si>
  <si>
    <t>Botnet connections</t>
  </si>
  <si>
    <t>0,000000002</t>
  </si>
  <si>
    <t>M-38</t>
  </si>
  <si>
    <t>Plattsburgh</t>
  </si>
  <si>
    <t>Bitcoin (BTC),Ethereum (ETH),Bitcoin Cash (BCH),Litecoin (LTC),Digital Cash (DASH),Ethereum Classic (ETC),ZCash (ZEC)</t>
  </si>
  <si>
    <t>long term outlook despite current price</t>
  </si>
  <si>
    <t>Press Releases,Direct communication with other miners (e.g. face-to-face discussion, email, phone-call, or telegram group),Twitter,Internet forums (e.g. Reddit - please specify):,Conferences (either attendance or video),Direct communication with individuals involved in the project (e.g. lead developer),Other (please specify):</t>
  </si>
  <si>
    <t>bitcoin talk, reddit</t>
  </si>
  <si>
    <t>check news daily on multiple crypto news sources coin telegraph, CCN, hacked,  etc...</t>
  </si>
  <si>
    <t>Bitcoin (BTC),Bitcoin Cash (BCH)</t>
  </si>
  <si>
    <t>Mining moratorium</t>
  </si>
  <si>
    <t>New York</t>
  </si>
  <si>
    <t>Zafra</t>
  </si>
  <si>
    <t>PlattsburghBTC</t>
  </si>
  <si>
    <t>NY</t>
  </si>
  <si>
    <t>rent</t>
  </si>
  <si>
    <t>Still waiting for Plattsburgh NY mining moratorium to be lifted so we can grow</t>
  </si>
  <si>
    <t>M-39</t>
  </si>
  <si>
    <t>Hong Kong</t>
  </si>
  <si>
    <t>Press Releases,Direct communication with other miners (e.g. face-to-face discussion, email, phone-call, or telegram group),Twitter,Conferences (either attendance or video),Direct communication with individuals involved in the project (e.g. lead developer),Direct communication with investors</t>
  </si>
  <si>
    <t>Bitcoin (BTC),Bitcoin Cash (BCH),Litecoin (LTC)</t>
  </si>
  <si>
    <t>6+</t>
  </si>
  <si>
    <t>3600P</t>
  </si>
  <si>
    <t>300G</t>
  </si>
  <si>
    <t>1000P</t>
  </si>
  <si>
    <t>36T</t>
  </si>
  <si>
    <t>250T</t>
  </si>
  <si>
    <t>10G</t>
  </si>
  <si>
    <t>1.8M</t>
  </si>
  <si>
    <t xml:space="preserve">Malawi </t>
  </si>
  <si>
    <t xml:space="preserve">Vanuatu </t>
  </si>
  <si>
    <t>M-40</t>
  </si>
  <si>
    <t>Calgary</t>
  </si>
  <si>
    <t>Mining analytics</t>
  </si>
  <si>
    <t>Consulting</t>
  </si>
  <si>
    <t>M-41</t>
  </si>
  <si>
    <t>Valencia</t>
  </si>
  <si>
    <t>Venezuela</t>
  </si>
  <si>
    <t>M-42</t>
  </si>
  <si>
    <t>St. John's</t>
  </si>
  <si>
    <t>Data centres</t>
  </si>
  <si>
    <t>Hosting miners</t>
  </si>
  <si>
    <t xml:space="preserve">Netherlands </t>
  </si>
  <si>
    <t xml:space="preserve">Korea, South </t>
  </si>
  <si>
    <t>M-43</t>
  </si>
  <si>
    <t>Beijing</t>
  </si>
  <si>
    <t>The Cayman Islands</t>
  </si>
  <si>
    <t>Direct communication with other miners (e.g. face-to-face discussion, email, phone-call, or telegram group),Conferences (either attendance or video),Direct communication with individuals involved in the project (e.g. lead developer),Direct communication with investors</t>
  </si>
  <si>
    <t>Coal,Wind energy,Solar energy,Hydroelectric energy</t>
  </si>
  <si>
    <t>A combination of the above</t>
  </si>
  <si>
    <t>Blake(2b)</t>
  </si>
  <si>
    <t>ASIC</t>
  </si>
  <si>
    <t>Custom chips,Custom components (not chips),Custom rigs (combining components for end-users)</t>
  </si>
  <si>
    <t>China, Taiwan</t>
  </si>
  <si>
    <t>M-44</t>
  </si>
  <si>
    <t xml:space="preserve">Reykjavik </t>
  </si>
  <si>
    <t>Iceland</t>
  </si>
  <si>
    <t>Press Releases,Direct communication with other miners (e.g. face-to-face discussion, email, phone-call, or telegram group),Twitter,Internet forums (e.g. Reddit - please specify):,Conferences (either attendance or video),Direct communication with individuals involved in the project (e.g. lead developer),Direct communication with investors</t>
  </si>
  <si>
    <t>M-45</t>
  </si>
  <si>
    <t>East Wenatcheee</t>
  </si>
  <si>
    <t>Bitcoin (BTC),Ethereum (ETH),Litecoin (LTC)</t>
  </si>
  <si>
    <t xml:space="preserve">Low Humidity </t>
  </si>
  <si>
    <t>NW</t>
  </si>
  <si>
    <t>N/A</t>
  </si>
  <si>
    <t xml:space="preserve">Australia </t>
  </si>
  <si>
    <t xml:space="preserve">Germany </t>
  </si>
  <si>
    <t>Thank you.</t>
  </si>
  <si>
    <t>M-46</t>
  </si>
  <si>
    <t>The Netherlands</t>
  </si>
  <si>
    <t>Price of cryptoasset,Proof system (e.g. different types of Proof of Work, Proof of Stake),Energy requirement,Reputation,Market capitalisation</t>
  </si>
  <si>
    <t>Direct communication with other miners (e.g. face-to-face discussion, email, phone-call, or telegram group),Twitter,Direct communication with investors</t>
  </si>
  <si>
    <t>Natural gas,Wind energy</t>
  </si>
  <si>
    <t>Private pool only</t>
  </si>
  <si>
    <t>SHA-256 (e.g. BTC)</t>
  </si>
  <si>
    <t>B2B Direct sales (mining companies only)</t>
  </si>
  <si>
    <t xml:space="preserve">Georgia </t>
  </si>
  <si>
    <t xml:space="preserve">Norway </t>
  </si>
  <si>
    <t>M-47</t>
  </si>
  <si>
    <t>Bitcoin (BTC),Ethereum (ETH),Monero (XMR),ZCash (ZEC)</t>
  </si>
  <si>
    <t>Daily reward amount,Reputation,Market capitalisation,Low number of other miners/mining pools (low competition)</t>
  </si>
  <si>
    <t>M-48</t>
  </si>
  <si>
    <t>Toronto</t>
  </si>
  <si>
    <t>Reputation,Market capitalisation</t>
  </si>
  <si>
    <t>Medicine Hat</t>
  </si>
  <si>
    <t>Alberta</t>
  </si>
  <si>
    <t>Drumheller</t>
  </si>
  <si>
    <t>Are you going to quote or publish any of our answers? or is this report a general overview?</t>
  </si>
  <si>
    <t>M-49</t>
  </si>
  <si>
    <t>Minsk</t>
  </si>
  <si>
    <t>Belarus</t>
  </si>
  <si>
    <t>Ethash (e.g. ETH),Equihash (e.g. ZEC)</t>
  </si>
  <si>
    <t>M-50</t>
  </si>
  <si>
    <t>Porlamar</t>
  </si>
  <si>
    <t>Ethereum (ETH),ZCash (ZEC)</t>
  </si>
  <si>
    <t>Natural gas,Hydroelectric energy</t>
  </si>
  <si>
    <t>Oriente</t>
  </si>
  <si>
    <t>M-51</t>
  </si>
  <si>
    <t>Vienna</t>
  </si>
  <si>
    <t>Austria</t>
  </si>
  <si>
    <t>Bitcoin (BTC),Ethereum (ETH),Bitcoin Cash (BCH),Ethereum Classic (ETC),ZCash (ZEC)</t>
  </si>
  <si>
    <t>Price of cryptoasset,Daily reward amount,Market capitalisation</t>
  </si>
  <si>
    <t>Tax regime</t>
  </si>
  <si>
    <t>SCHÖNBERG</t>
  </si>
  <si>
    <t>Waidhofen</t>
  </si>
  <si>
    <t xml:space="preserve">There are 2 main issues in Europe for miners to be considered. One is the classification of mining oiperations as Alternative investment funds which makes it very difficult to pool money from investors for mining.  The other is the VAT situation which makes it expensive to mine in Europe because miners do not get back the VAT (usually 20%) on their expenses. </t>
  </si>
  <si>
    <t>M-52</t>
  </si>
  <si>
    <t>Tokyo</t>
  </si>
  <si>
    <t>Japan</t>
  </si>
  <si>
    <t>Bitcoin (BTC),Ethereum (ETH),Bitcoin Cash (BCH),ZCash (ZEC)</t>
  </si>
  <si>
    <t>Price of cryptoasset,Daily reward amount,Proof system (e.g. different types of Proof of Work, Proof of Stake),Energy requirement,Market capitalisation,Friends/colleagues recommendation,Large number of other miners/mining pools (high popularity),Low number of other miners/mining pools (low competition)</t>
  </si>
  <si>
    <t>Press Releases,Direct communication with other miners (e.g. face-to-face discussion, email, phone-call, or telegram group),Internet forums (e.g. Reddit - please specify):,Conferences (either attendance or video),Direct communication with individuals involved in the project (e.g. lead developer),Direct communication with investors</t>
  </si>
  <si>
    <t>Reddit, Bitcointalk</t>
  </si>
  <si>
    <t>Natural gas</t>
  </si>
  <si>
    <t>I think the following question could be improved to include as an example of renewable source, hydro-electricity:  "Of your energy consumption, what is the estimated average percentage that comes from renewable sources (e.g. wind, solar)?"</t>
  </si>
  <si>
    <t>M-53</t>
  </si>
  <si>
    <t>Shenzhen</t>
  </si>
  <si>
    <t>M-54</t>
  </si>
  <si>
    <t>Price of cryptoasset,Daily reward amount,Proof system (e.g. different types of Proof of Work, Proof of Stake)</t>
  </si>
  <si>
    <t>Press Releases,Twitter,Direct communication with investors</t>
  </si>
  <si>
    <t>M-55</t>
  </si>
  <si>
    <t>Santiago</t>
  </si>
  <si>
    <t>Bitcoin (BTC),Monero (XMR)</t>
  </si>
  <si>
    <t>Price of cryptoasset,Daily reward amount,Energy requirement,Market capitalisation</t>
  </si>
  <si>
    <t>M-56</t>
  </si>
  <si>
    <t>It is a minor problem compared to the carbon footprint generated by the current currency printing</t>
  </si>
  <si>
    <t>M-57</t>
  </si>
  <si>
    <t>Baltimore</t>
  </si>
  <si>
    <t>Mining infrastructure manufacture</t>
  </si>
  <si>
    <t>Bitcoin</t>
  </si>
  <si>
    <t>Ethereum</t>
  </si>
  <si>
    <t>Bitcoin Cash</t>
  </si>
  <si>
    <t>Litecoin</t>
  </si>
  <si>
    <t>Digital Cash</t>
  </si>
  <si>
    <t>Monero</t>
  </si>
  <si>
    <t>Ethereum Classic</t>
  </si>
  <si>
    <t>Zcash</t>
  </si>
  <si>
    <t>Other</t>
  </si>
  <si>
    <t>Description</t>
  </si>
  <si>
    <t>Price of Cryptoasset</t>
  </si>
  <si>
    <t>Daily reward amount</t>
  </si>
  <si>
    <t xml:space="preserve">Proof system </t>
  </si>
  <si>
    <t>Energy requirement</t>
  </si>
  <si>
    <t>Reputation</t>
  </si>
  <si>
    <t>Market capitalisation</t>
  </si>
  <si>
    <t>Friends/colleagues recommendation</t>
  </si>
  <si>
    <t>Large number of other miners/mining pools</t>
  </si>
  <si>
    <t>Low number of other miners/mining pools</t>
  </si>
  <si>
    <t>Ideology/personal affection</t>
  </si>
  <si>
    <t>Stable Political Environment</t>
  </si>
  <si>
    <t>Friendly Regulatory Environment</t>
  </si>
  <si>
    <t>Presence of skilled labour</t>
  </si>
  <si>
    <t>Cold climate</t>
  </si>
  <si>
    <t>Good internet connectivity</t>
  </si>
  <si>
    <t>Easy access to substantial electricity supply</t>
  </si>
  <si>
    <t>Low electricity cost</t>
  </si>
  <si>
    <t>Cheap land</t>
  </si>
  <si>
    <t>Special incentives for mining-related activities</t>
  </si>
  <si>
    <t>Low crime rate</t>
  </si>
  <si>
    <t>Mining pools</t>
  </si>
  <si>
    <t>%of active contributors</t>
  </si>
  <si>
    <t>TYPE</t>
  </si>
  <si>
    <t>Row Labels</t>
  </si>
  <si>
    <t>Grand Total</t>
  </si>
  <si>
    <t>Count of A1/Type</t>
  </si>
  <si>
    <t>Count of Custom_Region Op. HQ</t>
  </si>
  <si>
    <t>Customer - Geographical Distribution (Operational HQ)</t>
  </si>
  <si>
    <t>Column Labels</t>
  </si>
  <si>
    <t>Large Miners</t>
  </si>
  <si>
    <t>Small Miners</t>
  </si>
  <si>
    <t>Mining Activities</t>
  </si>
  <si>
    <t>Manufacturer</t>
  </si>
  <si>
    <t>Solo Mining</t>
  </si>
  <si>
    <t>Mining As a Part of a Pool</t>
  </si>
  <si>
    <t>Pool Operator</t>
  </si>
  <si>
    <t>Cloud Mining Services</t>
  </si>
  <si>
    <t>Remote Hosting Services</t>
  </si>
  <si>
    <t>Totale</t>
  </si>
  <si>
    <t>Mining Hardware Manufacturer</t>
  </si>
  <si>
    <t>Mining as a Part of a Pool</t>
  </si>
  <si>
    <t>Mining Pool Operator</t>
  </si>
  <si>
    <t>Number of activities</t>
  </si>
  <si>
    <t>Single Activity</t>
  </si>
  <si>
    <t>4+ Activities</t>
  </si>
  <si>
    <t>2 Activities</t>
  </si>
  <si>
    <t>3 Activities</t>
  </si>
  <si>
    <t>Total</t>
  </si>
  <si>
    <t>Count of Custom: Scale</t>
  </si>
  <si>
    <t>Scale of respondents by region</t>
  </si>
  <si>
    <t>FTE by organisation</t>
  </si>
  <si>
    <t>2016 YE</t>
  </si>
  <si>
    <t>2017 YE</t>
  </si>
  <si>
    <t>2018 Q1</t>
  </si>
  <si>
    <t>FTE</t>
  </si>
  <si>
    <t>Respondents</t>
  </si>
  <si>
    <t>Median</t>
  </si>
  <si>
    <t>Average</t>
  </si>
  <si>
    <t>Growth Rate (right-hand axis)</t>
  </si>
  <si>
    <t>2016YE</t>
  </si>
  <si>
    <t>2017YE</t>
  </si>
  <si>
    <t>Count of B.2/Protocol_Influence</t>
  </si>
  <si>
    <t>Protocol Influence</t>
  </si>
  <si>
    <t>Very Low</t>
  </si>
  <si>
    <t>Low</t>
  </si>
  <si>
    <t>Medium</t>
  </si>
  <si>
    <t>High</t>
  </si>
  <si>
    <t>Very High</t>
  </si>
  <si>
    <t>Geographical_Centralisation_HP</t>
  </si>
  <si>
    <t>Centralisation_HP_infewhands</t>
  </si>
  <si>
    <t>Centralisation_Mining_Equipment</t>
  </si>
  <si>
    <t>State_Sponsored_Attack</t>
  </si>
  <si>
    <t>Global_Regulation_Cryptoassets</t>
  </si>
  <si>
    <t>Global_Regulation_Mining</t>
  </si>
  <si>
    <t>Criminal_Use</t>
  </si>
  <si>
    <t>Popularity</t>
  </si>
  <si>
    <t>Too_many_crypto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</si>
</sst>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b/>
      <sz val="10"/>
      <color rgb="FF000000"/>
      <name val="Tahoma"/>
      <family val="2"/>
    </font>
    <font>
      <sz val="10"/>
      <color rgb="FF000000"/>
      <name val="Tahoma"/>
      <family val="2"/>
    </font>
    <font>
      <sz val="11"/>
      <color theme="1"/>
      <name val="Calibri"/>
      <scheme val="minor"/>
    </font>
  </fonts>
  <fills count="13">
    <fill>
      <patternFill patternType="none"/>
    </fill>
    <fill>
      <patternFill patternType="gray125"/>
    </fill>
    <fill>
      <patternFill patternType="solid">
        <fgColor theme="9" tint="0.39997558519241921"/>
        <bgColor indexed="64"/>
      </patternFill>
    </fill>
    <fill>
      <patternFill patternType="solid">
        <fgColor theme="4"/>
        <bgColor indexed="64"/>
      </patternFill>
    </fill>
    <fill>
      <patternFill patternType="solid">
        <fgColor theme="6"/>
        <bgColor indexed="64"/>
      </patternFill>
    </fill>
    <fill>
      <patternFill patternType="solid">
        <fgColor theme="5" tint="0.39997558519241921"/>
        <bgColor indexed="64"/>
      </patternFill>
    </fill>
    <fill>
      <patternFill patternType="solid">
        <fgColor theme="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C00000"/>
        <bgColor indexed="64"/>
      </patternFill>
    </fill>
    <fill>
      <patternFill patternType="solid">
        <fgColor rgb="FFFFC000"/>
        <bgColor indexed="64"/>
      </patternFill>
    </fill>
    <fill>
      <patternFill patternType="solid">
        <fgColor rgb="FF002060"/>
        <bgColor indexed="64"/>
      </patternFill>
    </fill>
    <fill>
      <patternFill patternType="solid">
        <fgColor rgb="FF002060"/>
        <bgColor theme="4" tint="0.79998168889431442"/>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90">
    <xf numFmtId="0" fontId="0" fillId="0" borderId="0" xfId="0"/>
    <xf numFmtId="0" fontId="2" fillId="2" borderId="1" xfId="0" applyFont="1" applyFill="1" applyBorder="1"/>
    <xf numFmtId="0" fontId="0" fillId="0" borderId="1" xfId="0" applyBorder="1"/>
    <xf numFmtId="0" fontId="0" fillId="0" borderId="1" xfId="0" applyFill="1" applyBorder="1"/>
    <xf numFmtId="0" fontId="2" fillId="3" borderId="0" xfId="0" applyFont="1" applyFill="1"/>
    <xf numFmtId="0" fontId="2" fillId="4" borderId="0" xfId="0" applyFont="1" applyFill="1"/>
    <xf numFmtId="0" fontId="0" fillId="0" borderId="1" xfId="0" applyFont="1" applyBorder="1"/>
    <xf numFmtId="0" fontId="0" fillId="0" borderId="2" xfId="0" applyFont="1" applyBorder="1"/>
    <xf numFmtId="0" fontId="0" fillId="0" borderId="3" xfId="0" applyFont="1" applyBorder="1"/>
    <xf numFmtId="0" fontId="0" fillId="0" borderId="1" xfId="0" applyFont="1" applyBorder="1" applyAlignment="1">
      <alignment horizontal="right"/>
    </xf>
    <xf numFmtId="0" fontId="0" fillId="0" borderId="1" xfId="0" applyNumberFormat="1" applyFont="1" applyBorder="1"/>
    <xf numFmtId="0" fontId="0" fillId="0" borderId="4" xfId="0" applyFont="1" applyBorder="1"/>
    <xf numFmtId="1" fontId="0" fillId="0" borderId="1" xfId="0" applyNumberFormat="1" applyFont="1" applyBorder="1"/>
    <xf numFmtId="0" fontId="0" fillId="5" borderId="1" xfId="0" applyFont="1" applyFill="1" applyBorder="1"/>
    <xf numFmtId="0" fontId="0" fillId="5" borderId="4" xfId="0" applyFont="1" applyFill="1" applyBorder="1"/>
    <xf numFmtId="3" fontId="0" fillId="0" borderId="1" xfId="0" applyNumberFormat="1" applyBorder="1"/>
    <xf numFmtId="1" fontId="0" fillId="0" borderId="2" xfId="0" applyNumberFormat="1" applyFont="1" applyBorder="1"/>
    <xf numFmtId="1" fontId="0" fillId="0" borderId="1" xfId="0" applyNumberFormat="1" applyBorder="1"/>
    <xf numFmtId="0" fontId="0" fillId="0" borderId="1" xfId="0" applyNumberFormat="1" applyFont="1" applyBorder="1" applyAlignment="1">
      <alignment horizontal="right"/>
    </xf>
    <xf numFmtId="0" fontId="0" fillId="6" borderId="1" xfId="0" applyFont="1" applyFill="1" applyBorder="1"/>
    <xf numFmtId="0" fontId="0" fillId="6" borderId="4" xfId="0" applyFont="1" applyFill="1" applyBorder="1"/>
    <xf numFmtId="0" fontId="0" fillId="5" borderId="1" xfId="1" applyNumberFormat="1" applyFont="1" applyFill="1" applyBorder="1"/>
    <xf numFmtId="0" fontId="0" fillId="0" borderId="1" xfId="0" applyFont="1" applyFill="1" applyBorder="1"/>
    <xf numFmtId="0" fontId="0" fillId="0" borderId="1" xfId="1" applyNumberFormat="1" applyFont="1" applyBorder="1"/>
    <xf numFmtId="1" fontId="0" fillId="5" borderId="1" xfId="0" applyNumberFormat="1" applyFont="1" applyFill="1" applyBorder="1"/>
    <xf numFmtId="1" fontId="0" fillId="5" borderId="2" xfId="0" applyNumberFormat="1" applyFont="1" applyFill="1" applyBorder="1"/>
    <xf numFmtId="1" fontId="0" fillId="5" borderId="1" xfId="0" applyNumberFormat="1" applyFill="1" applyBorder="1"/>
    <xf numFmtId="1" fontId="0" fillId="5" borderId="1" xfId="1" applyNumberFormat="1" applyFont="1" applyFill="1" applyBorder="1"/>
    <xf numFmtId="0" fontId="0" fillId="5" borderId="1" xfId="0" applyFill="1" applyBorder="1"/>
    <xf numFmtId="0" fontId="0" fillId="0" borderId="1" xfId="0" applyNumberFormat="1" applyBorder="1"/>
    <xf numFmtId="1" fontId="0" fillId="5" borderId="4" xfId="0" applyNumberFormat="1" applyFont="1" applyFill="1" applyBorder="1"/>
    <xf numFmtId="0" fontId="0" fillId="5" borderId="1" xfId="0" applyFill="1" applyBorder="1" applyAlignment="1">
      <alignment wrapText="1"/>
    </xf>
    <xf numFmtId="0" fontId="0" fillId="0" borderId="4" xfId="0" applyNumberFormat="1" applyFont="1" applyBorder="1"/>
    <xf numFmtId="2" fontId="0" fillId="5" borderId="1" xfId="1" applyNumberFormat="1" applyFont="1" applyFill="1" applyBorder="1"/>
    <xf numFmtId="0" fontId="0" fillId="7" borderId="1" xfId="0" applyFill="1" applyBorder="1"/>
    <xf numFmtId="0" fontId="0" fillId="7" borderId="1" xfId="0" applyFont="1" applyFill="1" applyBorder="1"/>
    <xf numFmtId="0" fontId="0" fillId="7" borderId="2" xfId="0" applyFont="1" applyFill="1" applyBorder="1"/>
    <xf numFmtId="0" fontId="0" fillId="7" borderId="3" xfId="0" applyFont="1" applyFill="1" applyBorder="1"/>
    <xf numFmtId="0" fontId="0" fillId="7" borderId="1" xfId="0" applyFont="1" applyFill="1" applyBorder="1" applyAlignment="1">
      <alignment horizontal="right"/>
    </xf>
    <xf numFmtId="0" fontId="0" fillId="8" borderId="1" xfId="0" applyFont="1" applyFill="1" applyBorder="1"/>
    <xf numFmtId="0" fontId="0" fillId="7" borderId="4" xfId="0" applyFont="1" applyFill="1" applyBorder="1"/>
    <xf numFmtId="1" fontId="0" fillId="7" borderId="1" xfId="0" applyNumberFormat="1" applyFont="1" applyFill="1" applyBorder="1"/>
    <xf numFmtId="3" fontId="0" fillId="7" borderId="1" xfId="0" applyNumberFormat="1" applyFont="1" applyFill="1" applyBorder="1"/>
    <xf numFmtId="1" fontId="0" fillId="7" borderId="2" xfId="0" applyNumberFormat="1" applyFont="1" applyFill="1" applyBorder="1"/>
    <xf numFmtId="1" fontId="0" fillId="7" borderId="1" xfId="0" applyNumberFormat="1" applyFill="1" applyBorder="1"/>
    <xf numFmtId="0" fontId="0" fillId="7" borderId="5" xfId="0" applyFont="1" applyFill="1" applyBorder="1"/>
    <xf numFmtId="0" fontId="0" fillId="7" borderId="1" xfId="0" applyNumberFormat="1" applyFont="1" applyFill="1" applyBorder="1" applyAlignment="1">
      <alignment horizontal="right"/>
    </xf>
    <xf numFmtId="0" fontId="0" fillId="7" borderId="3" xfId="0" applyFont="1" applyFill="1" applyBorder="1" applyAlignment="1">
      <alignment horizontal="right"/>
    </xf>
    <xf numFmtId="0" fontId="0" fillId="7" borderId="1" xfId="0" applyNumberFormat="1" applyFont="1" applyFill="1" applyBorder="1"/>
    <xf numFmtId="0" fontId="0" fillId="8" borderId="3" xfId="0" applyFont="1" applyFill="1" applyBorder="1"/>
    <xf numFmtId="1" fontId="0" fillId="7" borderId="3" xfId="0" applyNumberFormat="1" applyFont="1" applyFill="1" applyBorder="1"/>
    <xf numFmtId="0" fontId="2" fillId="9" borderId="2" xfId="0" applyFont="1" applyFill="1" applyBorder="1" applyAlignment="1">
      <alignment wrapText="1"/>
    </xf>
    <xf numFmtId="0" fontId="2" fillId="9" borderId="3" xfId="0" applyFont="1" applyFill="1" applyBorder="1" applyAlignment="1">
      <alignment wrapText="1"/>
    </xf>
    <xf numFmtId="0" fontId="2" fillId="9" borderId="3" xfId="0" applyFont="1" applyFill="1" applyBorder="1"/>
    <xf numFmtId="0" fontId="2" fillId="9" borderId="4" xfId="0" applyFont="1" applyFill="1" applyBorder="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left" indent="1"/>
    </xf>
    <xf numFmtId="9" fontId="0" fillId="0" borderId="0" xfId="1" applyFont="1"/>
    <xf numFmtId="0" fontId="0" fillId="7" borderId="3" xfId="0" applyFill="1" applyBorder="1"/>
    <xf numFmtId="0" fontId="0" fillId="6" borderId="3" xfId="0" applyFont="1" applyFill="1" applyBorder="1"/>
    <xf numFmtId="0" fontId="0" fillId="0" borderId="0" xfId="0" applyFill="1" applyBorder="1"/>
    <xf numFmtId="9" fontId="0" fillId="0" borderId="1" xfId="1" applyFont="1" applyBorder="1"/>
    <xf numFmtId="0" fontId="2" fillId="11" borderId="1" xfId="0" applyFont="1" applyFill="1" applyBorder="1"/>
    <xf numFmtId="0" fontId="2" fillId="0" borderId="0" xfId="0" applyFont="1" applyFill="1"/>
    <xf numFmtId="0" fontId="0" fillId="0" borderId="0" xfId="0" applyFont="1" applyFill="1" applyBorder="1"/>
    <xf numFmtId="0" fontId="0" fillId="0" borderId="0" xfId="0" applyFill="1"/>
    <xf numFmtId="0" fontId="0" fillId="0" borderId="5" xfId="0" applyBorder="1"/>
    <xf numFmtId="0" fontId="2" fillId="11" borderId="5" xfId="0" applyFont="1" applyFill="1" applyBorder="1"/>
    <xf numFmtId="0" fontId="2" fillId="0" borderId="0" xfId="0" applyFont="1" applyFill="1" applyBorder="1"/>
    <xf numFmtId="0" fontId="2" fillId="4" borderId="1" xfId="0" applyFont="1" applyFill="1" applyBorder="1"/>
    <xf numFmtId="9" fontId="0" fillId="0" borderId="1" xfId="0" applyNumberFormat="1" applyBorder="1"/>
    <xf numFmtId="0" fontId="0" fillId="0" borderId="7" xfId="0" applyBorder="1"/>
    <xf numFmtId="0" fontId="2" fillId="11" borderId="7" xfId="0" applyFont="1" applyFill="1" applyBorder="1"/>
    <xf numFmtId="1" fontId="0" fillId="0" borderId="7" xfId="0" applyNumberFormat="1" applyBorder="1"/>
    <xf numFmtId="0" fontId="2" fillId="12" borderId="7" xfId="0" applyFont="1" applyFill="1" applyBorder="1"/>
    <xf numFmtId="0" fontId="2" fillId="11" borderId="7" xfId="0" applyFont="1" applyFill="1" applyBorder="1" applyAlignment="1">
      <alignment horizontal="left"/>
    </xf>
    <xf numFmtId="0" fontId="0" fillId="0" borderId="2" xfId="0" applyBorder="1"/>
    <xf numFmtId="0" fontId="0" fillId="0" borderId="3" xfId="0" applyBorder="1"/>
    <xf numFmtId="0" fontId="0" fillId="7" borderId="2" xfId="0" applyFill="1" applyBorder="1"/>
    <xf numFmtId="0" fontId="0" fillId="7" borderId="4" xfId="0" applyFill="1" applyBorder="1"/>
    <xf numFmtId="0" fontId="2" fillId="10" borderId="0" xfId="0" applyFont="1" applyFill="1" applyAlignment="1">
      <alignment horizontal="center"/>
    </xf>
    <xf numFmtId="0" fontId="2" fillId="10" borderId="0" xfId="0" applyFont="1" applyFill="1" applyAlignment="1">
      <alignment horizontal="center" wrapText="1"/>
    </xf>
    <xf numFmtId="0" fontId="2" fillId="10" borderId="6" xfId="0" applyFont="1" applyFill="1" applyBorder="1" applyAlignment="1">
      <alignment horizontal="center"/>
    </xf>
    <xf numFmtId="0" fontId="0" fillId="7" borderId="8" xfId="0" applyFill="1" applyBorder="1"/>
    <xf numFmtId="0" fontId="9" fillId="7" borderId="8" xfId="0" applyFont="1" applyFill="1" applyBorder="1"/>
    <xf numFmtId="0" fontId="9" fillId="7" borderId="9" xfId="0" applyFont="1" applyFill="1" applyBorder="1"/>
    <xf numFmtId="2" fontId="9" fillId="7" borderId="9" xfId="0" applyNumberFormat="1" applyFont="1" applyFill="1" applyBorder="1"/>
    <xf numFmtId="2" fontId="0" fillId="0" borderId="0" xfId="0" applyNumberFormat="1"/>
  </cellXfs>
  <cellStyles count="2">
    <cellStyle name="Normal" xfId="0" builtinId="0"/>
    <cellStyle name="Percent" xfId="1" builtinId="5"/>
  </cellStyles>
  <dxfs count="65">
    <dxf>
      <font>
        <b val="0"/>
        <i val="0"/>
        <strike val="0"/>
        <condense val="0"/>
        <extend val="0"/>
        <outline val="0"/>
        <shadow val="0"/>
        <u val="none"/>
        <vertAlign val="baseline"/>
        <sz val="11"/>
        <color theme="1"/>
        <name val="Calibri"/>
        <scheme val="minor"/>
      </font>
      <numFmt numFmtId="2" formatCode="0.00"/>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outline="0">
        <left style="thin">
          <color auto="1"/>
        </left>
        <right style="thin">
          <color auto="1"/>
        </right>
        <top/>
        <bottom/>
      </border>
    </dxf>
    <dxf>
      <fill>
        <patternFill patternType="solid">
          <fgColor indexed="64"/>
          <bgColor theme="8" tint="0.79998168889431442"/>
        </patternFill>
      </fill>
      <border diagonalUp="0" diagonalDown="0" outline="0">
        <left style="thin">
          <color auto="1"/>
        </left>
        <right style="thin">
          <color auto="1"/>
        </right>
        <top/>
        <bottom/>
      </border>
    </dxf>
    <dxf>
      <font>
        <b/>
        <i val="0"/>
        <strike val="0"/>
        <condense val="0"/>
        <extend val="0"/>
        <outline val="0"/>
        <shadow val="0"/>
        <u val="none"/>
        <vertAlign val="baseline"/>
        <sz val="11"/>
        <color theme="0"/>
        <name val="Calibri"/>
        <scheme val="minor"/>
      </font>
      <fill>
        <patternFill patternType="solid">
          <fgColor indexed="64"/>
          <bgColor theme="4"/>
        </patternFill>
      </fill>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vertical/>
        <horizontal/>
      </border>
    </dxf>
    <dxf>
      <fill>
        <patternFill patternType="solid">
          <fgColor indexed="64"/>
          <bgColor theme="8" tint="0.79998168889431442"/>
        </patternFill>
      </fill>
      <border diagonalUp="0" diagonalDown="0">
        <left style="thin">
          <color auto="1"/>
        </left>
        <right/>
        <top style="thin">
          <color auto="1"/>
        </top>
        <bottom/>
        <vertical/>
        <horizontal/>
      </border>
    </dxf>
    <dxf>
      <numFmt numFmtId="13" formatCode="0%"/>
    </dxf>
    <dxf>
      <numFmt numFmtId="13" formatCode="0%"/>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border outline="0">
        <bottom style="thin">
          <color auto="1"/>
        </bottom>
      </border>
    </dxf>
    <dxf>
      <numFmt numFmtId="13" formatCode="0%"/>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dxf>
    <dxf>
      <font>
        <b/>
        <i val="0"/>
        <strike val="0"/>
        <condense val="0"/>
        <extend val="0"/>
        <outline val="0"/>
        <shadow val="0"/>
        <u val="none"/>
        <vertAlign val="baseline"/>
        <sz val="11"/>
        <color theme="0"/>
        <name val="Calibri"/>
        <scheme val="minor"/>
      </font>
      <fill>
        <patternFill patternType="solid">
          <fgColor indexed="64"/>
          <bgColor theme="4"/>
        </patternFill>
      </fill>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8"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dxf>
    <dxf>
      <font>
        <b/>
        <i val="0"/>
        <strike val="0"/>
        <condense val="0"/>
        <extend val="0"/>
        <outline val="0"/>
        <shadow val="0"/>
        <u val="none"/>
        <vertAlign val="baseline"/>
        <sz val="11"/>
        <color theme="0"/>
        <name val="Calibri"/>
        <scheme val="minor"/>
      </font>
      <fill>
        <patternFill patternType="solid">
          <fgColor indexed="64"/>
          <bgColor theme="6"/>
        </patternFill>
      </fill>
    </dxf>
    <dxf>
      <numFmt numFmtId="13" formatCode="0%"/>
    </dxf>
    <dxf>
      <numFmt numFmtId="13" formatCode="0%"/>
    </dxf>
    <dxf>
      <numFmt numFmtId="13" formatCode="0%"/>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pivotCacheDefinition" Target="pivotCache/pivotCacheDefinition3.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pivotCacheDefinition" Target="pivotCache/pivotCacheDefinition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[180911 Mining_Authoritative_Data_R.xlsx]Geography!PivotTable1</c:name>
    <c:fmtId val="0"/>
  </c:pivotSource>
  <c:chart>
    <c:title>
      <c:tx>
        <c:rich>
          <a:bodyPr/>
          <a:lstStyle/>
          <a:p>
            <a:pPr>
              <a:defRPr/>
            </a:pPr>
            <a:r>
              <a:rPr lang="en-GB" sz="1400" b="0"/>
              <a:t>Mining Sample Distribution</a:t>
            </a:r>
          </a:p>
        </c:rich>
      </c:tx>
      <c:overlay val="0"/>
    </c:title>
    <c:autoTitleDeleted val="0"/>
    <c:pivotFmts>
      <c:pivotFmt>
        <c:idx val="0"/>
        <c:marker>
          <c:symbol val="none"/>
        </c:marker>
        <c:dLbl>
          <c:idx val="0"/>
          <c:spPr/>
          <c:txPr>
            <a:bodyPr/>
            <a:lstStyle/>
            <a:p>
              <a:pPr>
                <a:defRPr b="1">
                  <a:solidFill>
                    <a:schemeClr val="bg1"/>
                  </a:solidFill>
                </a:defRPr>
              </a:pPr>
              <a:endParaRPr lang="en-US"/>
            </a:p>
          </c:txPr>
          <c:showLegendKey val="0"/>
          <c:showVal val="0"/>
          <c:showCatName val="1"/>
          <c:showSerName val="0"/>
          <c:showPercent val="1"/>
          <c:showBubbleSize val="0"/>
        </c:dLbl>
      </c:pivotFmt>
    </c:pivotFmts>
    <c:plotArea>
      <c:layout/>
      <c:pieChart>
        <c:varyColors val="1"/>
        <c:ser>
          <c:idx val="0"/>
          <c:order val="0"/>
          <c:tx>
            <c:strRef>
              <c:f>Geography!$N$2</c:f>
              <c:strCache>
                <c:ptCount val="1"/>
                <c:pt idx="0">
                  <c:v>Total</c:v>
                </c:pt>
              </c:strCache>
            </c:strRef>
          </c:tx>
          <c:dLbls>
            <c:spPr/>
            <c:txPr>
              <a:bodyPr/>
              <a:lstStyle/>
              <a:p>
                <a:pPr>
                  <a:defRPr b="1">
                    <a:solidFill>
                      <a:schemeClr val="bg1"/>
                    </a:solidFill>
                  </a:defRPr>
                </a:pPr>
                <a:endParaRPr lang="en-US"/>
              </a:p>
            </c:txPr>
            <c:showLegendKey val="0"/>
            <c:showVal val="0"/>
            <c:showCatName val="1"/>
            <c:showSerName val="0"/>
            <c:showPercent val="1"/>
            <c:showBubbleSize val="0"/>
            <c:showLeaderLines val="1"/>
          </c:dLbls>
          <c:cat>
            <c:multiLvlStrRef>
              <c:f>Geography!$M$3:$M$7</c:f>
              <c:multiLvlStrCache>
                <c:ptCount val="3"/>
                <c:lvl>
                  <c:pt idx="1">
                    <c:v>Large</c:v>
                  </c:pt>
                  <c:pt idx="2">
                    <c:v>Small</c:v>
                  </c:pt>
                </c:lvl>
                <c:lvl>
                  <c:pt idx="0">
                    <c:v>Individual</c:v>
                  </c:pt>
                  <c:pt idx="1">
                    <c:v>Organisation</c:v>
                  </c:pt>
                </c:lvl>
              </c:multiLvlStrCache>
            </c:multiLvlStrRef>
          </c:cat>
          <c:val>
            <c:numRef>
              <c:f>Geography!$N$3:$N$7</c:f>
              <c:numCache>
                <c:formatCode>0%</c:formatCode>
                <c:ptCount val="3"/>
                <c:pt idx="0">
                  <c:v>0.61403508771929827</c:v>
                </c:pt>
                <c:pt idx="1">
                  <c:v>0.22807017543859648</c:v>
                </c:pt>
                <c:pt idx="2">
                  <c:v>0.15789473684210525</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0"/>
              <a:t>2016-2018 Q1 FTE segmented by scale (%)</a:t>
            </a:r>
            <a:endParaRPr lang="en-GB" b="0"/>
          </a:p>
        </c:rich>
      </c:tx>
      <c:layout>
        <c:manualLayout>
          <c:xMode val="edge"/>
          <c:yMode val="edge"/>
          <c:x val="0.15251377952755907"/>
          <c:y val="0"/>
        </c:manualLayout>
      </c:layout>
      <c:overlay val="0"/>
    </c:title>
    <c:autoTitleDeleted val="0"/>
    <c:plotArea>
      <c:layout/>
      <c:barChart>
        <c:barDir val="col"/>
        <c:grouping val="percentStacked"/>
        <c:varyColors val="0"/>
        <c:ser>
          <c:idx val="0"/>
          <c:order val="0"/>
          <c:tx>
            <c:strRef>
              <c:f>[1]FTE!$O$31</c:f>
              <c:strCache>
                <c:ptCount val="1"/>
                <c:pt idx="0">
                  <c:v>Large</c:v>
                </c:pt>
              </c:strCache>
            </c:strRef>
          </c:tx>
          <c:invertIfNegative val="0"/>
          <c:dLbls>
            <c:txPr>
              <a:bodyPr/>
              <a:lstStyle/>
              <a:p>
                <a:pPr>
                  <a:defRPr b="1">
                    <a:solidFill>
                      <a:schemeClr val="bg1"/>
                    </a:solidFill>
                  </a:defRPr>
                </a:pPr>
                <a:endParaRPr lang="en-US"/>
              </a:p>
            </c:txPr>
            <c:dLblPos val="inBase"/>
            <c:showLegendKey val="0"/>
            <c:showVal val="1"/>
            <c:showCatName val="0"/>
            <c:showSerName val="0"/>
            <c:showPercent val="0"/>
            <c:showBubbleSize val="0"/>
            <c:showLeaderLines val="0"/>
          </c:dLbls>
          <c:cat>
            <c:strRef>
              <c:f>[1]FTE!$P$30:$R$30</c:f>
              <c:strCache>
                <c:ptCount val="3"/>
                <c:pt idx="0">
                  <c:v>2016YE</c:v>
                </c:pt>
                <c:pt idx="1">
                  <c:v>2017YE</c:v>
                </c:pt>
                <c:pt idx="2">
                  <c:v>2018 Q1</c:v>
                </c:pt>
              </c:strCache>
            </c:strRef>
          </c:cat>
          <c:val>
            <c:numRef>
              <c:f>[1]FTE!$P$31:$R$31</c:f>
              <c:numCache>
                <c:formatCode>General</c:formatCode>
                <c:ptCount val="3"/>
                <c:pt idx="0">
                  <c:v>98</c:v>
                </c:pt>
                <c:pt idx="1">
                  <c:v>98</c:v>
                </c:pt>
                <c:pt idx="2">
                  <c:v>99</c:v>
                </c:pt>
              </c:numCache>
            </c:numRef>
          </c:val>
        </c:ser>
        <c:ser>
          <c:idx val="1"/>
          <c:order val="1"/>
          <c:tx>
            <c:strRef>
              <c:f>[1]FTE!$O$32</c:f>
              <c:strCache>
                <c:ptCount val="1"/>
                <c:pt idx="0">
                  <c:v>Small</c:v>
                </c:pt>
              </c:strCache>
            </c:strRef>
          </c:tx>
          <c:invertIfNegative val="0"/>
          <c:dLbls>
            <c:txPr>
              <a:bodyPr/>
              <a:lstStyle/>
              <a:p>
                <a:pPr>
                  <a:defRPr b="1"/>
                </a:pPr>
                <a:endParaRPr lang="en-US"/>
              </a:p>
            </c:txPr>
            <c:dLblPos val="inBase"/>
            <c:showLegendKey val="0"/>
            <c:showVal val="1"/>
            <c:showCatName val="0"/>
            <c:showSerName val="0"/>
            <c:showPercent val="0"/>
            <c:showBubbleSize val="0"/>
            <c:showLeaderLines val="0"/>
          </c:dLbls>
          <c:cat>
            <c:strRef>
              <c:f>[1]FTE!$P$30:$R$30</c:f>
              <c:strCache>
                <c:ptCount val="3"/>
                <c:pt idx="0">
                  <c:v>2016YE</c:v>
                </c:pt>
                <c:pt idx="1">
                  <c:v>2017YE</c:v>
                </c:pt>
                <c:pt idx="2">
                  <c:v>2018 Q1</c:v>
                </c:pt>
              </c:strCache>
            </c:strRef>
          </c:cat>
          <c:val>
            <c:numRef>
              <c:f>[1]FTE!$P$32:$R$32</c:f>
              <c:numCache>
                <c:formatCode>General</c:formatCode>
                <c:ptCount val="3"/>
                <c:pt idx="0">
                  <c:v>2</c:v>
                </c:pt>
                <c:pt idx="1">
                  <c:v>2</c:v>
                </c:pt>
                <c:pt idx="2">
                  <c:v>1</c:v>
                </c:pt>
              </c:numCache>
            </c:numRef>
          </c:val>
        </c:ser>
        <c:dLbls>
          <c:dLblPos val="inBase"/>
          <c:showLegendKey val="0"/>
          <c:showVal val="1"/>
          <c:showCatName val="0"/>
          <c:showSerName val="0"/>
          <c:showPercent val="0"/>
          <c:showBubbleSize val="0"/>
        </c:dLbls>
        <c:gapWidth val="150"/>
        <c:overlap val="100"/>
        <c:axId val="53854976"/>
        <c:axId val="53856896"/>
      </c:barChart>
      <c:catAx>
        <c:axId val="53854976"/>
        <c:scaling>
          <c:orientation val="minMax"/>
        </c:scaling>
        <c:delete val="0"/>
        <c:axPos val="b"/>
        <c:title>
          <c:tx>
            <c:rich>
              <a:bodyPr/>
              <a:lstStyle/>
              <a:p>
                <a:pPr>
                  <a:defRPr/>
                </a:pPr>
                <a:r>
                  <a:rPr lang="en-GB" b="0"/>
                  <a:t>Years</a:t>
                </a:r>
              </a:p>
            </c:rich>
          </c:tx>
          <c:overlay val="0"/>
        </c:title>
        <c:majorTickMark val="out"/>
        <c:minorTickMark val="none"/>
        <c:tickLblPos val="nextTo"/>
        <c:crossAx val="53856896"/>
        <c:crosses val="autoZero"/>
        <c:auto val="1"/>
        <c:lblAlgn val="ctr"/>
        <c:lblOffset val="100"/>
        <c:noMultiLvlLbl val="0"/>
      </c:catAx>
      <c:valAx>
        <c:axId val="53856896"/>
        <c:scaling>
          <c:orientation val="minMax"/>
          <c:max val="1"/>
          <c:min val="0"/>
        </c:scaling>
        <c:delete val="0"/>
        <c:axPos val="l"/>
        <c:numFmt formatCode="0%" sourceLinked="1"/>
        <c:majorTickMark val="out"/>
        <c:minorTickMark val="none"/>
        <c:tickLblPos val="nextTo"/>
        <c:crossAx val="538549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[180911 Mining_Authoritative_Data_R.xlsx]Geography!PivotTable2</c:name>
    <c:fmtId val="0"/>
  </c:pivotSource>
  <c:chart>
    <c:title>
      <c:tx>
        <c:rich>
          <a:bodyPr/>
          <a:lstStyle/>
          <a:p>
            <a:pPr>
              <a:defRPr/>
            </a:pPr>
            <a:r>
              <a:rPr lang="en-GB" sz="1400" b="0"/>
              <a:t>Geographical Distribution</a:t>
            </a:r>
          </a:p>
          <a:p>
            <a:pPr>
              <a:defRPr/>
            </a:pPr>
            <a:r>
              <a:rPr lang="en-GB" sz="1400" b="0" i="1"/>
              <a:t>Operational HQ</a:t>
            </a:r>
          </a:p>
        </c:rich>
      </c:tx>
      <c:overlay val="0"/>
    </c:title>
    <c:autoTitleDeleted val="0"/>
    <c:pivotFmts>
      <c:pivotFmt>
        <c:idx val="0"/>
        <c:marker>
          <c:symbol val="none"/>
        </c:marker>
        <c:dLbl>
          <c:idx val="0"/>
          <c:spPr/>
          <c:txPr>
            <a:bodyPr/>
            <a:lstStyle/>
            <a:p>
              <a:pPr>
                <a:defRPr b="1">
                  <a:solidFill>
                    <a:schemeClr val="bg1"/>
                  </a:solidFill>
                </a:defRPr>
              </a:pPr>
              <a:endParaRPr lang="en-US"/>
            </a:p>
          </c:txPr>
          <c:dLblPos val="inEnd"/>
          <c:showLegendKey val="0"/>
          <c:showVal val="1"/>
          <c:showCatName val="0"/>
          <c:showSerName val="0"/>
          <c:showPercent val="0"/>
          <c:showBubbleSize val="0"/>
        </c:dLbl>
      </c:pivotFmt>
    </c:pivotFmts>
    <c:plotArea>
      <c:layout/>
      <c:pieChart>
        <c:varyColors val="1"/>
        <c:ser>
          <c:idx val="0"/>
          <c:order val="0"/>
          <c:tx>
            <c:strRef>
              <c:f>Geography!$N$22</c:f>
              <c:strCache>
                <c:ptCount val="1"/>
                <c:pt idx="0">
                  <c:v>Total</c:v>
                </c:pt>
              </c:strCache>
            </c:strRef>
          </c:tx>
          <c:dLbls>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1"/>
          </c:dLbls>
          <c:cat>
            <c:strRef>
              <c:f>Geography!$M$23:$M$28</c:f>
              <c:strCache>
                <c:ptCount val="5"/>
                <c:pt idx="0">
                  <c:v>Asia-Pacific</c:v>
                </c:pt>
                <c:pt idx="1">
                  <c:v>Europe</c:v>
                </c:pt>
                <c:pt idx="2">
                  <c:v>MEA/NEA</c:v>
                </c:pt>
                <c:pt idx="3">
                  <c:v>North America</c:v>
                </c:pt>
                <c:pt idx="4">
                  <c:v>South America</c:v>
                </c:pt>
              </c:strCache>
            </c:strRef>
          </c:cat>
          <c:val>
            <c:numRef>
              <c:f>Geography!$N$23:$N$28</c:f>
              <c:numCache>
                <c:formatCode>0%</c:formatCode>
                <c:ptCount val="5"/>
                <c:pt idx="0">
                  <c:v>0.40350877192982454</c:v>
                </c:pt>
                <c:pt idx="1">
                  <c:v>0.24561403508771928</c:v>
                </c:pt>
                <c:pt idx="2">
                  <c:v>1.7543859649122806E-2</c:v>
                </c:pt>
                <c:pt idx="3">
                  <c:v>0.21052631578947367</c:v>
                </c:pt>
                <c:pt idx="4">
                  <c:v>0.12280701754385964</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0"/>
              <a:t>Geographical Distribution by size</a:t>
            </a:r>
            <a:endParaRPr lang="en-GB" b="0"/>
          </a:p>
        </c:rich>
      </c:tx>
      <c:overlay val="0"/>
    </c:title>
    <c:autoTitleDeleted val="0"/>
    <c:plotArea>
      <c:layout/>
      <c:barChart>
        <c:barDir val="col"/>
        <c:grouping val="percentStacked"/>
        <c:varyColors val="0"/>
        <c:ser>
          <c:idx val="0"/>
          <c:order val="0"/>
          <c:tx>
            <c:strRef>
              <c:f>Geography!$N$48</c:f>
              <c:strCache>
                <c:ptCount val="1"/>
                <c:pt idx="0">
                  <c:v>Asia-Pacific</c:v>
                </c:pt>
              </c:strCache>
            </c:strRef>
          </c:tx>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Geography!$M$49:$M$50</c:f>
              <c:strCache>
                <c:ptCount val="2"/>
                <c:pt idx="0">
                  <c:v>Large Miners</c:v>
                </c:pt>
                <c:pt idx="1">
                  <c:v>Small Miners</c:v>
                </c:pt>
              </c:strCache>
            </c:strRef>
          </c:cat>
          <c:val>
            <c:numRef>
              <c:f>Geography!$N$49:$N$50</c:f>
              <c:numCache>
                <c:formatCode>0%</c:formatCode>
                <c:ptCount val="2"/>
                <c:pt idx="0">
                  <c:v>0.23076923076923078</c:v>
                </c:pt>
                <c:pt idx="1">
                  <c:v>0.45454545454545453</c:v>
                </c:pt>
              </c:numCache>
            </c:numRef>
          </c:val>
        </c:ser>
        <c:ser>
          <c:idx val="1"/>
          <c:order val="1"/>
          <c:tx>
            <c:strRef>
              <c:f>Geography!$O$48</c:f>
              <c:strCache>
                <c:ptCount val="1"/>
                <c:pt idx="0">
                  <c:v>Europe</c:v>
                </c:pt>
              </c:strCache>
            </c:strRef>
          </c:tx>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Geography!$M$49:$M$50</c:f>
              <c:strCache>
                <c:ptCount val="2"/>
                <c:pt idx="0">
                  <c:v>Large Miners</c:v>
                </c:pt>
                <c:pt idx="1">
                  <c:v>Small Miners</c:v>
                </c:pt>
              </c:strCache>
            </c:strRef>
          </c:cat>
          <c:val>
            <c:numRef>
              <c:f>Geography!$O$49:$O$50</c:f>
              <c:numCache>
                <c:formatCode>0%</c:formatCode>
                <c:ptCount val="2"/>
                <c:pt idx="0">
                  <c:v>0.38461538461538464</c:v>
                </c:pt>
                <c:pt idx="1">
                  <c:v>0.20454545454545456</c:v>
                </c:pt>
              </c:numCache>
            </c:numRef>
          </c:val>
        </c:ser>
        <c:ser>
          <c:idx val="2"/>
          <c:order val="2"/>
          <c:tx>
            <c:strRef>
              <c:f>Geography!$P$48</c:f>
              <c:strCache>
                <c:ptCount val="1"/>
                <c:pt idx="0">
                  <c:v>MEA/NEA</c:v>
                </c:pt>
              </c:strCache>
            </c:strRef>
          </c:tx>
          <c:invertIfNegative val="0"/>
          <c:dLbls>
            <c:dLbl>
              <c:idx val="0"/>
              <c:delete val="1"/>
            </c:dLbl>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Geography!$M$49:$M$50</c:f>
              <c:strCache>
                <c:ptCount val="2"/>
                <c:pt idx="0">
                  <c:v>Large Miners</c:v>
                </c:pt>
                <c:pt idx="1">
                  <c:v>Small Miners</c:v>
                </c:pt>
              </c:strCache>
            </c:strRef>
          </c:cat>
          <c:val>
            <c:numRef>
              <c:f>Geography!$P$49:$P$50</c:f>
              <c:numCache>
                <c:formatCode>0%</c:formatCode>
                <c:ptCount val="2"/>
                <c:pt idx="0">
                  <c:v>0</c:v>
                </c:pt>
                <c:pt idx="1">
                  <c:v>2.2727272727272728E-2</c:v>
                </c:pt>
              </c:numCache>
            </c:numRef>
          </c:val>
        </c:ser>
        <c:ser>
          <c:idx val="3"/>
          <c:order val="3"/>
          <c:tx>
            <c:strRef>
              <c:f>Geography!$Q$48</c:f>
              <c:strCache>
                <c:ptCount val="1"/>
                <c:pt idx="0">
                  <c:v>North America</c:v>
                </c:pt>
              </c:strCache>
            </c:strRef>
          </c:tx>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Geography!$M$49:$M$50</c:f>
              <c:strCache>
                <c:ptCount val="2"/>
                <c:pt idx="0">
                  <c:v>Large Miners</c:v>
                </c:pt>
                <c:pt idx="1">
                  <c:v>Small Miners</c:v>
                </c:pt>
              </c:strCache>
            </c:strRef>
          </c:cat>
          <c:val>
            <c:numRef>
              <c:f>Geography!$Q$49:$Q$50</c:f>
              <c:numCache>
                <c:formatCode>0%</c:formatCode>
                <c:ptCount val="2"/>
                <c:pt idx="0">
                  <c:v>0.30769230769230771</c:v>
                </c:pt>
                <c:pt idx="1">
                  <c:v>0.18181818181818182</c:v>
                </c:pt>
              </c:numCache>
            </c:numRef>
          </c:val>
        </c:ser>
        <c:ser>
          <c:idx val="4"/>
          <c:order val="4"/>
          <c:tx>
            <c:strRef>
              <c:f>Geography!$R$48</c:f>
              <c:strCache>
                <c:ptCount val="1"/>
                <c:pt idx="0">
                  <c:v>South America</c:v>
                </c:pt>
              </c:strCache>
            </c:strRef>
          </c:tx>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Geography!$M$49:$M$50</c:f>
              <c:strCache>
                <c:ptCount val="2"/>
                <c:pt idx="0">
                  <c:v>Large Miners</c:v>
                </c:pt>
                <c:pt idx="1">
                  <c:v>Small Miners</c:v>
                </c:pt>
              </c:strCache>
            </c:strRef>
          </c:cat>
          <c:val>
            <c:numRef>
              <c:f>Geography!$R$49:$R$50</c:f>
              <c:numCache>
                <c:formatCode>0%</c:formatCode>
                <c:ptCount val="2"/>
                <c:pt idx="0">
                  <c:v>7.6923076923076927E-2</c:v>
                </c:pt>
                <c:pt idx="1">
                  <c:v>0.13636363636363635</c:v>
                </c:pt>
              </c:numCache>
            </c:numRef>
          </c:val>
        </c:ser>
        <c:dLbls>
          <c:showLegendKey val="0"/>
          <c:showVal val="1"/>
          <c:showCatName val="0"/>
          <c:showSerName val="0"/>
          <c:showPercent val="0"/>
          <c:showBubbleSize val="0"/>
        </c:dLbls>
        <c:gapWidth val="95"/>
        <c:overlap val="100"/>
        <c:axId val="99458432"/>
        <c:axId val="99472512"/>
      </c:barChart>
      <c:catAx>
        <c:axId val="99458432"/>
        <c:scaling>
          <c:orientation val="minMax"/>
        </c:scaling>
        <c:delete val="0"/>
        <c:axPos val="b"/>
        <c:majorTickMark val="none"/>
        <c:minorTickMark val="none"/>
        <c:tickLblPos val="nextTo"/>
        <c:crossAx val="99472512"/>
        <c:crosses val="autoZero"/>
        <c:auto val="1"/>
        <c:lblAlgn val="ctr"/>
        <c:lblOffset val="100"/>
        <c:noMultiLvlLbl val="0"/>
      </c:catAx>
      <c:valAx>
        <c:axId val="99472512"/>
        <c:scaling>
          <c:orientation val="minMax"/>
        </c:scaling>
        <c:delete val="1"/>
        <c:axPos val="l"/>
        <c:numFmt formatCode="0%" sourceLinked="1"/>
        <c:majorTickMark val="out"/>
        <c:minorTickMark val="none"/>
        <c:tickLblPos val="nextTo"/>
        <c:crossAx val="99458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600" b="0"/>
              <a:t>Mining Activities</a:t>
            </a:r>
            <a:endParaRPr lang="en-GB" b="0"/>
          </a:p>
        </c:rich>
      </c:tx>
      <c:overlay val="0"/>
    </c:title>
    <c:autoTitleDeleted val="0"/>
    <c:plotArea>
      <c:layout/>
      <c:barChart>
        <c:barDir val="bar"/>
        <c:grouping val="clustered"/>
        <c:varyColors val="0"/>
        <c:ser>
          <c:idx val="0"/>
          <c:order val="0"/>
          <c:tx>
            <c:strRef>
              <c:f>Activity!$M$9</c:f>
              <c:strCache>
                <c:ptCount val="1"/>
                <c:pt idx="0">
                  <c:v>Large</c:v>
                </c:pt>
              </c:strCache>
            </c:strRef>
          </c:tx>
          <c:invertIfNegative val="0"/>
          <c:cat>
            <c:strRef>
              <c:f>Activity!$N$8:$S$8</c:f>
              <c:strCache>
                <c:ptCount val="6"/>
                <c:pt idx="0">
                  <c:v>Mining Hardware Manufacturer</c:v>
                </c:pt>
                <c:pt idx="1">
                  <c:v>Solo Mining</c:v>
                </c:pt>
                <c:pt idx="2">
                  <c:v>Mining as a Part of a Pool</c:v>
                </c:pt>
                <c:pt idx="3">
                  <c:v>Mining Pool Operator</c:v>
                </c:pt>
                <c:pt idx="4">
                  <c:v>Cloud Mining Services</c:v>
                </c:pt>
                <c:pt idx="5">
                  <c:v>Remote Hosting Services</c:v>
                </c:pt>
              </c:strCache>
            </c:strRef>
          </c:cat>
          <c:val>
            <c:numRef>
              <c:f>Activity!$N$9:$S$9</c:f>
              <c:numCache>
                <c:formatCode>0%</c:formatCode>
                <c:ptCount val="6"/>
                <c:pt idx="0">
                  <c:v>0.44444444444444442</c:v>
                </c:pt>
                <c:pt idx="1">
                  <c:v>0.19047619047619047</c:v>
                </c:pt>
                <c:pt idx="2">
                  <c:v>0.15625</c:v>
                </c:pt>
                <c:pt idx="3">
                  <c:v>0.625</c:v>
                </c:pt>
                <c:pt idx="4">
                  <c:v>0.75</c:v>
                </c:pt>
                <c:pt idx="5">
                  <c:v>0.54545454545454541</c:v>
                </c:pt>
              </c:numCache>
            </c:numRef>
          </c:val>
        </c:ser>
        <c:ser>
          <c:idx val="1"/>
          <c:order val="1"/>
          <c:tx>
            <c:strRef>
              <c:f>Activity!$M$10</c:f>
              <c:strCache>
                <c:ptCount val="1"/>
                <c:pt idx="0">
                  <c:v>Small</c:v>
                </c:pt>
              </c:strCache>
            </c:strRef>
          </c:tx>
          <c:invertIfNegative val="0"/>
          <c:cat>
            <c:strRef>
              <c:f>Activity!$N$8:$S$8</c:f>
              <c:strCache>
                <c:ptCount val="6"/>
                <c:pt idx="0">
                  <c:v>Mining Hardware Manufacturer</c:v>
                </c:pt>
                <c:pt idx="1">
                  <c:v>Solo Mining</c:v>
                </c:pt>
                <c:pt idx="2">
                  <c:v>Mining as a Part of a Pool</c:v>
                </c:pt>
                <c:pt idx="3">
                  <c:v>Mining Pool Operator</c:v>
                </c:pt>
                <c:pt idx="4">
                  <c:v>Cloud Mining Services</c:v>
                </c:pt>
                <c:pt idx="5">
                  <c:v>Remote Hosting Services</c:v>
                </c:pt>
              </c:strCache>
            </c:strRef>
          </c:cat>
          <c:val>
            <c:numRef>
              <c:f>Activity!$N$10:$S$10</c:f>
              <c:numCache>
                <c:formatCode>0%</c:formatCode>
                <c:ptCount val="6"/>
                <c:pt idx="0">
                  <c:v>0.55555555555555558</c:v>
                </c:pt>
                <c:pt idx="1">
                  <c:v>0.80952380952380953</c:v>
                </c:pt>
                <c:pt idx="2">
                  <c:v>0.84375</c:v>
                </c:pt>
                <c:pt idx="3">
                  <c:v>0.375</c:v>
                </c:pt>
                <c:pt idx="4">
                  <c:v>0.25</c:v>
                </c:pt>
                <c:pt idx="5">
                  <c:v>0.45454545454545453</c:v>
                </c:pt>
              </c:numCache>
            </c:numRef>
          </c:val>
        </c:ser>
        <c:dLbls>
          <c:showLegendKey val="0"/>
          <c:showVal val="1"/>
          <c:showCatName val="0"/>
          <c:showSerName val="0"/>
          <c:showPercent val="0"/>
          <c:showBubbleSize val="0"/>
        </c:dLbls>
        <c:gapWidth val="150"/>
        <c:overlap val="-25"/>
        <c:axId val="100474880"/>
        <c:axId val="100476416"/>
      </c:barChart>
      <c:catAx>
        <c:axId val="100474880"/>
        <c:scaling>
          <c:orientation val="minMax"/>
        </c:scaling>
        <c:delete val="0"/>
        <c:axPos val="l"/>
        <c:majorTickMark val="none"/>
        <c:minorTickMark val="none"/>
        <c:tickLblPos val="nextTo"/>
        <c:crossAx val="100476416"/>
        <c:crosses val="autoZero"/>
        <c:auto val="1"/>
        <c:lblAlgn val="ctr"/>
        <c:lblOffset val="100"/>
        <c:noMultiLvlLbl val="0"/>
      </c:catAx>
      <c:valAx>
        <c:axId val="100476416"/>
        <c:scaling>
          <c:orientation val="minMax"/>
        </c:scaling>
        <c:delete val="1"/>
        <c:axPos val="b"/>
        <c:numFmt formatCode="0%" sourceLinked="1"/>
        <c:majorTickMark val="out"/>
        <c:minorTickMark val="none"/>
        <c:tickLblPos val="nextTo"/>
        <c:crossAx val="100474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0"/>
              <a:t>Number of mining activities</a:t>
            </a:r>
            <a:endParaRPr lang="en-GB" b="0"/>
          </a:p>
        </c:rich>
      </c:tx>
      <c:overlay val="0"/>
    </c:title>
    <c:autoTitleDeleted val="0"/>
    <c:plotArea>
      <c:layout/>
      <c:barChart>
        <c:barDir val="col"/>
        <c:grouping val="percentStacked"/>
        <c:varyColors val="0"/>
        <c:ser>
          <c:idx val="0"/>
          <c:order val="0"/>
          <c:tx>
            <c:strRef>
              <c:f>Activity!$N$27</c:f>
              <c:strCache>
                <c:ptCount val="1"/>
                <c:pt idx="0">
                  <c:v>Single Activity</c:v>
                </c:pt>
              </c:strCache>
            </c:strRef>
          </c:tx>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Activity!$M$28:$M$29</c:f>
              <c:strCache>
                <c:ptCount val="2"/>
                <c:pt idx="0">
                  <c:v>Large Miners</c:v>
                </c:pt>
                <c:pt idx="1">
                  <c:v>Small Miners</c:v>
                </c:pt>
              </c:strCache>
            </c:strRef>
          </c:cat>
          <c:val>
            <c:numRef>
              <c:f>Activity!$N$28:$N$29</c:f>
              <c:numCache>
                <c:formatCode>0%</c:formatCode>
                <c:ptCount val="2"/>
                <c:pt idx="0">
                  <c:v>0.46153846153846156</c:v>
                </c:pt>
                <c:pt idx="1">
                  <c:v>0.75</c:v>
                </c:pt>
              </c:numCache>
            </c:numRef>
          </c:val>
        </c:ser>
        <c:ser>
          <c:idx val="1"/>
          <c:order val="1"/>
          <c:tx>
            <c:strRef>
              <c:f>Activity!$O$27</c:f>
              <c:strCache>
                <c:ptCount val="1"/>
                <c:pt idx="0">
                  <c:v>2 Activities</c:v>
                </c:pt>
              </c:strCache>
            </c:strRef>
          </c:tx>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Activity!$M$28:$M$29</c:f>
              <c:strCache>
                <c:ptCount val="2"/>
                <c:pt idx="0">
                  <c:v>Large Miners</c:v>
                </c:pt>
                <c:pt idx="1">
                  <c:v>Small Miners</c:v>
                </c:pt>
              </c:strCache>
            </c:strRef>
          </c:cat>
          <c:val>
            <c:numRef>
              <c:f>Activity!$O$28:$O$29</c:f>
              <c:numCache>
                <c:formatCode>0%</c:formatCode>
                <c:ptCount val="2"/>
                <c:pt idx="0">
                  <c:v>0.15384615384615385</c:v>
                </c:pt>
                <c:pt idx="1">
                  <c:v>0.20454545454545456</c:v>
                </c:pt>
              </c:numCache>
            </c:numRef>
          </c:val>
        </c:ser>
        <c:ser>
          <c:idx val="2"/>
          <c:order val="2"/>
          <c:tx>
            <c:strRef>
              <c:f>Activity!$P$27</c:f>
              <c:strCache>
                <c:ptCount val="1"/>
                <c:pt idx="0">
                  <c:v>3 Activities</c:v>
                </c:pt>
              </c:strCache>
            </c:strRef>
          </c:tx>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Activity!$M$28:$M$29</c:f>
              <c:strCache>
                <c:ptCount val="2"/>
                <c:pt idx="0">
                  <c:v>Large Miners</c:v>
                </c:pt>
                <c:pt idx="1">
                  <c:v>Small Miners</c:v>
                </c:pt>
              </c:strCache>
            </c:strRef>
          </c:cat>
          <c:val>
            <c:numRef>
              <c:f>Activity!$P$28:$P$29</c:f>
              <c:numCache>
                <c:formatCode>0%</c:formatCode>
                <c:ptCount val="2"/>
                <c:pt idx="0">
                  <c:v>0.23076923076923078</c:v>
                </c:pt>
                <c:pt idx="1">
                  <c:v>2.2727272727272728E-2</c:v>
                </c:pt>
              </c:numCache>
            </c:numRef>
          </c:val>
        </c:ser>
        <c:ser>
          <c:idx val="3"/>
          <c:order val="3"/>
          <c:tx>
            <c:strRef>
              <c:f>Activity!$Q$27</c:f>
              <c:strCache>
                <c:ptCount val="1"/>
                <c:pt idx="0">
                  <c:v>4+ Activities</c:v>
                </c:pt>
              </c:strCache>
            </c:strRef>
          </c:tx>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Activity!$M$28:$M$29</c:f>
              <c:strCache>
                <c:ptCount val="2"/>
                <c:pt idx="0">
                  <c:v>Large Miners</c:v>
                </c:pt>
                <c:pt idx="1">
                  <c:v>Small Miners</c:v>
                </c:pt>
              </c:strCache>
            </c:strRef>
          </c:cat>
          <c:val>
            <c:numRef>
              <c:f>Activity!$Q$28:$Q$29</c:f>
              <c:numCache>
                <c:formatCode>0%</c:formatCode>
                <c:ptCount val="2"/>
                <c:pt idx="0">
                  <c:v>0.15384615384615385</c:v>
                </c:pt>
                <c:pt idx="1">
                  <c:v>2.2727272727272728E-2</c:v>
                </c:pt>
              </c:numCache>
            </c:numRef>
          </c:val>
        </c:ser>
        <c:dLbls>
          <c:showLegendKey val="0"/>
          <c:showVal val="1"/>
          <c:showCatName val="0"/>
          <c:showSerName val="0"/>
          <c:showPercent val="0"/>
          <c:showBubbleSize val="0"/>
        </c:dLbls>
        <c:gapWidth val="95"/>
        <c:overlap val="100"/>
        <c:axId val="100523008"/>
        <c:axId val="100860672"/>
      </c:barChart>
      <c:catAx>
        <c:axId val="100523008"/>
        <c:scaling>
          <c:orientation val="minMax"/>
        </c:scaling>
        <c:delete val="0"/>
        <c:axPos val="b"/>
        <c:majorTickMark val="none"/>
        <c:minorTickMark val="none"/>
        <c:tickLblPos val="nextTo"/>
        <c:crossAx val="100860672"/>
        <c:crosses val="autoZero"/>
        <c:auto val="1"/>
        <c:lblAlgn val="ctr"/>
        <c:lblOffset val="100"/>
        <c:noMultiLvlLbl val="0"/>
      </c:catAx>
      <c:valAx>
        <c:axId val="100860672"/>
        <c:scaling>
          <c:orientation val="minMax"/>
        </c:scaling>
        <c:delete val="1"/>
        <c:axPos val="l"/>
        <c:numFmt formatCode="0%" sourceLinked="1"/>
        <c:majorTickMark val="out"/>
        <c:minorTickMark val="none"/>
        <c:tickLblPos val="nextTo"/>
        <c:crossAx val="100523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[180911 Mining_Authoritative_Data_R.xlsx]Scale!PivotTable6</c:name>
    <c:fmtId val="0"/>
  </c:pivotSource>
  <c:chart>
    <c:title>
      <c:tx>
        <c:rich>
          <a:bodyPr/>
          <a:lstStyle/>
          <a:p>
            <a:pPr>
              <a:defRPr/>
            </a:pPr>
            <a:r>
              <a:rPr lang="en-GB" sz="1600" b="0"/>
              <a:t>Scale of respondents by region</a:t>
            </a:r>
          </a:p>
        </c:rich>
      </c:tx>
      <c:layout/>
      <c:overlay val="0"/>
    </c:title>
    <c:autoTitleDeleted val="0"/>
    <c:pivotFmts>
      <c:pivotFmt>
        <c:idx val="0"/>
        <c:marker>
          <c:symbol val="none"/>
        </c:marker>
        <c:dLbl>
          <c:idx val="0"/>
          <c:layout/>
          <c:spPr/>
          <c:txPr>
            <a:bodyPr/>
            <a:lstStyle/>
            <a:p>
              <a:pPr>
                <a:defRPr b="1">
                  <a:solidFill>
                    <a:schemeClr val="bg1"/>
                  </a:solidFill>
                </a:defRPr>
              </a:pPr>
              <a:endParaRPr lang="en-US"/>
            </a:p>
          </c:txPr>
          <c:dLblPos val="inEnd"/>
          <c:showLegendKey val="0"/>
          <c:showVal val="1"/>
          <c:showCatName val="0"/>
          <c:showSerName val="0"/>
          <c:showPercent val="0"/>
          <c:showBubbleSize val="0"/>
        </c:dLbl>
      </c:pivotFmt>
      <c:pivotFmt>
        <c:idx val="1"/>
        <c:marker>
          <c:symbol val="none"/>
        </c:marker>
        <c:dLbl>
          <c:idx val="0"/>
          <c:layout/>
          <c:spPr/>
          <c:txPr>
            <a:bodyPr/>
            <a:lstStyle/>
            <a:p>
              <a:pPr>
                <a:defRPr b="1">
                  <a:solidFill>
                    <a:schemeClr val="bg1"/>
                  </a:solidFill>
                </a:defRPr>
              </a:pPr>
              <a:endParaRPr lang="en-US"/>
            </a:p>
          </c:txPr>
          <c:dLblPos val="inEnd"/>
          <c:showLegendKey val="0"/>
          <c:showVal val="1"/>
          <c:showCatName val="0"/>
          <c:showSerName val="0"/>
          <c:showPercent val="0"/>
          <c:showBubbleSize val="0"/>
        </c:dLbl>
      </c:pivotFmt>
    </c:pivotFmts>
    <c:plotArea>
      <c:layout/>
      <c:barChart>
        <c:barDir val="col"/>
        <c:grouping val="percentStacked"/>
        <c:varyColors val="0"/>
        <c:ser>
          <c:idx val="0"/>
          <c:order val="0"/>
          <c:tx>
            <c:strRef>
              <c:f>Scale!$I$6:$I$7</c:f>
              <c:strCache>
                <c:ptCount val="1"/>
                <c:pt idx="0">
                  <c:v>Large</c:v>
                </c:pt>
              </c:strCache>
            </c:strRef>
          </c:tx>
          <c:invertIfNegative val="0"/>
          <c:dLbls>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Scale!$H$8:$H$12</c:f>
              <c:strCache>
                <c:ptCount val="4"/>
                <c:pt idx="0">
                  <c:v>Asia-Pacific</c:v>
                </c:pt>
                <c:pt idx="1">
                  <c:v>Europe</c:v>
                </c:pt>
                <c:pt idx="2">
                  <c:v>North America</c:v>
                </c:pt>
                <c:pt idx="3">
                  <c:v>South America</c:v>
                </c:pt>
              </c:strCache>
            </c:strRef>
          </c:cat>
          <c:val>
            <c:numRef>
              <c:f>Scale!$I$8:$I$12</c:f>
              <c:numCache>
                <c:formatCode>0%</c:formatCode>
                <c:ptCount val="4"/>
                <c:pt idx="0">
                  <c:v>0.13043478260869565</c:v>
                </c:pt>
                <c:pt idx="1">
                  <c:v>0.35714285714285715</c:v>
                </c:pt>
                <c:pt idx="2">
                  <c:v>0.33333333333333331</c:v>
                </c:pt>
                <c:pt idx="3">
                  <c:v>0.14285714285714285</c:v>
                </c:pt>
              </c:numCache>
            </c:numRef>
          </c:val>
        </c:ser>
        <c:ser>
          <c:idx val="1"/>
          <c:order val="1"/>
          <c:tx>
            <c:strRef>
              <c:f>Scale!$J$6:$J$7</c:f>
              <c:strCache>
                <c:ptCount val="1"/>
                <c:pt idx="0">
                  <c:v>Small</c:v>
                </c:pt>
              </c:strCache>
            </c:strRef>
          </c:tx>
          <c:invertIfNegative val="0"/>
          <c:dLbls>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Scale!$H$8:$H$12</c:f>
              <c:strCache>
                <c:ptCount val="4"/>
                <c:pt idx="0">
                  <c:v>Asia-Pacific</c:v>
                </c:pt>
                <c:pt idx="1">
                  <c:v>Europe</c:v>
                </c:pt>
                <c:pt idx="2">
                  <c:v>North America</c:v>
                </c:pt>
                <c:pt idx="3">
                  <c:v>South America</c:v>
                </c:pt>
              </c:strCache>
            </c:strRef>
          </c:cat>
          <c:val>
            <c:numRef>
              <c:f>Scale!$J$8:$J$12</c:f>
              <c:numCache>
                <c:formatCode>0%</c:formatCode>
                <c:ptCount val="4"/>
                <c:pt idx="0">
                  <c:v>0.86956521739130432</c:v>
                </c:pt>
                <c:pt idx="1">
                  <c:v>0.6428571428571429</c:v>
                </c:pt>
                <c:pt idx="2">
                  <c:v>0.66666666666666663</c:v>
                </c:pt>
                <c:pt idx="3">
                  <c:v>0.8571428571428571</c:v>
                </c:pt>
              </c:numCache>
            </c:numRef>
          </c:val>
        </c:ser>
        <c:dLbls>
          <c:dLblPos val="inEnd"/>
          <c:showLegendKey val="0"/>
          <c:showVal val="1"/>
          <c:showCatName val="0"/>
          <c:showSerName val="0"/>
          <c:showPercent val="0"/>
          <c:showBubbleSize val="0"/>
        </c:dLbls>
        <c:gapWidth val="150"/>
        <c:overlap val="100"/>
        <c:axId val="100413440"/>
        <c:axId val="100414976"/>
      </c:barChart>
      <c:catAx>
        <c:axId val="100413440"/>
        <c:scaling>
          <c:orientation val="minMax"/>
        </c:scaling>
        <c:delete val="0"/>
        <c:axPos val="b"/>
        <c:majorTickMark val="out"/>
        <c:minorTickMark val="none"/>
        <c:tickLblPos val="nextTo"/>
        <c:crossAx val="100414976"/>
        <c:crosses val="autoZero"/>
        <c:auto val="1"/>
        <c:lblAlgn val="ctr"/>
        <c:lblOffset val="100"/>
        <c:noMultiLvlLbl val="0"/>
      </c:catAx>
      <c:valAx>
        <c:axId val="100414976"/>
        <c:scaling>
          <c:orientation val="minMax"/>
        </c:scaling>
        <c:delete val="1"/>
        <c:axPos val="l"/>
        <c:numFmt formatCode="0%" sourceLinked="1"/>
        <c:majorTickMark val="out"/>
        <c:minorTickMark val="none"/>
        <c:tickLblPos val="nextTo"/>
        <c:crossAx val="100413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0"/>
              <a:t>Protocol Influence</a:t>
            </a:r>
          </a:p>
        </c:rich>
      </c:tx>
      <c:layout/>
      <c:overlay val="0"/>
    </c:title>
    <c:autoTitleDeleted val="0"/>
    <c:plotArea>
      <c:layout/>
      <c:barChart>
        <c:barDir val="col"/>
        <c:grouping val="clustered"/>
        <c:varyColors val="0"/>
        <c:ser>
          <c:idx val="0"/>
          <c:order val="0"/>
          <c:tx>
            <c:strRef>
              <c:f>'Protocol Updates Influence'!$F$9</c:f>
              <c:strCache>
                <c:ptCount val="1"/>
                <c:pt idx="0">
                  <c:v>Protocol Influence</c:v>
                </c:pt>
              </c:strCache>
            </c:strRef>
          </c:tx>
          <c:invertIfNegative val="0"/>
          <c:cat>
            <c:strRef>
              <c:f>'Protocol Updates Influence'!$E$10:$E$14</c:f>
              <c:strCache>
                <c:ptCount val="5"/>
                <c:pt idx="0">
                  <c:v>Very Low</c:v>
                </c:pt>
                <c:pt idx="1">
                  <c:v>Low</c:v>
                </c:pt>
                <c:pt idx="2">
                  <c:v>Medium</c:v>
                </c:pt>
                <c:pt idx="3">
                  <c:v>High</c:v>
                </c:pt>
                <c:pt idx="4">
                  <c:v>Very High</c:v>
                </c:pt>
              </c:strCache>
            </c:strRef>
          </c:cat>
          <c:val>
            <c:numRef>
              <c:f>'Protocol Updates Influence'!$F$10:$F$14</c:f>
              <c:numCache>
                <c:formatCode>0%</c:formatCode>
                <c:ptCount val="5"/>
                <c:pt idx="0">
                  <c:v>3.5087719298245612E-2</c:v>
                </c:pt>
                <c:pt idx="1">
                  <c:v>0.17543859649122806</c:v>
                </c:pt>
                <c:pt idx="2">
                  <c:v>0.2807017543859649</c:v>
                </c:pt>
                <c:pt idx="3">
                  <c:v>0.24561403508771928</c:v>
                </c:pt>
                <c:pt idx="4">
                  <c:v>0.26315789473684209</c:v>
                </c:pt>
              </c:numCache>
            </c:numRef>
          </c:val>
        </c:ser>
        <c:dLbls>
          <c:showLegendKey val="0"/>
          <c:showVal val="1"/>
          <c:showCatName val="0"/>
          <c:showSerName val="0"/>
          <c:showPercent val="0"/>
          <c:showBubbleSize val="0"/>
        </c:dLbls>
        <c:gapWidth val="150"/>
        <c:overlap val="-25"/>
        <c:axId val="101111296"/>
        <c:axId val="101112832"/>
      </c:barChart>
      <c:catAx>
        <c:axId val="101111296"/>
        <c:scaling>
          <c:orientation val="minMax"/>
        </c:scaling>
        <c:delete val="0"/>
        <c:axPos val="b"/>
        <c:majorTickMark val="none"/>
        <c:minorTickMark val="none"/>
        <c:tickLblPos val="nextTo"/>
        <c:crossAx val="101112832"/>
        <c:crosses val="autoZero"/>
        <c:auto val="1"/>
        <c:lblAlgn val="ctr"/>
        <c:lblOffset val="100"/>
        <c:noMultiLvlLbl val="0"/>
      </c:catAx>
      <c:valAx>
        <c:axId val="101112832"/>
        <c:scaling>
          <c:orientation val="minMax"/>
        </c:scaling>
        <c:delete val="1"/>
        <c:axPos val="l"/>
        <c:numFmt formatCode="0%" sourceLinked="1"/>
        <c:majorTickMark val="out"/>
        <c:minorTickMark val="none"/>
        <c:tickLblPos val="nextTo"/>
        <c:crossAx val="10111129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[180911 Mining_Authoritative_Data_R.xlsx]Protocol Updates Influence!PivotTable10</c:name>
    <c:fmtId val="0"/>
  </c:pivotSource>
  <c:chart>
    <c:title>
      <c:tx>
        <c:rich>
          <a:bodyPr/>
          <a:lstStyle/>
          <a:p>
            <a:pPr>
              <a:defRPr/>
            </a:pPr>
            <a:r>
              <a:rPr lang="en-GB" sz="1400" b="0"/>
              <a:t>27% of small scale respondents believe to have a very high</a:t>
            </a:r>
            <a:r>
              <a:rPr lang="en-GB" sz="1400" b="0" baseline="0"/>
              <a:t> impact on protocol updates decisions</a:t>
            </a:r>
            <a:endParaRPr lang="en-GB" sz="1400" b="0"/>
          </a:p>
        </c:rich>
      </c:tx>
      <c:layout/>
      <c:overlay val="0"/>
    </c:title>
    <c:autoTitleDeleted val="0"/>
    <c:pivotFmts>
      <c:pivotFmt>
        <c:idx val="0"/>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
        <c:marker>
          <c:symbol val="none"/>
        </c:marker>
        <c:dLbl>
          <c:idx val="0"/>
          <c:layout/>
          <c:spPr/>
          <c:txPr>
            <a:bodyPr/>
            <a:lstStyle/>
            <a:p>
              <a:pPr>
                <a:defRPr b="1">
                  <a:solidFill>
                    <a:schemeClr val="bg1"/>
                  </a:solidFill>
                </a:defRPr>
              </a:pPr>
              <a:endParaRPr lang="en-US"/>
            </a:p>
          </c:txPr>
          <c:dLblPos val="inEnd"/>
          <c:showLegendKey val="0"/>
          <c:showVal val="1"/>
          <c:showCatName val="0"/>
          <c:showSerName val="0"/>
          <c:showPercent val="0"/>
          <c:showBubbleSize val="0"/>
        </c:dLbl>
      </c:pivotFmt>
      <c:pivotFmt>
        <c:idx val="2"/>
        <c:marker>
          <c:symbol val="none"/>
        </c:marker>
        <c:dLbl>
          <c:idx val="0"/>
          <c:layout/>
          <c:spPr/>
          <c:txPr>
            <a:bodyPr/>
            <a:lstStyle/>
            <a:p>
              <a:pPr>
                <a:defRPr b="1">
                  <a:solidFill>
                    <a:schemeClr val="bg1"/>
                  </a:solidFill>
                </a:defRPr>
              </a:pPr>
              <a:endParaRPr lang="en-US"/>
            </a:p>
          </c:txPr>
          <c:dLblPos val="inEnd"/>
          <c:showLegendKey val="0"/>
          <c:showVal val="1"/>
          <c:showCatName val="0"/>
          <c:showSerName val="0"/>
          <c:showPercent val="0"/>
          <c:showBubbleSize val="0"/>
        </c:dLbl>
      </c:pivotFmt>
      <c:pivotFmt>
        <c:idx val="3"/>
        <c:marker>
          <c:symbol val="none"/>
        </c:marker>
        <c:dLbl>
          <c:idx val="0"/>
          <c:layout/>
          <c:spPr/>
          <c:txPr>
            <a:bodyPr/>
            <a:lstStyle/>
            <a:p>
              <a:pPr>
                <a:defRPr b="1">
                  <a:solidFill>
                    <a:schemeClr val="bg1"/>
                  </a:solidFill>
                </a:defRPr>
              </a:pPr>
              <a:endParaRPr lang="en-US"/>
            </a:p>
          </c:txPr>
          <c:dLblPos val="inEnd"/>
          <c:showLegendKey val="0"/>
          <c:showVal val="1"/>
          <c:showCatName val="0"/>
          <c:showSerName val="0"/>
          <c:showPercent val="0"/>
          <c:showBubbleSize val="0"/>
        </c:dLbl>
      </c:pivotFmt>
      <c:pivotFmt>
        <c:idx val="4"/>
        <c:marker>
          <c:symbol val="none"/>
        </c:marker>
        <c:dLbl>
          <c:idx val="0"/>
          <c:layout/>
          <c:spPr/>
          <c:txPr>
            <a:bodyPr/>
            <a:lstStyle/>
            <a:p>
              <a:pPr>
                <a:defRPr b="1">
                  <a:solidFill>
                    <a:schemeClr val="bg1"/>
                  </a:solidFill>
                </a:defRPr>
              </a:pPr>
              <a:endParaRPr lang="en-US"/>
            </a:p>
          </c:txPr>
          <c:dLblPos val="inEnd"/>
          <c:showLegendKey val="0"/>
          <c:showVal val="1"/>
          <c:showCatName val="0"/>
          <c:showSerName val="0"/>
          <c:showPercent val="0"/>
          <c:showBubbleSize val="0"/>
        </c:dLbl>
      </c:pivotFmt>
      <c:pivotFmt>
        <c:idx val="5"/>
        <c:dLbl>
          <c:idx val="0"/>
          <c:layout>
            <c:manualLayout>
              <c:x val="-2.0544427324088342E-3"/>
              <c:y val="-1.920332159145741E-2"/>
            </c:manualLayout>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6"/>
        <c:dLbl>
          <c:idx val="0"/>
          <c:layout>
            <c:manualLayout>
              <c:x val="-8.2177709296353367E-3"/>
              <c:y val="1.1516682704662908E-16"/>
            </c:manualLayout>
          </c:layout>
          <c:tx>
            <c:rich>
              <a:bodyPr/>
              <a:lstStyle/>
              <a:p>
                <a:pPr>
                  <a:defRPr b="1">
                    <a:solidFill>
                      <a:schemeClr val="bg1"/>
                    </a:solidFill>
                  </a:defRPr>
                </a:pPr>
                <a:r>
                  <a:rPr lang="en-US"/>
                  <a:t>8%</a:t>
                </a:r>
              </a:p>
            </c:rich>
          </c:tx>
          <c:spPr/>
          <c:showLegendKey val="1"/>
          <c:showVal val="1"/>
          <c:showCatName val="1"/>
          <c:showSerName val="1"/>
          <c:showPercent val="1"/>
          <c:showBubbleSize val="1"/>
        </c:dLbl>
      </c:pivotFmt>
    </c:pivotFmts>
    <c:plotArea>
      <c:layout/>
      <c:barChart>
        <c:barDir val="col"/>
        <c:grouping val="percentStacked"/>
        <c:varyColors val="0"/>
        <c:ser>
          <c:idx val="0"/>
          <c:order val="0"/>
          <c:tx>
            <c:strRef>
              <c:f>'Protocol Updates Influence'!$F$39:$F$40</c:f>
              <c:strCache>
                <c:ptCount val="1"/>
                <c:pt idx="0">
                  <c:v>Very Low</c:v>
                </c:pt>
              </c:strCache>
            </c:strRef>
          </c:tx>
          <c:invertIfNegative val="0"/>
          <c:dLbls>
            <c:dLbl>
              <c:idx val="0"/>
              <c:layout>
                <c:manualLayout>
                  <c:x val="-8.2177709296353367E-3"/>
                  <c:y val="1.1516682704662908E-16"/>
                </c:manualLayout>
              </c:layout>
              <c:tx>
                <c:rich>
                  <a:bodyPr/>
                  <a:lstStyle/>
                  <a:p>
                    <a:pPr>
                      <a:defRPr b="1">
                        <a:solidFill>
                          <a:schemeClr val="bg1"/>
                        </a:solidFill>
                      </a:defRPr>
                    </a:pPr>
                    <a:r>
                      <a:rPr lang="en-US"/>
                      <a:t>8%</a:t>
                    </a:r>
                  </a:p>
                </c:rich>
              </c:tx>
              <c:spPr/>
              <c:showLegendKey val="1"/>
              <c:showVal val="1"/>
              <c:showCatName val="1"/>
              <c:showSerName val="1"/>
              <c:showPercent val="1"/>
              <c:showBubbleSize val="1"/>
            </c:dLbl>
            <c:dLbl>
              <c:idx val="1"/>
              <c:layout>
                <c:manualLayout>
                  <c:x val="-2.0544427324088342E-3"/>
                  <c:y val="-1.920332159145741E-2"/>
                </c:manualLayout>
              </c:layout>
              <c:spPr/>
              <c:txPr>
                <a:bodyPr/>
                <a:lstStyle/>
                <a:p>
                  <a:pPr>
                    <a:defRPr b="1">
                      <a:solidFill>
                        <a:schemeClr val="bg1"/>
                      </a:solidFill>
                    </a:defRPr>
                  </a:pPr>
                  <a:endParaRPr lang="en-US"/>
                </a:p>
              </c:txPr>
              <c:dLblPos val="ctr"/>
              <c:showLegendKey val="0"/>
              <c:showVal val="1"/>
              <c:showCatName val="0"/>
              <c:showSerName val="0"/>
              <c:showPercent val="0"/>
              <c:showBubbleSize val="0"/>
            </c:dLbl>
            <c:spPr/>
            <c:txPr>
              <a:bodyPr/>
              <a:lstStyle/>
              <a:p>
                <a:pPr>
                  <a:defRPr/>
                </a:pPr>
                <a:endParaRPr lang="en-US"/>
              </a:p>
            </c:txPr>
            <c:dLblPos val="inEnd"/>
            <c:showLegendKey val="0"/>
            <c:showVal val="1"/>
            <c:showCatName val="0"/>
            <c:showSerName val="0"/>
            <c:showPercent val="0"/>
            <c:showBubbleSize val="0"/>
            <c:showLeaderLines val="0"/>
          </c:dLbls>
          <c:cat>
            <c:strRef>
              <c:f>'Protocol Updates Influence'!$E$41:$E$43</c:f>
              <c:strCache>
                <c:ptCount val="2"/>
                <c:pt idx="0">
                  <c:v>Large</c:v>
                </c:pt>
                <c:pt idx="1">
                  <c:v>Small</c:v>
                </c:pt>
              </c:strCache>
            </c:strRef>
          </c:cat>
          <c:val>
            <c:numRef>
              <c:f>'Protocol Updates Influence'!$F$41:$F$43</c:f>
              <c:numCache>
                <c:formatCode>0%</c:formatCode>
                <c:ptCount val="2"/>
                <c:pt idx="0">
                  <c:v>7.6923076923076927E-2</c:v>
                </c:pt>
                <c:pt idx="1">
                  <c:v>2.2727272727272728E-2</c:v>
                </c:pt>
              </c:numCache>
            </c:numRef>
          </c:val>
        </c:ser>
        <c:ser>
          <c:idx val="1"/>
          <c:order val="1"/>
          <c:tx>
            <c:strRef>
              <c:f>'Protocol Updates Influence'!$G$39:$G$40</c:f>
              <c:strCache>
                <c:ptCount val="1"/>
                <c:pt idx="0">
                  <c:v>Low</c:v>
                </c:pt>
              </c:strCache>
            </c:strRef>
          </c:tx>
          <c:invertIfNegative val="0"/>
          <c:dLbls>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'Protocol Updates Influence'!$E$41:$E$43</c:f>
              <c:strCache>
                <c:ptCount val="2"/>
                <c:pt idx="0">
                  <c:v>Large</c:v>
                </c:pt>
                <c:pt idx="1">
                  <c:v>Small</c:v>
                </c:pt>
              </c:strCache>
            </c:strRef>
          </c:cat>
          <c:val>
            <c:numRef>
              <c:f>'Protocol Updates Influence'!$G$41:$G$43</c:f>
              <c:numCache>
                <c:formatCode>0%</c:formatCode>
                <c:ptCount val="2"/>
                <c:pt idx="0">
                  <c:v>0.15384615384615385</c:v>
                </c:pt>
                <c:pt idx="1">
                  <c:v>0.18181818181818182</c:v>
                </c:pt>
              </c:numCache>
            </c:numRef>
          </c:val>
        </c:ser>
        <c:ser>
          <c:idx val="2"/>
          <c:order val="2"/>
          <c:tx>
            <c:strRef>
              <c:f>'Protocol Updates Influence'!$H$39:$H$40</c:f>
              <c:strCache>
                <c:ptCount val="1"/>
                <c:pt idx="0">
                  <c:v>Medium</c:v>
                </c:pt>
              </c:strCache>
            </c:strRef>
          </c:tx>
          <c:invertIfNegative val="0"/>
          <c:dLbls>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'Protocol Updates Influence'!$E$41:$E$43</c:f>
              <c:strCache>
                <c:ptCount val="2"/>
                <c:pt idx="0">
                  <c:v>Large</c:v>
                </c:pt>
                <c:pt idx="1">
                  <c:v>Small</c:v>
                </c:pt>
              </c:strCache>
            </c:strRef>
          </c:cat>
          <c:val>
            <c:numRef>
              <c:f>'Protocol Updates Influence'!$H$41:$H$43</c:f>
              <c:numCache>
                <c:formatCode>0%</c:formatCode>
                <c:ptCount val="2"/>
                <c:pt idx="0">
                  <c:v>0.30769230769230771</c:v>
                </c:pt>
                <c:pt idx="1">
                  <c:v>0.27272727272727271</c:v>
                </c:pt>
              </c:numCache>
            </c:numRef>
          </c:val>
        </c:ser>
        <c:ser>
          <c:idx val="3"/>
          <c:order val="3"/>
          <c:tx>
            <c:strRef>
              <c:f>'Protocol Updates Influence'!$I$39:$I$40</c:f>
              <c:strCache>
                <c:ptCount val="1"/>
                <c:pt idx="0">
                  <c:v>High</c:v>
                </c:pt>
              </c:strCache>
            </c:strRef>
          </c:tx>
          <c:invertIfNegative val="0"/>
          <c:dLbls>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'Protocol Updates Influence'!$E$41:$E$43</c:f>
              <c:strCache>
                <c:ptCount val="2"/>
                <c:pt idx="0">
                  <c:v>Large</c:v>
                </c:pt>
                <c:pt idx="1">
                  <c:v>Small</c:v>
                </c:pt>
              </c:strCache>
            </c:strRef>
          </c:cat>
          <c:val>
            <c:numRef>
              <c:f>'Protocol Updates Influence'!$I$41:$I$43</c:f>
              <c:numCache>
                <c:formatCode>0%</c:formatCode>
                <c:ptCount val="2"/>
                <c:pt idx="0">
                  <c:v>0.23076923076923078</c:v>
                </c:pt>
                <c:pt idx="1">
                  <c:v>0.25</c:v>
                </c:pt>
              </c:numCache>
            </c:numRef>
          </c:val>
        </c:ser>
        <c:ser>
          <c:idx val="4"/>
          <c:order val="4"/>
          <c:tx>
            <c:strRef>
              <c:f>'Protocol Updates Influence'!$J$39:$J$40</c:f>
              <c:strCache>
                <c:ptCount val="1"/>
                <c:pt idx="0">
                  <c:v>Very High</c:v>
                </c:pt>
              </c:strCache>
            </c:strRef>
          </c:tx>
          <c:invertIfNegative val="0"/>
          <c:dLbls>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'Protocol Updates Influence'!$E$41:$E$43</c:f>
              <c:strCache>
                <c:ptCount val="2"/>
                <c:pt idx="0">
                  <c:v>Large</c:v>
                </c:pt>
                <c:pt idx="1">
                  <c:v>Small</c:v>
                </c:pt>
              </c:strCache>
            </c:strRef>
          </c:cat>
          <c:val>
            <c:numRef>
              <c:f>'Protocol Updates Influence'!$J$41:$J$43</c:f>
              <c:numCache>
                <c:formatCode>0%</c:formatCode>
                <c:ptCount val="2"/>
                <c:pt idx="0">
                  <c:v>0.23076923076923078</c:v>
                </c:pt>
                <c:pt idx="1">
                  <c:v>0.27272727272727271</c:v>
                </c:pt>
              </c:numCache>
            </c:numRef>
          </c:val>
        </c:ser>
        <c:dLbls>
          <c:dLblPos val="inEnd"/>
          <c:showLegendKey val="0"/>
          <c:showVal val="1"/>
          <c:showCatName val="0"/>
          <c:showSerName val="0"/>
          <c:showPercent val="0"/>
          <c:showBubbleSize val="0"/>
        </c:dLbls>
        <c:gapWidth val="150"/>
        <c:overlap val="100"/>
        <c:axId val="103185792"/>
        <c:axId val="103195776"/>
      </c:barChart>
      <c:catAx>
        <c:axId val="103185792"/>
        <c:scaling>
          <c:orientation val="minMax"/>
        </c:scaling>
        <c:delete val="0"/>
        <c:axPos val="b"/>
        <c:majorTickMark val="out"/>
        <c:minorTickMark val="none"/>
        <c:tickLblPos val="nextTo"/>
        <c:crossAx val="103195776"/>
        <c:crosses val="autoZero"/>
        <c:auto val="1"/>
        <c:lblAlgn val="ctr"/>
        <c:lblOffset val="100"/>
        <c:noMultiLvlLbl val="0"/>
      </c:catAx>
      <c:valAx>
        <c:axId val="103195776"/>
        <c:scaling>
          <c:orientation val="minMax"/>
        </c:scaling>
        <c:delete val="1"/>
        <c:axPos val="l"/>
        <c:numFmt formatCode="0%" sourceLinked="1"/>
        <c:majorTickMark val="out"/>
        <c:minorTickMark val="none"/>
        <c:tickLblPos val="nextTo"/>
        <c:crossAx val="103185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0"/>
              <a:t>2016-2018 Q1 FTE Average and Median</a:t>
            </a:r>
          </a:p>
        </c:rich>
      </c:tx>
      <c:overlay val="0"/>
    </c:title>
    <c:autoTitleDeleted val="0"/>
    <c:plotArea>
      <c:layout/>
      <c:barChart>
        <c:barDir val="col"/>
        <c:grouping val="clustered"/>
        <c:varyColors val="0"/>
        <c:ser>
          <c:idx val="0"/>
          <c:order val="0"/>
          <c:tx>
            <c:strRef>
              <c:f>[1]FTE!$J$37</c:f>
              <c:strCache>
                <c:ptCount val="1"/>
                <c:pt idx="0">
                  <c:v>Average</c:v>
                </c:pt>
              </c:strCache>
            </c:strRef>
          </c:tx>
          <c:invertIfNegative val="0"/>
          <c:dLbls>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[1]FTE!$K$36:$M$36</c:f>
              <c:strCache>
                <c:ptCount val="3"/>
                <c:pt idx="0">
                  <c:v>2016 YE</c:v>
                </c:pt>
                <c:pt idx="1">
                  <c:v>2017 YE</c:v>
                </c:pt>
                <c:pt idx="2">
                  <c:v>2018 Q1</c:v>
                </c:pt>
              </c:strCache>
            </c:strRef>
          </c:cat>
          <c:val>
            <c:numRef>
              <c:f>[1]FTE!$K$37:$M$37</c:f>
              <c:numCache>
                <c:formatCode>General</c:formatCode>
                <c:ptCount val="3"/>
                <c:pt idx="0">
                  <c:v>63</c:v>
                </c:pt>
                <c:pt idx="1">
                  <c:v>118.30769230769231</c:v>
                </c:pt>
                <c:pt idx="2">
                  <c:v>171.73333333333332</c:v>
                </c:pt>
              </c:numCache>
            </c:numRef>
          </c:val>
        </c:ser>
        <c:ser>
          <c:idx val="1"/>
          <c:order val="1"/>
          <c:tx>
            <c:strRef>
              <c:f>[1]FTE!$J$38</c:f>
              <c:strCache>
                <c:ptCount val="1"/>
                <c:pt idx="0">
                  <c:v>Median</c:v>
                </c:pt>
              </c:strCache>
            </c:strRef>
          </c:tx>
          <c:invertIfNegative val="0"/>
          <c:dLbls>
            <c:txPr>
              <a:bodyPr/>
              <a:lstStyle/>
              <a:p>
                <a:pPr>
                  <a:defRPr b="1"/>
                </a:pPr>
                <a:endParaRPr lang="en-US"/>
              </a:p>
            </c:txPr>
            <c:dLblPos val="inEnd"/>
            <c:showLegendKey val="0"/>
            <c:showVal val="1"/>
            <c:showCatName val="0"/>
            <c:showSerName val="0"/>
            <c:showPercent val="0"/>
            <c:showBubbleSize val="0"/>
            <c:showLeaderLines val="0"/>
          </c:dLbls>
          <c:cat>
            <c:strRef>
              <c:f>[1]FTE!$K$36:$M$36</c:f>
              <c:strCache>
                <c:ptCount val="3"/>
                <c:pt idx="0">
                  <c:v>2016 YE</c:v>
                </c:pt>
                <c:pt idx="1">
                  <c:v>2017 YE</c:v>
                </c:pt>
                <c:pt idx="2">
                  <c:v>2018 Q1</c:v>
                </c:pt>
              </c:strCache>
            </c:strRef>
          </c:cat>
          <c:val>
            <c:numRef>
              <c:f>[1]FTE!$K$38:$M$38</c:f>
              <c:numCache>
                <c:formatCode>General</c:formatCode>
                <c:ptCount val="3"/>
                <c:pt idx="0">
                  <c:v>5</c:v>
                </c:pt>
                <c:pt idx="1">
                  <c:v>15</c:v>
                </c:pt>
                <c:pt idx="2">
                  <c:v>17</c:v>
                </c:pt>
              </c:numCache>
            </c:numRef>
          </c:val>
        </c:ser>
        <c:dLbls>
          <c:showLegendKey val="0"/>
          <c:showVal val="0"/>
          <c:showCatName val="0"/>
          <c:showSerName val="0"/>
          <c:showPercent val="0"/>
          <c:showBubbleSize val="0"/>
        </c:dLbls>
        <c:gapWidth val="150"/>
        <c:axId val="54568832"/>
        <c:axId val="54571008"/>
      </c:barChart>
      <c:lineChart>
        <c:grouping val="standard"/>
        <c:varyColors val="0"/>
        <c:ser>
          <c:idx val="2"/>
          <c:order val="2"/>
          <c:tx>
            <c:strRef>
              <c:f>[1]FTE!$J$39</c:f>
              <c:strCache>
                <c:ptCount val="1"/>
                <c:pt idx="0">
                  <c:v>Growth Rate (right-hand axis)</c:v>
                </c:pt>
              </c:strCache>
            </c:strRef>
          </c:tx>
          <c:dLbls>
            <c:txPr>
              <a:bodyPr/>
              <a:lstStyle/>
              <a:p>
                <a:pPr>
                  <a:defRPr b="1"/>
                </a:pPr>
                <a:endParaRPr lang="en-US"/>
              </a:p>
            </c:txPr>
            <c:dLblPos val="t"/>
            <c:showLegendKey val="0"/>
            <c:showVal val="1"/>
            <c:showCatName val="0"/>
            <c:showSerName val="0"/>
            <c:showPercent val="0"/>
            <c:showBubbleSize val="0"/>
            <c:showLeaderLines val="0"/>
          </c:dLbls>
          <c:cat>
            <c:strRef>
              <c:f>[1]FTE!$K$36:$M$36</c:f>
              <c:strCache>
                <c:ptCount val="3"/>
                <c:pt idx="0">
                  <c:v>2016 YE</c:v>
                </c:pt>
                <c:pt idx="1">
                  <c:v>2017 YE</c:v>
                </c:pt>
                <c:pt idx="2">
                  <c:v>2018 Q1</c:v>
                </c:pt>
              </c:strCache>
            </c:strRef>
          </c:cat>
          <c:val>
            <c:numRef>
              <c:f>[1]FTE!$K$39:$M$39</c:f>
              <c:numCache>
                <c:formatCode>General</c:formatCode>
                <c:ptCount val="3"/>
                <c:pt idx="0">
                  <c:v>100</c:v>
                </c:pt>
                <c:pt idx="1">
                  <c:v>187.78998778998778</c:v>
                </c:pt>
                <c:pt idx="2">
                  <c:v>272.59259259259261</c:v>
                </c:pt>
              </c:numCache>
            </c:numRef>
          </c:val>
          <c:smooth val="0"/>
        </c:ser>
        <c:dLbls>
          <c:showLegendKey val="0"/>
          <c:showVal val="0"/>
          <c:showCatName val="0"/>
          <c:showSerName val="0"/>
          <c:showPercent val="0"/>
          <c:showBubbleSize val="0"/>
        </c:dLbls>
        <c:marker val="1"/>
        <c:smooth val="0"/>
        <c:axId val="54574080"/>
        <c:axId val="54572544"/>
      </c:lineChart>
      <c:catAx>
        <c:axId val="54568832"/>
        <c:scaling>
          <c:orientation val="minMax"/>
        </c:scaling>
        <c:delete val="0"/>
        <c:axPos val="b"/>
        <c:title>
          <c:tx>
            <c:rich>
              <a:bodyPr/>
              <a:lstStyle/>
              <a:p>
                <a:pPr>
                  <a:defRPr/>
                </a:pPr>
                <a:r>
                  <a:rPr lang="en-GB" b="0"/>
                  <a:t>Year</a:t>
                </a:r>
              </a:p>
            </c:rich>
          </c:tx>
          <c:overlay val="0"/>
        </c:title>
        <c:majorTickMark val="none"/>
        <c:minorTickMark val="none"/>
        <c:tickLblPos val="nextTo"/>
        <c:crossAx val="54571008"/>
        <c:crosses val="autoZero"/>
        <c:auto val="1"/>
        <c:lblAlgn val="ctr"/>
        <c:lblOffset val="100"/>
        <c:noMultiLvlLbl val="0"/>
      </c:catAx>
      <c:valAx>
        <c:axId val="54571008"/>
        <c:scaling>
          <c:orientation val="minMax"/>
        </c:scaling>
        <c:delete val="0"/>
        <c:axPos val="l"/>
        <c:numFmt formatCode="General" sourceLinked="1"/>
        <c:majorTickMark val="none"/>
        <c:minorTickMark val="none"/>
        <c:tickLblPos val="nextTo"/>
        <c:crossAx val="54568832"/>
        <c:crosses val="autoZero"/>
        <c:crossBetween val="between"/>
      </c:valAx>
      <c:valAx>
        <c:axId val="54572544"/>
        <c:scaling>
          <c:orientation val="minMax"/>
        </c:scaling>
        <c:delete val="0"/>
        <c:axPos val="r"/>
        <c:numFmt formatCode="General" sourceLinked="1"/>
        <c:majorTickMark val="out"/>
        <c:minorTickMark val="none"/>
        <c:tickLblPos val="nextTo"/>
        <c:crossAx val="54574080"/>
        <c:crosses val="max"/>
        <c:crossBetween val="between"/>
      </c:valAx>
      <c:catAx>
        <c:axId val="54574080"/>
        <c:scaling>
          <c:orientation val="minMax"/>
        </c:scaling>
        <c:delete val="1"/>
        <c:axPos val="b"/>
        <c:majorTickMark val="out"/>
        <c:minorTickMark val="none"/>
        <c:tickLblPos val="nextTo"/>
        <c:crossAx val="545725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105832</xdr:colOff>
      <xdr:row>0</xdr:row>
      <xdr:rowOff>20107</xdr:rowOff>
    </xdr:from>
    <xdr:to>
      <xdr:col>22</xdr:col>
      <xdr:colOff>359832</xdr:colOff>
      <xdr:row>18</xdr:row>
      <xdr:rowOff>116416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148166</xdr:colOff>
      <xdr:row>19</xdr:row>
      <xdr:rowOff>20108</xdr:rowOff>
    </xdr:from>
    <xdr:to>
      <xdr:col>21</xdr:col>
      <xdr:colOff>423333</xdr:colOff>
      <xdr:row>33</xdr:row>
      <xdr:rowOff>96308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148166</xdr:colOff>
      <xdr:row>38</xdr:row>
      <xdr:rowOff>30690</xdr:rowOff>
    </xdr:from>
    <xdr:to>
      <xdr:col>29</xdr:col>
      <xdr:colOff>317500</xdr:colOff>
      <xdr:row>58</xdr:row>
      <xdr:rowOff>21166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57149</xdr:colOff>
      <xdr:row>0</xdr:row>
      <xdr:rowOff>109536</xdr:rowOff>
    </xdr:from>
    <xdr:to>
      <xdr:col>29</xdr:col>
      <xdr:colOff>9524</xdr:colOff>
      <xdr:row>17</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371475</xdr:colOff>
      <xdr:row>20</xdr:row>
      <xdr:rowOff>157162</xdr:rowOff>
    </xdr:from>
    <xdr:to>
      <xdr:col>24</xdr:col>
      <xdr:colOff>342900</xdr:colOff>
      <xdr:row>35</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219074</xdr:colOff>
      <xdr:row>0</xdr:row>
      <xdr:rowOff>147637</xdr:rowOff>
    </xdr:from>
    <xdr:to>
      <xdr:col>20</xdr:col>
      <xdr:colOff>228599</xdr:colOff>
      <xdr:row>18</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371475</xdr:colOff>
      <xdr:row>0</xdr:row>
      <xdr:rowOff>28575</xdr:rowOff>
    </xdr:from>
    <xdr:to>
      <xdr:col>12</xdr:col>
      <xdr:colOff>485775</xdr:colOff>
      <xdr:row>8</xdr:row>
      <xdr:rowOff>0</xdr:rowOff>
    </xdr:to>
    <xdr:sp macro="" textlink="">
      <xdr:nvSpPr>
        <xdr:cNvPr id="3" name="TextBox 2">
          <a:extLst>
            <a:ext uri="{FF2B5EF4-FFF2-40B4-BE49-F238E27FC236}">
              <a16:creationId xmlns:a16="http://schemas.microsoft.com/office/drawing/2014/main" xmlns="" id="{F6CB7774-2F86-4572-BE93-2FADBCF88771}"/>
            </a:ext>
          </a:extLst>
        </xdr:cNvPr>
        <xdr:cNvSpPr txBox="1"/>
      </xdr:nvSpPr>
      <xdr:spPr>
        <a:xfrm>
          <a:off x="7877175" y="28575"/>
          <a:ext cx="2552700" cy="1495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rPr>
            <a:t>MR: LEGEND</a:t>
          </a:r>
        </a:p>
        <a:p>
          <a:endParaRPr lang="en-GB" sz="1100" b="1">
            <a:solidFill>
              <a:sysClr val="windowText" lastClr="000000"/>
            </a:solidFill>
          </a:endParaRPr>
        </a:p>
        <a:p>
          <a:r>
            <a:rPr lang="en-GB" sz="1100" b="0">
              <a:solidFill>
                <a:sysClr val="windowText" lastClr="000000"/>
              </a:solidFill>
            </a:rPr>
            <a:t>1 - Very low</a:t>
          </a:r>
        </a:p>
        <a:p>
          <a:r>
            <a:rPr lang="en-GB" sz="1100" b="0">
              <a:solidFill>
                <a:sysClr val="windowText" lastClr="000000"/>
              </a:solidFill>
            </a:rPr>
            <a:t>2 - Low</a:t>
          </a:r>
        </a:p>
        <a:p>
          <a:r>
            <a:rPr lang="en-GB" sz="1100" b="0">
              <a:solidFill>
                <a:sysClr val="windowText" lastClr="000000"/>
              </a:solidFill>
            </a:rPr>
            <a:t>3 - Medium</a:t>
          </a:r>
        </a:p>
        <a:p>
          <a:r>
            <a:rPr lang="en-GB" sz="1100" b="0">
              <a:solidFill>
                <a:sysClr val="windowText" lastClr="000000"/>
              </a:solidFill>
            </a:rPr>
            <a:t>4</a:t>
          </a:r>
          <a:r>
            <a:rPr lang="en-GB" sz="1100" b="0" baseline="0">
              <a:solidFill>
                <a:sysClr val="windowText" lastClr="000000"/>
              </a:solidFill>
            </a:rPr>
            <a:t> - High</a:t>
          </a:r>
        </a:p>
        <a:p>
          <a:r>
            <a:rPr lang="en-GB" sz="1100" b="0" baseline="0">
              <a:solidFill>
                <a:sysClr val="windowText" lastClr="000000"/>
              </a:solidFill>
            </a:rPr>
            <a:t>5 - Very high</a:t>
          </a:r>
          <a:endParaRPr lang="en-GB" sz="1100" b="0">
            <a:solidFill>
              <a:sysClr val="windowText" lastClr="000000"/>
            </a:solidFill>
          </a:endParaRPr>
        </a:p>
      </xdr:txBody>
    </xdr:sp>
    <xdr:clientData/>
  </xdr:twoCellAnchor>
  <xdr:twoCellAnchor>
    <xdr:from>
      <xdr:col>5</xdr:col>
      <xdr:colOff>571499</xdr:colOff>
      <xdr:row>14</xdr:row>
      <xdr:rowOff>152400</xdr:rowOff>
    </xdr:from>
    <xdr:to>
      <xdr:col>15</xdr:col>
      <xdr:colOff>180974</xdr:colOff>
      <xdr:row>32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485774</xdr:colOff>
      <xdr:row>34</xdr:row>
      <xdr:rowOff>33336</xdr:rowOff>
    </xdr:from>
    <xdr:to>
      <xdr:col>21</xdr:col>
      <xdr:colOff>571499</xdr:colOff>
      <xdr:row>55</xdr:row>
      <xdr:rowOff>76199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0</xdr:colOff>
      <xdr:row>5</xdr:row>
      <xdr:rowOff>0</xdr:rowOff>
    </xdr:from>
    <xdr:to>
      <xdr:col>19</xdr:col>
      <xdr:colOff>171450</xdr:colOff>
      <xdr:row>20</xdr:row>
      <xdr:rowOff>176213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47624</xdr:colOff>
      <xdr:row>21</xdr:row>
      <xdr:rowOff>171450</xdr:rowOff>
    </xdr:from>
    <xdr:to>
      <xdr:col>19</xdr:col>
      <xdr:colOff>152399</xdr:colOff>
      <xdr:row>38</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80911%20Backup%20Mi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Raw Data"/>
      <sheetName val="MIGLIORE"/>
      <sheetName val="Hydrominer Comparison"/>
      <sheetName val="Old Key"/>
      <sheetName val="New Key"/>
      <sheetName val="Gina"/>
      <sheetName val="Summary"/>
      <sheetName val="Geography"/>
      <sheetName val="Type"/>
      <sheetName val="Activity"/>
      <sheetName val="Starting date"/>
      <sheetName val="Scale of activities"/>
      <sheetName val="PoW Environmental Impact"/>
      <sheetName val="Protocol Updates Influence"/>
      <sheetName val="Concerns"/>
      <sheetName val="Risks"/>
      <sheetName val="Regulatory Environment"/>
      <sheetName val="Crypto mined"/>
      <sheetName val="Criteria crypto selection"/>
      <sheetName val="Mining stop"/>
      <sheetName val="Info Updates"/>
      <sheetName val="Mining Facilities"/>
      <sheetName val="Hash Rate"/>
      <sheetName val="Energy"/>
      <sheetName val="Facility Set up Decision"/>
      <sheetName val="Facilities"/>
      <sheetName val="Mining pools"/>
      <sheetName val="Users geographic area"/>
      <sheetName val="Average hash rate"/>
      <sheetName val="Decisions to change pool policy"/>
      <sheetName val="% Contribution to hashing power"/>
      <sheetName val=" Mining Algorithm"/>
      <sheetName val="Mining Hardware"/>
      <sheetName val="Hardware produced"/>
      <sheetName val="Distribution channels"/>
      <sheetName val="Country production facilities"/>
      <sheetName val="Financials"/>
      <sheetName val="Revenues"/>
      <sheetName val="Revenues structure"/>
      <sheetName val="Costs"/>
      <sheetName val="Cost structure"/>
      <sheetName val="FTE"/>
      <sheetName val="Customers"/>
      <sheetName val="Customers geographic regions"/>
      <sheetName val="Comments"/>
      <sheetName val="Authoris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30">
          <cell r="P30" t="str">
            <v>2016YE</v>
          </cell>
          <cell r="Q30" t="str">
            <v>2017YE</v>
          </cell>
          <cell r="R30" t="str">
            <v>2018 Q1</v>
          </cell>
        </row>
        <row r="31">
          <cell r="O31" t="str">
            <v>Large</v>
          </cell>
          <cell r="P31">
            <v>98</v>
          </cell>
          <cell r="Q31">
            <v>98</v>
          </cell>
          <cell r="R31">
            <v>99</v>
          </cell>
        </row>
        <row r="32">
          <cell r="O32" t="str">
            <v>Small</v>
          </cell>
          <cell r="P32">
            <v>2</v>
          </cell>
          <cell r="Q32">
            <v>2</v>
          </cell>
          <cell r="R32">
            <v>1</v>
          </cell>
        </row>
        <row r="36">
          <cell r="K36" t="str">
            <v>2016 YE</v>
          </cell>
          <cell r="L36" t="str">
            <v>2017 YE</v>
          </cell>
          <cell r="M36" t="str">
            <v>2018 Q1</v>
          </cell>
        </row>
        <row r="37">
          <cell r="J37" t="str">
            <v>Average</v>
          </cell>
          <cell r="K37">
            <v>63</v>
          </cell>
          <cell r="L37">
            <v>118.30769230769231</v>
          </cell>
          <cell r="M37">
            <v>171.73333333333332</v>
          </cell>
        </row>
        <row r="38">
          <cell r="J38" t="str">
            <v>Median</v>
          </cell>
          <cell r="K38">
            <v>5</v>
          </cell>
          <cell r="L38">
            <v>15</v>
          </cell>
          <cell r="M38">
            <v>17</v>
          </cell>
        </row>
        <row r="39">
          <cell r="J39" t="str">
            <v>Growth Rate (right-hand axis)</v>
          </cell>
          <cell r="K39">
            <v>100</v>
          </cell>
          <cell r="L39">
            <v>187.78998778998778</v>
          </cell>
          <cell r="M39">
            <v>272.59259259259261</v>
          </cell>
        </row>
      </sheetData>
      <sheetData sheetId="43"/>
      <sheetData sheetId="44"/>
      <sheetData sheetId="45"/>
      <sheetData sheetId="4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180911%20Mining_Authoritative_Data_R.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artino Recanatini" refreshedDate="43354.575975694446" createdVersion="4" refreshedVersion="4" minRefreshableVersion="3" recordCount="57">
  <cacheSource type="worksheet">
    <worksheetSource name="Table1"/>
  </cacheSource>
  <cacheFields count="10">
    <cacheField name="ID" numFmtId="0">
      <sharedItems/>
    </cacheField>
    <cacheField name="A1/Type" numFmtId="0">
      <sharedItems count="2">
        <s v="Individual"/>
        <s v="Organisation"/>
      </sharedItems>
    </cacheField>
    <cacheField name="A2/6_City Op. HQ" numFmtId="0">
      <sharedItems containsBlank="1"/>
    </cacheField>
    <cacheField name="A2/7_Country Op. HQ" numFmtId="0">
      <sharedItems/>
    </cacheField>
    <cacheField name="Custom_Region Op. HQ" numFmtId="0">
      <sharedItems count="5">
        <s v="North America"/>
        <s v="Europe"/>
        <s v="South America"/>
        <s v="Asia-Pacific"/>
        <s v="MEA/NEA"/>
      </sharedItems>
    </cacheField>
    <cacheField name="A2/5_Country Legal HQ" numFmtId="0">
      <sharedItems/>
    </cacheField>
    <cacheField name="Custom: Region Legal HQ" numFmtId="0">
      <sharedItems/>
    </cacheField>
    <cacheField name="Custom: Number of  Activities" numFmtId="0">
      <sharedItems containsSemiMixedTypes="0" containsString="0" containsNumber="1" containsInteger="1" minValue="1" maxValue="6"/>
    </cacheField>
    <cacheField name="Custom: Scale" numFmtId="0">
      <sharedItems count="2">
        <s v="Small"/>
        <s v="Large"/>
      </sharedItems>
    </cacheField>
    <cacheField name="A2/9_Year of Incorporation" numFmtId="0">
      <sharedItems containsString="0" containsBlank="1" containsNumber="1" containsInteger="1" minValue="2008" maxValue="20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rtino Recanatini" refreshedDate="43354.614090509262" createdVersion="4" refreshedVersion="4" minRefreshableVersion="3" recordCount="57">
  <cacheSource type="worksheet">
    <worksheetSource name="Table4"/>
  </cacheSource>
  <cacheFields count="4">
    <cacheField name="ID" numFmtId="0">
      <sharedItems/>
    </cacheField>
    <cacheField name="A.4/Scale_Activities" numFmtId="0">
      <sharedItems containsSemiMixedTypes="0" containsString="0" containsNumber="1" containsInteger="1" minValue="1" maxValue="5"/>
    </cacheField>
    <cacheField name="Custom: Scale" numFmtId="0">
      <sharedItems count="2">
        <s v="Small"/>
        <s v="Large"/>
      </sharedItems>
    </cacheField>
    <cacheField name="Custom_Region Op. HQ" numFmtId="0">
      <sharedItems count="5">
        <s v="North America"/>
        <s v="Europe"/>
        <s v="South America"/>
        <s v="Asia-Pacific"/>
        <s v="MEA/NE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artino Recanatini" refreshedDate="43354.619935532406" createdVersion="4" refreshedVersion="4" minRefreshableVersion="3" recordCount="57">
  <cacheSource type="worksheet">
    <worksheetSource ref="A1:B58" sheet="Protocol Updates Influence" r:id="rId2"/>
  </cacheSource>
  <cacheFields count="2">
    <cacheField name="ID" numFmtId="0">
      <sharedItems/>
    </cacheField>
    <cacheField name="B.2/Protocol_Influence" numFmtId="0">
      <sharedItems containsSemiMixedTypes="0" containsString="0" containsNumber="1" containsInteger="1" minValue="1" maxValue="5" count="5">
        <n v="2"/>
        <n v="3"/>
        <n v="4"/>
        <n v="5"/>
        <n v="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artino Recanatini" refreshedDate="43354.626615393521" createdVersion="4" refreshedVersion="4" minRefreshableVersion="3" recordCount="57">
  <cacheSource type="worksheet">
    <worksheetSource name="Table6"/>
  </cacheSource>
  <cacheFields count="3">
    <cacheField name="ID" numFmtId="0">
      <sharedItems/>
    </cacheField>
    <cacheField name="B.2/Protocol_Influence" numFmtId="0">
      <sharedItems containsSemiMixedTypes="0" containsString="0" containsNumber="1" containsInteger="1" minValue="1" maxValue="5" count="5">
        <n v="2"/>
        <n v="3"/>
        <n v="4"/>
        <n v="5"/>
        <n v="1"/>
      </sharedItems>
    </cacheField>
    <cacheField name="Custom: Scale" numFmtId="0">
      <sharedItems count="2">
        <s v="Small"/>
        <s v="Larg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
  <r>
    <s v="M-1"/>
    <x v="0"/>
    <m/>
    <s v="Canada"/>
    <x v="0"/>
    <s v="Canada"/>
    <s v="North America"/>
    <n v="1"/>
    <x v="0"/>
    <m/>
  </r>
  <r>
    <s v="M-2"/>
    <x v="0"/>
    <m/>
    <s v="Canada"/>
    <x v="0"/>
    <s v="Canada"/>
    <s v="North America"/>
    <n v="1"/>
    <x v="0"/>
    <m/>
  </r>
  <r>
    <s v="M-3"/>
    <x v="0"/>
    <m/>
    <s v="Canada"/>
    <x v="0"/>
    <s v="Canada"/>
    <s v="North America"/>
    <n v="1"/>
    <x v="0"/>
    <m/>
  </r>
  <r>
    <s v="M-4"/>
    <x v="1"/>
    <s v="Washington, DC"/>
    <s v="USA"/>
    <x v="0"/>
    <s v="USA"/>
    <s v="North America"/>
    <n v="1"/>
    <x v="1"/>
    <n v="2008"/>
  </r>
  <r>
    <s v="M-5"/>
    <x v="0"/>
    <s v="Tallinn"/>
    <s v="Estonia"/>
    <x v="1"/>
    <s v="Estonia"/>
    <s v="Europe"/>
    <n v="1"/>
    <x v="0"/>
    <m/>
  </r>
  <r>
    <s v="M-6"/>
    <x v="1"/>
    <s v="Bogota"/>
    <s v="Colombia"/>
    <x v="2"/>
    <s v="Colombia"/>
    <s v="South America"/>
    <n v="2"/>
    <x v="0"/>
    <n v="2015"/>
  </r>
  <r>
    <s v="M-7"/>
    <x v="0"/>
    <s v="Donostia - San Sebastian"/>
    <s v="Spain"/>
    <x v="1"/>
    <s v="Spain"/>
    <s v="Europe"/>
    <n v="2"/>
    <x v="0"/>
    <m/>
  </r>
  <r>
    <s v="M-8"/>
    <x v="0"/>
    <s v="Palma de Mallorca"/>
    <s v="Spain"/>
    <x v="1"/>
    <s v="Spain"/>
    <s v="Europe"/>
    <n v="1"/>
    <x v="0"/>
    <m/>
  </r>
  <r>
    <s v="M-9"/>
    <x v="0"/>
    <s v="Bangkok"/>
    <s v="Singapore"/>
    <x v="3"/>
    <s v="Singapore"/>
    <s v="Asia-Pacific"/>
    <n v="1"/>
    <x v="0"/>
    <m/>
  </r>
  <r>
    <s v="M-10"/>
    <x v="0"/>
    <m/>
    <s v="China"/>
    <x v="3"/>
    <s v="China"/>
    <s v="Asia-Pacific"/>
    <n v="1"/>
    <x v="0"/>
    <m/>
  </r>
  <r>
    <s v="M-11"/>
    <x v="0"/>
    <m/>
    <s v="China"/>
    <x v="3"/>
    <s v="China"/>
    <s v="Asia-Pacific"/>
    <n v="1"/>
    <x v="0"/>
    <m/>
  </r>
  <r>
    <s v="M-12"/>
    <x v="0"/>
    <m/>
    <s v="China"/>
    <x v="3"/>
    <s v="China"/>
    <s v="Asia-Pacific"/>
    <n v="1"/>
    <x v="0"/>
    <m/>
  </r>
  <r>
    <s v="M-13"/>
    <x v="0"/>
    <m/>
    <s v="China"/>
    <x v="3"/>
    <s v="China"/>
    <s v="Asia-Pacific"/>
    <n v="1"/>
    <x v="0"/>
    <m/>
  </r>
  <r>
    <s v="M-14"/>
    <x v="0"/>
    <s v="China"/>
    <s v="China"/>
    <x v="3"/>
    <s v="China"/>
    <s v="Asia-Pacific"/>
    <n v="1"/>
    <x v="0"/>
    <m/>
  </r>
  <r>
    <s v="M-15"/>
    <x v="0"/>
    <m/>
    <s v="China"/>
    <x v="3"/>
    <s v="China"/>
    <s v="Asia-Pacific"/>
    <n v="1"/>
    <x v="0"/>
    <m/>
  </r>
  <r>
    <s v="M-16"/>
    <x v="0"/>
    <s v="Guangzhou"/>
    <s v="China"/>
    <x v="3"/>
    <s v="China"/>
    <s v="Asia-Pacific"/>
    <n v="2"/>
    <x v="0"/>
    <m/>
  </r>
  <r>
    <s v="M-17"/>
    <x v="0"/>
    <m/>
    <s v="Canada"/>
    <x v="0"/>
    <s v="Canada"/>
    <s v="North America"/>
    <n v="1"/>
    <x v="0"/>
    <m/>
  </r>
  <r>
    <s v="M-18"/>
    <x v="1"/>
    <s v="Ciudad del este"/>
    <s v="Paraguay"/>
    <x v="2"/>
    <s v="Paraguay"/>
    <s v="South America"/>
    <n v="2"/>
    <x v="1"/>
    <m/>
  </r>
  <r>
    <s v="M-19"/>
    <x v="0"/>
    <s v="Providencia"/>
    <s v="Chile"/>
    <x v="2"/>
    <s v="Chile"/>
    <s v="South America"/>
    <n v="2"/>
    <x v="0"/>
    <m/>
  </r>
  <r>
    <s v="M-20"/>
    <x v="0"/>
    <s v="Lausanne"/>
    <s v="Switzerland"/>
    <x v="1"/>
    <s v="Switzerland"/>
    <s v="Europe"/>
    <n v="1"/>
    <x v="0"/>
    <m/>
  </r>
  <r>
    <s v="M-21"/>
    <x v="0"/>
    <m/>
    <s v="China"/>
    <x v="3"/>
    <s v="China"/>
    <s v="Asia-Pacific"/>
    <n v="1"/>
    <x v="0"/>
    <m/>
  </r>
  <r>
    <s v="M-22"/>
    <x v="0"/>
    <m/>
    <s v="China"/>
    <x v="3"/>
    <s v="China"/>
    <s v="Asia-Pacific"/>
    <n v="1"/>
    <x v="0"/>
    <m/>
  </r>
  <r>
    <s v="M-23"/>
    <x v="0"/>
    <s v="Guiyang"/>
    <s v="China"/>
    <x v="3"/>
    <s v="China"/>
    <s v="Asia-Pacific"/>
    <n v="1"/>
    <x v="0"/>
    <m/>
  </r>
  <r>
    <s v="M-24"/>
    <x v="0"/>
    <m/>
    <s v="China"/>
    <x v="3"/>
    <s v="China"/>
    <s v="Asia-Pacific"/>
    <n v="1"/>
    <x v="0"/>
    <m/>
  </r>
  <r>
    <s v="M-25"/>
    <x v="1"/>
    <s v="Saint Siméon de Bressieux"/>
    <s v="France"/>
    <x v="1"/>
    <s v="France"/>
    <s v="Europe"/>
    <n v="6"/>
    <x v="1"/>
    <n v="2018"/>
  </r>
  <r>
    <s v="M-26"/>
    <x v="0"/>
    <m/>
    <s v="China"/>
    <x v="3"/>
    <s v="China"/>
    <s v="Asia-Pacific"/>
    <n v="1"/>
    <x v="0"/>
    <m/>
  </r>
  <r>
    <s v="M-27"/>
    <x v="0"/>
    <m/>
    <s v="Germany"/>
    <x v="1"/>
    <s v="Germany"/>
    <s v="Europe"/>
    <n v="2"/>
    <x v="0"/>
    <m/>
  </r>
  <r>
    <s v="M-28"/>
    <x v="0"/>
    <s v="Moscow"/>
    <s v="Russia"/>
    <x v="1"/>
    <s v="Russia"/>
    <s v="Europe"/>
    <n v="1"/>
    <x v="0"/>
    <m/>
  </r>
  <r>
    <s v="M-29"/>
    <x v="1"/>
    <s v="Maribor"/>
    <s v="Slovenia"/>
    <x v="1"/>
    <s v="Slovenia"/>
    <s v="Europe"/>
    <n v="1"/>
    <x v="1"/>
    <m/>
  </r>
  <r>
    <s v="M-30"/>
    <x v="0"/>
    <m/>
    <s v="China"/>
    <x v="3"/>
    <s v="China"/>
    <s v="Asia-Pacific"/>
    <n v="1"/>
    <x v="0"/>
    <m/>
  </r>
  <r>
    <s v="M-31"/>
    <x v="0"/>
    <m/>
    <s v="China"/>
    <x v="3"/>
    <s v="China"/>
    <s v="Asia-Pacific"/>
    <n v="1"/>
    <x v="0"/>
    <m/>
  </r>
  <r>
    <s v="M-32"/>
    <x v="1"/>
    <s v="St-Hyacinthe"/>
    <s v="Canada"/>
    <x v="0"/>
    <s v="Canada"/>
    <s v="North America"/>
    <n v="1"/>
    <x v="0"/>
    <n v="2017"/>
  </r>
  <r>
    <s v="M-33"/>
    <x v="0"/>
    <s v="Xiamen"/>
    <s v="China"/>
    <x v="3"/>
    <s v="China"/>
    <s v="Asia-Pacific"/>
    <n v="2"/>
    <x v="0"/>
    <m/>
  </r>
  <r>
    <s v="M-34"/>
    <x v="0"/>
    <s v="Dalian"/>
    <s v="China"/>
    <x v="3"/>
    <s v="China"/>
    <s v="Asia-Pacific"/>
    <n v="1"/>
    <x v="0"/>
    <m/>
  </r>
  <r>
    <s v="M-35"/>
    <x v="1"/>
    <s v="Givatayim"/>
    <s v="Israel"/>
    <x v="4"/>
    <s v="Israel"/>
    <s v="MEA/NEA"/>
    <n v="1"/>
    <x v="0"/>
    <n v="2013"/>
  </r>
  <r>
    <s v="M-36"/>
    <x v="0"/>
    <m/>
    <s v="China"/>
    <x v="3"/>
    <s v="China"/>
    <s v="Asia-Pacific"/>
    <n v="1"/>
    <x v="0"/>
    <m/>
  </r>
  <r>
    <s v="M-37"/>
    <x v="1"/>
    <m/>
    <s v="Czech RepublIc"/>
    <x v="1"/>
    <s v="Czech Republic"/>
    <s v="Europe"/>
    <n v="1"/>
    <x v="1"/>
    <m/>
  </r>
  <r>
    <s v="M-38"/>
    <x v="1"/>
    <s v="Plattsburgh"/>
    <s v="USA"/>
    <x v="0"/>
    <s v="USA"/>
    <s v="North America"/>
    <n v="3"/>
    <x v="1"/>
    <m/>
  </r>
  <r>
    <s v="M-39"/>
    <x v="1"/>
    <m/>
    <s v="China"/>
    <x v="3"/>
    <s v="Hong Kong"/>
    <s v="Asia-Pacific"/>
    <n v="2"/>
    <x v="1"/>
    <n v="2016"/>
  </r>
  <r>
    <s v="M-40"/>
    <x v="1"/>
    <s v="Calgary"/>
    <s v="Canada"/>
    <x v="0"/>
    <s v="Canada"/>
    <s v="North America"/>
    <n v="1"/>
    <x v="0"/>
    <n v="2013"/>
  </r>
  <r>
    <s v="M-41"/>
    <x v="0"/>
    <s v="Valencia"/>
    <s v="Venezuela"/>
    <x v="2"/>
    <s v="Venezuela"/>
    <s v="South America"/>
    <n v="1"/>
    <x v="0"/>
    <n v="2013"/>
  </r>
  <r>
    <s v="M-42"/>
    <x v="1"/>
    <s v="St. John's"/>
    <s v="Canada"/>
    <x v="0"/>
    <s v="Canada"/>
    <s v="North America"/>
    <n v="1"/>
    <x v="1"/>
    <n v="2013"/>
  </r>
  <r>
    <s v="M-43"/>
    <x v="1"/>
    <s v="Beijing"/>
    <s v="China"/>
    <x v="3"/>
    <s v="The Cayman Islands"/>
    <s v="South America"/>
    <n v="5"/>
    <x v="1"/>
    <n v="2013"/>
  </r>
  <r>
    <s v="M-44"/>
    <x v="1"/>
    <s v="Reykjavik "/>
    <s v="Iceland"/>
    <x v="1"/>
    <s v="Hong Kong"/>
    <s v="Asia-Pacific"/>
    <n v="3"/>
    <x v="1"/>
    <n v="2013"/>
  </r>
  <r>
    <s v="M-45"/>
    <x v="1"/>
    <s v="East Wenatcheee"/>
    <s v="USA"/>
    <x v="0"/>
    <s v="USA"/>
    <s v="North America"/>
    <n v="2"/>
    <x v="0"/>
    <n v="2012"/>
  </r>
  <r>
    <s v="M-46"/>
    <x v="1"/>
    <m/>
    <s v="The Netherlands"/>
    <x v="1"/>
    <s v="The Netherlands"/>
    <s v="Europe"/>
    <n v="3"/>
    <x v="1"/>
    <m/>
  </r>
  <r>
    <s v="M-47"/>
    <x v="1"/>
    <s v="Moscow"/>
    <s v="Russia"/>
    <x v="1"/>
    <s v="Russia"/>
    <s v="Europe"/>
    <n v="5"/>
    <x v="0"/>
    <n v="2017"/>
  </r>
  <r>
    <s v="M-48"/>
    <x v="1"/>
    <s v="Toronto"/>
    <s v="Canada"/>
    <x v="0"/>
    <s v="Canada"/>
    <s v="North America"/>
    <n v="1"/>
    <x v="1"/>
    <n v="2017"/>
  </r>
  <r>
    <s v="M-49"/>
    <x v="1"/>
    <s v="Minsk"/>
    <s v="Belarus"/>
    <x v="1"/>
    <s v="Belarus"/>
    <s v="Europe"/>
    <n v="1"/>
    <x v="0"/>
    <m/>
  </r>
  <r>
    <s v="M-50"/>
    <x v="0"/>
    <s v="Porlamar"/>
    <s v="Venezuela"/>
    <x v="2"/>
    <s v="Venezuela"/>
    <s v="South America"/>
    <n v="2"/>
    <x v="0"/>
    <m/>
  </r>
  <r>
    <s v="M-51"/>
    <x v="1"/>
    <s v="Vienna"/>
    <s v="Austria"/>
    <x v="1"/>
    <s v="Austria"/>
    <s v="Europe"/>
    <n v="3"/>
    <x v="0"/>
    <n v="2017"/>
  </r>
  <r>
    <s v="M-52"/>
    <x v="1"/>
    <s v="Tokyo"/>
    <s v="Japan"/>
    <x v="3"/>
    <s v="Japan"/>
    <s v="Asia-Pacific"/>
    <n v="1"/>
    <x v="1"/>
    <m/>
  </r>
  <r>
    <s v="M-53"/>
    <x v="0"/>
    <s v="Shenzhen"/>
    <s v="China"/>
    <x v="3"/>
    <s v="China"/>
    <s v="Asia-Pacific"/>
    <n v="1"/>
    <x v="0"/>
    <m/>
  </r>
  <r>
    <s v="M-54"/>
    <x v="0"/>
    <m/>
    <s v="China"/>
    <x v="3"/>
    <s v="China"/>
    <s v="Asia-Pacific"/>
    <n v="1"/>
    <x v="0"/>
    <m/>
  </r>
  <r>
    <s v="M-55"/>
    <x v="0"/>
    <s v="Santiago"/>
    <s v="Chile"/>
    <x v="2"/>
    <s v="Chile"/>
    <s v="South America"/>
    <n v="1"/>
    <x v="0"/>
    <n v="2011"/>
  </r>
  <r>
    <s v="M-56"/>
    <x v="0"/>
    <m/>
    <s v="Venezuela"/>
    <x v="2"/>
    <s v="Venezuela"/>
    <s v="South America"/>
    <n v="2"/>
    <x v="0"/>
    <m/>
  </r>
  <r>
    <s v="M-57"/>
    <x v="1"/>
    <s v="Baltimore"/>
    <s v="USA"/>
    <x v="0"/>
    <s v="USA"/>
    <s v="North America"/>
    <n v="1"/>
    <x v="0"/>
    <n v="2014"/>
  </r>
</pivotCacheRecords>
</file>

<file path=xl/pivotCache/pivotCacheRecords2.xml><?xml version="1.0" encoding="utf-8"?>
<pivotCacheRecords xmlns="http://schemas.openxmlformats.org/spreadsheetml/2006/main" xmlns:r="http://schemas.openxmlformats.org/officeDocument/2006/relationships" count="57">
  <r>
    <s v="M-1"/>
    <n v="4"/>
    <x v="0"/>
    <x v="0"/>
  </r>
  <r>
    <s v="M-2"/>
    <n v="5"/>
    <x v="0"/>
    <x v="0"/>
  </r>
  <r>
    <s v="M-3"/>
    <n v="5"/>
    <x v="0"/>
    <x v="0"/>
  </r>
  <r>
    <s v="M-4"/>
    <n v="2"/>
    <x v="1"/>
    <x v="0"/>
  </r>
  <r>
    <s v="M-5"/>
    <n v="3"/>
    <x v="0"/>
    <x v="1"/>
  </r>
  <r>
    <s v="M-6"/>
    <n v="3"/>
    <x v="0"/>
    <x v="2"/>
  </r>
  <r>
    <s v="M-7"/>
    <n v="3"/>
    <x v="0"/>
    <x v="1"/>
  </r>
  <r>
    <s v="M-8"/>
    <n v="5"/>
    <x v="0"/>
    <x v="1"/>
  </r>
  <r>
    <s v="M-9"/>
    <n v="5"/>
    <x v="0"/>
    <x v="3"/>
  </r>
  <r>
    <s v="M-10"/>
    <n v="5"/>
    <x v="0"/>
    <x v="3"/>
  </r>
  <r>
    <s v="M-11"/>
    <n v="3"/>
    <x v="0"/>
    <x v="3"/>
  </r>
  <r>
    <s v="M-12"/>
    <n v="4"/>
    <x v="0"/>
    <x v="3"/>
  </r>
  <r>
    <s v="M-13"/>
    <n v="5"/>
    <x v="0"/>
    <x v="3"/>
  </r>
  <r>
    <s v="M-14"/>
    <n v="5"/>
    <x v="0"/>
    <x v="3"/>
  </r>
  <r>
    <s v="M-15"/>
    <n v="3"/>
    <x v="0"/>
    <x v="3"/>
  </r>
  <r>
    <s v="M-16"/>
    <n v="2"/>
    <x v="0"/>
    <x v="3"/>
  </r>
  <r>
    <s v="M-17"/>
    <n v="4"/>
    <x v="0"/>
    <x v="0"/>
  </r>
  <r>
    <s v="M-18"/>
    <n v="1"/>
    <x v="1"/>
    <x v="2"/>
  </r>
  <r>
    <s v="M-19"/>
    <n v="3"/>
    <x v="0"/>
    <x v="2"/>
  </r>
  <r>
    <s v="M-20"/>
    <n v="5"/>
    <x v="0"/>
    <x v="1"/>
  </r>
  <r>
    <s v="M-21"/>
    <n v="5"/>
    <x v="0"/>
    <x v="3"/>
  </r>
  <r>
    <s v="M-22"/>
    <n v="5"/>
    <x v="0"/>
    <x v="3"/>
  </r>
  <r>
    <s v="M-23"/>
    <n v="5"/>
    <x v="0"/>
    <x v="3"/>
  </r>
  <r>
    <s v="M-24"/>
    <n v="5"/>
    <x v="0"/>
    <x v="3"/>
  </r>
  <r>
    <s v="M-25"/>
    <n v="1"/>
    <x v="1"/>
    <x v="1"/>
  </r>
  <r>
    <s v="M-26"/>
    <n v="5"/>
    <x v="0"/>
    <x v="3"/>
  </r>
  <r>
    <s v="M-27"/>
    <n v="4"/>
    <x v="0"/>
    <x v="1"/>
  </r>
  <r>
    <s v="M-28"/>
    <n v="5"/>
    <x v="0"/>
    <x v="1"/>
  </r>
  <r>
    <s v="M-29"/>
    <n v="1"/>
    <x v="1"/>
    <x v="1"/>
  </r>
  <r>
    <s v="M-30"/>
    <n v="5"/>
    <x v="0"/>
    <x v="3"/>
  </r>
  <r>
    <s v="M-31"/>
    <n v="5"/>
    <x v="0"/>
    <x v="3"/>
  </r>
  <r>
    <s v="M-32"/>
    <n v="3"/>
    <x v="0"/>
    <x v="0"/>
  </r>
  <r>
    <s v="M-33"/>
    <n v="4"/>
    <x v="0"/>
    <x v="3"/>
  </r>
  <r>
    <s v="M-34"/>
    <n v="5"/>
    <x v="0"/>
    <x v="3"/>
  </r>
  <r>
    <s v="M-35"/>
    <n v="3"/>
    <x v="0"/>
    <x v="4"/>
  </r>
  <r>
    <s v="M-36"/>
    <n v="2"/>
    <x v="0"/>
    <x v="3"/>
  </r>
  <r>
    <s v="M-37"/>
    <n v="1"/>
    <x v="1"/>
    <x v="1"/>
  </r>
  <r>
    <s v="M-38"/>
    <n v="3"/>
    <x v="1"/>
    <x v="0"/>
  </r>
  <r>
    <s v="M-39"/>
    <n v="1"/>
    <x v="1"/>
    <x v="3"/>
  </r>
  <r>
    <s v="M-40"/>
    <n v="3"/>
    <x v="0"/>
    <x v="0"/>
  </r>
  <r>
    <s v="M-41"/>
    <n v="5"/>
    <x v="0"/>
    <x v="2"/>
  </r>
  <r>
    <s v="M-42"/>
    <n v="2"/>
    <x v="1"/>
    <x v="0"/>
  </r>
  <r>
    <s v="M-43"/>
    <n v="1"/>
    <x v="1"/>
    <x v="3"/>
  </r>
  <r>
    <s v="M-44"/>
    <n v="2"/>
    <x v="1"/>
    <x v="1"/>
  </r>
  <r>
    <s v="M-45"/>
    <n v="3"/>
    <x v="0"/>
    <x v="0"/>
  </r>
  <r>
    <s v="M-46"/>
    <n v="1"/>
    <x v="1"/>
    <x v="1"/>
  </r>
  <r>
    <s v="M-47"/>
    <n v="3"/>
    <x v="0"/>
    <x v="1"/>
  </r>
  <r>
    <s v="M-48"/>
    <n v="1"/>
    <x v="1"/>
    <x v="0"/>
  </r>
  <r>
    <s v="M-49"/>
    <n v="4"/>
    <x v="0"/>
    <x v="1"/>
  </r>
  <r>
    <s v="M-50"/>
    <n v="5"/>
    <x v="0"/>
    <x v="2"/>
  </r>
  <r>
    <s v="M-51"/>
    <n v="3"/>
    <x v="0"/>
    <x v="1"/>
  </r>
  <r>
    <s v="M-52"/>
    <n v="2"/>
    <x v="1"/>
    <x v="3"/>
  </r>
  <r>
    <s v="M-53"/>
    <n v="4"/>
    <x v="0"/>
    <x v="3"/>
  </r>
  <r>
    <s v="M-54"/>
    <n v="5"/>
    <x v="0"/>
    <x v="3"/>
  </r>
  <r>
    <s v="M-55"/>
    <n v="3"/>
    <x v="0"/>
    <x v="2"/>
  </r>
  <r>
    <s v="M-56"/>
    <n v="4"/>
    <x v="0"/>
    <x v="2"/>
  </r>
  <r>
    <s v="M-57"/>
    <n v="4"/>
    <x v="0"/>
    <x v="0"/>
  </r>
</pivotCacheRecords>
</file>

<file path=xl/pivotCache/pivotCacheRecords3.xml><?xml version="1.0" encoding="utf-8"?>
<pivotCacheRecords xmlns="http://schemas.openxmlformats.org/spreadsheetml/2006/main" xmlns:r="http://schemas.openxmlformats.org/officeDocument/2006/relationships" count="57">
  <r>
    <s v="M-1"/>
    <x v="0"/>
  </r>
  <r>
    <s v="M-2"/>
    <x v="1"/>
  </r>
  <r>
    <s v="M-3"/>
    <x v="1"/>
  </r>
  <r>
    <s v="M-4"/>
    <x v="1"/>
  </r>
  <r>
    <s v="M-5"/>
    <x v="0"/>
  </r>
  <r>
    <s v="M-6"/>
    <x v="2"/>
  </r>
  <r>
    <s v="M-7"/>
    <x v="1"/>
  </r>
  <r>
    <s v="M-8"/>
    <x v="0"/>
  </r>
  <r>
    <s v="M-9"/>
    <x v="1"/>
  </r>
  <r>
    <s v="M-10"/>
    <x v="3"/>
  </r>
  <r>
    <s v="M-11"/>
    <x v="4"/>
  </r>
  <r>
    <s v="M-12"/>
    <x v="3"/>
  </r>
  <r>
    <s v="M-13"/>
    <x v="3"/>
  </r>
  <r>
    <s v="M-14"/>
    <x v="1"/>
  </r>
  <r>
    <s v="M-15"/>
    <x v="1"/>
  </r>
  <r>
    <s v="M-16"/>
    <x v="2"/>
  </r>
  <r>
    <s v="M-17"/>
    <x v="0"/>
  </r>
  <r>
    <s v="M-18"/>
    <x v="3"/>
  </r>
  <r>
    <s v="M-19"/>
    <x v="3"/>
  </r>
  <r>
    <s v="M-20"/>
    <x v="2"/>
  </r>
  <r>
    <s v="M-21"/>
    <x v="1"/>
  </r>
  <r>
    <s v="M-22"/>
    <x v="1"/>
  </r>
  <r>
    <s v="M-23"/>
    <x v="2"/>
  </r>
  <r>
    <s v="M-24"/>
    <x v="3"/>
  </r>
  <r>
    <s v="M-25"/>
    <x v="0"/>
  </r>
  <r>
    <s v="M-26"/>
    <x v="1"/>
  </r>
  <r>
    <s v="M-27"/>
    <x v="3"/>
  </r>
  <r>
    <s v="M-28"/>
    <x v="3"/>
  </r>
  <r>
    <s v="M-29"/>
    <x v="2"/>
  </r>
  <r>
    <s v="M-30"/>
    <x v="0"/>
  </r>
  <r>
    <s v="M-31"/>
    <x v="3"/>
  </r>
  <r>
    <s v="M-32"/>
    <x v="2"/>
  </r>
  <r>
    <s v="M-33"/>
    <x v="2"/>
  </r>
  <r>
    <s v="M-34"/>
    <x v="3"/>
  </r>
  <r>
    <s v="M-35"/>
    <x v="2"/>
  </r>
  <r>
    <s v="M-36"/>
    <x v="2"/>
  </r>
  <r>
    <s v="M-37"/>
    <x v="0"/>
  </r>
  <r>
    <s v="M-38"/>
    <x v="1"/>
  </r>
  <r>
    <s v="M-39"/>
    <x v="4"/>
  </r>
  <r>
    <s v="M-40"/>
    <x v="0"/>
  </r>
  <r>
    <s v="M-41"/>
    <x v="1"/>
  </r>
  <r>
    <s v="M-42"/>
    <x v="2"/>
  </r>
  <r>
    <s v="M-43"/>
    <x v="3"/>
  </r>
  <r>
    <s v="M-44"/>
    <x v="2"/>
  </r>
  <r>
    <s v="M-45"/>
    <x v="2"/>
  </r>
  <r>
    <s v="M-46"/>
    <x v="1"/>
  </r>
  <r>
    <s v="M-47"/>
    <x v="0"/>
  </r>
  <r>
    <s v="M-48"/>
    <x v="1"/>
  </r>
  <r>
    <s v="M-49"/>
    <x v="0"/>
  </r>
  <r>
    <s v="M-50"/>
    <x v="2"/>
  </r>
  <r>
    <s v="M-51"/>
    <x v="1"/>
  </r>
  <r>
    <s v="M-52"/>
    <x v="3"/>
  </r>
  <r>
    <s v="M-53"/>
    <x v="3"/>
  </r>
  <r>
    <s v="M-54"/>
    <x v="3"/>
  </r>
  <r>
    <s v="M-55"/>
    <x v="1"/>
  </r>
  <r>
    <s v="M-56"/>
    <x v="2"/>
  </r>
  <r>
    <s v="M-57"/>
    <x v="3"/>
  </r>
</pivotCacheRecords>
</file>

<file path=xl/pivotCache/pivotCacheRecords4.xml><?xml version="1.0" encoding="utf-8"?>
<pivotCacheRecords xmlns="http://schemas.openxmlformats.org/spreadsheetml/2006/main" xmlns:r="http://schemas.openxmlformats.org/officeDocument/2006/relationships" count="57">
  <r>
    <s v="M-1"/>
    <x v="0"/>
    <x v="0"/>
  </r>
  <r>
    <s v="M-2"/>
    <x v="1"/>
    <x v="0"/>
  </r>
  <r>
    <s v="M-3"/>
    <x v="1"/>
    <x v="0"/>
  </r>
  <r>
    <s v="M-4"/>
    <x v="1"/>
    <x v="1"/>
  </r>
  <r>
    <s v="M-5"/>
    <x v="0"/>
    <x v="0"/>
  </r>
  <r>
    <s v="M-6"/>
    <x v="2"/>
    <x v="0"/>
  </r>
  <r>
    <s v="M-7"/>
    <x v="1"/>
    <x v="0"/>
  </r>
  <r>
    <s v="M-8"/>
    <x v="0"/>
    <x v="0"/>
  </r>
  <r>
    <s v="M-9"/>
    <x v="1"/>
    <x v="0"/>
  </r>
  <r>
    <s v="M-10"/>
    <x v="3"/>
    <x v="0"/>
  </r>
  <r>
    <s v="M-11"/>
    <x v="4"/>
    <x v="0"/>
  </r>
  <r>
    <s v="M-12"/>
    <x v="3"/>
    <x v="0"/>
  </r>
  <r>
    <s v="M-13"/>
    <x v="3"/>
    <x v="0"/>
  </r>
  <r>
    <s v="M-14"/>
    <x v="1"/>
    <x v="0"/>
  </r>
  <r>
    <s v="M-15"/>
    <x v="1"/>
    <x v="0"/>
  </r>
  <r>
    <s v="M-16"/>
    <x v="2"/>
    <x v="0"/>
  </r>
  <r>
    <s v="M-17"/>
    <x v="0"/>
    <x v="0"/>
  </r>
  <r>
    <s v="M-18"/>
    <x v="3"/>
    <x v="1"/>
  </r>
  <r>
    <s v="M-19"/>
    <x v="3"/>
    <x v="0"/>
  </r>
  <r>
    <s v="M-20"/>
    <x v="2"/>
    <x v="0"/>
  </r>
  <r>
    <s v="M-21"/>
    <x v="1"/>
    <x v="0"/>
  </r>
  <r>
    <s v="M-22"/>
    <x v="1"/>
    <x v="0"/>
  </r>
  <r>
    <s v="M-23"/>
    <x v="2"/>
    <x v="0"/>
  </r>
  <r>
    <s v="M-24"/>
    <x v="3"/>
    <x v="0"/>
  </r>
  <r>
    <s v="M-25"/>
    <x v="0"/>
    <x v="1"/>
  </r>
  <r>
    <s v="M-26"/>
    <x v="1"/>
    <x v="0"/>
  </r>
  <r>
    <s v="M-27"/>
    <x v="3"/>
    <x v="0"/>
  </r>
  <r>
    <s v="M-28"/>
    <x v="3"/>
    <x v="0"/>
  </r>
  <r>
    <s v="M-29"/>
    <x v="2"/>
    <x v="1"/>
  </r>
  <r>
    <s v="M-30"/>
    <x v="0"/>
    <x v="0"/>
  </r>
  <r>
    <s v="M-31"/>
    <x v="3"/>
    <x v="0"/>
  </r>
  <r>
    <s v="M-32"/>
    <x v="2"/>
    <x v="0"/>
  </r>
  <r>
    <s v="M-33"/>
    <x v="2"/>
    <x v="0"/>
  </r>
  <r>
    <s v="M-34"/>
    <x v="3"/>
    <x v="0"/>
  </r>
  <r>
    <s v="M-35"/>
    <x v="2"/>
    <x v="0"/>
  </r>
  <r>
    <s v="M-36"/>
    <x v="2"/>
    <x v="0"/>
  </r>
  <r>
    <s v="M-37"/>
    <x v="0"/>
    <x v="1"/>
  </r>
  <r>
    <s v="M-38"/>
    <x v="1"/>
    <x v="1"/>
  </r>
  <r>
    <s v="M-39"/>
    <x v="4"/>
    <x v="1"/>
  </r>
  <r>
    <s v="M-40"/>
    <x v="0"/>
    <x v="0"/>
  </r>
  <r>
    <s v="M-41"/>
    <x v="1"/>
    <x v="0"/>
  </r>
  <r>
    <s v="M-42"/>
    <x v="2"/>
    <x v="1"/>
  </r>
  <r>
    <s v="M-43"/>
    <x v="3"/>
    <x v="1"/>
  </r>
  <r>
    <s v="M-44"/>
    <x v="2"/>
    <x v="1"/>
  </r>
  <r>
    <s v="M-45"/>
    <x v="2"/>
    <x v="0"/>
  </r>
  <r>
    <s v="M-46"/>
    <x v="1"/>
    <x v="1"/>
  </r>
  <r>
    <s v="M-47"/>
    <x v="0"/>
    <x v="0"/>
  </r>
  <r>
    <s v="M-48"/>
    <x v="1"/>
    <x v="1"/>
  </r>
  <r>
    <s v="M-49"/>
    <x v="0"/>
    <x v="0"/>
  </r>
  <r>
    <s v="M-50"/>
    <x v="2"/>
    <x v="0"/>
  </r>
  <r>
    <s v="M-51"/>
    <x v="1"/>
    <x v="0"/>
  </r>
  <r>
    <s v="M-52"/>
    <x v="3"/>
    <x v="1"/>
  </r>
  <r>
    <s v="M-53"/>
    <x v="3"/>
    <x v="0"/>
  </r>
  <r>
    <s v="M-54"/>
    <x v="3"/>
    <x v="0"/>
  </r>
  <r>
    <s v="M-55"/>
    <x v="1"/>
    <x v="0"/>
  </r>
  <r>
    <s v="M-56"/>
    <x v="2"/>
    <x v="0"/>
  </r>
  <r>
    <s v="M-57"/>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M42:S46" firstHeaderRow="1" firstDataRow="2" firstDataCol="1"/>
  <pivotFields count="10">
    <pivotField showAll="0"/>
    <pivotField showAll="0"/>
    <pivotField showAll="0"/>
    <pivotField showAll="0"/>
    <pivotField axis="axisCol" dataField="1" showAll="0">
      <items count="6">
        <item x="3"/>
        <item x="1"/>
        <item x="4"/>
        <item x="0"/>
        <item x="2"/>
        <item t="default"/>
      </items>
    </pivotField>
    <pivotField showAll="0"/>
    <pivotField showAll="0"/>
    <pivotField showAll="0"/>
    <pivotField axis="axisRow" showAll="0">
      <items count="3">
        <item x="1"/>
        <item x="0"/>
        <item t="default"/>
      </items>
    </pivotField>
    <pivotField showAll="0"/>
  </pivotFields>
  <rowFields count="1">
    <field x="8"/>
  </rowFields>
  <rowItems count="3">
    <i>
      <x/>
    </i>
    <i>
      <x v="1"/>
    </i>
    <i t="grand">
      <x/>
    </i>
  </rowItems>
  <colFields count="1">
    <field x="4"/>
  </colFields>
  <colItems count="6">
    <i>
      <x/>
    </i>
    <i>
      <x v="1"/>
    </i>
    <i>
      <x v="2"/>
    </i>
    <i>
      <x v="3"/>
    </i>
    <i>
      <x v="4"/>
    </i>
    <i t="grand">
      <x/>
    </i>
  </colItems>
  <dataFields count="1">
    <dataField name="Count of Custom_Region Op. HQ" fld="4" subtotal="count" showDataAs="percentOfRow" baseField="8" baseItem="0" numFmtId="9"/>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M22:N28" firstHeaderRow="1" firstDataRow="1" firstDataCol="1"/>
  <pivotFields count="10">
    <pivotField showAll="0"/>
    <pivotField showAll="0"/>
    <pivotField showAll="0"/>
    <pivotField showAll="0"/>
    <pivotField axis="axisRow" dataField="1" showAll="0">
      <items count="6">
        <item x="3"/>
        <item x="1"/>
        <item x="4"/>
        <item x="0"/>
        <item x="2"/>
        <item t="default"/>
      </items>
    </pivotField>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Custom_Region Op. HQ" fld="4" subtotal="count" showDataAs="percentOfCol" baseField="4" baseItem="0" numFmtId="9"/>
  </dataFields>
  <formats count="1">
    <format dxfId="6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M2:N7" firstHeaderRow="1" firstDataRow="1" firstDataCol="1"/>
  <pivotFields count="10">
    <pivotField showAll="0"/>
    <pivotField axis="axisRow" dataField="1" showAll="0">
      <items count="3">
        <item sd="0" x="0"/>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s>
  <rowFields count="2">
    <field x="1"/>
    <field x="8"/>
  </rowFields>
  <rowItems count="5">
    <i>
      <x/>
    </i>
    <i>
      <x v="1"/>
    </i>
    <i r="1">
      <x/>
    </i>
    <i r="1">
      <x v="1"/>
    </i>
    <i t="grand">
      <x/>
    </i>
  </rowItems>
  <colItems count="1">
    <i/>
  </colItems>
  <dataFields count="1">
    <dataField name="Count of A1/Type" fld="1" subtotal="count" showDataAs="percentOfCol" baseField="1" baseItem="0" numFmtId="9"/>
  </dataFields>
  <formats count="1">
    <format dxfId="6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H6:K12" firstHeaderRow="1" firstDataRow="2" firstDataCol="1"/>
  <pivotFields count="4">
    <pivotField showAll="0"/>
    <pivotField showAll="0"/>
    <pivotField axis="axisCol" dataField="1" showAll="0">
      <items count="3">
        <item x="1"/>
        <item x="0"/>
        <item t="default"/>
      </items>
    </pivotField>
    <pivotField axis="axisRow" showAll="0">
      <items count="6">
        <item x="3"/>
        <item x="1"/>
        <item h="1" x="4"/>
        <item x="0"/>
        <item x="2"/>
        <item t="default"/>
      </items>
    </pivotField>
  </pivotFields>
  <rowFields count="1">
    <field x="3"/>
  </rowFields>
  <rowItems count="5">
    <i>
      <x/>
    </i>
    <i>
      <x v="1"/>
    </i>
    <i>
      <x v="3"/>
    </i>
    <i>
      <x v="4"/>
    </i>
    <i t="grand">
      <x/>
    </i>
  </rowItems>
  <colFields count="1">
    <field x="2"/>
  </colFields>
  <colItems count="3">
    <i>
      <x/>
    </i>
    <i>
      <x v="1"/>
    </i>
    <i t="grand">
      <x/>
    </i>
  </colItems>
  <dataFields count="1">
    <dataField name="Count of Custom: Scale" fld="2" subtotal="count" showDataAs="percentOfRow" baseField="3" baseItem="0" numFmtId="9"/>
  </dataFields>
  <formats count="1">
    <format dxfId="36">
      <pivotArea outline="0" collapsedLevelsAreSubtotals="1" fieldPosition="0"/>
    </format>
  </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E39:K43" firstHeaderRow="1" firstDataRow="2" firstDataCol="1"/>
  <pivotFields count="3">
    <pivotField showAll="0"/>
    <pivotField axis="axisCol" dataField="1" showAll="0">
      <items count="6">
        <item n="Very Low" x="4"/>
        <item n="Low" x="0"/>
        <item n="Medium" x="1"/>
        <item n="High" x="2"/>
        <item n="Very High" x="3"/>
        <item t="default"/>
      </items>
    </pivotField>
    <pivotField axis="axisRow" showAll="0">
      <items count="3">
        <item n="Large" x="1"/>
        <item x="0"/>
        <item t="default"/>
      </items>
    </pivotField>
  </pivotFields>
  <rowFields count="1">
    <field x="2"/>
  </rowFields>
  <rowItems count="3">
    <i>
      <x/>
    </i>
    <i>
      <x v="1"/>
    </i>
    <i t="grand">
      <x/>
    </i>
  </rowItems>
  <colFields count="1">
    <field x="1"/>
  </colFields>
  <colItems count="6">
    <i>
      <x/>
    </i>
    <i>
      <x v="1"/>
    </i>
    <i>
      <x v="2"/>
    </i>
    <i>
      <x v="3"/>
    </i>
    <i>
      <x v="4"/>
    </i>
    <i t="grand">
      <x/>
    </i>
  </colItems>
  <dataFields count="1">
    <dataField name="Count of B.2/Protocol_Influence" fld="1" subtotal="count" showDataAs="percentOfRow" baseField="2" baseItem="0" numFmtId="9"/>
  </dataFields>
  <formats count="1">
    <format dxfId="29">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3">
          <reference field="4294967294" count="1" selected="0">
            <x v="0"/>
          </reference>
          <reference field="1" count="1" selected="0">
            <x v="0"/>
          </reference>
          <reference field="2" count="1" selected="0">
            <x v="1"/>
          </reference>
        </references>
      </pivotArea>
    </chartFormat>
    <chartFormat chart="0" format="6">
      <pivotArea type="data" outline="0" fieldPosition="0">
        <references count="3">
          <reference field="4294967294" count="1" selected="0">
            <x v="0"/>
          </reference>
          <reference field="1"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3" format="9">
      <pivotArea type="data" outline="0" fieldPosition="0">
        <references count="3">
          <reference field="4294967294" count="1" selected="0">
            <x v="0"/>
          </reference>
          <reference field="1"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 chart="3" format="12" series="1">
      <pivotArea type="data" outline="0" fieldPosition="0">
        <references count="2">
          <reference field="4294967294" count="1" selected="0">
            <x v="0"/>
          </reference>
          <reference field="1" count="1" selected="0">
            <x v="3"/>
          </reference>
        </references>
      </pivotArea>
    </chartFormat>
    <chartFormat chart="3" format="13"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F8" firstHeaderRow="1" firstDataRow="1" firstDataCol="1"/>
  <pivotFields count="2">
    <pivotField showAll="0"/>
    <pivotField axis="axisRow" dataField="1" showAll="0">
      <items count="6">
        <item x="4"/>
        <item x="0"/>
        <item x="1"/>
        <item x="2"/>
        <item x="3"/>
        <item t="default"/>
      </items>
    </pivotField>
  </pivotFields>
  <rowFields count="1">
    <field x="1"/>
  </rowFields>
  <rowItems count="6">
    <i>
      <x/>
    </i>
    <i>
      <x v="1"/>
    </i>
    <i>
      <x v="2"/>
    </i>
    <i>
      <x v="3"/>
    </i>
    <i>
      <x v="4"/>
    </i>
    <i t="grand">
      <x/>
    </i>
  </rowItems>
  <colItems count="1">
    <i/>
  </colItems>
  <dataFields count="1">
    <dataField name="Count of B.2/Protocol_Influence" fld="1" subtotal="count" showDataAs="percentOfCol" baseField="1" baseItem="0" numFmtId="9"/>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J58" totalsRowShown="0" headerRowDxfId="61" dataDxfId="60">
  <autoFilter ref="A1:J58"/>
  <tableColumns count="10">
    <tableColumn id="1" name="ID" dataDxfId="59"/>
    <tableColumn id="2" name="A1/Type" dataDxfId="58"/>
    <tableColumn id="3" name="A2/6_City Op. HQ" dataDxfId="57"/>
    <tableColumn id="4" name="A2/7_Country Op. HQ" dataDxfId="56"/>
    <tableColumn id="5" name="Custom_Region Op. HQ" dataDxfId="55"/>
    <tableColumn id="6" name="A2/5_Country Legal HQ" dataDxfId="54"/>
    <tableColumn id="7" name="Custom: Region Legal HQ" dataDxfId="53"/>
    <tableColumn id="8" name="Custom: Number of  Activities" dataDxfId="52"/>
    <tableColumn id="9" name="Custom: Scale" dataDxfId="51"/>
    <tableColumn id="10" name="A2/9_Year of Incorporation" dataDxfId="50"/>
  </tableColumns>
  <tableStyleInfo name="Table Style 1" showFirstColumn="0" showLastColumn="0" showRowStripes="1" showColumnStripes="0"/>
</table>
</file>

<file path=xl/tables/table2.xml><?xml version="1.0" encoding="utf-8"?>
<table xmlns="http://schemas.openxmlformats.org/spreadsheetml/2006/main" id="3" name="Table3" displayName="Table3" ref="A1:J58" totalsRowShown="0" headerRowDxfId="49" dataDxfId="48" tableBorderDxfId="47">
  <autoFilter ref="A1:J58"/>
  <tableColumns count="10">
    <tableColumn id="1" name="ID" dataDxfId="46"/>
    <tableColumn id="2" name="A.3/1_Manufacturer" dataDxfId="45"/>
    <tableColumn id="3" name="A.3/1_Solo" dataDxfId="44"/>
    <tableColumn id="4" name="A.3/1_Part_of_a_pool" dataDxfId="43"/>
    <tableColumn id="5" name="A.3/1_Pool_Operator" dataDxfId="42"/>
    <tableColumn id="6" name="A.3/1_Cloud_Mining" dataDxfId="41"/>
    <tableColumn id="7" name="A.3/1_Remote_Hosting" dataDxfId="40"/>
    <tableColumn id="8" name="A.3/1_Other" dataDxfId="39"/>
    <tableColumn id="9" name="A.3/1_Other_Text" dataDxfId="38"/>
    <tableColumn id="10" name="Custom: Scale" dataDxfId="37"/>
  </tableColumns>
  <tableStyleInfo name="Table Style 1" showFirstColumn="0" showLastColumn="0" showRowStripes="1" showColumnStripes="0"/>
</table>
</file>

<file path=xl/tables/table3.xml><?xml version="1.0" encoding="utf-8"?>
<table xmlns="http://schemas.openxmlformats.org/spreadsheetml/2006/main" id="4" name="Table4" displayName="Table4" ref="A1:D58" totalsRowShown="0" tableBorderDxfId="35">
  <autoFilter ref="A1:D58"/>
  <tableColumns count="4">
    <tableColumn id="1" name="ID" dataDxfId="34"/>
    <tableColumn id="2" name="A.4/Scale_Activities" dataDxfId="33"/>
    <tableColumn id="3" name="Custom: Scale" dataDxfId="32"/>
    <tableColumn id="4" name="Custom_Region Op. HQ" dataDxfId="31"/>
  </tableColumns>
  <tableStyleInfo name="Table Style 1" showFirstColumn="0" showLastColumn="0" showRowStripes="1" showColumnStripes="0"/>
</table>
</file>

<file path=xl/tables/table4.xml><?xml version="1.0" encoding="utf-8"?>
<table xmlns="http://schemas.openxmlformats.org/spreadsheetml/2006/main" id="6" name="Table6" displayName="Table6" ref="A1:C58" totalsRowShown="0">
  <autoFilter ref="A1:C58"/>
  <tableColumns count="3">
    <tableColumn id="1" name="ID" dataDxfId="28"/>
    <tableColumn id="2" name="B.2/Protocol_Influence" dataDxfId="27"/>
    <tableColumn id="3" name="Custom: Scale" dataDxfId="26"/>
  </tableColumns>
  <tableStyleInfo name="Table Style 1" showFirstColumn="0" showLastColumn="0" showRowStripes="1" showColumnStripes="0"/>
</table>
</file>

<file path=xl/tables/table5.xml><?xml version="1.0" encoding="utf-8"?>
<table xmlns="http://schemas.openxmlformats.org/spreadsheetml/2006/main" id="2" name="Table2" displayName="Table2" ref="A1:L59" totalsRowCount="1" headerRowDxfId="12" dataDxfId="13">
  <autoFilter ref="A1:L58">
    <filterColumn colId="11">
      <filters>
        <filter val="Small"/>
      </filters>
    </filterColumn>
  </autoFilter>
  <tableColumns count="12">
    <tableColumn id="1" name="ID" totalsRowLabel="Total" dataDxfId="25" totalsRowDxfId="11"/>
    <tableColumn id="2" name="A1/Type" dataDxfId="24" totalsRowDxfId="10"/>
    <tableColumn id="3" name="B.3/1_Geographical_Centralisation_HP" totalsRowFunction="average" dataDxfId="23" totalsRowDxfId="8"/>
    <tableColumn id="4" name="B.3/2_Centralisation_HP_infewhands" totalsRowFunction="average" dataDxfId="22" totalsRowDxfId="7"/>
    <tableColumn id="5" name="B.3/3_Centralisation_Mining_Equipment" totalsRowFunction="average" dataDxfId="21" totalsRowDxfId="6"/>
    <tableColumn id="6" name="B.3/4_State_Sponsored_Attack" totalsRowFunction="average" dataDxfId="20" totalsRowDxfId="5"/>
    <tableColumn id="7" name="B.3/5_Global_Regulation_Cryptoassets" totalsRowFunction="average" dataDxfId="19" totalsRowDxfId="4"/>
    <tableColumn id="8" name="B.3/6_Global_Regulation_Mining" totalsRowFunction="average" dataDxfId="18" totalsRowDxfId="3"/>
    <tableColumn id="9" name="B.3/7_Criminal_Use" totalsRowFunction="average" dataDxfId="17" totalsRowDxfId="2"/>
    <tableColumn id="10" name="B.3/8_Popularity" totalsRowFunction="average" dataDxfId="16" totalsRowDxfId="1"/>
    <tableColumn id="11" name="B.3/9_Too_many_crypto" totalsRowFunction="average" dataDxfId="15" totalsRowDxfId="0"/>
    <tableColumn id="12" name="Custom: Scale" totalsRowFunction="count" dataDxfId="14" totalsRowDxfId="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2.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3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drawing" Target="../drawings/drawing2.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sqref="A1:F58"/>
    </sheetView>
  </sheetViews>
  <sheetFormatPr defaultRowHeight="15" x14ac:dyDescent="0.25"/>
  <cols>
    <col min="1" max="1" width="4.28515625" bestFit="1" customWidth="1"/>
    <col min="2" max="2" width="31.5703125" bestFit="1" customWidth="1"/>
    <col min="3" max="3" width="35.5703125" bestFit="1" customWidth="1"/>
    <col min="4" max="4" width="21" bestFit="1" customWidth="1"/>
    <col min="5" max="5" width="35.5703125" bestFit="1" customWidth="1"/>
    <col min="6" max="6" width="34.85546875" bestFit="1" customWidth="1"/>
  </cols>
  <sheetData>
    <row r="1" spans="1:6" x14ac:dyDescent="0.25">
      <c r="A1" s="1" t="s">
        <v>0</v>
      </c>
      <c r="B1" s="1" t="s">
        <v>1</v>
      </c>
      <c r="C1" s="1" t="s">
        <v>2</v>
      </c>
      <c r="D1" s="1" t="s">
        <v>3</v>
      </c>
      <c r="E1" s="1" t="s">
        <v>4</v>
      </c>
      <c r="F1" s="1" t="s">
        <v>5</v>
      </c>
    </row>
    <row r="2" spans="1:6" x14ac:dyDescent="0.25">
      <c r="A2">
        <v>1</v>
      </c>
      <c r="B2" s="2" t="s">
        <v>6</v>
      </c>
      <c r="C2" s="2" t="s">
        <v>6</v>
      </c>
      <c r="D2" s="2" t="s">
        <v>7</v>
      </c>
      <c r="E2" s="2" t="s">
        <v>6</v>
      </c>
      <c r="F2" s="2" t="s">
        <v>8</v>
      </c>
    </row>
    <row r="3" spans="1:6" x14ac:dyDescent="0.25">
      <c r="A3">
        <v>2</v>
      </c>
      <c r="B3" s="2" t="s">
        <v>6</v>
      </c>
      <c r="C3" s="2" t="s">
        <v>6</v>
      </c>
      <c r="D3" s="2" t="s">
        <v>9</v>
      </c>
      <c r="E3" s="2"/>
      <c r="F3" s="2" t="s">
        <v>10</v>
      </c>
    </row>
    <row r="4" spans="1:6" x14ac:dyDescent="0.25">
      <c r="A4">
        <v>3</v>
      </c>
      <c r="B4" s="2" t="s">
        <v>6</v>
      </c>
      <c r="C4" s="2" t="s">
        <v>6</v>
      </c>
      <c r="D4" s="2" t="s">
        <v>11</v>
      </c>
      <c r="E4" s="2"/>
      <c r="F4" s="2" t="s">
        <v>12</v>
      </c>
    </row>
    <row r="5" spans="1:6" x14ac:dyDescent="0.25">
      <c r="A5">
        <v>4</v>
      </c>
      <c r="B5" s="2" t="s">
        <v>13</v>
      </c>
      <c r="C5" s="2" t="s">
        <v>14</v>
      </c>
      <c r="D5" s="2" t="s">
        <v>15</v>
      </c>
      <c r="E5" s="2" t="s">
        <v>16</v>
      </c>
      <c r="F5" s="2" t="s">
        <v>17</v>
      </c>
    </row>
    <row r="6" spans="1:6" x14ac:dyDescent="0.25">
      <c r="A6">
        <v>5</v>
      </c>
      <c r="B6" s="3" t="s">
        <v>6</v>
      </c>
      <c r="C6" s="3" t="s">
        <v>18</v>
      </c>
      <c r="D6" s="3" t="s">
        <v>19</v>
      </c>
      <c r="E6" s="3" t="s">
        <v>20</v>
      </c>
      <c r="F6" s="3" t="s">
        <v>21</v>
      </c>
    </row>
    <row r="7" spans="1:6" x14ac:dyDescent="0.25">
      <c r="A7">
        <v>6</v>
      </c>
      <c r="B7" s="2" t="s">
        <v>13</v>
      </c>
      <c r="C7" s="2" t="s">
        <v>22</v>
      </c>
      <c r="D7" s="2" t="s">
        <v>23</v>
      </c>
      <c r="E7" s="2" t="s">
        <v>24</v>
      </c>
      <c r="F7" s="2" t="s">
        <v>25</v>
      </c>
    </row>
    <row r="8" spans="1:6" x14ac:dyDescent="0.25">
      <c r="A8">
        <v>7</v>
      </c>
      <c r="B8" s="2" t="s">
        <v>6</v>
      </c>
      <c r="C8" s="2" t="s">
        <v>26</v>
      </c>
      <c r="D8" s="2" t="s">
        <v>27</v>
      </c>
      <c r="E8" s="2"/>
      <c r="F8" s="2" t="s">
        <v>28</v>
      </c>
    </row>
    <row r="9" spans="1:6" x14ac:dyDescent="0.25">
      <c r="A9">
        <v>8</v>
      </c>
      <c r="B9" s="2" t="s">
        <v>6</v>
      </c>
      <c r="C9" s="2" t="s">
        <v>29</v>
      </c>
      <c r="D9" s="2" t="s">
        <v>30</v>
      </c>
      <c r="E9" s="2" t="s">
        <v>29</v>
      </c>
      <c r="F9" s="2" t="s">
        <v>31</v>
      </c>
    </row>
    <row r="10" spans="1:6" x14ac:dyDescent="0.25">
      <c r="A10">
        <v>9</v>
      </c>
      <c r="B10" s="2" t="s">
        <v>6</v>
      </c>
      <c r="C10" s="2" t="s">
        <v>6</v>
      </c>
      <c r="D10" s="2" t="s">
        <v>32</v>
      </c>
      <c r="E10" s="2" t="s">
        <v>6</v>
      </c>
      <c r="F10" s="2" t="s">
        <v>33</v>
      </c>
    </row>
    <row r="11" spans="1:6" x14ac:dyDescent="0.25">
      <c r="A11">
        <v>10</v>
      </c>
      <c r="B11" s="2" t="s">
        <v>6</v>
      </c>
      <c r="C11" s="2" t="s">
        <v>34</v>
      </c>
      <c r="D11" s="2" t="s">
        <v>35</v>
      </c>
      <c r="E11" s="2" t="s">
        <v>34</v>
      </c>
      <c r="F11" s="2" t="s">
        <v>36</v>
      </c>
    </row>
    <row r="12" spans="1:6" x14ac:dyDescent="0.25">
      <c r="A12">
        <v>11</v>
      </c>
      <c r="B12" s="2" t="s">
        <v>6</v>
      </c>
      <c r="C12" s="2" t="s">
        <v>34</v>
      </c>
      <c r="D12" s="2">
        <v>15213316847</v>
      </c>
      <c r="E12" s="2" t="s">
        <v>34</v>
      </c>
      <c r="F12" s="2" t="s">
        <v>37</v>
      </c>
    </row>
    <row r="13" spans="1:6" x14ac:dyDescent="0.25">
      <c r="A13">
        <v>12</v>
      </c>
      <c r="B13" s="2" t="s">
        <v>6</v>
      </c>
      <c r="C13" s="2" t="s">
        <v>34</v>
      </c>
      <c r="D13" s="2" t="s">
        <v>38</v>
      </c>
      <c r="E13" s="2" t="s">
        <v>34</v>
      </c>
      <c r="F13" s="2" t="s">
        <v>39</v>
      </c>
    </row>
    <row r="14" spans="1:6" x14ac:dyDescent="0.25">
      <c r="A14">
        <v>13</v>
      </c>
      <c r="B14" s="2" t="s">
        <v>6</v>
      </c>
      <c r="C14" s="2" t="s">
        <v>34</v>
      </c>
      <c r="D14" s="2" t="s">
        <v>34</v>
      </c>
      <c r="E14" s="2" t="s">
        <v>34</v>
      </c>
      <c r="F14" s="2" t="s">
        <v>40</v>
      </c>
    </row>
    <row r="15" spans="1:6" x14ac:dyDescent="0.25">
      <c r="A15">
        <v>14</v>
      </c>
      <c r="B15" s="2" t="s">
        <v>6</v>
      </c>
      <c r="C15" s="2" t="s">
        <v>34</v>
      </c>
      <c r="D15" s="2" t="s">
        <v>41</v>
      </c>
      <c r="E15" s="2" t="s">
        <v>34</v>
      </c>
      <c r="F15" s="2" t="s">
        <v>42</v>
      </c>
    </row>
    <row r="16" spans="1:6" x14ac:dyDescent="0.25">
      <c r="A16">
        <v>15</v>
      </c>
      <c r="B16" s="2" t="s">
        <v>6</v>
      </c>
      <c r="C16" s="2" t="s">
        <v>34</v>
      </c>
      <c r="D16" s="2" t="s">
        <v>43</v>
      </c>
      <c r="E16" s="2" t="s">
        <v>34</v>
      </c>
      <c r="F16" s="2" t="s">
        <v>44</v>
      </c>
    </row>
    <row r="17" spans="1:6" x14ac:dyDescent="0.25">
      <c r="A17">
        <v>16</v>
      </c>
      <c r="B17" s="2" t="s">
        <v>6</v>
      </c>
      <c r="C17" s="2" t="s">
        <v>34</v>
      </c>
      <c r="D17" s="2" t="s">
        <v>45</v>
      </c>
      <c r="E17" s="2" t="s">
        <v>46</v>
      </c>
      <c r="F17" s="2" t="s">
        <v>47</v>
      </c>
    </row>
    <row r="18" spans="1:6" x14ac:dyDescent="0.25">
      <c r="A18">
        <v>17</v>
      </c>
      <c r="B18" s="2" t="s">
        <v>6</v>
      </c>
      <c r="C18" s="2" t="s">
        <v>34</v>
      </c>
      <c r="D18" s="2" t="s">
        <v>48</v>
      </c>
      <c r="E18" s="2" t="s">
        <v>34</v>
      </c>
      <c r="F18" s="2" t="s">
        <v>49</v>
      </c>
    </row>
    <row r="19" spans="1:6" x14ac:dyDescent="0.25">
      <c r="A19">
        <v>18</v>
      </c>
      <c r="B19" s="2" t="s">
        <v>13</v>
      </c>
      <c r="C19" s="2" t="s">
        <v>50</v>
      </c>
      <c r="D19" s="2" t="s">
        <v>51</v>
      </c>
      <c r="E19" s="2" t="s">
        <v>52</v>
      </c>
      <c r="F19" s="2" t="s">
        <v>53</v>
      </c>
    </row>
    <row r="20" spans="1:6" x14ac:dyDescent="0.25">
      <c r="A20">
        <v>19</v>
      </c>
      <c r="B20" s="2" t="s">
        <v>6</v>
      </c>
      <c r="C20" s="2" t="s">
        <v>6</v>
      </c>
      <c r="D20" s="2" t="s">
        <v>54</v>
      </c>
      <c r="E20" s="2"/>
      <c r="F20" s="2" t="s">
        <v>55</v>
      </c>
    </row>
    <row r="21" spans="1:6" x14ac:dyDescent="0.25">
      <c r="A21">
        <v>20</v>
      </c>
      <c r="B21" s="2" t="s">
        <v>6</v>
      </c>
      <c r="C21" s="2" t="s">
        <v>6</v>
      </c>
      <c r="D21" s="2" t="s">
        <v>56</v>
      </c>
      <c r="E21" s="2"/>
      <c r="F21" s="2" t="s">
        <v>57</v>
      </c>
    </row>
    <row r="22" spans="1:6" x14ac:dyDescent="0.25">
      <c r="A22">
        <v>21</v>
      </c>
      <c r="B22" s="2" t="s">
        <v>6</v>
      </c>
      <c r="C22" s="2" t="s">
        <v>34</v>
      </c>
      <c r="D22" s="2" t="s">
        <v>58</v>
      </c>
      <c r="E22" s="2" t="s">
        <v>34</v>
      </c>
      <c r="F22" s="2" t="s">
        <v>59</v>
      </c>
    </row>
    <row r="23" spans="1:6" x14ac:dyDescent="0.25">
      <c r="A23">
        <v>22</v>
      </c>
      <c r="B23" s="2" t="s">
        <v>6</v>
      </c>
      <c r="C23" s="2" t="s">
        <v>34</v>
      </c>
      <c r="D23" s="2" t="s">
        <v>34</v>
      </c>
      <c r="E23" s="2" t="s">
        <v>34</v>
      </c>
      <c r="F23" s="2" t="s">
        <v>60</v>
      </c>
    </row>
    <row r="24" spans="1:6" x14ac:dyDescent="0.25">
      <c r="A24">
        <v>23</v>
      </c>
      <c r="B24" s="2" t="s">
        <v>6</v>
      </c>
      <c r="C24" s="2" t="s">
        <v>34</v>
      </c>
      <c r="D24" s="2" t="s">
        <v>61</v>
      </c>
      <c r="E24" s="2" t="s">
        <v>34</v>
      </c>
      <c r="F24" s="2" t="s">
        <v>62</v>
      </c>
    </row>
    <row r="25" spans="1:6" x14ac:dyDescent="0.25">
      <c r="A25">
        <v>24</v>
      </c>
      <c r="B25" s="2" t="s">
        <v>6</v>
      </c>
      <c r="C25" s="2" t="s">
        <v>34</v>
      </c>
      <c r="D25" s="2" t="s">
        <v>63</v>
      </c>
      <c r="E25" s="2" t="s">
        <v>34</v>
      </c>
      <c r="F25" s="2" t="s">
        <v>64</v>
      </c>
    </row>
    <row r="26" spans="1:6" x14ac:dyDescent="0.25">
      <c r="A26">
        <v>25</v>
      </c>
      <c r="B26" s="2" t="s">
        <v>13</v>
      </c>
      <c r="C26" s="2" t="s">
        <v>65</v>
      </c>
      <c r="D26" s="2" t="s">
        <v>66</v>
      </c>
      <c r="E26" s="2" t="s">
        <v>67</v>
      </c>
      <c r="F26" s="2" t="s">
        <v>68</v>
      </c>
    </row>
    <row r="27" spans="1:6" x14ac:dyDescent="0.25">
      <c r="A27">
        <v>26</v>
      </c>
      <c r="B27" s="2" t="s">
        <v>6</v>
      </c>
      <c r="C27" s="2" t="s">
        <v>34</v>
      </c>
      <c r="D27" s="2" t="s">
        <v>69</v>
      </c>
      <c r="E27" s="2"/>
      <c r="F27" s="2" t="s">
        <v>70</v>
      </c>
    </row>
    <row r="28" spans="1:6" x14ac:dyDescent="0.25">
      <c r="A28">
        <v>27</v>
      </c>
      <c r="B28" s="2" t="s">
        <v>6</v>
      </c>
      <c r="C28" s="2" t="s">
        <v>6</v>
      </c>
      <c r="D28" s="2" t="s">
        <v>71</v>
      </c>
      <c r="E28" s="2"/>
      <c r="F28" s="2" t="s">
        <v>72</v>
      </c>
    </row>
    <row r="29" spans="1:6" x14ac:dyDescent="0.25">
      <c r="A29">
        <v>28</v>
      </c>
      <c r="B29" s="2" t="s">
        <v>6</v>
      </c>
      <c r="C29" s="2" t="s">
        <v>6</v>
      </c>
      <c r="D29" s="2" t="s">
        <v>73</v>
      </c>
      <c r="E29" s="2" t="s">
        <v>6</v>
      </c>
      <c r="F29" s="2" t="s">
        <v>74</v>
      </c>
    </row>
    <row r="30" spans="1:6" x14ac:dyDescent="0.25">
      <c r="A30">
        <v>29</v>
      </c>
      <c r="B30" s="2" t="s">
        <v>13</v>
      </c>
      <c r="C30" s="2" t="s">
        <v>75</v>
      </c>
      <c r="D30" s="2" t="s">
        <v>76</v>
      </c>
      <c r="E30" s="2" t="s">
        <v>77</v>
      </c>
      <c r="F30" s="2" t="s">
        <v>78</v>
      </c>
    </row>
    <row r="31" spans="1:6" x14ac:dyDescent="0.25">
      <c r="A31">
        <v>30</v>
      </c>
      <c r="B31" s="2" t="s">
        <v>6</v>
      </c>
      <c r="C31" s="2" t="s">
        <v>34</v>
      </c>
      <c r="D31" s="2" t="s">
        <v>79</v>
      </c>
      <c r="E31" s="2" t="s">
        <v>34</v>
      </c>
      <c r="F31" s="2" t="s">
        <v>80</v>
      </c>
    </row>
    <row r="32" spans="1:6" x14ac:dyDescent="0.25">
      <c r="A32">
        <v>31</v>
      </c>
      <c r="B32" s="2" t="s">
        <v>6</v>
      </c>
      <c r="C32" s="2" t="s">
        <v>34</v>
      </c>
      <c r="D32" s="2" t="s">
        <v>81</v>
      </c>
      <c r="E32" s="2" t="s">
        <v>34</v>
      </c>
      <c r="F32" s="2" t="s">
        <v>82</v>
      </c>
    </row>
    <row r="33" spans="1:6" x14ac:dyDescent="0.25">
      <c r="A33">
        <v>32</v>
      </c>
      <c r="B33" s="2" t="s">
        <v>13</v>
      </c>
      <c r="C33" s="2" t="s">
        <v>83</v>
      </c>
      <c r="D33" s="2" t="s">
        <v>84</v>
      </c>
      <c r="E33" s="2" t="s">
        <v>85</v>
      </c>
      <c r="F33" s="2" t="s">
        <v>86</v>
      </c>
    </row>
    <row r="34" spans="1:6" x14ac:dyDescent="0.25">
      <c r="A34">
        <v>33</v>
      </c>
      <c r="B34" s="2" t="s">
        <v>6</v>
      </c>
      <c r="C34" s="2" t="s">
        <v>34</v>
      </c>
      <c r="D34" s="2" t="s">
        <v>87</v>
      </c>
      <c r="E34" s="2" t="s">
        <v>34</v>
      </c>
      <c r="F34" s="2" t="s">
        <v>88</v>
      </c>
    </row>
    <row r="35" spans="1:6" x14ac:dyDescent="0.25">
      <c r="A35">
        <v>34</v>
      </c>
      <c r="B35" s="2" t="s">
        <v>6</v>
      </c>
      <c r="C35" s="2" t="s">
        <v>34</v>
      </c>
      <c r="D35" s="2" t="s">
        <v>89</v>
      </c>
      <c r="E35" s="2" t="s">
        <v>34</v>
      </c>
      <c r="F35" s="2" t="s">
        <v>90</v>
      </c>
    </row>
    <row r="36" spans="1:6" x14ac:dyDescent="0.25">
      <c r="A36">
        <v>35</v>
      </c>
      <c r="B36" s="2" t="s">
        <v>13</v>
      </c>
      <c r="C36" s="2" t="s">
        <v>91</v>
      </c>
      <c r="D36" s="2" t="s">
        <v>92</v>
      </c>
      <c r="E36" s="2" t="s">
        <v>93</v>
      </c>
      <c r="F36" s="2" t="s">
        <v>94</v>
      </c>
    </row>
    <row r="37" spans="1:6" x14ac:dyDescent="0.25">
      <c r="A37">
        <v>36</v>
      </c>
      <c r="B37" s="2" t="s">
        <v>6</v>
      </c>
      <c r="C37" s="2" t="s">
        <v>34</v>
      </c>
      <c r="D37" s="2" t="s">
        <v>34</v>
      </c>
      <c r="E37" s="2" t="s">
        <v>34</v>
      </c>
      <c r="F37" s="2" t="s">
        <v>95</v>
      </c>
    </row>
    <row r="38" spans="1:6" x14ac:dyDescent="0.25">
      <c r="A38">
        <v>37</v>
      </c>
      <c r="B38" s="2" t="s">
        <v>13</v>
      </c>
      <c r="C38" s="2" t="s">
        <v>96</v>
      </c>
      <c r="D38" s="2" t="s">
        <v>97</v>
      </c>
      <c r="E38" s="2" t="s">
        <v>98</v>
      </c>
      <c r="F38" s="2" t="s">
        <v>99</v>
      </c>
    </row>
    <row r="39" spans="1:6" x14ac:dyDescent="0.25">
      <c r="A39">
        <v>38</v>
      </c>
      <c r="B39" s="2" t="s">
        <v>13</v>
      </c>
      <c r="C39" s="2" t="s">
        <v>100</v>
      </c>
      <c r="D39" s="2" t="s">
        <v>101</v>
      </c>
      <c r="E39" s="2" t="s">
        <v>24</v>
      </c>
      <c r="F39" s="2" t="s">
        <v>102</v>
      </c>
    </row>
    <row r="40" spans="1:6" x14ac:dyDescent="0.25">
      <c r="A40">
        <v>39</v>
      </c>
      <c r="B40" s="2" t="s">
        <v>13</v>
      </c>
      <c r="C40" s="2" t="s">
        <v>103</v>
      </c>
      <c r="D40" s="2" t="s">
        <v>104</v>
      </c>
      <c r="E40" s="2" t="s">
        <v>24</v>
      </c>
      <c r="F40" s="2" t="s">
        <v>105</v>
      </c>
    </row>
    <row r="41" spans="1:6" x14ac:dyDescent="0.25">
      <c r="A41">
        <v>40</v>
      </c>
      <c r="B41" s="2" t="s">
        <v>13</v>
      </c>
      <c r="C41" s="2" t="s">
        <v>106</v>
      </c>
      <c r="D41" s="2" t="s">
        <v>107</v>
      </c>
      <c r="E41" s="2" t="s">
        <v>24</v>
      </c>
      <c r="F41" s="2" t="s">
        <v>108</v>
      </c>
    </row>
    <row r="42" spans="1:6" x14ac:dyDescent="0.25">
      <c r="A42">
        <v>41</v>
      </c>
      <c r="B42" s="2" t="s">
        <v>6</v>
      </c>
      <c r="C42" s="2" t="s">
        <v>6</v>
      </c>
      <c r="D42" s="2" t="s">
        <v>109</v>
      </c>
      <c r="E42" s="2" t="s">
        <v>6</v>
      </c>
      <c r="F42" s="2" t="s">
        <v>110</v>
      </c>
    </row>
    <row r="43" spans="1:6" x14ac:dyDescent="0.25">
      <c r="A43">
        <v>42</v>
      </c>
      <c r="B43" s="2" t="s">
        <v>13</v>
      </c>
      <c r="C43" s="2" t="s">
        <v>111</v>
      </c>
      <c r="D43" s="2" t="s">
        <v>112</v>
      </c>
      <c r="E43" s="2" t="s">
        <v>24</v>
      </c>
      <c r="F43" s="2" t="s">
        <v>113</v>
      </c>
    </row>
    <row r="44" spans="1:6" x14ac:dyDescent="0.25">
      <c r="A44">
        <v>43</v>
      </c>
      <c r="B44" s="2" t="s">
        <v>13</v>
      </c>
      <c r="C44" s="2" t="s">
        <v>114</v>
      </c>
      <c r="D44" s="2" t="s">
        <v>115</v>
      </c>
      <c r="E44" s="2" t="s">
        <v>116</v>
      </c>
      <c r="F44" s="2" t="s">
        <v>117</v>
      </c>
    </row>
    <row r="45" spans="1:6" x14ac:dyDescent="0.25">
      <c r="A45">
        <v>44</v>
      </c>
      <c r="B45" s="2" t="s">
        <v>13</v>
      </c>
      <c r="C45" s="2" t="s">
        <v>118</v>
      </c>
      <c r="D45" s="2" t="s">
        <v>119</v>
      </c>
      <c r="E45" s="2" t="s">
        <v>24</v>
      </c>
      <c r="F45" s="2" t="s">
        <v>120</v>
      </c>
    </row>
    <row r="46" spans="1:6" x14ac:dyDescent="0.25">
      <c r="A46">
        <v>45</v>
      </c>
      <c r="B46" s="2" t="s">
        <v>13</v>
      </c>
      <c r="C46" s="2" t="s">
        <v>121</v>
      </c>
      <c r="D46" s="2" t="s">
        <v>122</v>
      </c>
      <c r="E46" s="2" t="s">
        <v>123</v>
      </c>
      <c r="F46" s="2" t="s">
        <v>124</v>
      </c>
    </row>
    <row r="47" spans="1:6" x14ac:dyDescent="0.25">
      <c r="A47">
        <v>46</v>
      </c>
      <c r="B47" s="2" t="s">
        <v>13</v>
      </c>
      <c r="C47" s="2" t="s">
        <v>125</v>
      </c>
      <c r="D47" s="2" t="s">
        <v>126</v>
      </c>
      <c r="E47" s="2" t="s">
        <v>127</v>
      </c>
      <c r="F47" s="2" t="s">
        <v>128</v>
      </c>
    </row>
    <row r="48" spans="1:6" x14ac:dyDescent="0.25">
      <c r="A48">
        <v>47</v>
      </c>
      <c r="B48" s="2" t="s">
        <v>13</v>
      </c>
      <c r="C48" s="2" t="s">
        <v>129</v>
      </c>
      <c r="D48" s="2" t="s">
        <v>130</v>
      </c>
      <c r="E48" s="2"/>
      <c r="F48" s="2" t="s">
        <v>131</v>
      </c>
    </row>
    <row r="49" spans="1:6" x14ac:dyDescent="0.25">
      <c r="A49">
        <v>48</v>
      </c>
      <c r="B49" s="2" t="s">
        <v>13</v>
      </c>
      <c r="C49" s="2" t="s">
        <v>132</v>
      </c>
      <c r="D49" s="2" t="s">
        <v>133</v>
      </c>
      <c r="E49" s="2" t="s">
        <v>134</v>
      </c>
      <c r="F49" s="2" t="s">
        <v>135</v>
      </c>
    </row>
    <row r="50" spans="1:6" x14ac:dyDescent="0.25">
      <c r="A50">
        <v>49</v>
      </c>
      <c r="B50" s="2" t="s">
        <v>13</v>
      </c>
      <c r="C50" s="2" t="s">
        <v>136</v>
      </c>
      <c r="D50" s="2" t="s">
        <v>137</v>
      </c>
      <c r="E50" s="2"/>
      <c r="F50" s="2" t="s">
        <v>138</v>
      </c>
    </row>
    <row r="51" spans="1:6" x14ac:dyDescent="0.25">
      <c r="A51">
        <v>50</v>
      </c>
      <c r="B51" s="2" t="s">
        <v>6</v>
      </c>
      <c r="C51" s="2" t="s">
        <v>29</v>
      </c>
      <c r="D51" s="2" t="s">
        <v>139</v>
      </c>
      <c r="E51" s="2" t="s">
        <v>29</v>
      </c>
      <c r="F51" s="2" t="s">
        <v>140</v>
      </c>
    </row>
    <row r="52" spans="1:6" x14ac:dyDescent="0.25">
      <c r="A52">
        <v>51</v>
      </c>
      <c r="B52" s="2" t="s">
        <v>13</v>
      </c>
      <c r="C52" s="2" t="s">
        <v>141</v>
      </c>
      <c r="D52" s="2" t="s">
        <v>142</v>
      </c>
      <c r="E52" s="2" t="s">
        <v>143</v>
      </c>
      <c r="F52" s="2" t="s">
        <v>144</v>
      </c>
    </row>
    <row r="53" spans="1:6" x14ac:dyDescent="0.25">
      <c r="A53">
        <v>52</v>
      </c>
      <c r="B53" s="2" t="s">
        <v>13</v>
      </c>
      <c r="C53" s="2" t="s">
        <v>145</v>
      </c>
      <c r="D53" s="2" t="s">
        <v>146</v>
      </c>
      <c r="E53" s="2" t="s">
        <v>147</v>
      </c>
      <c r="F53" s="2" t="s">
        <v>148</v>
      </c>
    </row>
    <row r="54" spans="1:6" x14ac:dyDescent="0.25">
      <c r="A54">
        <v>53</v>
      </c>
      <c r="B54" s="2" t="s">
        <v>6</v>
      </c>
      <c r="C54" s="2" t="s">
        <v>34</v>
      </c>
      <c r="D54" s="2" t="s">
        <v>149</v>
      </c>
      <c r="E54" s="2" t="s">
        <v>34</v>
      </c>
      <c r="F54" s="2" t="s">
        <v>150</v>
      </c>
    </row>
    <row r="55" spans="1:6" x14ac:dyDescent="0.25">
      <c r="A55">
        <v>54</v>
      </c>
      <c r="B55" s="2" t="s">
        <v>6</v>
      </c>
      <c r="C55" s="2" t="s">
        <v>34</v>
      </c>
      <c r="D55" s="2" t="s">
        <v>151</v>
      </c>
      <c r="E55" s="2" t="s">
        <v>34</v>
      </c>
      <c r="F55" s="2" t="s">
        <v>152</v>
      </c>
    </row>
    <row r="56" spans="1:6" x14ac:dyDescent="0.25">
      <c r="A56">
        <v>55</v>
      </c>
      <c r="B56" s="2" t="s">
        <v>6</v>
      </c>
      <c r="C56" s="2" t="s">
        <v>153</v>
      </c>
      <c r="D56" s="2" t="s">
        <v>154</v>
      </c>
      <c r="E56" s="2" t="s">
        <v>153</v>
      </c>
      <c r="F56" s="2" t="s">
        <v>155</v>
      </c>
    </row>
    <row r="57" spans="1:6" x14ac:dyDescent="0.25">
      <c r="A57">
        <v>56</v>
      </c>
      <c r="B57" s="2" t="s">
        <v>6</v>
      </c>
      <c r="C57" s="2" t="s">
        <v>29</v>
      </c>
      <c r="D57" s="2" t="s">
        <v>156</v>
      </c>
      <c r="E57" s="2" t="s">
        <v>29</v>
      </c>
      <c r="F57" s="2" t="s">
        <v>157</v>
      </c>
    </row>
    <row r="58" spans="1:6" x14ac:dyDescent="0.25">
      <c r="A58">
        <v>57</v>
      </c>
      <c r="B58" s="2" t="s">
        <v>13</v>
      </c>
      <c r="C58" s="2" t="s">
        <v>158</v>
      </c>
      <c r="D58" s="2" t="s">
        <v>159</v>
      </c>
      <c r="E58" s="2" t="s">
        <v>160</v>
      </c>
      <c r="F58" s="2" t="s">
        <v>161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J58"/>
  <sheetViews>
    <sheetView workbookViewId="0">
      <selection sqref="A1:A1048576"/>
    </sheetView>
  </sheetViews>
  <sheetFormatPr defaultRowHeight="15" x14ac:dyDescent="0.25"/>
  <sheetData>
    <row r="1" spans="1:10" x14ac:dyDescent="0.25">
      <c r="A1" s="4" t="s">
        <v>162</v>
      </c>
      <c r="B1" s="4" t="s">
        <v>205</v>
      </c>
      <c r="C1" s="4" t="s">
        <v>206</v>
      </c>
      <c r="D1" s="4" t="s">
        <v>207</v>
      </c>
      <c r="E1" s="4" t="s">
        <v>208</v>
      </c>
      <c r="F1" s="4" t="s">
        <v>209</v>
      </c>
      <c r="G1" s="4" t="s">
        <v>210</v>
      </c>
      <c r="H1" s="4" t="s">
        <v>211</v>
      </c>
      <c r="I1" s="4" t="s">
        <v>212</v>
      </c>
      <c r="J1" s="4" t="s">
        <v>213</v>
      </c>
    </row>
    <row r="2" spans="1:10" x14ac:dyDescent="0.25">
      <c r="A2" s="2" t="s">
        <v>386</v>
      </c>
      <c r="B2" s="6">
        <v>2</v>
      </c>
      <c r="C2" s="6">
        <v>4</v>
      </c>
      <c r="D2" s="6">
        <v>2</v>
      </c>
      <c r="E2" s="6">
        <v>5</v>
      </c>
      <c r="F2" s="6">
        <v>2</v>
      </c>
      <c r="G2" s="6">
        <v>2</v>
      </c>
      <c r="H2" s="6">
        <v>2</v>
      </c>
      <c r="I2" s="6">
        <v>3</v>
      </c>
      <c r="J2" s="6">
        <v>1</v>
      </c>
    </row>
    <row r="3" spans="1:10" x14ac:dyDescent="0.25">
      <c r="A3" s="2" t="s">
        <v>394</v>
      </c>
      <c r="B3" s="6">
        <v>1</v>
      </c>
      <c r="C3" s="6">
        <v>3</v>
      </c>
      <c r="D3" s="6">
        <v>2</v>
      </c>
      <c r="E3" s="6">
        <v>3</v>
      </c>
      <c r="F3" s="6">
        <v>5</v>
      </c>
      <c r="G3" s="6">
        <v>3</v>
      </c>
      <c r="H3" s="6">
        <v>4</v>
      </c>
      <c r="I3" s="6">
        <v>2</v>
      </c>
      <c r="J3" s="6">
        <v>1</v>
      </c>
    </row>
    <row r="4" spans="1:10" x14ac:dyDescent="0.25">
      <c r="A4" s="2" t="s">
        <v>396</v>
      </c>
      <c r="B4" s="6">
        <v>3</v>
      </c>
      <c r="C4" s="6">
        <v>4</v>
      </c>
      <c r="D4" s="6">
        <v>1</v>
      </c>
      <c r="E4" s="6">
        <v>2</v>
      </c>
      <c r="F4" s="6">
        <v>2</v>
      </c>
      <c r="G4" s="6">
        <v>2</v>
      </c>
      <c r="H4" s="6">
        <v>1</v>
      </c>
      <c r="I4" s="6">
        <v>1</v>
      </c>
      <c r="J4" s="6">
        <v>1</v>
      </c>
    </row>
    <row r="5" spans="1:10" x14ac:dyDescent="0.25">
      <c r="A5" s="2" t="s">
        <v>399</v>
      </c>
      <c r="B5" s="6">
        <v>5</v>
      </c>
      <c r="C5" s="6">
        <v>5</v>
      </c>
      <c r="D5" s="6">
        <v>5</v>
      </c>
      <c r="E5" s="6">
        <v>5</v>
      </c>
      <c r="F5" s="6">
        <v>5</v>
      </c>
      <c r="G5" s="6">
        <v>1</v>
      </c>
      <c r="H5" s="6">
        <v>4</v>
      </c>
      <c r="I5" s="6">
        <v>3</v>
      </c>
      <c r="J5" s="6">
        <v>1</v>
      </c>
    </row>
    <row r="6" spans="1:10" x14ac:dyDescent="0.25">
      <c r="A6" s="2" t="s">
        <v>410</v>
      </c>
      <c r="B6" s="6">
        <v>4</v>
      </c>
      <c r="C6" s="6">
        <v>3</v>
      </c>
      <c r="D6" s="6">
        <v>2</v>
      </c>
      <c r="E6" s="6">
        <v>3</v>
      </c>
      <c r="F6" s="6">
        <v>4</v>
      </c>
      <c r="G6" s="6">
        <v>3</v>
      </c>
      <c r="H6" s="6">
        <v>2</v>
      </c>
      <c r="I6" s="6">
        <v>2</v>
      </c>
      <c r="J6" s="6">
        <v>1</v>
      </c>
    </row>
    <row r="7" spans="1:10" x14ac:dyDescent="0.25">
      <c r="A7" s="2" t="s">
        <v>417</v>
      </c>
      <c r="B7" s="6">
        <v>3</v>
      </c>
      <c r="C7" s="6">
        <v>4</v>
      </c>
      <c r="D7" s="6">
        <v>3</v>
      </c>
      <c r="E7" s="6">
        <v>4</v>
      </c>
      <c r="F7" s="6">
        <v>3</v>
      </c>
      <c r="G7" s="6">
        <v>3</v>
      </c>
      <c r="H7" s="6">
        <v>3</v>
      </c>
      <c r="I7" s="6">
        <v>3</v>
      </c>
      <c r="J7" s="6">
        <v>4</v>
      </c>
    </row>
    <row r="8" spans="1:10" x14ac:dyDescent="0.25">
      <c r="A8" s="2" t="s">
        <v>430</v>
      </c>
      <c r="B8" s="6">
        <v>3</v>
      </c>
      <c r="C8" s="6">
        <v>3</v>
      </c>
      <c r="D8" s="6">
        <v>3</v>
      </c>
      <c r="E8" s="6">
        <v>3</v>
      </c>
      <c r="F8" s="6">
        <v>2</v>
      </c>
      <c r="G8" s="6">
        <v>2</v>
      </c>
      <c r="H8" s="6">
        <v>1</v>
      </c>
      <c r="I8" s="22"/>
      <c r="J8" s="6">
        <v>5</v>
      </c>
    </row>
    <row r="9" spans="1:10" x14ac:dyDescent="0.25">
      <c r="A9" s="2" t="s">
        <v>448</v>
      </c>
      <c r="B9" s="6">
        <v>3</v>
      </c>
      <c r="C9" s="6">
        <v>3</v>
      </c>
      <c r="D9" s="6">
        <v>4</v>
      </c>
      <c r="E9" s="6">
        <v>4</v>
      </c>
      <c r="F9" s="6">
        <v>3</v>
      </c>
      <c r="G9" s="6">
        <v>4</v>
      </c>
      <c r="H9" s="6">
        <v>3</v>
      </c>
      <c r="I9" s="6">
        <v>4</v>
      </c>
      <c r="J9" s="6">
        <v>3</v>
      </c>
    </row>
    <row r="10" spans="1:10" x14ac:dyDescent="0.25">
      <c r="A10" s="2" t="s">
        <v>450</v>
      </c>
      <c r="B10" s="6">
        <v>4</v>
      </c>
      <c r="C10" s="6">
        <v>4</v>
      </c>
      <c r="D10" s="6">
        <v>5</v>
      </c>
      <c r="E10" s="6">
        <v>4</v>
      </c>
      <c r="F10" s="6">
        <v>4</v>
      </c>
      <c r="G10" s="6">
        <v>3</v>
      </c>
      <c r="H10" s="6">
        <v>5</v>
      </c>
      <c r="I10" s="6">
        <v>5</v>
      </c>
      <c r="J10" s="6">
        <v>5</v>
      </c>
    </row>
    <row r="11" spans="1:10" x14ac:dyDescent="0.25">
      <c r="A11" s="2" t="s">
        <v>455</v>
      </c>
      <c r="B11" s="6">
        <v>4</v>
      </c>
      <c r="C11" s="6">
        <v>2</v>
      </c>
      <c r="D11" s="6">
        <v>4</v>
      </c>
      <c r="E11" s="6">
        <v>4</v>
      </c>
      <c r="F11" s="6">
        <v>4</v>
      </c>
      <c r="G11" s="6">
        <v>5</v>
      </c>
      <c r="H11" s="6">
        <v>5</v>
      </c>
      <c r="I11" s="6">
        <v>4</v>
      </c>
      <c r="J11" s="6">
        <v>5</v>
      </c>
    </row>
    <row r="12" spans="1:10" x14ac:dyDescent="0.25">
      <c r="A12" s="2" t="s">
        <v>463</v>
      </c>
      <c r="B12" s="6">
        <v>4</v>
      </c>
      <c r="C12" s="6">
        <v>4</v>
      </c>
      <c r="D12" s="6">
        <v>4</v>
      </c>
      <c r="E12" s="6">
        <v>3</v>
      </c>
      <c r="F12" s="6">
        <v>5</v>
      </c>
      <c r="G12" s="6">
        <v>3</v>
      </c>
      <c r="H12" s="6">
        <v>4</v>
      </c>
      <c r="I12" s="6">
        <v>1</v>
      </c>
      <c r="J12" s="6">
        <v>5</v>
      </c>
    </row>
    <row r="13" spans="1:10" x14ac:dyDescent="0.25">
      <c r="A13" s="2" t="s">
        <v>471</v>
      </c>
      <c r="B13" s="6">
        <v>2</v>
      </c>
      <c r="C13" s="6">
        <v>2</v>
      </c>
      <c r="D13" s="6">
        <v>2</v>
      </c>
      <c r="E13" s="6">
        <v>2</v>
      </c>
      <c r="F13" s="6">
        <v>2</v>
      </c>
      <c r="G13" s="6">
        <v>2</v>
      </c>
      <c r="H13" s="6">
        <v>3</v>
      </c>
      <c r="I13" s="6">
        <v>3</v>
      </c>
      <c r="J13" s="6">
        <v>5</v>
      </c>
    </row>
    <row r="14" spans="1:10" x14ac:dyDescent="0.25">
      <c r="A14" s="2" t="s">
        <v>480</v>
      </c>
      <c r="B14" s="6">
        <v>4</v>
      </c>
      <c r="C14" s="6">
        <v>4</v>
      </c>
      <c r="D14" s="6">
        <v>4</v>
      </c>
      <c r="E14" s="6">
        <v>4</v>
      </c>
      <c r="F14" s="6">
        <v>4</v>
      </c>
      <c r="G14" s="6">
        <v>4</v>
      </c>
      <c r="H14" s="6">
        <v>4</v>
      </c>
      <c r="I14" s="6">
        <v>4</v>
      </c>
      <c r="J14" s="6">
        <v>4</v>
      </c>
    </row>
    <row r="15" spans="1:10" x14ac:dyDescent="0.25">
      <c r="A15" s="2" t="s">
        <v>485</v>
      </c>
      <c r="B15" s="6">
        <v>3</v>
      </c>
      <c r="C15" s="6">
        <v>4</v>
      </c>
      <c r="D15" s="6">
        <v>4</v>
      </c>
      <c r="E15" s="6">
        <v>4</v>
      </c>
      <c r="F15" s="6">
        <v>5</v>
      </c>
      <c r="G15" s="6">
        <v>5</v>
      </c>
      <c r="H15" s="6">
        <v>5</v>
      </c>
      <c r="I15" s="6">
        <v>5</v>
      </c>
      <c r="J15" s="6">
        <v>5</v>
      </c>
    </row>
    <row r="16" spans="1:10" x14ac:dyDescent="0.25">
      <c r="A16" s="2" t="s">
        <v>486</v>
      </c>
      <c r="B16" s="6">
        <v>2</v>
      </c>
      <c r="C16" s="6">
        <v>3</v>
      </c>
      <c r="D16" s="6">
        <v>5</v>
      </c>
      <c r="E16" s="6">
        <v>4</v>
      </c>
      <c r="F16" s="6">
        <v>3</v>
      </c>
      <c r="G16" s="6">
        <v>3</v>
      </c>
      <c r="H16" s="6">
        <v>3</v>
      </c>
      <c r="I16" s="6">
        <v>2</v>
      </c>
      <c r="J16" s="6">
        <v>5</v>
      </c>
    </row>
    <row r="17" spans="1:10" x14ac:dyDescent="0.25">
      <c r="A17" s="2" t="s">
        <v>491</v>
      </c>
      <c r="B17" s="6">
        <v>4</v>
      </c>
      <c r="C17" s="6">
        <v>3</v>
      </c>
      <c r="D17" s="6">
        <v>3</v>
      </c>
      <c r="E17" s="6">
        <v>4</v>
      </c>
      <c r="F17" s="6">
        <v>3</v>
      </c>
      <c r="G17" s="6">
        <v>2</v>
      </c>
      <c r="H17" s="6">
        <v>3</v>
      </c>
      <c r="I17" s="6">
        <v>4</v>
      </c>
      <c r="J17" s="6">
        <v>4</v>
      </c>
    </row>
    <row r="18" spans="1:10" x14ac:dyDescent="0.25">
      <c r="A18" s="2" t="s">
        <v>506</v>
      </c>
      <c r="B18" s="6">
        <v>3</v>
      </c>
      <c r="C18" s="6">
        <v>4</v>
      </c>
      <c r="D18" s="6">
        <v>1</v>
      </c>
      <c r="E18" s="6">
        <v>4</v>
      </c>
      <c r="F18" s="6">
        <v>2</v>
      </c>
      <c r="G18" s="6">
        <v>4</v>
      </c>
      <c r="H18" s="6">
        <v>4</v>
      </c>
      <c r="I18" s="6">
        <v>4</v>
      </c>
      <c r="J18" s="6">
        <v>5</v>
      </c>
    </row>
    <row r="19" spans="1:10" x14ac:dyDescent="0.25">
      <c r="A19" s="2" t="s">
        <v>507</v>
      </c>
      <c r="B19" s="6">
        <v>5</v>
      </c>
      <c r="C19" s="6">
        <v>4</v>
      </c>
      <c r="D19" s="6">
        <v>3</v>
      </c>
      <c r="E19" s="6">
        <v>4</v>
      </c>
      <c r="F19" s="6">
        <v>3</v>
      </c>
      <c r="G19" s="6">
        <v>3</v>
      </c>
      <c r="H19" s="6">
        <v>3</v>
      </c>
      <c r="I19" s="6">
        <v>3</v>
      </c>
      <c r="J19" s="6">
        <v>2</v>
      </c>
    </row>
    <row r="20" spans="1:10" x14ac:dyDescent="0.25">
      <c r="A20" s="2" t="s">
        <v>520</v>
      </c>
      <c r="B20" s="6">
        <v>3</v>
      </c>
      <c r="C20" s="6">
        <v>3</v>
      </c>
      <c r="D20" s="6">
        <v>2</v>
      </c>
      <c r="E20" s="6">
        <v>4</v>
      </c>
      <c r="F20" s="6">
        <v>3</v>
      </c>
      <c r="G20" s="6">
        <v>3</v>
      </c>
      <c r="H20" s="6">
        <v>4</v>
      </c>
      <c r="I20" s="6">
        <v>4</v>
      </c>
      <c r="J20" s="6">
        <v>3</v>
      </c>
    </row>
    <row r="21" spans="1:10" x14ac:dyDescent="0.25">
      <c r="A21" s="2" t="s">
        <v>529</v>
      </c>
      <c r="B21" s="6">
        <v>5</v>
      </c>
      <c r="C21" s="6">
        <v>4</v>
      </c>
      <c r="D21" s="6">
        <v>4</v>
      </c>
      <c r="E21" s="6">
        <v>4</v>
      </c>
      <c r="F21" s="6">
        <v>3</v>
      </c>
      <c r="G21" s="6">
        <v>3</v>
      </c>
      <c r="H21" s="6">
        <v>4</v>
      </c>
      <c r="I21" s="6">
        <v>2</v>
      </c>
      <c r="J21" s="6">
        <v>4</v>
      </c>
    </row>
    <row r="22" spans="1:10" x14ac:dyDescent="0.25">
      <c r="A22" s="2" t="s">
        <v>533</v>
      </c>
      <c r="B22" s="6">
        <v>2</v>
      </c>
      <c r="C22" s="6">
        <v>3</v>
      </c>
      <c r="D22" s="6">
        <v>4</v>
      </c>
      <c r="E22" s="6">
        <v>2</v>
      </c>
      <c r="F22" s="6">
        <v>3</v>
      </c>
      <c r="G22" s="6">
        <v>3</v>
      </c>
      <c r="H22" s="6">
        <v>2</v>
      </c>
      <c r="I22" s="6">
        <v>3</v>
      </c>
      <c r="J22" s="6">
        <v>4</v>
      </c>
    </row>
    <row r="23" spans="1:10" x14ac:dyDescent="0.25">
      <c r="A23" s="2" t="s">
        <v>539</v>
      </c>
      <c r="B23" s="6">
        <v>2</v>
      </c>
      <c r="C23" s="6">
        <v>3</v>
      </c>
      <c r="D23" s="6">
        <v>4</v>
      </c>
      <c r="E23" s="6">
        <v>3</v>
      </c>
      <c r="F23" s="6">
        <v>3</v>
      </c>
      <c r="G23" s="6">
        <v>4</v>
      </c>
      <c r="H23" s="6">
        <v>3</v>
      </c>
      <c r="I23" s="6">
        <v>3</v>
      </c>
      <c r="J23" s="6">
        <v>4</v>
      </c>
    </row>
    <row r="24" spans="1:10" x14ac:dyDescent="0.25">
      <c r="A24" s="2" t="s">
        <v>542</v>
      </c>
      <c r="B24" s="6">
        <v>5</v>
      </c>
      <c r="C24" s="6">
        <v>4</v>
      </c>
      <c r="D24" s="6">
        <v>2</v>
      </c>
      <c r="E24" s="6">
        <v>4</v>
      </c>
      <c r="F24" s="6">
        <v>3</v>
      </c>
      <c r="G24" s="6">
        <v>4</v>
      </c>
      <c r="H24" s="6">
        <v>3</v>
      </c>
      <c r="I24" s="6">
        <v>3</v>
      </c>
      <c r="J24" s="6">
        <v>2</v>
      </c>
    </row>
    <row r="25" spans="1:10" x14ac:dyDescent="0.25">
      <c r="A25" s="2" t="s">
        <v>547</v>
      </c>
      <c r="B25" s="6">
        <v>4</v>
      </c>
      <c r="C25" s="6">
        <v>5</v>
      </c>
      <c r="D25" s="6">
        <v>4</v>
      </c>
      <c r="E25" s="6">
        <v>4</v>
      </c>
      <c r="F25" s="6">
        <v>3</v>
      </c>
      <c r="G25" s="6">
        <v>2</v>
      </c>
      <c r="H25" s="6">
        <v>3</v>
      </c>
      <c r="I25" s="6">
        <v>3</v>
      </c>
      <c r="J25" s="6">
        <v>3</v>
      </c>
    </row>
    <row r="26" spans="1:10" x14ac:dyDescent="0.25">
      <c r="A26" s="2" t="s">
        <v>548</v>
      </c>
      <c r="B26" s="6">
        <v>1</v>
      </c>
      <c r="C26" s="6">
        <v>2</v>
      </c>
      <c r="D26" s="6">
        <v>1</v>
      </c>
      <c r="E26" s="6">
        <v>2</v>
      </c>
      <c r="F26" s="6">
        <v>2</v>
      </c>
      <c r="G26" s="6">
        <v>3</v>
      </c>
      <c r="H26" s="6">
        <v>1</v>
      </c>
      <c r="I26" s="6">
        <v>2</v>
      </c>
      <c r="J26" s="6">
        <v>2</v>
      </c>
    </row>
    <row r="27" spans="1:10" x14ac:dyDescent="0.25">
      <c r="A27" s="2" t="s">
        <v>586</v>
      </c>
      <c r="B27" s="6">
        <v>3</v>
      </c>
      <c r="C27" s="6">
        <v>3</v>
      </c>
      <c r="D27" s="6">
        <v>5</v>
      </c>
      <c r="E27" s="6">
        <v>4</v>
      </c>
      <c r="F27" s="6">
        <v>4</v>
      </c>
      <c r="G27" s="6">
        <v>3</v>
      </c>
      <c r="H27" s="6">
        <v>4</v>
      </c>
      <c r="I27" s="6">
        <v>3</v>
      </c>
      <c r="J27" s="6">
        <v>5</v>
      </c>
    </row>
    <row r="28" spans="1:10" x14ac:dyDescent="0.25">
      <c r="A28" s="2" t="s">
        <v>590</v>
      </c>
      <c r="B28" s="6">
        <v>5</v>
      </c>
      <c r="C28" s="6">
        <v>1</v>
      </c>
      <c r="D28" s="6">
        <v>1</v>
      </c>
      <c r="E28" s="6">
        <v>4</v>
      </c>
      <c r="F28" s="6">
        <v>1</v>
      </c>
      <c r="G28" s="6">
        <v>1</v>
      </c>
      <c r="H28" s="6">
        <v>1</v>
      </c>
      <c r="I28" s="6">
        <v>5</v>
      </c>
      <c r="J28" s="6">
        <v>5</v>
      </c>
    </row>
    <row r="29" spans="1:10" x14ac:dyDescent="0.25">
      <c r="A29" s="2" t="s">
        <v>602</v>
      </c>
      <c r="B29" s="6">
        <v>2</v>
      </c>
      <c r="C29" s="6">
        <v>4</v>
      </c>
      <c r="D29" s="6">
        <v>3</v>
      </c>
      <c r="E29" s="6">
        <v>5</v>
      </c>
      <c r="F29" s="6">
        <v>1</v>
      </c>
      <c r="G29" s="6">
        <v>1</v>
      </c>
      <c r="H29" s="6">
        <v>3</v>
      </c>
      <c r="I29" s="6">
        <v>3</v>
      </c>
      <c r="J29" s="6">
        <v>1</v>
      </c>
    </row>
    <row r="30" spans="1:10" x14ac:dyDescent="0.25">
      <c r="A30" s="2" t="s">
        <v>605</v>
      </c>
      <c r="B30" s="6">
        <v>3</v>
      </c>
      <c r="C30" s="6">
        <v>1</v>
      </c>
      <c r="D30" s="6">
        <v>5</v>
      </c>
      <c r="E30" s="6">
        <v>2</v>
      </c>
      <c r="F30" s="6">
        <v>2</v>
      </c>
      <c r="G30" s="6">
        <v>4</v>
      </c>
      <c r="H30" s="6">
        <v>4</v>
      </c>
      <c r="I30" s="6">
        <v>5</v>
      </c>
      <c r="J30" s="6">
        <v>5</v>
      </c>
    </row>
    <row r="31" spans="1:10" x14ac:dyDescent="0.25">
      <c r="A31" s="2" t="s">
        <v>612</v>
      </c>
      <c r="B31" s="22"/>
      <c r="C31" s="22"/>
      <c r="D31" s="6">
        <v>4</v>
      </c>
      <c r="E31" s="22"/>
      <c r="F31" s="6">
        <v>4</v>
      </c>
      <c r="G31" s="22"/>
      <c r="H31" s="22"/>
      <c r="I31" s="22"/>
      <c r="J31" s="6">
        <v>4</v>
      </c>
    </row>
    <row r="32" spans="1:10" x14ac:dyDescent="0.25">
      <c r="A32" s="2" t="s">
        <v>618</v>
      </c>
      <c r="B32" s="6">
        <v>3</v>
      </c>
      <c r="C32" s="6"/>
      <c r="D32" s="6">
        <v>5</v>
      </c>
      <c r="E32" s="6">
        <v>5</v>
      </c>
      <c r="F32" s="6">
        <v>3</v>
      </c>
      <c r="G32" s="6">
        <v>4</v>
      </c>
      <c r="H32" s="6">
        <v>2</v>
      </c>
      <c r="I32" s="6">
        <v>3</v>
      </c>
      <c r="J32" s="6">
        <v>5</v>
      </c>
    </row>
    <row r="33" spans="1:10" x14ac:dyDescent="0.25">
      <c r="A33" s="2" t="s">
        <v>622</v>
      </c>
      <c r="B33" s="6">
        <v>1</v>
      </c>
      <c r="C33" s="6">
        <v>5</v>
      </c>
      <c r="D33" s="6">
        <v>1</v>
      </c>
      <c r="E33" s="6">
        <v>2</v>
      </c>
      <c r="F33" s="6">
        <v>1</v>
      </c>
      <c r="G33" s="6">
        <v>1</v>
      </c>
      <c r="H33" s="6">
        <v>4</v>
      </c>
      <c r="I33" s="6">
        <v>2</v>
      </c>
      <c r="J33" s="6">
        <v>1</v>
      </c>
    </row>
    <row r="34" spans="1:10" x14ac:dyDescent="0.25">
      <c r="A34" s="2" t="s">
        <v>624</v>
      </c>
      <c r="B34" s="6">
        <v>4</v>
      </c>
      <c r="C34" s="6">
        <v>3</v>
      </c>
      <c r="D34" s="6">
        <v>4</v>
      </c>
      <c r="E34" s="6">
        <v>3</v>
      </c>
      <c r="F34" s="6">
        <v>3</v>
      </c>
      <c r="G34" s="6">
        <v>4</v>
      </c>
      <c r="H34" s="6">
        <v>4</v>
      </c>
      <c r="I34" s="6">
        <v>3</v>
      </c>
      <c r="J34" s="6">
        <v>4</v>
      </c>
    </row>
    <row r="35" spans="1:10" x14ac:dyDescent="0.25">
      <c r="A35" s="2" t="s">
        <v>630</v>
      </c>
      <c r="B35" s="6">
        <v>4</v>
      </c>
      <c r="C35" s="6">
        <v>3</v>
      </c>
      <c r="D35" s="6">
        <v>3</v>
      </c>
      <c r="E35" s="6">
        <v>3</v>
      </c>
      <c r="F35" s="6">
        <v>3</v>
      </c>
      <c r="G35" s="6">
        <v>4</v>
      </c>
      <c r="H35" s="6">
        <v>4</v>
      </c>
      <c r="I35" s="6">
        <v>4</v>
      </c>
      <c r="J35" s="6">
        <v>5</v>
      </c>
    </row>
    <row r="36" spans="1:10" x14ac:dyDescent="0.25">
      <c r="A36" s="2" t="s">
        <v>633</v>
      </c>
      <c r="B36" s="6">
        <v>2</v>
      </c>
      <c r="C36" s="6">
        <v>2</v>
      </c>
      <c r="D36" s="6">
        <v>3</v>
      </c>
      <c r="E36" s="6">
        <v>2</v>
      </c>
      <c r="F36" s="6">
        <v>4</v>
      </c>
      <c r="G36" s="6">
        <v>4</v>
      </c>
      <c r="H36" s="6">
        <v>2</v>
      </c>
      <c r="I36" s="6">
        <v>3</v>
      </c>
      <c r="J36" s="6">
        <v>3</v>
      </c>
    </row>
    <row r="37" spans="1:10" x14ac:dyDescent="0.25">
      <c r="A37" s="2" t="s">
        <v>639</v>
      </c>
      <c r="B37" s="6">
        <v>3</v>
      </c>
      <c r="C37" s="6">
        <v>3</v>
      </c>
      <c r="D37" s="6">
        <v>4</v>
      </c>
      <c r="E37" s="6">
        <v>4</v>
      </c>
      <c r="F37" s="6">
        <v>3</v>
      </c>
      <c r="G37" s="6">
        <v>4</v>
      </c>
      <c r="H37" s="6">
        <v>5</v>
      </c>
      <c r="I37" s="6">
        <v>5</v>
      </c>
      <c r="J37" s="6">
        <v>5</v>
      </c>
    </row>
    <row r="38" spans="1:10" x14ac:dyDescent="0.25">
      <c r="A38" s="2" t="s">
        <v>645</v>
      </c>
      <c r="B38" s="6">
        <v>1</v>
      </c>
      <c r="C38" s="6">
        <v>1</v>
      </c>
      <c r="D38" s="6">
        <v>4</v>
      </c>
      <c r="E38" s="6">
        <v>1</v>
      </c>
      <c r="F38" s="6">
        <v>3</v>
      </c>
      <c r="G38" s="6">
        <v>3</v>
      </c>
      <c r="H38" s="6">
        <v>2</v>
      </c>
      <c r="I38" s="6">
        <v>3</v>
      </c>
      <c r="J38" s="6">
        <v>3</v>
      </c>
    </row>
    <row r="39" spans="1:10" x14ac:dyDescent="0.25">
      <c r="A39" s="2" t="s">
        <v>653</v>
      </c>
      <c r="B39" s="6">
        <v>4</v>
      </c>
      <c r="C39" s="6">
        <v>4</v>
      </c>
      <c r="D39" s="6">
        <v>3</v>
      </c>
      <c r="E39" s="6">
        <v>4</v>
      </c>
      <c r="F39" s="6">
        <v>3</v>
      </c>
      <c r="G39" s="6">
        <v>5</v>
      </c>
      <c r="H39" s="6">
        <v>4</v>
      </c>
      <c r="I39" s="6">
        <v>3</v>
      </c>
      <c r="J39" s="6">
        <v>2</v>
      </c>
    </row>
    <row r="40" spans="1:10" x14ac:dyDescent="0.25">
      <c r="A40" s="2" t="s">
        <v>668</v>
      </c>
      <c r="B40" s="6">
        <v>4</v>
      </c>
      <c r="C40" s="6">
        <v>3</v>
      </c>
      <c r="D40" s="6">
        <v>5</v>
      </c>
      <c r="E40" s="6">
        <v>3</v>
      </c>
      <c r="F40" s="6">
        <v>5</v>
      </c>
      <c r="G40" s="6">
        <v>5</v>
      </c>
      <c r="H40" s="6">
        <v>3</v>
      </c>
      <c r="I40" s="6">
        <v>3</v>
      </c>
      <c r="J40" s="6">
        <v>5</v>
      </c>
    </row>
    <row r="41" spans="1:10" x14ac:dyDescent="0.25">
      <c r="A41" s="2" t="s">
        <v>682</v>
      </c>
      <c r="B41" s="6">
        <v>2</v>
      </c>
      <c r="C41" s="6">
        <v>3</v>
      </c>
      <c r="D41" s="6">
        <v>2</v>
      </c>
      <c r="E41" s="6">
        <v>3</v>
      </c>
      <c r="F41" s="6">
        <v>3</v>
      </c>
      <c r="G41" s="6">
        <v>1</v>
      </c>
      <c r="H41" s="6">
        <v>4</v>
      </c>
      <c r="I41" s="6">
        <v>4</v>
      </c>
      <c r="J41" s="6">
        <v>2</v>
      </c>
    </row>
    <row r="42" spans="1:10" x14ac:dyDescent="0.25">
      <c r="A42" s="2" t="s">
        <v>686</v>
      </c>
      <c r="B42" s="6">
        <v>3</v>
      </c>
      <c r="C42" s="6">
        <v>3</v>
      </c>
      <c r="D42" s="6">
        <v>4</v>
      </c>
      <c r="E42" s="6">
        <v>2</v>
      </c>
      <c r="F42" s="6">
        <v>4</v>
      </c>
      <c r="G42" s="6">
        <v>3</v>
      </c>
      <c r="H42" s="6">
        <v>2</v>
      </c>
      <c r="I42" s="6">
        <v>3</v>
      </c>
      <c r="J42" s="6">
        <v>5</v>
      </c>
    </row>
    <row r="43" spans="1:10" x14ac:dyDescent="0.25">
      <c r="A43" s="2" t="s">
        <v>689</v>
      </c>
      <c r="B43" s="6">
        <v>4</v>
      </c>
      <c r="C43" s="6">
        <v>4</v>
      </c>
      <c r="D43" s="6">
        <v>2</v>
      </c>
      <c r="E43" s="6">
        <v>2</v>
      </c>
      <c r="F43" s="6">
        <v>2</v>
      </c>
      <c r="G43" s="6">
        <v>2</v>
      </c>
      <c r="H43" s="6">
        <v>2</v>
      </c>
      <c r="I43" s="6">
        <v>2</v>
      </c>
      <c r="J43" s="6">
        <v>1</v>
      </c>
    </row>
    <row r="44" spans="1:10" x14ac:dyDescent="0.25">
      <c r="A44" s="2" t="s">
        <v>695</v>
      </c>
      <c r="B44" s="6">
        <v>3</v>
      </c>
      <c r="C44" s="6">
        <v>3</v>
      </c>
      <c r="D44" s="6">
        <v>3</v>
      </c>
      <c r="E44" s="6">
        <v>1</v>
      </c>
      <c r="F44" s="6">
        <v>3</v>
      </c>
      <c r="G44" s="6">
        <v>5</v>
      </c>
      <c r="H44" s="6">
        <v>3</v>
      </c>
      <c r="I44" s="6">
        <v>3</v>
      </c>
      <c r="J44" s="6">
        <v>2</v>
      </c>
    </row>
    <row r="45" spans="1:10" x14ac:dyDescent="0.25">
      <c r="A45" s="2" t="s">
        <v>705</v>
      </c>
      <c r="B45" s="6">
        <v>2</v>
      </c>
      <c r="C45" s="6">
        <v>2</v>
      </c>
      <c r="D45" s="6">
        <v>3</v>
      </c>
      <c r="E45" s="6">
        <v>2</v>
      </c>
      <c r="F45" s="6">
        <v>3</v>
      </c>
      <c r="G45" s="6">
        <v>3</v>
      </c>
      <c r="H45" s="6">
        <v>2</v>
      </c>
      <c r="I45" s="6">
        <v>2</v>
      </c>
      <c r="J45" s="6">
        <v>2</v>
      </c>
    </row>
    <row r="46" spans="1:10" x14ac:dyDescent="0.25">
      <c r="A46" s="2" t="s">
        <v>709</v>
      </c>
      <c r="B46" s="6">
        <v>5</v>
      </c>
      <c r="C46" s="6">
        <v>5</v>
      </c>
      <c r="D46" s="6">
        <v>3</v>
      </c>
      <c r="E46" s="6">
        <v>4</v>
      </c>
      <c r="F46" s="6">
        <v>3</v>
      </c>
      <c r="G46" s="6">
        <v>2</v>
      </c>
      <c r="H46" s="6">
        <v>3</v>
      </c>
      <c r="I46" s="6">
        <v>3</v>
      </c>
      <c r="J46" s="6">
        <v>1</v>
      </c>
    </row>
    <row r="47" spans="1:10" x14ac:dyDescent="0.25">
      <c r="A47" s="2" t="s">
        <v>718</v>
      </c>
      <c r="B47" s="6">
        <v>5</v>
      </c>
      <c r="C47" s="6">
        <v>5</v>
      </c>
      <c r="D47" s="6">
        <v>3</v>
      </c>
      <c r="E47" s="6">
        <v>2</v>
      </c>
      <c r="F47" s="6">
        <v>2</v>
      </c>
      <c r="G47" s="6">
        <v>5</v>
      </c>
      <c r="H47" s="6">
        <v>4</v>
      </c>
      <c r="I47" s="6">
        <v>4</v>
      </c>
      <c r="J47" s="6">
        <v>3</v>
      </c>
    </row>
    <row r="48" spans="1:10" x14ac:dyDescent="0.25">
      <c r="A48" s="2" t="s">
        <v>728</v>
      </c>
      <c r="B48" s="6">
        <v>3</v>
      </c>
      <c r="C48" s="6">
        <v>2</v>
      </c>
      <c r="D48" s="6">
        <v>2</v>
      </c>
      <c r="E48" s="6">
        <v>2</v>
      </c>
      <c r="F48" s="6">
        <v>3</v>
      </c>
      <c r="G48" s="6">
        <v>2</v>
      </c>
      <c r="H48" s="6">
        <v>2</v>
      </c>
      <c r="I48" s="6">
        <v>3</v>
      </c>
      <c r="J48" s="6">
        <v>3</v>
      </c>
    </row>
    <row r="49" spans="1:10" x14ac:dyDescent="0.25">
      <c r="A49" s="2" t="s">
        <v>731</v>
      </c>
      <c r="B49" s="6">
        <v>4</v>
      </c>
      <c r="C49" s="6">
        <v>3</v>
      </c>
      <c r="D49" s="6">
        <v>2</v>
      </c>
      <c r="E49" s="6">
        <v>2</v>
      </c>
      <c r="F49" s="6">
        <v>4</v>
      </c>
      <c r="G49" s="6">
        <v>3</v>
      </c>
      <c r="H49" s="6">
        <v>3</v>
      </c>
      <c r="I49" s="6">
        <v>3</v>
      </c>
      <c r="J49" s="6">
        <v>2</v>
      </c>
    </row>
    <row r="50" spans="1:10" x14ac:dyDescent="0.25">
      <c r="A50" s="2" t="s">
        <v>738</v>
      </c>
      <c r="B50" s="6">
        <v>3</v>
      </c>
      <c r="C50" s="6">
        <v>4</v>
      </c>
      <c r="D50" s="6">
        <v>4</v>
      </c>
      <c r="E50" s="6">
        <v>4</v>
      </c>
      <c r="F50" s="6">
        <v>2</v>
      </c>
      <c r="G50" s="6">
        <v>3</v>
      </c>
      <c r="H50" s="6">
        <v>1</v>
      </c>
      <c r="I50" s="6">
        <v>2</v>
      </c>
      <c r="J50" s="6">
        <v>1</v>
      </c>
    </row>
    <row r="51" spans="1:10" x14ac:dyDescent="0.25">
      <c r="A51" s="2" t="s">
        <v>742</v>
      </c>
      <c r="B51" s="6">
        <v>3</v>
      </c>
      <c r="C51" s="6">
        <v>4</v>
      </c>
      <c r="D51" s="6">
        <v>2</v>
      </c>
      <c r="E51" s="6">
        <v>4</v>
      </c>
      <c r="F51" s="6">
        <v>4</v>
      </c>
      <c r="G51" s="6">
        <v>5</v>
      </c>
      <c r="H51" s="6">
        <v>4</v>
      </c>
      <c r="I51" s="6">
        <v>5</v>
      </c>
      <c r="J51" s="6">
        <v>5</v>
      </c>
    </row>
    <row r="52" spans="1:10" x14ac:dyDescent="0.25">
      <c r="A52" s="2" t="s">
        <v>747</v>
      </c>
      <c r="B52" s="6">
        <v>2</v>
      </c>
      <c r="C52" s="6">
        <v>4</v>
      </c>
      <c r="D52" s="6">
        <v>1</v>
      </c>
      <c r="E52" s="6">
        <v>1</v>
      </c>
      <c r="F52" s="6">
        <v>1</v>
      </c>
      <c r="G52" s="6">
        <v>1</v>
      </c>
      <c r="H52" s="6">
        <v>3</v>
      </c>
      <c r="I52" s="6">
        <v>5</v>
      </c>
      <c r="J52" s="6">
        <v>4</v>
      </c>
    </row>
    <row r="53" spans="1:10" x14ac:dyDescent="0.25">
      <c r="A53" s="2" t="s">
        <v>756</v>
      </c>
      <c r="B53" s="6">
        <v>5</v>
      </c>
      <c r="C53" s="6">
        <v>5</v>
      </c>
      <c r="D53" s="6">
        <v>4</v>
      </c>
      <c r="E53" s="6">
        <v>2</v>
      </c>
      <c r="F53" s="6">
        <v>2</v>
      </c>
      <c r="G53" s="6">
        <v>2</v>
      </c>
      <c r="H53" s="6">
        <v>2</v>
      </c>
      <c r="I53" s="6">
        <v>2</v>
      </c>
      <c r="J53" s="6">
        <v>1</v>
      </c>
    </row>
    <row r="54" spans="1:10" x14ac:dyDescent="0.25">
      <c r="A54" s="34" t="s">
        <v>765</v>
      </c>
      <c r="B54" s="35">
        <v>4</v>
      </c>
      <c r="C54" s="35">
        <v>3</v>
      </c>
      <c r="D54" s="35">
        <v>2</v>
      </c>
      <c r="E54" s="35">
        <v>3</v>
      </c>
      <c r="F54" s="35">
        <v>4</v>
      </c>
      <c r="G54" s="35">
        <v>5</v>
      </c>
      <c r="H54" s="35">
        <v>3</v>
      </c>
      <c r="I54" s="35">
        <v>3</v>
      </c>
      <c r="J54" s="35">
        <v>4</v>
      </c>
    </row>
    <row r="55" spans="1:10" x14ac:dyDescent="0.25">
      <c r="A55" s="34" t="s">
        <v>767</v>
      </c>
      <c r="B55" s="35">
        <v>4</v>
      </c>
      <c r="C55" s="35">
        <v>3</v>
      </c>
      <c r="D55" s="35">
        <v>5</v>
      </c>
      <c r="E55" s="35">
        <v>2</v>
      </c>
      <c r="F55" s="35">
        <v>3</v>
      </c>
      <c r="G55" s="35">
        <v>4</v>
      </c>
      <c r="H55" s="35">
        <v>4</v>
      </c>
      <c r="I55" s="35">
        <v>3</v>
      </c>
      <c r="J55" s="35">
        <v>3</v>
      </c>
    </row>
    <row r="56" spans="1:10" x14ac:dyDescent="0.25">
      <c r="A56" s="34" t="s">
        <v>770</v>
      </c>
      <c r="B56" s="35">
        <v>3</v>
      </c>
      <c r="C56" s="35">
        <v>4</v>
      </c>
      <c r="D56" s="35">
        <v>5</v>
      </c>
      <c r="E56" s="35">
        <v>4</v>
      </c>
      <c r="F56" s="35">
        <v>2</v>
      </c>
      <c r="G56" s="35">
        <v>5</v>
      </c>
      <c r="H56" s="35">
        <v>4</v>
      </c>
      <c r="I56" s="35">
        <v>4</v>
      </c>
      <c r="J56" s="35">
        <v>5</v>
      </c>
    </row>
    <row r="57" spans="1:10" x14ac:dyDescent="0.25">
      <c r="A57" s="34" t="s">
        <v>774</v>
      </c>
      <c r="B57" s="35">
        <v>3</v>
      </c>
      <c r="C57" s="35">
        <v>4</v>
      </c>
      <c r="D57" s="35">
        <v>2</v>
      </c>
      <c r="E57" s="35">
        <v>4</v>
      </c>
      <c r="F57" s="35">
        <v>2</v>
      </c>
      <c r="G57" s="35">
        <v>2</v>
      </c>
      <c r="H57" s="35">
        <v>5</v>
      </c>
      <c r="I57" s="35">
        <v>5</v>
      </c>
      <c r="J57" s="35">
        <v>5</v>
      </c>
    </row>
    <row r="58" spans="1:10" x14ac:dyDescent="0.25">
      <c r="A58" s="34" t="s">
        <v>776</v>
      </c>
      <c r="B58" s="37">
        <v>1</v>
      </c>
      <c r="C58" s="37">
        <v>1</v>
      </c>
      <c r="D58" s="37">
        <v>1</v>
      </c>
      <c r="E58" s="37">
        <v>1</v>
      </c>
      <c r="F58" s="37">
        <v>1</v>
      </c>
      <c r="G58" s="37">
        <v>1</v>
      </c>
      <c r="H58" s="37">
        <v>1</v>
      </c>
      <c r="I58" s="37">
        <v>3</v>
      </c>
      <c r="J58" s="37">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B58"/>
  <sheetViews>
    <sheetView zoomScale="115" zoomScaleNormal="115" workbookViewId="0">
      <selection sqref="A1:A1048576"/>
    </sheetView>
  </sheetViews>
  <sheetFormatPr defaultRowHeight="15" x14ac:dyDescent="0.25"/>
  <cols>
    <col min="2" max="2" width="12.85546875" customWidth="1"/>
  </cols>
  <sheetData>
    <row r="1" spans="1:2" x14ac:dyDescent="0.25">
      <c r="A1" s="4" t="s">
        <v>162</v>
      </c>
      <c r="B1" s="4" t="s">
        <v>214</v>
      </c>
    </row>
    <row r="2" spans="1:2" x14ac:dyDescent="0.25">
      <c r="A2" s="2" t="s">
        <v>386</v>
      </c>
      <c r="B2" s="2">
        <v>5</v>
      </c>
    </row>
    <row r="3" spans="1:2" x14ac:dyDescent="0.25">
      <c r="A3" s="2" t="s">
        <v>394</v>
      </c>
      <c r="B3" s="2">
        <v>6</v>
      </c>
    </row>
    <row r="4" spans="1:2" x14ac:dyDescent="0.25">
      <c r="A4" s="2" t="s">
        <v>396</v>
      </c>
      <c r="B4" s="2">
        <v>3</v>
      </c>
    </row>
    <row r="5" spans="1:2" x14ac:dyDescent="0.25">
      <c r="A5" s="2" t="s">
        <v>399</v>
      </c>
      <c r="B5" s="2">
        <v>5</v>
      </c>
    </row>
    <row r="6" spans="1:2" x14ac:dyDescent="0.25">
      <c r="A6" s="2" t="s">
        <v>410</v>
      </c>
      <c r="B6" s="2">
        <v>5</v>
      </c>
    </row>
    <row r="7" spans="1:2" x14ac:dyDescent="0.25">
      <c r="A7" s="2" t="s">
        <v>417</v>
      </c>
      <c r="B7" s="2">
        <v>5</v>
      </c>
    </row>
    <row r="8" spans="1:2" x14ac:dyDescent="0.25">
      <c r="A8" s="2" t="s">
        <v>430</v>
      </c>
      <c r="B8" s="2">
        <v>6</v>
      </c>
    </row>
    <row r="9" spans="1:2" x14ac:dyDescent="0.25">
      <c r="A9" s="2" t="s">
        <v>448</v>
      </c>
      <c r="B9" s="2">
        <v>4</v>
      </c>
    </row>
    <row r="10" spans="1:2" x14ac:dyDescent="0.25">
      <c r="A10" s="2" t="s">
        <v>450</v>
      </c>
      <c r="B10" s="2">
        <v>6</v>
      </c>
    </row>
    <row r="11" spans="1:2" x14ac:dyDescent="0.25">
      <c r="A11" s="2" t="s">
        <v>455</v>
      </c>
      <c r="B11" s="2">
        <v>4</v>
      </c>
    </row>
    <row r="12" spans="1:2" x14ac:dyDescent="0.25">
      <c r="A12" s="2" t="s">
        <v>463</v>
      </c>
      <c r="B12" s="2">
        <v>4</v>
      </c>
    </row>
    <row r="13" spans="1:2" x14ac:dyDescent="0.25">
      <c r="A13" s="2" t="s">
        <v>471</v>
      </c>
      <c r="B13" s="2">
        <v>1</v>
      </c>
    </row>
    <row r="14" spans="1:2" x14ac:dyDescent="0.25">
      <c r="A14" s="2" t="s">
        <v>480</v>
      </c>
      <c r="B14" s="2">
        <v>4</v>
      </c>
    </row>
    <row r="15" spans="1:2" x14ac:dyDescent="0.25">
      <c r="A15" s="2" t="s">
        <v>485</v>
      </c>
      <c r="B15" s="2">
        <v>6</v>
      </c>
    </row>
    <row r="16" spans="1:2" x14ac:dyDescent="0.25">
      <c r="A16" s="2" t="s">
        <v>486</v>
      </c>
      <c r="B16" s="2">
        <v>3</v>
      </c>
    </row>
    <row r="17" spans="1:2" x14ac:dyDescent="0.25">
      <c r="A17" s="2" t="s">
        <v>491</v>
      </c>
      <c r="B17" s="2">
        <v>2</v>
      </c>
    </row>
    <row r="18" spans="1:2" x14ac:dyDescent="0.25">
      <c r="A18" s="2" t="s">
        <v>506</v>
      </c>
      <c r="B18" s="2">
        <v>5</v>
      </c>
    </row>
    <row r="19" spans="1:2" x14ac:dyDescent="0.25">
      <c r="A19" s="2" t="s">
        <v>507</v>
      </c>
      <c r="B19" s="2">
        <v>5</v>
      </c>
    </row>
    <row r="20" spans="1:2" x14ac:dyDescent="0.25">
      <c r="A20" s="2" t="s">
        <v>520</v>
      </c>
      <c r="B20" s="2">
        <v>1</v>
      </c>
    </row>
    <row r="21" spans="1:2" x14ac:dyDescent="0.25">
      <c r="A21" s="2" t="s">
        <v>529</v>
      </c>
      <c r="B21" s="2">
        <v>5</v>
      </c>
    </row>
    <row r="22" spans="1:2" x14ac:dyDescent="0.25">
      <c r="A22" s="2" t="s">
        <v>533</v>
      </c>
      <c r="B22" s="2">
        <v>5</v>
      </c>
    </row>
    <row r="23" spans="1:2" x14ac:dyDescent="0.25">
      <c r="A23" s="2" t="s">
        <v>539</v>
      </c>
      <c r="B23" s="2">
        <v>4</v>
      </c>
    </row>
    <row r="24" spans="1:2" x14ac:dyDescent="0.25">
      <c r="A24" s="2" t="s">
        <v>542</v>
      </c>
      <c r="B24" s="2">
        <v>5</v>
      </c>
    </row>
    <row r="25" spans="1:2" x14ac:dyDescent="0.25">
      <c r="A25" s="2" t="s">
        <v>547</v>
      </c>
      <c r="B25" s="2">
        <v>6</v>
      </c>
    </row>
    <row r="26" spans="1:2" x14ac:dyDescent="0.25">
      <c r="A26" s="2" t="s">
        <v>548</v>
      </c>
      <c r="B26" s="2">
        <v>1</v>
      </c>
    </row>
    <row r="27" spans="1:2" x14ac:dyDescent="0.25">
      <c r="A27" s="2" t="s">
        <v>586</v>
      </c>
      <c r="B27" s="2">
        <v>4</v>
      </c>
    </row>
    <row r="28" spans="1:2" x14ac:dyDescent="0.25">
      <c r="A28" s="2" t="s">
        <v>590</v>
      </c>
      <c r="B28" s="2">
        <v>6</v>
      </c>
    </row>
    <row r="29" spans="1:2" x14ac:dyDescent="0.25">
      <c r="A29" s="2" t="s">
        <v>602</v>
      </c>
      <c r="B29" s="2">
        <v>4</v>
      </c>
    </row>
    <row r="30" spans="1:2" x14ac:dyDescent="0.25">
      <c r="A30" s="2" t="s">
        <v>605</v>
      </c>
      <c r="B30" s="2">
        <v>4</v>
      </c>
    </row>
    <row r="31" spans="1:2" x14ac:dyDescent="0.25">
      <c r="A31" s="2" t="s">
        <v>612</v>
      </c>
      <c r="B31" s="2">
        <v>3</v>
      </c>
    </row>
    <row r="32" spans="1:2" x14ac:dyDescent="0.25">
      <c r="A32" s="2" t="s">
        <v>618</v>
      </c>
      <c r="B32" s="2">
        <v>3</v>
      </c>
    </row>
    <row r="33" spans="1:2" x14ac:dyDescent="0.25">
      <c r="A33" s="2" t="s">
        <v>622</v>
      </c>
      <c r="B33" s="2">
        <v>5</v>
      </c>
    </row>
    <row r="34" spans="1:2" x14ac:dyDescent="0.25">
      <c r="A34" s="2" t="s">
        <v>624</v>
      </c>
      <c r="B34" s="2">
        <v>2</v>
      </c>
    </row>
    <row r="35" spans="1:2" x14ac:dyDescent="0.25">
      <c r="A35" s="2" t="s">
        <v>630</v>
      </c>
      <c r="B35" s="2">
        <v>5</v>
      </c>
    </row>
    <row r="36" spans="1:2" x14ac:dyDescent="0.25">
      <c r="A36" s="2" t="s">
        <v>633</v>
      </c>
      <c r="B36" s="2">
        <v>6</v>
      </c>
    </row>
    <row r="37" spans="1:2" x14ac:dyDescent="0.25">
      <c r="A37" s="2" t="s">
        <v>639</v>
      </c>
      <c r="B37" s="2">
        <v>3</v>
      </c>
    </row>
    <row r="38" spans="1:2" x14ac:dyDescent="0.25">
      <c r="A38" s="2" t="s">
        <v>645</v>
      </c>
      <c r="B38" s="2">
        <v>1</v>
      </c>
    </row>
    <row r="39" spans="1:2" x14ac:dyDescent="0.25">
      <c r="A39" s="2" t="s">
        <v>653</v>
      </c>
      <c r="B39" s="2">
        <v>4</v>
      </c>
    </row>
    <row r="40" spans="1:2" x14ac:dyDescent="0.25">
      <c r="A40" s="2" t="s">
        <v>668</v>
      </c>
      <c r="B40" s="2">
        <v>4</v>
      </c>
    </row>
    <row r="41" spans="1:2" x14ac:dyDescent="0.25">
      <c r="A41" s="2" t="s">
        <v>682</v>
      </c>
      <c r="B41" s="2">
        <v>4</v>
      </c>
    </row>
    <row r="42" spans="1:2" x14ac:dyDescent="0.25">
      <c r="A42" s="2" t="s">
        <v>686</v>
      </c>
      <c r="B42" s="2">
        <v>3</v>
      </c>
    </row>
    <row r="43" spans="1:2" x14ac:dyDescent="0.25">
      <c r="A43" s="2" t="s">
        <v>689</v>
      </c>
      <c r="B43" s="2">
        <v>1</v>
      </c>
    </row>
    <row r="44" spans="1:2" x14ac:dyDescent="0.25">
      <c r="A44" s="2" t="s">
        <v>695</v>
      </c>
      <c r="B44" s="2">
        <v>1</v>
      </c>
    </row>
    <row r="45" spans="1:2" x14ac:dyDescent="0.25">
      <c r="A45" s="2" t="s">
        <v>705</v>
      </c>
      <c r="B45" s="2"/>
    </row>
    <row r="46" spans="1:2" x14ac:dyDescent="0.25">
      <c r="A46" s="2" t="s">
        <v>709</v>
      </c>
      <c r="B46" s="2">
        <v>1</v>
      </c>
    </row>
    <row r="47" spans="1:2" x14ac:dyDescent="0.25">
      <c r="A47" s="2" t="s">
        <v>718</v>
      </c>
      <c r="B47" s="2">
        <v>1</v>
      </c>
    </row>
    <row r="48" spans="1:2" x14ac:dyDescent="0.25">
      <c r="A48" s="2" t="s">
        <v>728</v>
      </c>
      <c r="B48" s="2">
        <v>2</v>
      </c>
    </row>
    <row r="49" spans="1:2" x14ac:dyDescent="0.25">
      <c r="A49" s="2" t="s">
        <v>731</v>
      </c>
      <c r="B49" s="2">
        <v>1</v>
      </c>
    </row>
    <row r="50" spans="1:2" x14ac:dyDescent="0.25">
      <c r="A50" s="2" t="s">
        <v>738</v>
      </c>
      <c r="B50" s="2">
        <v>1</v>
      </c>
    </row>
    <row r="51" spans="1:2" x14ac:dyDescent="0.25">
      <c r="A51" s="2" t="s">
        <v>742</v>
      </c>
      <c r="B51" s="2">
        <v>4</v>
      </c>
    </row>
    <row r="52" spans="1:2" x14ac:dyDescent="0.25">
      <c r="A52" s="2" t="s">
        <v>747</v>
      </c>
      <c r="B52" s="2">
        <v>4</v>
      </c>
    </row>
    <row r="53" spans="1:2" x14ac:dyDescent="0.25">
      <c r="A53" s="2" t="s">
        <v>756</v>
      </c>
      <c r="B53" s="2">
        <v>4</v>
      </c>
    </row>
    <row r="54" spans="1:2" x14ac:dyDescent="0.25">
      <c r="A54" s="34" t="s">
        <v>765</v>
      </c>
      <c r="B54" s="35">
        <v>4</v>
      </c>
    </row>
    <row r="55" spans="1:2" x14ac:dyDescent="0.25">
      <c r="A55" s="34" t="s">
        <v>767</v>
      </c>
      <c r="B55" s="35">
        <v>4</v>
      </c>
    </row>
    <row r="56" spans="1:2" x14ac:dyDescent="0.25">
      <c r="A56" s="34" t="s">
        <v>770</v>
      </c>
      <c r="B56" s="35">
        <v>5</v>
      </c>
    </row>
    <row r="57" spans="1:2" x14ac:dyDescent="0.25">
      <c r="A57" s="34" t="s">
        <v>774</v>
      </c>
      <c r="B57" s="35">
        <v>4</v>
      </c>
    </row>
    <row r="58" spans="1:2" x14ac:dyDescent="0.25">
      <c r="A58" s="34" t="s">
        <v>776</v>
      </c>
      <c r="B58" s="35">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58"/>
  <sheetViews>
    <sheetView workbookViewId="0">
      <selection sqref="A1:A1048576"/>
    </sheetView>
  </sheetViews>
  <sheetFormatPr defaultRowHeight="15" x14ac:dyDescent="0.25"/>
  <cols>
    <col min="2" max="2" width="8.85546875"/>
    <col min="3" max="3" width="8" bestFit="1" customWidth="1"/>
    <col min="11" max="11" width="25.7109375" bestFit="1" customWidth="1"/>
  </cols>
  <sheetData>
    <row r="1" spans="1:11" ht="30" x14ac:dyDescent="0.25">
      <c r="A1" s="4" t="s">
        <v>162</v>
      </c>
      <c r="B1" s="51" t="s">
        <v>779</v>
      </c>
      <c r="C1" s="51" t="s">
        <v>780</v>
      </c>
      <c r="D1" s="51" t="s">
        <v>781</v>
      </c>
      <c r="E1" s="51" t="s">
        <v>782</v>
      </c>
      <c r="F1" s="51" t="s">
        <v>783</v>
      </c>
      <c r="G1" s="51" t="s">
        <v>784</v>
      </c>
      <c r="H1" s="51" t="s">
        <v>785</v>
      </c>
      <c r="I1" s="51" t="s">
        <v>786</v>
      </c>
      <c r="J1" s="51" t="s">
        <v>787</v>
      </c>
      <c r="K1" s="51" t="s">
        <v>788</v>
      </c>
    </row>
    <row r="2" spans="1:11" x14ac:dyDescent="0.25">
      <c r="A2" s="2" t="s">
        <v>386</v>
      </c>
      <c r="B2" s="2"/>
      <c r="C2" s="2"/>
      <c r="D2" s="2"/>
      <c r="E2" s="2"/>
      <c r="F2" s="2"/>
      <c r="G2" s="2"/>
      <c r="H2" s="2"/>
      <c r="I2" s="2"/>
      <c r="J2" s="2"/>
      <c r="K2" s="2"/>
    </row>
    <row r="3" spans="1:11" x14ac:dyDescent="0.25">
      <c r="A3" s="2" t="s">
        <v>394</v>
      </c>
      <c r="B3" s="2"/>
      <c r="C3" s="2"/>
      <c r="D3" s="2"/>
      <c r="E3" s="2"/>
      <c r="F3" s="2"/>
      <c r="G3" s="2"/>
      <c r="H3" s="2"/>
      <c r="I3" s="2"/>
      <c r="J3" s="2"/>
      <c r="K3" s="2"/>
    </row>
    <row r="4" spans="1:11" x14ac:dyDescent="0.25">
      <c r="A4" s="2" t="s">
        <v>396</v>
      </c>
      <c r="B4" s="2"/>
      <c r="C4" s="2"/>
      <c r="D4" s="2"/>
      <c r="E4" s="2"/>
      <c r="F4" s="2"/>
      <c r="G4" s="2"/>
      <c r="H4" s="2"/>
      <c r="I4" s="2"/>
      <c r="J4" s="2"/>
      <c r="K4" s="2"/>
    </row>
    <row r="5" spans="1:11" x14ac:dyDescent="0.25">
      <c r="A5" s="2" t="s">
        <v>399</v>
      </c>
      <c r="B5" s="2" t="s">
        <v>404</v>
      </c>
      <c r="C5" s="2"/>
      <c r="D5" s="2"/>
      <c r="E5" s="2"/>
      <c r="F5" s="2"/>
      <c r="G5" s="2"/>
      <c r="H5" s="2"/>
      <c r="I5" s="2"/>
      <c r="J5" s="2"/>
      <c r="K5" s="2" t="s">
        <v>405</v>
      </c>
    </row>
    <row r="6" spans="1:11" x14ac:dyDescent="0.25">
      <c r="A6" s="2" t="s">
        <v>410</v>
      </c>
      <c r="B6" s="2"/>
      <c r="C6" s="2"/>
      <c r="D6" s="2"/>
      <c r="E6" s="2"/>
      <c r="F6" s="2"/>
      <c r="G6" s="2"/>
      <c r="H6" s="2"/>
      <c r="I6" s="2"/>
      <c r="J6" s="2"/>
      <c r="K6" s="2"/>
    </row>
    <row r="7" spans="1:11" x14ac:dyDescent="0.25">
      <c r="A7" s="2" t="s">
        <v>417</v>
      </c>
      <c r="B7" s="2" t="s">
        <v>421</v>
      </c>
      <c r="C7" s="2"/>
      <c r="D7" s="2"/>
      <c r="E7" s="2"/>
      <c r="F7" s="2"/>
      <c r="G7" s="2"/>
      <c r="H7" s="2"/>
      <c r="I7" s="2"/>
      <c r="J7" s="2"/>
      <c r="K7" s="2" t="s">
        <v>22</v>
      </c>
    </row>
    <row r="8" spans="1:11" x14ac:dyDescent="0.25">
      <c r="A8" s="2" t="s">
        <v>430</v>
      </c>
      <c r="B8" s="2" t="s">
        <v>433</v>
      </c>
      <c r="C8" s="2"/>
      <c r="D8" s="2"/>
      <c r="E8" s="2"/>
      <c r="F8" s="2"/>
      <c r="G8" s="2"/>
      <c r="H8" s="2"/>
      <c r="I8" s="2"/>
      <c r="J8" s="2"/>
      <c r="K8" s="2" t="s">
        <v>434</v>
      </c>
    </row>
    <row r="9" spans="1:11" x14ac:dyDescent="0.25">
      <c r="A9" s="2" t="s">
        <v>448</v>
      </c>
      <c r="B9" s="2"/>
      <c r="C9" s="2"/>
      <c r="D9" s="2"/>
      <c r="E9" s="2"/>
      <c r="F9" s="2"/>
      <c r="G9" s="2"/>
      <c r="H9" s="2"/>
      <c r="I9" s="2"/>
      <c r="J9" s="2"/>
      <c r="K9" s="2"/>
    </row>
    <row r="10" spans="1:11" x14ac:dyDescent="0.25">
      <c r="A10" s="2" t="s">
        <v>450</v>
      </c>
      <c r="B10" s="2"/>
      <c r="C10" s="2"/>
      <c r="D10" s="2"/>
      <c r="E10" s="2"/>
      <c r="F10" s="2"/>
      <c r="G10" s="2"/>
      <c r="H10" s="2"/>
      <c r="I10" s="2"/>
      <c r="J10" s="2"/>
      <c r="K10" s="2"/>
    </row>
    <row r="11" spans="1:11" x14ac:dyDescent="0.25">
      <c r="A11" s="2" t="s">
        <v>455</v>
      </c>
      <c r="B11" s="2" t="s">
        <v>421</v>
      </c>
      <c r="C11" s="2"/>
      <c r="D11" s="2"/>
      <c r="E11" s="2"/>
      <c r="F11" s="2"/>
      <c r="G11" s="2"/>
      <c r="H11" s="2"/>
      <c r="I11" s="2"/>
      <c r="J11" s="2"/>
      <c r="K11" s="2" t="s">
        <v>457</v>
      </c>
    </row>
    <row r="12" spans="1:11" x14ac:dyDescent="0.25">
      <c r="A12" s="2" t="s">
        <v>463</v>
      </c>
      <c r="B12" s="2" t="s">
        <v>464</v>
      </c>
      <c r="C12" s="2"/>
      <c r="D12" s="2"/>
      <c r="E12" s="2"/>
      <c r="F12" s="2"/>
      <c r="G12" s="2"/>
      <c r="H12" s="2"/>
      <c r="I12" s="2"/>
      <c r="J12" s="2"/>
      <c r="K12" s="2"/>
    </row>
    <row r="13" spans="1:11" x14ac:dyDescent="0.25">
      <c r="A13" s="2" t="s">
        <v>471</v>
      </c>
      <c r="B13" s="2" t="s">
        <v>472</v>
      </c>
      <c r="C13" s="2"/>
      <c r="D13" s="2"/>
      <c r="E13" s="2"/>
      <c r="F13" s="2"/>
      <c r="G13" s="2"/>
      <c r="H13" s="2"/>
      <c r="I13" s="2"/>
      <c r="J13" s="2"/>
      <c r="K13" s="2"/>
    </row>
    <row r="14" spans="1:11" x14ac:dyDescent="0.25">
      <c r="A14" s="2" t="s">
        <v>480</v>
      </c>
      <c r="B14" s="2"/>
      <c r="C14" s="2"/>
      <c r="D14" s="2"/>
      <c r="E14" s="2"/>
      <c r="F14" s="2"/>
      <c r="G14" s="2"/>
      <c r="H14" s="2"/>
      <c r="I14" s="2"/>
      <c r="J14" s="2"/>
      <c r="K14" s="2"/>
    </row>
    <row r="15" spans="1:11" x14ac:dyDescent="0.25">
      <c r="A15" s="2" t="s">
        <v>485</v>
      </c>
      <c r="B15" s="2"/>
      <c r="C15" s="2"/>
      <c r="D15" s="2"/>
      <c r="E15" s="2"/>
      <c r="F15" s="2"/>
      <c r="G15" s="2"/>
      <c r="H15" s="2"/>
      <c r="I15" s="2"/>
      <c r="J15" s="2"/>
      <c r="K15" s="2"/>
    </row>
    <row r="16" spans="1:11" x14ac:dyDescent="0.25">
      <c r="A16" s="2" t="s">
        <v>486</v>
      </c>
      <c r="B16" s="2" t="s">
        <v>468</v>
      </c>
      <c r="C16" s="2"/>
      <c r="D16" s="2"/>
      <c r="E16" s="2"/>
      <c r="F16" s="2"/>
      <c r="G16" s="2"/>
      <c r="H16" s="2"/>
      <c r="I16" s="2"/>
      <c r="J16" s="2"/>
      <c r="K16" s="2"/>
    </row>
    <row r="17" spans="1:11" x14ac:dyDescent="0.25">
      <c r="A17" s="2" t="s">
        <v>491</v>
      </c>
      <c r="B17" s="2" t="s">
        <v>493</v>
      </c>
      <c r="C17" s="2"/>
      <c r="D17" s="2"/>
      <c r="E17" s="2"/>
      <c r="F17" s="2"/>
      <c r="G17" s="2"/>
      <c r="H17" s="2"/>
      <c r="I17" s="2"/>
      <c r="J17" s="2"/>
      <c r="K17" s="2"/>
    </row>
    <row r="18" spans="1:11" x14ac:dyDescent="0.25">
      <c r="A18" s="2" t="s">
        <v>506</v>
      </c>
      <c r="B18" s="2"/>
      <c r="C18" s="2"/>
      <c r="D18" s="2"/>
      <c r="E18" s="2"/>
      <c r="F18" s="2"/>
      <c r="G18" s="2"/>
      <c r="H18" s="2"/>
      <c r="I18" s="2"/>
      <c r="J18" s="2"/>
      <c r="K18" s="2"/>
    </row>
    <row r="19" spans="1:11" x14ac:dyDescent="0.25">
      <c r="A19" s="2" t="s">
        <v>507</v>
      </c>
      <c r="B19" s="2"/>
      <c r="C19" s="2"/>
      <c r="D19" s="2"/>
      <c r="E19" s="2"/>
      <c r="F19" s="2"/>
      <c r="G19" s="2"/>
      <c r="H19" s="2"/>
      <c r="I19" s="2"/>
      <c r="J19" s="2"/>
      <c r="K19" s="2"/>
    </row>
    <row r="20" spans="1:11" x14ac:dyDescent="0.25">
      <c r="A20" s="2" t="s">
        <v>520</v>
      </c>
      <c r="B20" s="2"/>
      <c r="C20" s="2"/>
      <c r="D20" s="2"/>
      <c r="E20" s="2"/>
      <c r="F20" s="2"/>
      <c r="G20" s="2"/>
      <c r="H20" s="2"/>
      <c r="I20" s="2"/>
      <c r="J20" s="2"/>
      <c r="K20" s="2"/>
    </row>
    <row r="21" spans="1:11" x14ac:dyDescent="0.25">
      <c r="A21" s="2" t="s">
        <v>529</v>
      </c>
      <c r="B21" s="2" t="s">
        <v>493</v>
      </c>
      <c r="C21" s="2"/>
      <c r="D21" s="2"/>
      <c r="E21" s="2"/>
      <c r="F21" s="2"/>
      <c r="G21" s="2"/>
      <c r="H21" s="2"/>
      <c r="I21" s="2"/>
      <c r="J21" s="2"/>
      <c r="K21" s="2"/>
    </row>
    <row r="22" spans="1:11" x14ac:dyDescent="0.25">
      <c r="A22" s="2" t="s">
        <v>533</v>
      </c>
      <c r="B22" s="2" t="s">
        <v>535</v>
      </c>
      <c r="C22" s="2"/>
      <c r="D22" s="2"/>
      <c r="E22" s="2"/>
      <c r="F22" s="2"/>
      <c r="G22" s="2"/>
      <c r="H22" s="2"/>
      <c r="I22" s="2"/>
      <c r="J22" s="2"/>
      <c r="K22" s="2"/>
    </row>
    <row r="23" spans="1:11" x14ac:dyDescent="0.25">
      <c r="A23" s="2" t="s">
        <v>539</v>
      </c>
      <c r="B23" s="2" t="s">
        <v>493</v>
      </c>
      <c r="C23" s="2"/>
      <c r="D23" s="2"/>
      <c r="E23" s="2"/>
      <c r="F23" s="2"/>
      <c r="G23" s="2"/>
      <c r="H23" s="2"/>
      <c r="I23" s="2"/>
      <c r="J23" s="2"/>
      <c r="K23" s="2"/>
    </row>
    <row r="24" spans="1:11" x14ac:dyDescent="0.25">
      <c r="A24" s="2" t="s">
        <v>542</v>
      </c>
      <c r="B24" s="2" t="s">
        <v>468</v>
      </c>
      <c r="C24" s="2"/>
      <c r="D24" s="2"/>
      <c r="E24" s="2"/>
      <c r="F24" s="2"/>
      <c r="G24" s="2"/>
      <c r="H24" s="2"/>
      <c r="I24" s="2"/>
      <c r="J24" s="2"/>
      <c r="K24" s="2"/>
    </row>
    <row r="25" spans="1:11" x14ac:dyDescent="0.25">
      <c r="A25" s="2" t="s">
        <v>547</v>
      </c>
      <c r="B25" s="2"/>
      <c r="C25" s="2"/>
      <c r="D25" s="2"/>
      <c r="E25" s="2"/>
      <c r="F25" s="2"/>
      <c r="G25" s="2"/>
      <c r="H25" s="2"/>
      <c r="I25" s="2"/>
      <c r="J25" s="2"/>
      <c r="K25" s="2"/>
    </row>
    <row r="26" spans="1:11" x14ac:dyDescent="0.25">
      <c r="A26" s="2" t="s">
        <v>548</v>
      </c>
      <c r="B26" s="2" t="s">
        <v>552</v>
      </c>
      <c r="C26" s="2"/>
      <c r="D26" s="2"/>
      <c r="E26" s="2"/>
      <c r="F26" s="2"/>
      <c r="G26" s="2"/>
      <c r="H26" s="2"/>
      <c r="I26" s="2"/>
      <c r="J26" s="2"/>
      <c r="K26" s="2" t="s">
        <v>553</v>
      </c>
    </row>
    <row r="27" spans="1:11" x14ac:dyDescent="0.25">
      <c r="A27" s="2" t="s">
        <v>586</v>
      </c>
      <c r="B27" s="2" t="s">
        <v>468</v>
      </c>
      <c r="C27" s="2"/>
      <c r="D27" s="2"/>
      <c r="E27" s="2"/>
      <c r="F27" s="2"/>
      <c r="G27" s="2"/>
      <c r="H27" s="2"/>
      <c r="I27" s="2"/>
      <c r="J27" s="2"/>
      <c r="K27" s="2"/>
    </row>
    <row r="28" spans="1:11" x14ac:dyDescent="0.25">
      <c r="A28" s="2" t="s">
        <v>590</v>
      </c>
      <c r="B28" s="2" t="s">
        <v>592</v>
      </c>
      <c r="C28" s="2"/>
      <c r="D28" s="2"/>
      <c r="E28" s="2"/>
      <c r="F28" s="2"/>
      <c r="G28" s="2"/>
      <c r="H28" s="2"/>
      <c r="I28" s="2"/>
      <c r="J28" s="2"/>
      <c r="K28" s="2" t="s">
        <v>593</v>
      </c>
    </row>
    <row r="29" spans="1:11" x14ac:dyDescent="0.25">
      <c r="A29" s="2" t="s">
        <v>602</v>
      </c>
      <c r="B29" s="2"/>
      <c r="C29" s="2"/>
      <c r="D29" s="2"/>
      <c r="E29" s="2"/>
      <c r="F29" s="2"/>
      <c r="G29" s="2"/>
      <c r="H29" s="2"/>
      <c r="I29" s="2"/>
      <c r="J29" s="2"/>
      <c r="K29" s="2"/>
    </row>
    <row r="30" spans="1:11" x14ac:dyDescent="0.25">
      <c r="A30" s="2" t="s">
        <v>605</v>
      </c>
      <c r="B30" s="2"/>
      <c r="C30" s="2"/>
      <c r="D30" s="2"/>
      <c r="E30" s="2"/>
      <c r="F30" s="2"/>
      <c r="G30" s="2"/>
      <c r="H30" s="2"/>
      <c r="I30" s="2"/>
      <c r="J30" s="2"/>
      <c r="K30" s="2"/>
    </row>
    <row r="31" spans="1:11" x14ac:dyDescent="0.25">
      <c r="A31" s="2" t="s">
        <v>612</v>
      </c>
      <c r="B31" s="2" t="s">
        <v>613</v>
      </c>
      <c r="C31" s="2"/>
      <c r="D31" s="2"/>
      <c r="E31" s="2"/>
      <c r="F31" s="2"/>
      <c r="G31" s="2"/>
      <c r="H31" s="2"/>
      <c r="I31" s="2"/>
      <c r="J31" s="2"/>
      <c r="K31" s="2"/>
    </row>
    <row r="32" spans="1:11" x14ac:dyDescent="0.25">
      <c r="A32" s="2" t="s">
        <v>618</v>
      </c>
      <c r="B32" s="2" t="s">
        <v>619</v>
      </c>
      <c r="C32" s="2"/>
      <c r="D32" s="2"/>
      <c r="E32" s="2"/>
      <c r="F32" s="2"/>
      <c r="G32" s="2"/>
      <c r="H32" s="2"/>
      <c r="I32" s="2"/>
      <c r="J32" s="2"/>
      <c r="K32" s="2"/>
    </row>
    <row r="33" spans="1:11" x14ac:dyDescent="0.25">
      <c r="A33" s="2" t="s">
        <v>622</v>
      </c>
      <c r="B33" s="2"/>
      <c r="C33" s="2"/>
      <c r="D33" s="2"/>
      <c r="E33" s="2"/>
      <c r="F33" s="2"/>
      <c r="G33" s="2"/>
      <c r="H33" s="2"/>
      <c r="I33" s="2"/>
      <c r="J33" s="2"/>
      <c r="K33" s="2"/>
    </row>
    <row r="34" spans="1:11" x14ac:dyDescent="0.25">
      <c r="A34" s="2" t="s">
        <v>624</v>
      </c>
      <c r="B34" s="2" t="s">
        <v>626</v>
      </c>
      <c r="C34" s="2"/>
      <c r="D34" s="2"/>
      <c r="E34" s="2"/>
      <c r="F34" s="2"/>
      <c r="G34" s="2"/>
      <c r="H34" s="2"/>
      <c r="I34" s="2"/>
      <c r="J34" s="2"/>
      <c r="K34" s="2"/>
    </row>
    <row r="35" spans="1:11" x14ac:dyDescent="0.25">
      <c r="A35" s="2" t="s">
        <v>630</v>
      </c>
      <c r="B35" s="2"/>
      <c r="C35" s="2"/>
      <c r="D35" s="2"/>
      <c r="E35" s="2"/>
      <c r="F35" s="2"/>
      <c r="G35" s="2"/>
      <c r="H35" s="2"/>
      <c r="I35" s="2"/>
      <c r="J35" s="2"/>
      <c r="K35" s="2"/>
    </row>
    <row r="36" spans="1:11" x14ac:dyDescent="0.25">
      <c r="A36" s="2" t="s">
        <v>633</v>
      </c>
      <c r="B36" s="2"/>
      <c r="C36" s="2"/>
      <c r="D36" s="2"/>
      <c r="E36" s="2"/>
      <c r="F36" s="2"/>
      <c r="G36" s="2"/>
      <c r="H36" s="2"/>
      <c r="I36" s="2"/>
      <c r="J36" s="2"/>
      <c r="K36" s="2"/>
    </row>
    <row r="37" spans="1:11" x14ac:dyDescent="0.25">
      <c r="A37" s="2" t="s">
        <v>639</v>
      </c>
      <c r="B37" s="2"/>
      <c r="C37" s="2"/>
      <c r="D37" s="2"/>
      <c r="E37" s="2"/>
      <c r="F37" s="2"/>
      <c r="G37" s="2"/>
      <c r="H37" s="2"/>
      <c r="I37" s="2"/>
      <c r="J37" s="2"/>
      <c r="K37" s="2"/>
    </row>
    <row r="38" spans="1:11" x14ac:dyDescent="0.25">
      <c r="A38" s="2" t="s">
        <v>645</v>
      </c>
      <c r="B38" s="2" t="s">
        <v>619</v>
      </c>
      <c r="C38" s="2"/>
      <c r="D38" s="2"/>
      <c r="E38" s="2"/>
      <c r="F38" s="2"/>
      <c r="G38" s="2"/>
      <c r="H38" s="2"/>
      <c r="I38" s="2"/>
      <c r="J38" s="2"/>
      <c r="K38" s="2"/>
    </row>
    <row r="39" spans="1:11" x14ac:dyDescent="0.25">
      <c r="A39" s="2" t="s">
        <v>653</v>
      </c>
      <c r="B39" s="2" t="s">
        <v>655</v>
      </c>
      <c r="C39" s="2"/>
      <c r="D39" s="2"/>
      <c r="E39" s="2"/>
      <c r="F39" s="2"/>
      <c r="G39" s="2"/>
      <c r="H39" s="2"/>
      <c r="I39" s="2"/>
      <c r="J39" s="2"/>
      <c r="K39" s="2"/>
    </row>
    <row r="40" spans="1:11" x14ac:dyDescent="0.25">
      <c r="A40" s="2" t="s">
        <v>668</v>
      </c>
      <c r="B40" s="2" t="s">
        <v>437</v>
      </c>
      <c r="C40" s="2"/>
      <c r="D40" s="2"/>
      <c r="E40" s="2"/>
      <c r="F40" s="2"/>
      <c r="G40" s="2"/>
      <c r="H40" s="2"/>
      <c r="I40" s="2"/>
      <c r="J40" s="2"/>
      <c r="K40" s="2"/>
    </row>
    <row r="41" spans="1:11" x14ac:dyDescent="0.25">
      <c r="A41" s="2" t="s">
        <v>682</v>
      </c>
      <c r="B41" s="2"/>
      <c r="C41" s="2"/>
      <c r="D41" s="2"/>
      <c r="E41" s="2"/>
      <c r="F41" s="2"/>
      <c r="G41" s="2"/>
      <c r="H41" s="2"/>
      <c r="I41" s="2"/>
      <c r="J41" s="2"/>
      <c r="K41" s="2"/>
    </row>
    <row r="42" spans="1:11" x14ac:dyDescent="0.25">
      <c r="A42" s="2" t="s">
        <v>686</v>
      </c>
      <c r="B42" s="2"/>
      <c r="C42" s="2"/>
      <c r="D42" s="2"/>
      <c r="E42" s="2"/>
      <c r="F42" s="2"/>
      <c r="G42" s="2"/>
      <c r="H42" s="2"/>
      <c r="I42" s="2"/>
      <c r="J42" s="2"/>
      <c r="K42" s="2"/>
    </row>
    <row r="43" spans="1:11" x14ac:dyDescent="0.25">
      <c r="A43" s="2" t="s">
        <v>689</v>
      </c>
      <c r="B43" s="2"/>
      <c r="C43" s="2"/>
      <c r="D43" s="2"/>
      <c r="E43" s="2"/>
      <c r="F43" s="2"/>
      <c r="G43" s="2"/>
      <c r="H43" s="2"/>
      <c r="I43" s="2"/>
      <c r="J43" s="2"/>
      <c r="K43" s="2"/>
    </row>
    <row r="44" spans="1:11" x14ac:dyDescent="0.25">
      <c r="A44" s="2" t="s">
        <v>695</v>
      </c>
      <c r="B44" s="2" t="s">
        <v>655</v>
      </c>
      <c r="C44" s="2"/>
      <c r="D44" s="2"/>
      <c r="E44" s="2"/>
      <c r="F44" s="2"/>
      <c r="G44" s="2"/>
      <c r="H44" s="2"/>
      <c r="I44" s="2"/>
      <c r="J44" s="2"/>
      <c r="K44" s="2"/>
    </row>
    <row r="45" spans="1:11" x14ac:dyDescent="0.25">
      <c r="A45" s="2" t="s">
        <v>705</v>
      </c>
      <c r="B45" s="2" t="s">
        <v>437</v>
      </c>
      <c r="C45" s="2"/>
      <c r="D45" s="2"/>
      <c r="E45" s="2"/>
      <c r="F45" s="2"/>
      <c r="G45" s="2"/>
      <c r="H45" s="2"/>
      <c r="I45" s="2"/>
      <c r="J45" s="2"/>
      <c r="K45" s="2"/>
    </row>
    <row r="46" spans="1:11" x14ac:dyDescent="0.25">
      <c r="A46" s="2" t="s">
        <v>709</v>
      </c>
      <c r="B46" s="2"/>
      <c r="C46" s="2"/>
      <c r="D46" s="2"/>
      <c r="E46" s="2"/>
      <c r="F46" s="2"/>
      <c r="G46" s="2"/>
      <c r="H46" s="2"/>
      <c r="I46" s="2"/>
      <c r="J46" s="2"/>
      <c r="K46" s="2"/>
    </row>
    <row r="47" spans="1:11" x14ac:dyDescent="0.25">
      <c r="A47" s="2" t="s">
        <v>718</v>
      </c>
      <c r="B47" s="2" t="s">
        <v>541</v>
      </c>
      <c r="C47" s="2"/>
      <c r="D47" s="2"/>
      <c r="E47" s="2"/>
      <c r="F47" s="2"/>
      <c r="G47" s="2"/>
      <c r="H47" s="2"/>
      <c r="I47" s="2"/>
      <c r="J47" s="2"/>
      <c r="K47" s="2"/>
    </row>
    <row r="48" spans="1:11" x14ac:dyDescent="0.25">
      <c r="A48" s="2" t="s">
        <v>728</v>
      </c>
      <c r="B48" s="2" t="s">
        <v>729</v>
      </c>
      <c r="C48" s="2"/>
      <c r="D48" s="2"/>
      <c r="E48" s="2"/>
      <c r="F48" s="2"/>
      <c r="G48" s="2"/>
      <c r="H48" s="2"/>
      <c r="I48" s="2"/>
      <c r="J48" s="2"/>
      <c r="K48" s="2"/>
    </row>
    <row r="49" spans="1:11" x14ac:dyDescent="0.25">
      <c r="A49" s="2" t="s">
        <v>731</v>
      </c>
      <c r="B49" s="2" t="s">
        <v>541</v>
      </c>
      <c r="C49" s="2"/>
      <c r="D49" s="2"/>
      <c r="E49" s="2"/>
      <c r="F49" s="2"/>
      <c r="G49" s="2"/>
      <c r="H49" s="2"/>
      <c r="I49" s="2"/>
      <c r="J49" s="2"/>
      <c r="K49" s="2"/>
    </row>
    <row r="50" spans="1:11" x14ac:dyDescent="0.25">
      <c r="A50" s="2" t="s">
        <v>738</v>
      </c>
      <c r="B50" s="2"/>
      <c r="C50" s="2"/>
      <c r="D50" s="2"/>
      <c r="E50" s="2"/>
      <c r="F50" s="2"/>
      <c r="G50" s="2"/>
      <c r="H50" s="2"/>
      <c r="I50" s="2"/>
      <c r="J50" s="2"/>
      <c r="K50" s="2"/>
    </row>
    <row r="51" spans="1:11" x14ac:dyDescent="0.25">
      <c r="A51" s="2" t="s">
        <v>742</v>
      </c>
      <c r="B51" s="2" t="s">
        <v>744</v>
      </c>
      <c r="C51" s="2"/>
      <c r="D51" s="2"/>
      <c r="E51" s="2"/>
      <c r="F51" s="2"/>
      <c r="G51" s="2"/>
      <c r="H51" s="2"/>
      <c r="I51" s="2"/>
      <c r="J51" s="2"/>
      <c r="K51" s="2"/>
    </row>
    <row r="52" spans="1:11" x14ac:dyDescent="0.25">
      <c r="A52" s="2" t="s">
        <v>747</v>
      </c>
      <c r="B52" s="2" t="s">
        <v>750</v>
      </c>
      <c r="C52" s="2"/>
      <c r="D52" s="2"/>
      <c r="E52" s="2"/>
      <c r="F52" s="2"/>
      <c r="G52" s="2"/>
      <c r="H52" s="2"/>
      <c r="I52" s="2"/>
      <c r="J52" s="2"/>
      <c r="K52" s="2"/>
    </row>
    <row r="53" spans="1:11" x14ac:dyDescent="0.25">
      <c r="A53" s="2" t="s">
        <v>756</v>
      </c>
      <c r="B53" s="2" t="s">
        <v>759</v>
      </c>
      <c r="C53" s="2"/>
      <c r="D53" s="2"/>
      <c r="E53" s="2"/>
      <c r="F53" s="2"/>
      <c r="G53" s="2"/>
      <c r="H53" s="2"/>
      <c r="I53" s="2"/>
      <c r="J53" s="2"/>
      <c r="K53" s="2"/>
    </row>
    <row r="54" spans="1:11" x14ac:dyDescent="0.25">
      <c r="A54" s="34" t="s">
        <v>765</v>
      </c>
      <c r="B54" s="35"/>
      <c r="C54" s="2"/>
      <c r="D54" s="2"/>
      <c r="E54" s="2"/>
      <c r="F54" s="2"/>
      <c r="G54" s="2"/>
      <c r="H54" s="2"/>
      <c r="I54" s="2"/>
      <c r="J54" s="2"/>
      <c r="K54" s="35"/>
    </row>
    <row r="55" spans="1:11" x14ac:dyDescent="0.25">
      <c r="A55" s="34" t="s">
        <v>767</v>
      </c>
      <c r="B55" s="35" t="s">
        <v>493</v>
      </c>
      <c r="C55" s="2"/>
      <c r="D55" s="2"/>
      <c r="E55" s="2"/>
      <c r="F55" s="2"/>
      <c r="G55" s="2"/>
      <c r="H55" s="2"/>
      <c r="I55" s="2"/>
      <c r="J55" s="2"/>
      <c r="K55" s="35"/>
    </row>
    <row r="56" spans="1:11" x14ac:dyDescent="0.25">
      <c r="A56" s="34" t="s">
        <v>770</v>
      </c>
      <c r="B56" s="35" t="s">
        <v>772</v>
      </c>
      <c r="C56" s="2"/>
      <c r="D56" s="2"/>
      <c r="E56" s="2"/>
      <c r="F56" s="2"/>
      <c r="G56" s="2"/>
      <c r="H56" s="2"/>
      <c r="I56" s="2"/>
      <c r="J56" s="2"/>
      <c r="K56" s="35"/>
    </row>
    <row r="57" spans="1:11" x14ac:dyDescent="0.25">
      <c r="A57" s="34" t="s">
        <v>774</v>
      </c>
      <c r="B57" s="35"/>
      <c r="C57" s="2"/>
      <c r="D57" s="2"/>
      <c r="E57" s="2"/>
      <c r="F57" s="2"/>
      <c r="G57" s="2"/>
      <c r="H57" s="2"/>
      <c r="I57" s="2"/>
      <c r="J57" s="2"/>
      <c r="K57" s="35"/>
    </row>
    <row r="58" spans="1:11" x14ac:dyDescent="0.25">
      <c r="A58" s="34" t="s">
        <v>776</v>
      </c>
      <c r="B58" s="35"/>
      <c r="C58" s="2"/>
      <c r="D58" s="2"/>
      <c r="E58" s="2"/>
      <c r="F58" s="2"/>
      <c r="G58" s="2"/>
      <c r="H58" s="2"/>
      <c r="I58" s="2"/>
      <c r="J58" s="2"/>
      <c r="K58" s="3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58"/>
  <sheetViews>
    <sheetView workbookViewId="0">
      <selection sqref="A1:A1048576"/>
    </sheetView>
  </sheetViews>
  <sheetFormatPr defaultRowHeight="15" x14ac:dyDescent="0.25"/>
  <sheetData>
    <row r="1" spans="1:13" ht="90" x14ac:dyDescent="0.25">
      <c r="A1" s="4" t="s">
        <v>162</v>
      </c>
      <c r="B1" s="52" t="s">
        <v>789</v>
      </c>
      <c r="C1" s="52" t="s">
        <v>790</v>
      </c>
      <c r="D1" s="52" t="s">
        <v>791</v>
      </c>
      <c r="E1" s="52" t="s">
        <v>792</v>
      </c>
      <c r="F1" s="52" t="s">
        <v>793</v>
      </c>
      <c r="G1" s="52" t="s">
        <v>794</v>
      </c>
      <c r="H1" s="52" t="s">
        <v>795</v>
      </c>
      <c r="I1" s="52" t="s">
        <v>796</v>
      </c>
      <c r="J1" s="52" t="s">
        <v>797</v>
      </c>
      <c r="K1" s="52" t="s">
        <v>798</v>
      </c>
      <c r="L1" s="52" t="s">
        <v>787</v>
      </c>
      <c r="M1" s="51" t="s">
        <v>788</v>
      </c>
    </row>
    <row r="2" spans="1:13" x14ac:dyDescent="0.25">
      <c r="A2" s="2" t="s">
        <v>386</v>
      </c>
      <c r="B2" s="2"/>
      <c r="C2" s="2"/>
    </row>
    <row r="3" spans="1:13" x14ac:dyDescent="0.25">
      <c r="A3" s="2" t="s">
        <v>394</v>
      </c>
      <c r="B3" s="2"/>
      <c r="C3" s="2"/>
    </row>
    <row r="4" spans="1:13" x14ac:dyDescent="0.25">
      <c r="A4" s="2" t="s">
        <v>396</v>
      </c>
      <c r="B4" s="2"/>
      <c r="C4" s="2"/>
    </row>
    <row r="5" spans="1:13" x14ac:dyDescent="0.25">
      <c r="A5" s="2" t="s">
        <v>399</v>
      </c>
      <c r="B5" s="2" t="s">
        <v>406</v>
      </c>
      <c r="C5" s="2"/>
    </row>
    <row r="6" spans="1:13" x14ac:dyDescent="0.25">
      <c r="A6" s="2" t="s">
        <v>410</v>
      </c>
      <c r="B6" s="2"/>
      <c r="C6" s="2"/>
    </row>
    <row r="7" spans="1:13" x14ac:dyDescent="0.25">
      <c r="A7" s="2" t="s">
        <v>417</v>
      </c>
      <c r="B7" s="2" t="s">
        <v>422</v>
      </c>
      <c r="C7" s="2"/>
    </row>
    <row r="8" spans="1:13" x14ac:dyDescent="0.25">
      <c r="A8" s="2" t="s">
        <v>430</v>
      </c>
      <c r="B8" s="2" t="s">
        <v>435</v>
      </c>
      <c r="C8" s="2"/>
    </row>
    <row r="9" spans="1:13" x14ac:dyDescent="0.25">
      <c r="A9" s="2" t="s">
        <v>448</v>
      </c>
      <c r="B9" s="2"/>
      <c r="C9" s="2"/>
    </row>
    <row r="10" spans="1:13" x14ac:dyDescent="0.25">
      <c r="A10" s="2" t="s">
        <v>450</v>
      </c>
      <c r="B10" s="2"/>
      <c r="C10" s="2"/>
    </row>
    <row r="11" spans="1:13" x14ac:dyDescent="0.25">
      <c r="A11" s="2" t="s">
        <v>455</v>
      </c>
      <c r="B11" s="2" t="s">
        <v>458</v>
      </c>
      <c r="C11" s="2"/>
    </row>
    <row r="12" spans="1:13" x14ac:dyDescent="0.25">
      <c r="A12" s="2" t="s">
        <v>463</v>
      </c>
      <c r="B12" s="2" t="s">
        <v>465</v>
      </c>
      <c r="C12" s="2"/>
    </row>
    <row r="13" spans="1:13" x14ac:dyDescent="0.25">
      <c r="A13" s="2" t="s">
        <v>471</v>
      </c>
      <c r="B13" s="2" t="s">
        <v>473</v>
      </c>
      <c r="C13" s="2"/>
    </row>
    <row r="14" spans="1:13" x14ac:dyDescent="0.25">
      <c r="A14" s="2" t="s">
        <v>480</v>
      </c>
      <c r="B14" s="2"/>
      <c r="C14" s="2"/>
    </row>
    <row r="15" spans="1:13" x14ac:dyDescent="0.25">
      <c r="A15" s="2" t="s">
        <v>485</v>
      </c>
      <c r="B15" s="2"/>
      <c r="C15" s="2"/>
    </row>
    <row r="16" spans="1:13" x14ac:dyDescent="0.25">
      <c r="A16" s="2" t="s">
        <v>486</v>
      </c>
      <c r="B16" s="2" t="s">
        <v>488</v>
      </c>
      <c r="C16" s="2"/>
    </row>
    <row r="17" spans="1:3" x14ac:dyDescent="0.25">
      <c r="A17" s="2" t="s">
        <v>491</v>
      </c>
      <c r="B17" s="2" t="s">
        <v>494</v>
      </c>
      <c r="C17" s="2"/>
    </row>
    <row r="18" spans="1:3" x14ac:dyDescent="0.25">
      <c r="A18" s="2" t="s">
        <v>506</v>
      </c>
      <c r="B18" s="2"/>
      <c r="C18" s="2"/>
    </row>
    <row r="19" spans="1:3" x14ac:dyDescent="0.25">
      <c r="A19" s="2" t="s">
        <v>507</v>
      </c>
      <c r="B19" s="2"/>
      <c r="C19" s="2"/>
    </row>
    <row r="20" spans="1:3" x14ac:dyDescent="0.25">
      <c r="A20" s="2" t="s">
        <v>520</v>
      </c>
      <c r="B20" s="2"/>
      <c r="C20" s="2"/>
    </row>
    <row r="21" spans="1:3" x14ac:dyDescent="0.25">
      <c r="A21" s="2" t="s">
        <v>529</v>
      </c>
      <c r="B21" s="2" t="s">
        <v>422</v>
      </c>
      <c r="C21" s="2"/>
    </row>
    <row r="22" spans="1:3" x14ac:dyDescent="0.25">
      <c r="A22" s="2" t="s">
        <v>533</v>
      </c>
      <c r="B22" s="2" t="s">
        <v>536</v>
      </c>
      <c r="C22" s="2"/>
    </row>
    <row r="23" spans="1:3" x14ac:dyDescent="0.25">
      <c r="A23" s="2" t="s">
        <v>539</v>
      </c>
      <c r="B23" s="2" t="s">
        <v>540</v>
      </c>
      <c r="C23" s="2"/>
    </row>
    <row r="24" spans="1:3" x14ac:dyDescent="0.25">
      <c r="A24" s="2" t="s">
        <v>542</v>
      </c>
      <c r="B24" s="2" t="s">
        <v>544</v>
      </c>
      <c r="C24" s="2"/>
    </row>
    <row r="25" spans="1:3" x14ac:dyDescent="0.25">
      <c r="A25" s="2" t="s">
        <v>547</v>
      </c>
      <c r="B25" s="2"/>
      <c r="C25" s="2"/>
    </row>
    <row r="26" spans="1:3" x14ac:dyDescent="0.25">
      <c r="A26" s="2" t="s">
        <v>548</v>
      </c>
      <c r="B26" s="2" t="s">
        <v>554</v>
      </c>
      <c r="C26" s="2" t="s">
        <v>555</v>
      </c>
    </row>
    <row r="27" spans="1:3" x14ac:dyDescent="0.25">
      <c r="A27" s="2" t="s">
        <v>586</v>
      </c>
      <c r="B27" s="2" t="s">
        <v>587</v>
      </c>
      <c r="C27" s="2"/>
    </row>
    <row r="28" spans="1:3" x14ac:dyDescent="0.25">
      <c r="A28" s="2" t="s">
        <v>590</v>
      </c>
      <c r="B28" s="2" t="s">
        <v>594</v>
      </c>
      <c r="C28" s="2"/>
    </row>
    <row r="29" spans="1:3" x14ac:dyDescent="0.25">
      <c r="A29" s="2" t="s">
        <v>602</v>
      </c>
      <c r="B29" s="2"/>
      <c r="C29" s="2"/>
    </row>
    <row r="30" spans="1:3" x14ac:dyDescent="0.25">
      <c r="A30" s="2" t="s">
        <v>605</v>
      </c>
      <c r="B30" s="2"/>
      <c r="C30" s="2"/>
    </row>
    <row r="31" spans="1:3" x14ac:dyDescent="0.25">
      <c r="A31" s="2" t="s">
        <v>612</v>
      </c>
      <c r="B31" s="2" t="s">
        <v>614</v>
      </c>
      <c r="C31" s="2"/>
    </row>
    <row r="32" spans="1:3" x14ac:dyDescent="0.25">
      <c r="A32" s="2" t="s">
        <v>618</v>
      </c>
      <c r="B32" s="2" t="s">
        <v>620</v>
      </c>
      <c r="C32" s="2"/>
    </row>
    <row r="33" spans="1:3" x14ac:dyDescent="0.25">
      <c r="A33" s="2" t="s">
        <v>622</v>
      </c>
      <c r="B33" s="2"/>
      <c r="C33" s="2"/>
    </row>
    <row r="34" spans="1:3" x14ac:dyDescent="0.25">
      <c r="A34" s="2" t="s">
        <v>624</v>
      </c>
      <c r="B34" s="2" t="s">
        <v>627</v>
      </c>
      <c r="C34" s="2"/>
    </row>
    <row r="35" spans="1:3" x14ac:dyDescent="0.25">
      <c r="A35" s="2" t="s">
        <v>630</v>
      </c>
      <c r="B35" s="2"/>
      <c r="C35" s="2"/>
    </row>
    <row r="36" spans="1:3" x14ac:dyDescent="0.25">
      <c r="A36" s="2" t="s">
        <v>633</v>
      </c>
      <c r="B36" s="2"/>
      <c r="C36" s="2"/>
    </row>
    <row r="37" spans="1:3" x14ac:dyDescent="0.25">
      <c r="A37" s="2" t="s">
        <v>639</v>
      </c>
      <c r="B37" s="2"/>
      <c r="C37" s="2"/>
    </row>
    <row r="38" spans="1:3" x14ac:dyDescent="0.25">
      <c r="A38" s="2" t="s">
        <v>645</v>
      </c>
      <c r="B38" s="2" t="s">
        <v>648</v>
      </c>
      <c r="C38" s="2"/>
    </row>
    <row r="39" spans="1:3" x14ac:dyDescent="0.25">
      <c r="A39" s="2" t="s">
        <v>653</v>
      </c>
      <c r="B39" s="2" t="s">
        <v>421</v>
      </c>
      <c r="C39" s="2" t="s">
        <v>656</v>
      </c>
    </row>
    <row r="40" spans="1:3" x14ac:dyDescent="0.25">
      <c r="A40" s="2" t="s">
        <v>668</v>
      </c>
      <c r="B40" s="2" t="s">
        <v>406</v>
      </c>
      <c r="C40" s="2"/>
    </row>
    <row r="41" spans="1:3" x14ac:dyDescent="0.25">
      <c r="A41" s="2" t="s">
        <v>682</v>
      </c>
      <c r="B41" s="2"/>
      <c r="C41" s="2"/>
    </row>
    <row r="42" spans="1:3" x14ac:dyDescent="0.25">
      <c r="A42" s="2" t="s">
        <v>686</v>
      </c>
      <c r="B42" s="2"/>
      <c r="C42" s="2"/>
    </row>
    <row r="43" spans="1:3" x14ac:dyDescent="0.25">
      <c r="A43" s="2" t="s">
        <v>689</v>
      </c>
      <c r="B43" s="2"/>
      <c r="C43" s="2"/>
    </row>
    <row r="44" spans="1:3" x14ac:dyDescent="0.25">
      <c r="A44" s="2" t="s">
        <v>695</v>
      </c>
      <c r="B44" s="2" t="s">
        <v>458</v>
      </c>
      <c r="C44" s="2"/>
    </row>
    <row r="45" spans="1:3" x14ac:dyDescent="0.25">
      <c r="A45" s="2" t="s">
        <v>705</v>
      </c>
      <c r="B45" s="2" t="s">
        <v>458</v>
      </c>
      <c r="C45" s="2"/>
    </row>
    <row r="46" spans="1:3" x14ac:dyDescent="0.25">
      <c r="A46" s="2" t="s">
        <v>709</v>
      </c>
      <c r="B46" s="2"/>
      <c r="C46" s="2"/>
    </row>
    <row r="47" spans="1:3" x14ac:dyDescent="0.25">
      <c r="A47" s="2" t="s">
        <v>718</v>
      </c>
      <c r="B47" s="2" t="s">
        <v>720</v>
      </c>
      <c r="C47" s="2"/>
    </row>
    <row r="48" spans="1:3" x14ac:dyDescent="0.25">
      <c r="A48" s="2" t="s">
        <v>728</v>
      </c>
      <c r="B48" s="2" t="s">
        <v>730</v>
      </c>
      <c r="C48" s="2"/>
    </row>
    <row r="49" spans="1:3" x14ac:dyDescent="0.25">
      <c r="A49" s="2" t="s">
        <v>731</v>
      </c>
      <c r="B49" s="2" t="s">
        <v>733</v>
      </c>
      <c r="C49" s="2"/>
    </row>
    <row r="50" spans="1:3" x14ac:dyDescent="0.25">
      <c r="A50" s="2" t="s">
        <v>738</v>
      </c>
      <c r="B50" s="2"/>
      <c r="C50" s="2"/>
    </row>
    <row r="51" spans="1:3" x14ac:dyDescent="0.25">
      <c r="A51" s="2" t="s">
        <v>742</v>
      </c>
      <c r="B51" s="2" t="s">
        <v>594</v>
      </c>
      <c r="C51" s="2"/>
    </row>
    <row r="52" spans="1:3" x14ac:dyDescent="0.25">
      <c r="A52" s="2" t="s">
        <v>747</v>
      </c>
      <c r="B52" s="2" t="s">
        <v>751</v>
      </c>
      <c r="C52" s="2"/>
    </row>
    <row r="53" spans="1:3" x14ac:dyDescent="0.25">
      <c r="A53" s="2" t="s">
        <v>756</v>
      </c>
      <c r="B53" s="2" t="s">
        <v>760</v>
      </c>
      <c r="C53" s="2"/>
    </row>
    <row r="54" spans="1:3" x14ac:dyDescent="0.25">
      <c r="A54" s="34" t="s">
        <v>765</v>
      </c>
      <c r="B54" s="35"/>
      <c r="C54" s="35"/>
    </row>
    <row r="55" spans="1:3" x14ac:dyDescent="0.25">
      <c r="A55" s="34" t="s">
        <v>767</v>
      </c>
      <c r="B55" s="35" t="s">
        <v>768</v>
      </c>
      <c r="C55" s="35"/>
    </row>
    <row r="56" spans="1:3" x14ac:dyDescent="0.25">
      <c r="A56" s="34" t="s">
        <v>770</v>
      </c>
      <c r="B56" s="35" t="s">
        <v>773</v>
      </c>
      <c r="C56" s="35"/>
    </row>
    <row r="57" spans="1:3" x14ac:dyDescent="0.25">
      <c r="A57" s="34" t="s">
        <v>774</v>
      </c>
      <c r="B57" s="35"/>
      <c r="C57" s="35"/>
    </row>
    <row r="58" spans="1:3" x14ac:dyDescent="0.25">
      <c r="A58" s="34" t="s">
        <v>776</v>
      </c>
      <c r="B58" s="35"/>
      <c r="C58" s="3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8"/>
  <sheetViews>
    <sheetView workbookViewId="0">
      <selection sqref="A1:A1048576"/>
    </sheetView>
  </sheetViews>
  <sheetFormatPr defaultRowHeight="15" x14ac:dyDescent="0.25"/>
  <sheetData>
    <row r="1" spans="1:3" x14ac:dyDescent="0.25">
      <c r="A1" s="4" t="s">
        <v>162</v>
      </c>
      <c r="B1" s="4" t="s">
        <v>219</v>
      </c>
      <c r="C1" s="4" t="s">
        <v>220</v>
      </c>
    </row>
    <row r="2" spans="1:3" x14ac:dyDescent="0.25">
      <c r="A2" s="2" t="s">
        <v>386</v>
      </c>
      <c r="B2" s="2"/>
      <c r="C2" s="2"/>
    </row>
    <row r="3" spans="1:3" x14ac:dyDescent="0.25">
      <c r="A3" s="2" t="s">
        <v>394</v>
      </c>
      <c r="B3" s="2"/>
      <c r="C3" s="2"/>
    </row>
    <row r="4" spans="1:3" x14ac:dyDescent="0.25">
      <c r="A4" s="2" t="s">
        <v>396</v>
      </c>
      <c r="B4" s="2"/>
      <c r="C4" s="2"/>
    </row>
    <row r="5" spans="1:3" x14ac:dyDescent="0.25">
      <c r="A5" s="2" t="s">
        <v>399</v>
      </c>
      <c r="B5" s="2"/>
      <c r="C5" s="2"/>
    </row>
    <row r="6" spans="1:3" x14ac:dyDescent="0.25">
      <c r="A6" s="2" t="s">
        <v>410</v>
      </c>
      <c r="B6" s="2"/>
      <c r="C6" s="2"/>
    </row>
    <row r="7" spans="1:3" x14ac:dyDescent="0.25">
      <c r="A7" s="2" t="s">
        <v>417</v>
      </c>
      <c r="B7" s="2">
        <v>3</v>
      </c>
      <c r="C7" s="2"/>
    </row>
    <row r="8" spans="1:3" x14ac:dyDescent="0.25">
      <c r="A8" s="2" t="s">
        <v>430</v>
      </c>
      <c r="B8" s="2">
        <v>2</v>
      </c>
      <c r="C8" s="2"/>
    </row>
    <row r="9" spans="1:3" x14ac:dyDescent="0.25">
      <c r="A9" s="2" t="s">
        <v>448</v>
      </c>
      <c r="B9" s="2"/>
      <c r="C9" s="2"/>
    </row>
    <row r="10" spans="1:3" x14ac:dyDescent="0.25">
      <c r="A10" s="2" t="s">
        <v>450</v>
      </c>
      <c r="B10" s="2"/>
      <c r="C10" s="2"/>
    </row>
    <row r="11" spans="1:3" x14ac:dyDescent="0.25">
      <c r="A11" s="2" t="s">
        <v>455</v>
      </c>
      <c r="B11" s="2">
        <v>3</v>
      </c>
      <c r="C11" s="2"/>
    </row>
    <row r="12" spans="1:3" x14ac:dyDescent="0.25">
      <c r="A12" s="2" t="s">
        <v>463</v>
      </c>
      <c r="B12" s="2">
        <v>1</v>
      </c>
      <c r="C12" s="2" t="s">
        <v>466</v>
      </c>
    </row>
    <row r="13" spans="1:3" x14ac:dyDescent="0.25">
      <c r="A13" s="2" t="s">
        <v>471</v>
      </c>
      <c r="B13" s="2">
        <v>2</v>
      </c>
      <c r="C13" s="2"/>
    </row>
    <row r="14" spans="1:3" x14ac:dyDescent="0.25">
      <c r="A14" s="2" t="s">
        <v>480</v>
      </c>
      <c r="B14" s="2"/>
      <c r="C14" s="2"/>
    </row>
    <row r="15" spans="1:3" x14ac:dyDescent="0.25">
      <c r="A15" s="2" t="s">
        <v>485</v>
      </c>
      <c r="B15" s="2"/>
      <c r="C15" s="2"/>
    </row>
    <row r="16" spans="1:3" x14ac:dyDescent="0.25">
      <c r="A16" s="2" t="s">
        <v>486</v>
      </c>
      <c r="B16" s="2">
        <v>2</v>
      </c>
      <c r="C16" s="2"/>
    </row>
    <row r="17" spans="1:3" x14ac:dyDescent="0.25">
      <c r="A17" s="2" t="s">
        <v>491</v>
      </c>
      <c r="B17" s="2">
        <v>2</v>
      </c>
      <c r="C17" s="2"/>
    </row>
    <row r="18" spans="1:3" x14ac:dyDescent="0.25">
      <c r="A18" s="2" t="s">
        <v>506</v>
      </c>
      <c r="B18" s="2"/>
      <c r="C18" s="2"/>
    </row>
    <row r="19" spans="1:3" x14ac:dyDescent="0.25">
      <c r="A19" s="2" t="s">
        <v>507</v>
      </c>
      <c r="B19" s="2"/>
      <c r="C19" s="2"/>
    </row>
    <row r="20" spans="1:3" x14ac:dyDescent="0.25">
      <c r="A20" s="2" t="s">
        <v>520</v>
      </c>
      <c r="B20" s="2"/>
      <c r="C20" s="2"/>
    </row>
    <row r="21" spans="1:3" x14ac:dyDescent="0.25">
      <c r="A21" s="2" t="s">
        <v>529</v>
      </c>
      <c r="B21" s="2">
        <v>3</v>
      </c>
      <c r="C21" s="2"/>
    </row>
    <row r="22" spans="1:3" x14ac:dyDescent="0.25">
      <c r="A22" s="2" t="s">
        <v>533</v>
      </c>
      <c r="B22" s="2">
        <v>3</v>
      </c>
      <c r="C22" s="2"/>
    </row>
    <row r="23" spans="1:3" x14ac:dyDescent="0.25">
      <c r="A23" s="2" t="s">
        <v>539</v>
      </c>
      <c r="B23" s="2">
        <v>2</v>
      </c>
      <c r="C23" s="2"/>
    </row>
    <row r="24" spans="1:3" x14ac:dyDescent="0.25">
      <c r="A24" s="2" t="s">
        <v>542</v>
      </c>
      <c r="B24" s="2">
        <v>3</v>
      </c>
      <c r="C24" s="2"/>
    </row>
    <row r="25" spans="1:3" x14ac:dyDescent="0.25">
      <c r="A25" s="2" t="s">
        <v>547</v>
      </c>
      <c r="B25" s="2"/>
      <c r="C25" s="2"/>
    </row>
    <row r="26" spans="1:3" x14ac:dyDescent="0.25">
      <c r="A26" s="2" t="s">
        <v>548</v>
      </c>
      <c r="B26" s="2">
        <v>1</v>
      </c>
      <c r="C26" s="2" t="s">
        <v>556</v>
      </c>
    </row>
    <row r="27" spans="1:3" x14ac:dyDescent="0.25">
      <c r="A27" s="2" t="s">
        <v>586</v>
      </c>
      <c r="B27" s="2">
        <v>2</v>
      </c>
      <c r="C27" s="2"/>
    </row>
    <row r="28" spans="1:3" x14ac:dyDescent="0.25">
      <c r="A28" s="2" t="s">
        <v>590</v>
      </c>
      <c r="B28" s="2">
        <v>2</v>
      </c>
      <c r="C28" s="2"/>
    </row>
    <row r="29" spans="1:3" x14ac:dyDescent="0.25">
      <c r="A29" s="2" t="s">
        <v>602</v>
      </c>
      <c r="B29" s="2"/>
      <c r="C29" s="2"/>
    </row>
    <row r="30" spans="1:3" x14ac:dyDescent="0.25">
      <c r="A30" s="2" t="s">
        <v>605</v>
      </c>
      <c r="B30" s="2">
        <v>2</v>
      </c>
      <c r="C30" s="2"/>
    </row>
    <row r="31" spans="1:3" x14ac:dyDescent="0.25">
      <c r="A31" s="2" t="s">
        <v>612</v>
      </c>
      <c r="B31" s="2">
        <v>2</v>
      </c>
      <c r="C31" s="2"/>
    </row>
    <row r="32" spans="1:3" x14ac:dyDescent="0.25">
      <c r="A32" s="2" t="s">
        <v>618</v>
      </c>
      <c r="B32" s="2">
        <v>2</v>
      </c>
      <c r="C32" s="2"/>
    </row>
    <row r="33" spans="1:3" x14ac:dyDescent="0.25">
      <c r="A33" s="2" t="s">
        <v>622</v>
      </c>
      <c r="B33" s="2"/>
      <c r="C33" s="2"/>
    </row>
    <row r="34" spans="1:3" x14ac:dyDescent="0.25">
      <c r="A34" s="2" t="s">
        <v>624</v>
      </c>
      <c r="B34" s="2">
        <v>2</v>
      </c>
      <c r="C34" s="2"/>
    </row>
    <row r="35" spans="1:3" x14ac:dyDescent="0.25">
      <c r="A35" s="2" t="s">
        <v>630</v>
      </c>
      <c r="B35" s="2"/>
      <c r="C35" s="2"/>
    </row>
    <row r="36" spans="1:3" x14ac:dyDescent="0.25">
      <c r="A36" s="2" t="s">
        <v>633</v>
      </c>
      <c r="B36" s="2"/>
      <c r="C36" s="2"/>
    </row>
    <row r="37" spans="1:3" x14ac:dyDescent="0.25">
      <c r="A37" s="2" t="s">
        <v>639</v>
      </c>
      <c r="B37" s="2"/>
      <c r="C37" s="2"/>
    </row>
    <row r="38" spans="1:3" x14ac:dyDescent="0.25">
      <c r="A38" s="2" t="s">
        <v>645</v>
      </c>
      <c r="B38" s="2">
        <v>2</v>
      </c>
      <c r="C38" s="2"/>
    </row>
    <row r="39" spans="1:3" x14ac:dyDescent="0.25">
      <c r="A39" s="2" t="s">
        <v>653</v>
      </c>
      <c r="B39" s="2">
        <v>2</v>
      </c>
      <c r="C39" s="2"/>
    </row>
    <row r="40" spans="1:3" x14ac:dyDescent="0.25">
      <c r="A40" s="2" t="s">
        <v>668</v>
      </c>
      <c r="B40" s="2">
        <v>2</v>
      </c>
      <c r="C40" s="2"/>
    </row>
    <row r="41" spans="1:3" x14ac:dyDescent="0.25">
      <c r="A41" s="2" t="s">
        <v>682</v>
      </c>
      <c r="B41" s="2"/>
      <c r="C41" s="2"/>
    </row>
    <row r="42" spans="1:3" x14ac:dyDescent="0.25">
      <c r="A42" s="2" t="s">
        <v>686</v>
      </c>
      <c r="B42" s="2"/>
      <c r="C42" s="2"/>
    </row>
    <row r="43" spans="1:3" x14ac:dyDescent="0.25">
      <c r="A43" s="2" t="s">
        <v>689</v>
      </c>
      <c r="B43" s="2"/>
      <c r="C43" s="2"/>
    </row>
    <row r="44" spans="1:3" x14ac:dyDescent="0.25">
      <c r="A44" s="2" t="s">
        <v>695</v>
      </c>
      <c r="B44" s="2">
        <v>3</v>
      </c>
      <c r="C44" s="2"/>
    </row>
    <row r="45" spans="1:3" x14ac:dyDescent="0.25">
      <c r="A45" s="2" t="s">
        <v>705</v>
      </c>
      <c r="B45" s="2">
        <v>2</v>
      </c>
      <c r="C45" s="2"/>
    </row>
    <row r="46" spans="1:3" x14ac:dyDescent="0.25">
      <c r="A46" s="2" t="s">
        <v>709</v>
      </c>
      <c r="B46" s="2"/>
      <c r="C46" s="2"/>
    </row>
    <row r="47" spans="1:3" x14ac:dyDescent="0.25">
      <c r="A47" s="2" t="s">
        <v>718</v>
      </c>
      <c r="B47" s="2">
        <v>2</v>
      </c>
      <c r="C47" s="2"/>
    </row>
    <row r="48" spans="1:3" x14ac:dyDescent="0.25">
      <c r="A48" s="2" t="s">
        <v>728</v>
      </c>
      <c r="B48" s="2">
        <v>2</v>
      </c>
      <c r="C48" s="2"/>
    </row>
    <row r="49" spans="1:3" x14ac:dyDescent="0.25">
      <c r="A49" s="2" t="s">
        <v>731</v>
      </c>
      <c r="B49" s="2">
        <v>2</v>
      </c>
      <c r="C49" s="2"/>
    </row>
    <row r="50" spans="1:3" x14ac:dyDescent="0.25">
      <c r="A50" s="2" t="s">
        <v>738</v>
      </c>
      <c r="B50" s="2"/>
      <c r="C50" s="2"/>
    </row>
    <row r="51" spans="1:3" x14ac:dyDescent="0.25">
      <c r="A51" s="2" t="s">
        <v>742</v>
      </c>
      <c r="B51" s="2">
        <v>2</v>
      </c>
      <c r="C51" s="2"/>
    </row>
    <row r="52" spans="1:3" x14ac:dyDescent="0.25">
      <c r="A52" s="2" t="s">
        <v>747</v>
      </c>
      <c r="B52" s="2">
        <v>2</v>
      </c>
      <c r="C52" s="2"/>
    </row>
    <row r="53" spans="1:3" x14ac:dyDescent="0.25">
      <c r="A53" s="2" t="s">
        <v>756</v>
      </c>
      <c r="B53" s="2">
        <v>2</v>
      </c>
      <c r="C53" s="2"/>
    </row>
    <row r="54" spans="1:3" x14ac:dyDescent="0.25">
      <c r="A54" s="34" t="s">
        <v>765</v>
      </c>
      <c r="B54" s="35"/>
      <c r="C54" s="35"/>
    </row>
    <row r="55" spans="1:3" x14ac:dyDescent="0.25">
      <c r="A55" s="34" t="s">
        <v>767</v>
      </c>
      <c r="B55" s="35">
        <v>3</v>
      </c>
      <c r="C55" s="35"/>
    </row>
    <row r="56" spans="1:3" x14ac:dyDescent="0.25">
      <c r="A56" s="34" t="s">
        <v>770</v>
      </c>
      <c r="B56" s="35">
        <v>2</v>
      </c>
      <c r="C56" s="35"/>
    </row>
    <row r="57" spans="1:3" x14ac:dyDescent="0.25">
      <c r="A57" s="34" t="s">
        <v>774</v>
      </c>
      <c r="B57" s="35"/>
      <c r="C57" s="35"/>
    </row>
    <row r="58" spans="1:3" x14ac:dyDescent="0.25">
      <c r="A58" s="34" t="s">
        <v>776</v>
      </c>
      <c r="B58" s="35"/>
      <c r="C58" s="3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58"/>
  <sheetViews>
    <sheetView workbookViewId="0">
      <selection sqref="A1:A1048576"/>
    </sheetView>
  </sheetViews>
  <sheetFormatPr defaultRowHeight="15" x14ac:dyDescent="0.25"/>
  <sheetData>
    <row r="1" spans="1:4" x14ac:dyDescent="0.25">
      <c r="A1" s="4" t="s">
        <v>162</v>
      </c>
      <c r="B1" s="4" t="s">
        <v>221</v>
      </c>
      <c r="C1" s="4" t="s">
        <v>222</v>
      </c>
      <c r="D1" s="4" t="s">
        <v>223</v>
      </c>
    </row>
    <row r="2" spans="1:4" x14ac:dyDescent="0.25">
      <c r="A2" s="2" t="s">
        <v>386</v>
      </c>
      <c r="B2" s="2"/>
      <c r="C2" s="2"/>
      <c r="D2" s="2"/>
    </row>
    <row r="3" spans="1:4" x14ac:dyDescent="0.25">
      <c r="A3" s="2" t="s">
        <v>394</v>
      </c>
      <c r="B3" s="2"/>
      <c r="C3" s="2"/>
      <c r="D3" s="2"/>
    </row>
    <row r="4" spans="1:4" x14ac:dyDescent="0.25">
      <c r="A4" s="2" t="s">
        <v>396</v>
      </c>
      <c r="B4" s="2"/>
      <c r="C4" s="2"/>
      <c r="D4" s="2"/>
    </row>
    <row r="5" spans="1:4" x14ac:dyDescent="0.25">
      <c r="A5" s="2" t="s">
        <v>399</v>
      </c>
      <c r="B5" s="2" t="s">
        <v>407</v>
      </c>
      <c r="C5" s="2"/>
      <c r="D5" s="2"/>
    </row>
    <row r="6" spans="1:4" x14ac:dyDescent="0.25">
      <c r="A6" s="2" t="s">
        <v>410</v>
      </c>
      <c r="B6" s="2"/>
      <c r="C6" s="2"/>
      <c r="D6" s="2"/>
    </row>
    <row r="7" spans="1:4" x14ac:dyDescent="0.25">
      <c r="A7" s="2" t="s">
        <v>417</v>
      </c>
      <c r="B7" s="2" t="s">
        <v>423</v>
      </c>
      <c r="C7" s="2"/>
      <c r="D7" s="2"/>
    </row>
    <row r="8" spans="1:4" x14ac:dyDescent="0.25">
      <c r="A8" s="2" t="s">
        <v>430</v>
      </c>
      <c r="B8" s="2" t="s">
        <v>436</v>
      </c>
      <c r="C8" s="2"/>
      <c r="D8" s="2"/>
    </row>
    <row r="9" spans="1:4" x14ac:dyDescent="0.25">
      <c r="A9" s="2" t="s">
        <v>448</v>
      </c>
      <c r="B9" s="2"/>
      <c r="C9" s="2"/>
      <c r="D9" s="2"/>
    </row>
    <row r="10" spans="1:4" x14ac:dyDescent="0.25">
      <c r="A10" s="2" t="s">
        <v>450</v>
      </c>
      <c r="B10" s="2"/>
      <c r="C10" s="2"/>
      <c r="D10" s="2"/>
    </row>
    <row r="11" spans="1:4" x14ac:dyDescent="0.25">
      <c r="A11" s="2" t="s">
        <v>455</v>
      </c>
      <c r="B11" s="2" t="s">
        <v>459</v>
      </c>
      <c r="C11" s="2"/>
      <c r="D11" s="2"/>
    </row>
    <row r="12" spans="1:4" x14ac:dyDescent="0.25">
      <c r="A12" s="2" t="s">
        <v>463</v>
      </c>
      <c r="B12" s="2" t="s">
        <v>467</v>
      </c>
      <c r="C12" s="2"/>
      <c r="D12" s="2"/>
    </row>
    <row r="13" spans="1:4" x14ac:dyDescent="0.25">
      <c r="A13" s="2" t="s">
        <v>471</v>
      </c>
      <c r="B13" s="2" t="s">
        <v>474</v>
      </c>
      <c r="C13" s="2"/>
      <c r="D13" s="2"/>
    </row>
    <row r="14" spans="1:4" x14ac:dyDescent="0.25">
      <c r="A14" s="2" t="s">
        <v>480</v>
      </c>
      <c r="B14" s="2"/>
      <c r="C14" s="2"/>
      <c r="D14" s="2"/>
    </row>
    <row r="15" spans="1:4" x14ac:dyDescent="0.25">
      <c r="A15" s="2" t="s">
        <v>485</v>
      </c>
      <c r="B15" s="2"/>
      <c r="C15" s="2"/>
      <c r="D15" s="2"/>
    </row>
    <row r="16" spans="1:4" x14ac:dyDescent="0.25">
      <c r="A16" s="2" t="s">
        <v>486</v>
      </c>
      <c r="B16" s="2" t="s">
        <v>489</v>
      </c>
      <c r="C16" s="2"/>
      <c r="D16" s="2"/>
    </row>
    <row r="17" spans="1:4" x14ac:dyDescent="0.25">
      <c r="A17" s="2" t="s">
        <v>491</v>
      </c>
      <c r="B17" s="2" t="s">
        <v>495</v>
      </c>
      <c r="C17" s="2"/>
      <c r="D17" s="2"/>
    </row>
    <row r="18" spans="1:4" x14ac:dyDescent="0.25">
      <c r="A18" s="2" t="s">
        <v>506</v>
      </c>
      <c r="B18" s="2"/>
      <c r="C18" s="2"/>
      <c r="D18" s="2"/>
    </row>
    <row r="19" spans="1:4" x14ac:dyDescent="0.25">
      <c r="A19" s="2" t="s">
        <v>507</v>
      </c>
      <c r="B19" s="2"/>
      <c r="C19" s="2"/>
      <c r="D19" s="2"/>
    </row>
    <row r="20" spans="1:4" x14ac:dyDescent="0.25">
      <c r="A20" s="2" t="s">
        <v>520</v>
      </c>
      <c r="B20" s="2"/>
      <c r="C20" s="2"/>
      <c r="D20" s="2"/>
    </row>
    <row r="21" spans="1:4" x14ac:dyDescent="0.25">
      <c r="A21" s="2" t="s">
        <v>529</v>
      </c>
      <c r="B21" s="2" t="s">
        <v>459</v>
      </c>
      <c r="C21" s="2"/>
      <c r="D21" s="2"/>
    </row>
    <row r="22" spans="1:4" x14ac:dyDescent="0.25">
      <c r="A22" s="2" t="s">
        <v>533</v>
      </c>
      <c r="B22" s="2" t="s">
        <v>537</v>
      </c>
      <c r="C22" s="2"/>
      <c r="D22" s="2"/>
    </row>
    <row r="23" spans="1:4" x14ac:dyDescent="0.25">
      <c r="A23" s="2" t="s">
        <v>539</v>
      </c>
      <c r="B23" s="2" t="s">
        <v>436</v>
      </c>
      <c r="C23" s="2"/>
      <c r="D23" s="2"/>
    </row>
    <row r="24" spans="1:4" x14ac:dyDescent="0.25">
      <c r="A24" s="2" t="s">
        <v>542</v>
      </c>
      <c r="B24" s="2" t="s">
        <v>459</v>
      </c>
      <c r="C24" s="2"/>
      <c r="D24" s="2"/>
    </row>
    <row r="25" spans="1:4" x14ac:dyDescent="0.25">
      <c r="A25" s="2" t="s">
        <v>547</v>
      </c>
      <c r="B25" s="2"/>
      <c r="C25" s="2"/>
      <c r="D25" s="2"/>
    </row>
    <row r="26" spans="1:4" x14ac:dyDescent="0.25">
      <c r="A26" s="2" t="s">
        <v>548</v>
      </c>
      <c r="B26" s="2" t="s">
        <v>557</v>
      </c>
      <c r="C26" s="2"/>
      <c r="D26" s="2" t="s">
        <v>558</v>
      </c>
    </row>
    <row r="27" spans="1:4" x14ac:dyDescent="0.25">
      <c r="A27" s="2" t="s">
        <v>586</v>
      </c>
      <c r="B27" s="2" t="s">
        <v>459</v>
      </c>
      <c r="C27" s="2"/>
      <c r="D27" s="2"/>
    </row>
    <row r="28" spans="1:4" x14ac:dyDescent="0.25">
      <c r="A28" s="2" t="s">
        <v>590</v>
      </c>
      <c r="B28" s="2" t="s">
        <v>595</v>
      </c>
      <c r="C28" s="2" t="s">
        <v>596</v>
      </c>
      <c r="D28" s="2" t="s">
        <v>597</v>
      </c>
    </row>
    <row r="29" spans="1:4" x14ac:dyDescent="0.25">
      <c r="A29" s="2" t="s">
        <v>602</v>
      </c>
      <c r="B29" s="2"/>
      <c r="C29" s="2"/>
      <c r="D29" s="2"/>
    </row>
    <row r="30" spans="1:4" x14ac:dyDescent="0.25">
      <c r="A30" s="2" t="s">
        <v>605</v>
      </c>
      <c r="B30" s="2" t="s">
        <v>609</v>
      </c>
      <c r="C30" s="2"/>
      <c r="D30" s="2"/>
    </row>
    <row r="31" spans="1:4" x14ac:dyDescent="0.25">
      <c r="A31" s="2" t="s">
        <v>612</v>
      </c>
      <c r="B31" s="2" t="s">
        <v>615</v>
      </c>
      <c r="C31" s="2"/>
      <c r="D31" s="2"/>
    </row>
    <row r="32" spans="1:4" x14ac:dyDescent="0.25">
      <c r="A32" s="2" t="s">
        <v>618</v>
      </c>
      <c r="B32" s="2" t="s">
        <v>495</v>
      </c>
      <c r="C32" s="2"/>
      <c r="D32" s="2"/>
    </row>
    <row r="33" spans="1:4" x14ac:dyDescent="0.25">
      <c r="A33" s="2" t="s">
        <v>622</v>
      </c>
      <c r="B33" s="2"/>
      <c r="C33" s="2"/>
      <c r="D33" s="2"/>
    </row>
    <row r="34" spans="1:4" x14ac:dyDescent="0.25">
      <c r="A34" s="2" t="s">
        <v>624</v>
      </c>
      <c r="B34" s="2" t="s">
        <v>489</v>
      </c>
      <c r="C34" s="2"/>
      <c r="D34" s="2"/>
    </row>
    <row r="35" spans="1:4" x14ac:dyDescent="0.25">
      <c r="A35" s="2" t="s">
        <v>630</v>
      </c>
      <c r="B35" s="2"/>
      <c r="C35" s="2"/>
      <c r="D35" s="2"/>
    </row>
    <row r="36" spans="1:4" x14ac:dyDescent="0.25">
      <c r="A36" s="2" t="s">
        <v>633</v>
      </c>
      <c r="B36" s="2"/>
      <c r="C36" s="2"/>
      <c r="D36" s="2"/>
    </row>
    <row r="37" spans="1:4" x14ac:dyDescent="0.25">
      <c r="A37" s="2" t="s">
        <v>639</v>
      </c>
      <c r="B37" s="2"/>
      <c r="C37" s="2"/>
      <c r="D37" s="2"/>
    </row>
    <row r="38" spans="1:4" x14ac:dyDescent="0.25">
      <c r="A38" s="2" t="s">
        <v>645</v>
      </c>
      <c r="B38" s="2" t="s">
        <v>649</v>
      </c>
      <c r="C38" s="2" t="s">
        <v>650</v>
      </c>
      <c r="D38" s="2"/>
    </row>
    <row r="39" spans="1:4" x14ac:dyDescent="0.25">
      <c r="A39" s="2" t="s">
        <v>653</v>
      </c>
      <c r="B39" s="2" t="s">
        <v>657</v>
      </c>
      <c r="C39" s="2" t="s">
        <v>658</v>
      </c>
      <c r="D39" s="2" t="s">
        <v>659</v>
      </c>
    </row>
    <row r="40" spans="1:4" x14ac:dyDescent="0.25">
      <c r="A40" s="2" t="s">
        <v>668</v>
      </c>
      <c r="B40" s="2" t="s">
        <v>670</v>
      </c>
      <c r="C40" s="2"/>
      <c r="D40" s="2"/>
    </row>
    <row r="41" spans="1:4" x14ac:dyDescent="0.25">
      <c r="A41" s="2" t="s">
        <v>682</v>
      </c>
      <c r="B41" s="2"/>
      <c r="C41" s="2"/>
      <c r="D41" s="2"/>
    </row>
    <row r="42" spans="1:4" x14ac:dyDescent="0.25">
      <c r="A42" s="2" t="s">
        <v>686</v>
      </c>
      <c r="B42" s="2"/>
      <c r="C42" s="2"/>
      <c r="D42" s="2"/>
    </row>
    <row r="43" spans="1:4" x14ac:dyDescent="0.25">
      <c r="A43" s="2" t="s">
        <v>689</v>
      </c>
      <c r="B43" s="2"/>
      <c r="C43" s="2"/>
      <c r="D43" s="2"/>
    </row>
    <row r="44" spans="1:4" x14ac:dyDescent="0.25">
      <c r="A44" s="2" t="s">
        <v>695</v>
      </c>
      <c r="B44" s="2" t="s">
        <v>698</v>
      </c>
      <c r="C44" s="2"/>
      <c r="D44" s="2"/>
    </row>
    <row r="45" spans="1:4" x14ac:dyDescent="0.25">
      <c r="A45" s="2" t="s">
        <v>705</v>
      </c>
      <c r="B45" s="2" t="s">
        <v>708</v>
      </c>
      <c r="C45" s="2"/>
      <c r="D45" s="2"/>
    </row>
    <row r="46" spans="1:4" x14ac:dyDescent="0.25">
      <c r="A46" s="2" t="s">
        <v>709</v>
      </c>
      <c r="B46" s="2"/>
      <c r="C46" s="2"/>
      <c r="D46" s="2"/>
    </row>
    <row r="47" spans="1:4" x14ac:dyDescent="0.25">
      <c r="A47" s="2" t="s">
        <v>718</v>
      </c>
      <c r="B47" s="2" t="s">
        <v>721</v>
      </c>
      <c r="C47" s="2"/>
      <c r="D47" s="2"/>
    </row>
    <row r="48" spans="1:4" x14ac:dyDescent="0.25">
      <c r="A48" s="2" t="s">
        <v>728</v>
      </c>
      <c r="B48" s="2" t="s">
        <v>670</v>
      </c>
      <c r="C48" s="2"/>
      <c r="D48" s="2"/>
    </row>
    <row r="49" spans="1:4" x14ac:dyDescent="0.25">
      <c r="A49" s="2" t="s">
        <v>731</v>
      </c>
      <c r="B49" s="2" t="s">
        <v>537</v>
      </c>
      <c r="C49" s="2"/>
      <c r="D49" s="2"/>
    </row>
    <row r="50" spans="1:4" x14ac:dyDescent="0.25">
      <c r="A50" s="2" t="s">
        <v>738</v>
      </c>
      <c r="B50" s="2"/>
      <c r="C50" s="2"/>
      <c r="D50" s="2"/>
    </row>
    <row r="51" spans="1:4" x14ac:dyDescent="0.25">
      <c r="A51" s="2" t="s">
        <v>742</v>
      </c>
      <c r="B51" s="2" t="s">
        <v>407</v>
      </c>
      <c r="C51" s="2"/>
      <c r="D51" s="2"/>
    </row>
    <row r="52" spans="1:4" x14ac:dyDescent="0.25">
      <c r="A52" s="2" t="s">
        <v>747</v>
      </c>
      <c r="B52" s="2" t="s">
        <v>423</v>
      </c>
      <c r="C52" s="2"/>
      <c r="D52" s="2"/>
    </row>
    <row r="53" spans="1:4" x14ac:dyDescent="0.25">
      <c r="A53" s="2" t="s">
        <v>756</v>
      </c>
      <c r="B53" s="2" t="s">
        <v>761</v>
      </c>
      <c r="C53" s="2" t="s">
        <v>762</v>
      </c>
      <c r="D53" s="2"/>
    </row>
    <row r="54" spans="1:4" x14ac:dyDescent="0.25">
      <c r="A54" s="34" t="s">
        <v>765</v>
      </c>
      <c r="B54" s="35"/>
      <c r="C54" s="35"/>
      <c r="D54" s="35"/>
    </row>
    <row r="55" spans="1:4" x14ac:dyDescent="0.25">
      <c r="A55" s="34" t="s">
        <v>767</v>
      </c>
      <c r="B55" s="35" t="s">
        <v>769</v>
      </c>
      <c r="C55" s="35"/>
      <c r="D55" s="35"/>
    </row>
    <row r="56" spans="1:4" x14ac:dyDescent="0.25">
      <c r="A56" s="34" t="s">
        <v>770</v>
      </c>
      <c r="B56" s="35" t="s">
        <v>467</v>
      </c>
      <c r="C56" s="35"/>
      <c r="D56" s="35"/>
    </row>
    <row r="57" spans="1:4" x14ac:dyDescent="0.25">
      <c r="A57" s="34" t="s">
        <v>774</v>
      </c>
      <c r="B57" s="35"/>
      <c r="C57" s="35"/>
      <c r="D57" s="35"/>
    </row>
    <row r="58" spans="1:4" x14ac:dyDescent="0.25">
      <c r="A58" s="34" t="s">
        <v>776</v>
      </c>
      <c r="B58" s="35"/>
      <c r="C58" s="35"/>
      <c r="D58" s="3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58"/>
  <sheetViews>
    <sheetView workbookViewId="0">
      <selection sqref="A1:A1048576"/>
    </sheetView>
  </sheetViews>
  <sheetFormatPr defaultRowHeight="15" x14ac:dyDescent="0.25"/>
  <sheetData>
    <row r="1" spans="1:5" x14ac:dyDescent="0.25">
      <c r="A1" s="4" t="s">
        <v>162</v>
      </c>
      <c r="B1" s="4" t="s">
        <v>224</v>
      </c>
      <c r="C1" s="4" t="s">
        <v>225</v>
      </c>
      <c r="D1" s="4" t="s">
        <v>226</v>
      </c>
      <c r="E1" s="4" t="s">
        <v>227</v>
      </c>
    </row>
    <row r="2" spans="1:5" x14ac:dyDescent="0.25">
      <c r="A2" s="2" t="s">
        <v>386</v>
      </c>
      <c r="B2" s="6"/>
      <c r="C2" s="6"/>
      <c r="D2" s="6"/>
      <c r="E2" s="11"/>
    </row>
    <row r="3" spans="1:5" x14ac:dyDescent="0.25">
      <c r="A3" s="2" t="s">
        <v>394</v>
      </c>
      <c r="B3" s="6"/>
      <c r="C3" s="6"/>
      <c r="D3" s="6"/>
      <c r="E3" s="11"/>
    </row>
    <row r="4" spans="1:5" x14ac:dyDescent="0.25">
      <c r="A4" s="2" t="s">
        <v>396</v>
      </c>
      <c r="B4" s="6"/>
      <c r="C4" s="6"/>
      <c r="D4" s="6"/>
      <c r="E4" s="11"/>
    </row>
    <row r="5" spans="1:5" x14ac:dyDescent="0.25">
      <c r="A5" s="2" t="s">
        <v>399</v>
      </c>
      <c r="B5" s="6"/>
      <c r="C5" s="6"/>
      <c r="D5" s="6"/>
      <c r="E5" s="11"/>
    </row>
    <row r="6" spans="1:5" x14ac:dyDescent="0.25">
      <c r="A6" s="2" t="s">
        <v>410</v>
      </c>
      <c r="B6" s="6"/>
      <c r="C6" s="6"/>
      <c r="D6" s="6"/>
      <c r="E6" s="11"/>
    </row>
    <row r="7" spans="1:5" x14ac:dyDescent="0.25">
      <c r="A7" s="2" t="s">
        <v>417</v>
      </c>
      <c r="B7" s="19"/>
      <c r="C7" s="19"/>
      <c r="D7" s="19"/>
      <c r="E7" s="20"/>
    </row>
    <row r="8" spans="1:5" x14ac:dyDescent="0.25">
      <c r="A8" s="2" t="s">
        <v>430</v>
      </c>
      <c r="B8" s="19"/>
      <c r="C8" s="19"/>
      <c r="D8" s="19"/>
      <c r="E8" s="20"/>
    </row>
    <row r="9" spans="1:5" x14ac:dyDescent="0.25">
      <c r="A9" s="2" t="s">
        <v>448</v>
      </c>
      <c r="B9" s="6"/>
      <c r="C9" s="6"/>
      <c r="D9" s="6"/>
      <c r="E9" s="11"/>
    </row>
    <row r="10" spans="1:5" x14ac:dyDescent="0.25">
      <c r="A10" s="2" t="s">
        <v>450</v>
      </c>
      <c r="B10" s="6"/>
      <c r="C10" s="6"/>
      <c r="D10" s="6"/>
      <c r="E10" s="11"/>
    </row>
    <row r="11" spans="1:5" x14ac:dyDescent="0.25">
      <c r="A11" s="2" t="s">
        <v>455</v>
      </c>
      <c r="B11" s="6">
        <v>1</v>
      </c>
      <c r="C11" s="6">
        <v>1</v>
      </c>
      <c r="D11" s="6">
        <v>1</v>
      </c>
      <c r="E11" s="20"/>
    </row>
    <row r="12" spans="1:5" x14ac:dyDescent="0.25">
      <c r="A12" s="2" t="s">
        <v>463</v>
      </c>
      <c r="B12" s="6">
        <v>1</v>
      </c>
      <c r="C12" s="6">
        <v>1</v>
      </c>
      <c r="D12" s="6">
        <v>1</v>
      </c>
      <c r="E12" s="11">
        <v>100</v>
      </c>
    </row>
    <row r="13" spans="1:5" x14ac:dyDescent="0.25">
      <c r="A13" s="2" t="s">
        <v>471</v>
      </c>
      <c r="B13" s="6"/>
      <c r="C13" s="6"/>
      <c r="D13" s="6"/>
      <c r="E13" s="11"/>
    </row>
    <row r="14" spans="1:5" x14ac:dyDescent="0.25">
      <c r="A14" s="2" t="s">
        <v>480</v>
      </c>
      <c r="B14" s="6"/>
      <c r="C14" s="6"/>
      <c r="D14" s="6"/>
      <c r="E14" s="11"/>
    </row>
    <row r="15" spans="1:5" x14ac:dyDescent="0.25">
      <c r="A15" s="2" t="s">
        <v>485</v>
      </c>
      <c r="B15" s="6"/>
      <c r="C15" s="6"/>
      <c r="D15" s="6"/>
      <c r="E15" s="11"/>
    </row>
    <row r="16" spans="1:5" x14ac:dyDescent="0.25">
      <c r="A16" s="2" t="s">
        <v>486</v>
      </c>
      <c r="B16" s="19"/>
      <c r="C16" s="19"/>
      <c r="D16" s="19"/>
      <c r="E16" s="20"/>
    </row>
    <row r="17" spans="1:5" x14ac:dyDescent="0.25">
      <c r="A17" s="2" t="s">
        <v>491</v>
      </c>
      <c r="B17" s="6">
        <v>2</v>
      </c>
      <c r="C17" s="6">
        <v>4</v>
      </c>
      <c r="D17" s="6">
        <v>100</v>
      </c>
      <c r="E17" s="11">
        <v>25</v>
      </c>
    </row>
    <row r="18" spans="1:5" x14ac:dyDescent="0.25">
      <c r="A18" s="2" t="s">
        <v>506</v>
      </c>
      <c r="B18" s="6"/>
      <c r="C18" s="6"/>
      <c r="D18" s="6"/>
      <c r="E18" s="11"/>
    </row>
    <row r="19" spans="1:5" x14ac:dyDescent="0.25">
      <c r="A19" s="2" t="s">
        <v>507</v>
      </c>
      <c r="B19" s="6">
        <v>2</v>
      </c>
      <c r="C19" s="6">
        <v>1</v>
      </c>
      <c r="D19" s="6">
        <v>4000</v>
      </c>
      <c r="E19" s="11">
        <v>100</v>
      </c>
    </row>
    <row r="20" spans="1:5" x14ac:dyDescent="0.25">
      <c r="A20" s="2" t="s">
        <v>520</v>
      </c>
      <c r="B20" s="6"/>
      <c r="C20" s="6"/>
      <c r="D20" s="6"/>
      <c r="E20" s="11"/>
    </row>
    <row r="21" spans="1:5" x14ac:dyDescent="0.25">
      <c r="A21" s="2" t="s">
        <v>529</v>
      </c>
      <c r="B21" s="6">
        <v>1</v>
      </c>
      <c r="C21" s="6">
        <v>1</v>
      </c>
      <c r="D21" s="6">
        <v>2</v>
      </c>
      <c r="E21" s="11">
        <v>50</v>
      </c>
    </row>
    <row r="22" spans="1:5" x14ac:dyDescent="0.25">
      <c r="A22" s="2" t="s">
        <v>533</v>
      </c>
      <c r="B22" s="6">
        <v>1</v>
      </c>
      <c r="C22" s="6">
        <v>1</v>
      </c>
      <c r="D22" s="6">
        <v>100</v>
      </c>
      <c r="E22" s="20">
        <v>100</v>
      </c>
    </row>
    <row r="23" spans="1:5" x14ac:dyDescent="0.25">
      <c r="A23" s="2" t="s">
        <v>539</v>
      </c>
      <c r="B23" s="6">
        <v>1</v>
      </c>
      <c r="C23" s="6">
        <v>1</v>
      </c>
      <c r="D23" s="6">
        <v>1</v>
      </c>
      <c r="E23" s="11">
        <v>100</v>
      </c>
    </row>
    <row r="24" spans="1:5" x14ac:dyDescent="0.25">
      <c r="A24" s="2" t="s">
        <v>542</v>
      </c>
      <c r="B24" s="6">
        <v>1</v>
      </c>
      <c r="C24" s="6">
        <v>1</v>
      </c>
      <c r="D24" s="6">
        <v>1</v>
      </c>
      <c r="E24" s="20"/>
    </row>
    <row r="25" spans="1:5" x14ac:dyDescent="0.25">
      <c r="A25" s="2" t="s">
        <v>547</v>
      </c>
      <c r="B25" s="6"/>
      <c r="C25" s="6"/>
      <c r="D25" s="6"/>
      <c r="E25" s="11"/>
    </row>
    <row r="26" spans="1:5" x14ac:dyDescent="0.25">
      <c r="A26" s="2" t="s">
        <v>548</v>
      </c>
      <c r="B26" s="6">
        <v>7</v>
      </c>
      <c r="C26" s="6">
        <v>3</v>
      </c>
      <c r="D26" s="6">
        <v>500</v>
      </c>
      <c r="E26" s="11">
        <v>100</v>
      </c>
    </row>
    <row r="27" spans="1:5" x14ac:dyDescent="0.25">
      <c r="A27" s="2" t="s">
        <v>586</v>
      </c>
      <c r="B27" s="19"/>
      <c r="C27" s="19"/>
      <c r="D27" s="19"/>
      <c r="E27" s="20"/>
    </row>
    <row r="28" spans="1:5" x14ac:dyDescent="0.25">
      <c r="A28" s="2" t="s">
        <v>590</v>
      </c>
      <c r="B28" s="6">
        <v>1</v>
      </c>
      <c r="C28" s="6">
        <v>1</v>
      </c>
      <c r="D28" s="6">
        <v>9</v>
      </c>
      <c r="E28" s="20"/>
    </row>
    <row r="29" spans="1:5" x14ac:dyDescent="0.25">
      <c r="A29" s="2" t="s">
        <v>602</v>
      </c>
      <c r="B29" s="6"/>
      <c r="C29" s="6"/>
      <c r="D29" s="6"/>
      <c r="E29" s="11"/>
    </row>
    <row r="30" spans="1:5" x14ac:dyDescent="0.25">
      <c r="A30" s="2" t="s">
        <v>605</v>
      </c>
      <c r="B30" s="19"/>
      <c r="C30" s="19"/>
      <c r="D30" s="19"/>
      <c r="E30" s="20"/>
    </row>
    <row r="31" spans="1:5" x14ac:dyDescent="0.25">
      <c r="A31" s="2" t="s">
        <v>612</v>
      </c>
      <c r="B31" s="19"/>
      <c r="C31" s="6">
        <v>1</v>
      </c>
      <c r="D31" s="6">
        <v>1</v>
      </c>
      <c r="E31" s="20">
        <v>100</v>
      </c>
    </row>
    <row r="32" spans="1:5" x14ac:dyDescent="0.25">
      <c r="A32" s="2" t="s">
        <v>618</v>
      </c>
      <c r="B32" s="19"/>
      <c r="C32" s="19"/>
      <c r="D32" s="19"/>
      <c r="E32" s="20"/>
    </row>
    <row r="33" spans="1:5" x14ac:dyDescent="0.25">
      <c r="A33" s="2" t="s">
        <v>622</v>
      </c>
      <c r="B33" s="6"/>
      <c r="C33" s="6"/>
      <c r="D33" s="6"/>
      <c r="E33" s="11"/>
    </row>
    <row r="34" spans="1:5" x14ac:dyDescent="0.25">
      <c r="A34" s="2" t="s">
        <v>624</v>
      </c>
      <c r="B34" s="6">
        <v>1</v>
      </c>
      <c r="C34" s="6">
        <v>1</v>
      </c>
      <c r="D34" s="6">
        <v>100</v>
      </c>
      <c r="E34" s="11">
        <v>90</v>
      </c>
    </row>
    <row r="35" spans="1:5" x14ac:dyDescent="0.25">
      <c r="A35" s="2" t="s">
        <v>630</v>
      </c>
      <c r="B35" s="6"/>
      <c r="C35" s="6"/>
      <c r="D35" s="6"/>
      <c r="E35" s="11"/>
    </row>
    <row r="36" spans="1:5" x14ac:dyDescent="0.25">
      <c r="A36" s="2" t="s">
        <v>633</v>
      </c>
      <c r="B36" s="6"/>
      <c r="C36" s="6"/>
      <c r="D36" s="6"/>
      <c r="E36" s="11"/>
    </row>
    <row r="37" spans="1:5" x14ac:dyDescent="0.25">
      <c r="A37" s="2" t="s">
        <v>639</v>
      </c>
      <c r="B37" s="6"/>
      <c r="C37" s="6"/>
      <c r="D37" s="6"/>
      <c r="E37" s="11"/>
    </row>
    <row r="38" spans="1:5" x14ac:dyDescent="0.25">
      <c r="A38" s="2" t="s">
        <v>645</v>
      </c>
      <c r="B38" s="6"/>
      <c r="C38" s="6"/>
      <c r="D38" s="6"/>
      <c r="E38" s="11"/>
    </row>
    <row r="39" spans="1:5" x14ac:dyDescent="0.25">
      <c r="A39" s="2" t="s">
        <v>653</v>
      </c>
      <c r="B39" s="6">
        <v>2</v>
      </c>
      <c r="C39" s="6">
        <v>1</v>
      </c>
      <c r="D39" s="6">
        <v>200</v>
      </c>
      <c r="E39" s="11">
        <v>90</v>
      </c>
    </row>
    <row r="40" spans="1:5" x14ac:dyDescent="0.25">
      <c r="A40" s="2" t="s">
        <v>668</v>
      </c>
      <c r="B40" s="6">
        <v>3</v>
      </c>
      <c r="C40" s="6">
        <v>1</v>
      </c>
      <c r="D40" s="6">
        <v>2000</v>
      </c>
      <c r="E40" s="32">
        <v>99</v>
      </c>
    </row>
    <row r="41" spans="1:5" x14ac:dyDescent="0.25">
      <c r="A41" s="2" t="s">
        <v>682</v>
      </c>
      <c r="B41" s="6"/>
      <c r="C41" s="6"/>
      <c r="D41" s="6"/>
      <c r="E41" s="11"/>
    </row>
    <row r="42" spans="1:5" x14ac:dyDescent="0.25">
      <c r="A42" s="2" t="s">
        <v>686</v>
      </c>
      <c r="B42" s="6"/>
      <c r="C42" s="6"/>
      <c r="D42" s="6"/>
      <c r="E42" s="11"/>
    </row>
    <row r="43" spans="1:5" x14ac:dyDescent="0.25">
      <c r="A43" s="2" t="s">
        <v>689</v>
      </c>
      <c r="B43" s="6"/>
      <c r="C43" s="6"/>
      <c r="D43" s="6"/>
      <c r="E43" s="11"/>
    </row>
    <row r="44" spans="1:5" x14ac:dyDescent="0.25">
      <c r="A44" s="2" t="s">
        <v>695</v>
      </c>
      <c r="B44" s="19"/>
      <c r="C44" s="19"/>
      <c r="D44" s="19"/>
      <c r="E44" s="20"/>
    </row>
    <row r="45" spans="1:5" x14ac:dyDescent="0.25">
      <c r="A45" s="2" t="s">
        <v>705</v>
      </c>
      <c r="B45" s="6"/>
      <c r="C45" s="6"/>
      <c r="D45" s="6"/>
      <c r="E45" s="11"/>
    </row>
    <row r="46" spans="1:5" x14ac:dyDescent="0.25">
      <c r="A46" s="2" t="s">
        <v>709</v>
      </c>
      <c r="B46" s="6">
        <v>5</v>
      </c>
      <c r="C46" s="6">
        <v>1</v>
      </c>
      <c r="D46" s="6">
        <v>400</v>
      </c>
      <c r="E46" s="11">
        <v>95</v>
      </c>
    </row>
    <row r="47" spans="1:5" x14ac:dyDescent="0.25">
      <c r="A47" s="2" t="s">
        <v>718</v>
      </c>
      <c r="B47" s="6"/>
      <c r="C47" s="6"/>
      <c r="D47" s="6"/>
      <c r="E47" s="11"/>
    </row>
    <row r="48" spans="1:5" x14ac:dyDescent="0.25">
      <c r="A48" s="2" t="s">
        <v>728</v>
      </c>
      <c r="B48" s="6"/>
      <c r="C48" s="6"/>
      <c r="D48" s="6"/>
      <c r="E48" s="11"/>
    </row>
    <row r="49" spans="1:5" x14ac:dyDescent="0.25">
      <c r="A49" s="2" t="s">
        <v>731</v>
      </c>
      <c r="B49" s="6">
        <v>2</v>
      </c>
      <c r="C49" s="6">
        <v>1</v>
      </c>
      <c r="D49" s="6">
        <v>30</v>
      </c>
      <c r="E49" s="11">
        <v>100</v>
      </c>
    </row>
    <row r="50" spans="1:5" x14ac:dyDescent="0.25">
      <c r="A50" s="2" t="s">
        <v>738</v>
      </c>
      <c r="B50" s="6"/>
      <c r="C50" s="6"/>
      <c r="D50" s="6"/>
      <c r="E50" s="11"/>
    </row>
    <row r="51" spans="1:5" x14ac:dyDescent="0.25">
      <c r="A51" s="2" t="s">
        <v>742</v>
      </c>
      <c r="B51" s="6">
        <v>1</v>
      </c>
      <c r="C51" s="6">
        <v>1</v>
      </c>
      <c r="D51" s="6">
        <v>2</v>
      </c>
      <c r="E51" s="11">
        <v>100</v>
      </c>
    </row>
    <row r="52" spans="1:5" x14ac:dyDescent="0.25">
      <c r="A52" s="2" t="s">
        <v>747</v>
      </c>
      <c r="B52" s="6">
        <v>3</v>
      </c>
      <c r="C52" s="6">
        <v>1</v>
      </c>
      <c r="D52" s="6">
        <v>500</v>
      </c>
      <c r="E52" s="11">
        <v>100</v>
      </c>
    </row>
    <row r="53" spans="1:5" x14ac:dyDescent="0.25">
      <c r="A53" s="2" t="s">
        <v>756</v>
      </c>
      <c r="B53" s="6"/>
      <c r="C53" s="6"/>
      <c r="D53" s="6"/>
      <c r="E53" s="11"/>
    </row>
    <row r="54" spans="1:5" x14ac:dyDescent="0.25">
      <c r="A54" s="34" t="s">
        <v>765</v>
      </c>
      <c r="B54" s="35"/>
      <c r="C54" s="35"/>
      <c r="D54" s="35"/>
      <c r="E54" s="40"/>
    </row>
    <row r="55" spans="1:5" x14ac:dyDescent="0.25">
      <c r="A55" s="34" t="s">
        <v>767</v>
      </c>
      <c r="B55" s="35">
        <v>1</v>
      </c>
      <c r="C55" s="35">
        <v>1</v>
      </c>
      <c r="D55" s="35">
        <v>3</v>
      </c>
      <c r="E55" s="20">
        <v>33</v>
      </c>
    </row>
    <row r="56" spans="1:5" x14ac:dyDescent="0.25">
      <c r="A56" s="34" t="s">
        <v>770</v>
      </c>
      <c r="B56" s="35"/>
      <c r="C56" s="35"/>
      <c r="D56" s="35"/>
      <c r="E56" s="40"/>
    </row>
    <row r="57" spans="1:5" x14ac:dyDescent="0.25">
      <c r="A57" s="34" t="s">
        <v>774</v>
      </c>
      <c r="B57" s="35"/>
      <c r="C57" s="35"/>
      <c r="D57" s="35"/>
      <c r="E57" s="40"/>
    </row>
    <row r="58" spans="1:5" x14ac:dyDescent="0.25">
      <c r="A58" s="34" t="s">
        <v>776</v>
      </c>
      <c r="B58" s="35"/>
      <c r="C58" s="35"/>
      <c r="D58" s="35"/>
      <c r="E58" s="40"/>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8"/>
  <sheetViews>
    <sheetView workbookViewId="0">
      <selection sqref="A1:A1048576"/>
    </sheetView>
  </sheetViews>
  <sheetFormatPr defaultRowHeight="15" x14ac:dyDescent="0.25"/>
  <sheetData>
    <row r="1" spans="1:11" x14ac:dyDescent="0.25">
      <c r="A1" s="4" t="s">
        <v>162</v>
      </c>
      <c r="B1" s="4" t="s">
        <v>228</v>
      </c>
      <c r="C1" s="4" t="s">
        <v>229</v>
      </c>
      <c r="D1" s="4" t="s">
        <v>230</v>
      </c>
      <c r="E1" s="4" t="s">
        <v>231</v>
      </c>
      <c r="F1" s="4" t="s">
        <v>232</v>
      </c>
      <c r="G1" s="4" t="s">
        <v>233</v>
      </c>
      <c r="H1" s="4" t="s">
        <v>234</v>
      </c>
      <c r="I1" s="4" t="s">
        <v>235</v>
      </c>
      <c r="J1" s="4" t="s">
        <v>236</v>
      </c>
      <c r="K1" s="4" t="s">
        <v>237</v>
      </c>
    </row>
    <row r="2" spans="1:11" x14ac:dyDescent="0.25">
      <c r="A2" s="2" t="s">
        <v>386</v>
      </c>
      <c r="B2" s="2"/>
      <c r="C2" s="2"/>
      <c r="D2" s="2"/>
      <c r="E2" s="2"/>
      <c r="F2" s="2"/>
      <c r="G2" s="2"/>
      <c r="H2" s="2"/>
      <c r="I2" s="2"/>
      <c r="J2" s="2"/>
      <c r="K2" s="2"/>
    </row>
    <row r="3" spans="1:11" x14ac:dyDescent="0.25">
      <c r="A3" s="2" t="s">
        <v>394</v>
      </c>
      <c r="B3" s="2"/>
      <c r="C3" s="2"/>
      <c r="D3" s="2"/>
      <c r="E3" s="2"/>
      <c r="F3" s="2"/>
      <c r="G3" s="2"/>
      <c r="H3" s="2"/>
      <c r="I3" s="2"/>
      <c r="J3" s="2"/>
      <c r="K3" s="2"/>
    </row>
    <row r="4" spans="1:11" x14ac:dyDescent="0.25">
      <c r="A4" s="2" t="s">
        <v>396</v>
      </c>
      <c r="B4" s="2"/>
      <c r="C4" s="2"/>
      <c r="D4" s="2"/>
      <c r="E4" s="2"/>
      <c r="F4" s="2"/>
      <c r="G4" s="2"/>
      <c r="H4" s="2"/>
      <c r="I4" s="2"/>
      <c r="J4" s="2"/>
      <c r="K4" s="2"/>
    </row>
    <row r="5" spans="1:11" x14ac:dyDescent="0.25">
      <c r="A5" s="2" t="s">
        <v>399</v>
      </c>
      <c r="B5" s="2"/>
      <c r="C5" s="2"/>
      <c r="D5" s="2"/>
      <c r="E5" s="2"/>
      <c r="F5" s="2"/>
      <c r="G5" s="2"/>
      <c r="H5" s="2"/>
      <c r="I5" s="2"/>
      <c r="J5" s="2"/>
      <c r="K5" s="2"/>
    </row>
    <row r="6" spans="1:11" x14ac:dyDescent="0.25">
      <c r="A6" s="2" t="s">
        <v>410</v>
      </c>
      <c r="B6" s="2"/>
      <c r="C6" s="2"/>
      <c r="D6" s="2"/>
      <c r="E6" s="2"/>
      <c r="F6" s="2"/>
      <c r="G6" s="2"/>
      <c r="H6" s="2"/>
      <c r="I6" s="2"/>
      <c r="J6" s="2"/>
      <c r="K6" s="2"/>
    </row>
    <row r="7" spans="1:11" x14ac:dyDescent="0.25">
      <c r="A7" s="2" t="s">
        <v>417</v>
      </c>
      <c r="B7" s="2" t="s">
        <v>421</v>
      </c>
      <c r="C7" s="2"/>
      <c r="D7" s="2"/>
      <c r="E7" s="2"/>
      <c r="F7" s="2"/>
      <c r="G7" s="2"/>
      <c r="H7" s="2"/>
      <c r="I7" s="2"/>
      <c r="J7" s="2"/>
      <c r="K7" s="2" t="s">
        <v>424</v>
      </c>
    </row>
    <row r="8" spans="1:11" x14ac:dyDescent="0.25">
      <c r="A8" s="2" t="s">
        <v>430</v>
      </c>
      <c r="B8" s="2" t="s">
        <v>437</v>
      </c>
      <c r="C8" s="2">
        <v>0</v>
      </c>
      <c r="D8" s="2" t="s">
        <v>438</v>
      </c>
      <c r="E8" s="2">
        <v>0</v>
      </c>
      <c r="F8" s="2">
        <v>0</v>
      </c>
      <c r="G8" s="2">
        <v>0</v>
      </c>
      <c r="H8" s="2" t="s">
        <v>439</v>
      </c>
      <c r="I8" s="2" t="s">
        <v>438</v>
      </c>
      <c r="J8" s="2" t="s">
        <v>440</v>
      </c>
      <c r="K8" s="2"/>
    </row>
    <row r="9" spans="1:11" x14ac:dyDescent="0.25">
      <c r="A9" s="2" t="s">
        <v>448</v>
      </c>
      <c r="B9" s="2"/>
      <c r="C9" s="2"/>
      <c r="D9" s="2"/>
      <c r="E9" s="2"/>
      <c r="F9" s="2"/>
      <c r="G9" s="2"/>
      <c r="H9" s="2"/>
      <c r="I9" s="2"/>
      <c r="J9" s="2"/>
      <c r="K9" s="2"/>
    </row>
    <row r="10" spans="1:11" x14ac:dyDescent="0.25">
      <c r="A10" s="2" t="s">
        <v>450</v>
      </c>
      <c r="B10" s="2"/>
      <c r="C10" s="2"/>
      <c r="D10" s="2"/>
      <c r="E10" s="2"/>
      <c r="F10" s="2"/>
      <c r="G10" s="2"/>
      <c r="H10" s="2"/>
      <c r="I10" s="2"/>
      <c r="J10" s="2"/>
      <c r="K10" s="2"/>
    </row>
    <row r="11" spans="1:11" x14ac:dyDescent="0.25">
      <c r="A11" s="2" t="s">
        <v>455</v>
      </c>
      <c r="B11" s="2" t="s">
        <v>421</v>
      </c>
      <c r="C11" s="2"/>
      <c r="D11" s="2"/>
      <c r="E11" s="2"/>
      <c r="F11" s="2"/>
      <c r="G11" s="2"/>
      <c r="H11" s="2"/>
      <c r="I11" s="2"/>
      <c r="J11" s="2"/>
      <c r="K11" s="2">
        <v>0</v>
      </c>
    </row>
    <row r="12" spans="1:11" x14ac:dyDescent="0.25">
      <c r="A12" s="2" t="s">
        <v>463</v>
      </c>
      <c r="B12" s="2" t="s">
        <v>468</v>
      </c>
      <c r="C12" s="2"/>
      <c r="D12" s="2">
        <v>21</v>
      </c>
      <c r="E12" s="2"/>
      <c r="F12" s="2"/>
      <c r="G12" s="2"/>
      <c r="H12" s="2"/>
      <c r="I12" s="2"/>
      <c r="J12" s="2"/>
      <c r="K12" s="2"/>
    </row>
    <row r="13" spans="1:11" x14ac:dyDescent="0.25">
      <c r="A13" s="2" t="s">
        <v>471</v>
      </c>
      <c r="B13" s="2"/>
      <c r="C13" s="2"/>
      <c r="D13" s="2"/>
      <c r="E13" s="2"/>
      <c r="F13" s="2"/>
      <c r="G13" s="2"/>
      <c r="H13" s="2"/>
      <c r="I13" s="2"/>
      <c r="J13" s="2"/>
      <c r="K13" s="2"/>
    </row>
    <row r="14" spans="1:11" x14ac:dyDescent="0.25">
      <c r="A14" s="2" t="s">
        <v>480</v>
      </c>
      <c r="B14" s="2"/>
      <c r="C14" s="2"/>
      <c r="D14" s="2"/>
      <c r="E14" s="2"/>
      <c r="F14" s="2"/>
      <c r="G14" s="2"/>
      <c r="H14" s="2"/>
      <c r="I14" s="2"/>
      <c r="J14" s="2"/>
      <c r="K14" s="2"/>
    </row>
    <row r="15" spans="1:11" x14ac:dyDescent="0.25">
      <c r="A15" s="2" t="s">
        <v>485</v>
      </c>
      <c r="B15" s="2"/>
      <c r="C15" s="2"/>
      <c r="D15" s="2"/>
      <c r="E15" s="2"/>
      <c r="F15" s="2"/>
      <c r="G15" s="2"/>
      <c r="H15" s="2"/>
      <c r="I15" s="2"/>
      <c r="J15" s="2"/>
      <c r="K15" s="2"/>
    </row>
    <row r="16" spans="1:11" x14ac:dyDescent="0.25">
      <c r="A16" s="2" t="s">
        <v>486</v>
      </c>
      <c r="B16" s="2" t="s">
        <v>468</v>
      </c>
      <c r="C16" s="2"/>
      <c r="D16" s="2">
        <v>0</v>
      </c>
      <c r="E16" s="2"/>
      <c r="F16" s="2"/>
      <c r="G16" s="2"/>
      <c r="H16" s="2"/>
      <c r="I16" s="2"/>
      <c r="J16" s="2"/>
      <c r="K16" s="2"/>
    </row>
    <row r="17" spans="1:11" x14ac:dyDescent="0.25">
      <c r="A17" s="2" t="s">
        <v>491</v>
      </c>
      <c r="B17" s="2" t="s">
        <v>468</v>
      </c>
      <c r="C17" s="2"/>
      <c r="D17" s="2">
        <v>10</v>
      </c>
      <c r="E17" s="2"/>
      <c r="F17" s="2"/>
      <c r="G17" s="2"/>
      <c r="H17" s="2"/>
      <c r="I17" s="2"/>
      <c r="J17" s="2"/>
      <c r="K17" s="2"/>
    </row>
    <row r="18" spans="1:11" x14ac:dyDescent="0.25">
      <c r="A18" s="2" t="s">
        <v>506</v>
      </c>
      <c r="B18" s="2"/>
      <c r="C18" s="2"/>
      <c r="D18" s="2"/>
      <c r="E18" s="2"/>
      <c r="F18" s="2"/>
      <c r="G18" s="2"/>
      <c r="H18" s="2"/>
      <c r="I18" s="2"/>
      <c r="J18" s="2"/>
      <c r="K18" s="2"/>
    </row>
    <row r="19" spans="1:11" x14ac:dyDescent="0.25">
      <c r="A19" s="2" t="s">
        <v>507</v>
      </c>
      <c r="B19" s="2" t="s">
        <v>493</v>
      </c>
      <c r="C19" s="2">
        <v>1350</v>
      </c>
      <c r="D19" s="2">
        <v>5000</v>
      </c>
      <c r="E19" s="2"/>
      <c r="F19" s="2"/>
      <c r="G19" s="2"/>
      <c r="H19" s="2"/>
      <c r="I19" s="2"/>
      <c r="J19" s="2"/>
      <c r="K19" s="2"/>
    </row>
    <row r="20" spans="1:11" x14ac:dyDescent="0.25">
      <c r="A20" s="2" t="s">
        <v>520</v>
      </c>
      <c r="B20" s="2"/>
      <c r="C20" s="2"/>
      <c r="D20" s="2"/>
      <c r="E20" s="2"/>
      <c r="F20" s="2"/>
      <c r="G20" s="2"/>
      <c r="H20" s="2"/>
      <c r="I20" s="2"/>
      <c r="J20" s="2"/>
      <c r="K20" s="2"/>
    </row>
    <row r="21" spans="1:11" x14ac:dyDescent="0.25">
      <c r="A21" s="2" t="s">
        <v>529</v>
      </c>
      <c r="B21" s="2" t="s">
        <v>493</v>
      </c>
      <c r="C21" s="2">
        <v>8000</v>
      </c>
      <c r="D21" s="2">
        <v>10000</v>
      </c>
      <c r="E21" s="2"/>
      <c r="F21" s="2"/>
      <c r="G21" s="2"/>
      <c r="H21" s="2"/>
      <c r="I21" s="2"/>
      <c r="J21" s="2"/>
      <c r="K21" s="2"/>
    </row>
    <row r="22" spans="1:11" x14ac:dyDescent="0.25">
      <c r="A22" s="2" t="s">
        <v>533</v>
      </c>
      <c r="B22" s="2"/>
      <c r="C22" s="2"/>
      <c r="D22" s="2"/>
      <c r="E22" s="2"/>
      <c r="F22" s="2"/>
      <c r="G22" s="2"/>
      <c r="H22" s="2"/>
      <c r="I22" s="2"/>
      <c r="J22" s="2"/>
      <c r="K22" s="2"/>
    </row>
    <row r="23" spans="1:11" x14ac:dyDescent="0.25">
      <c r="A23" s="2" t="s">
        <v>539</v>
      </c>
      <c r="B23" s="2" t="s">
        <v>541</v>
      </c>
      <c r="C23" s="2">
        <v>1E-3</v>
      </c>
      <c r="D23" s="2"/>
      <c r="E23" s="2"/>
      <c r="F23" s="2"/>
      <c r="G23" s="2"/>
      <c r="H23" s="2"/>
      <c r="I23" s="2"/>
      <c r="J23" s="2"/>
      <c r="K23" s="2"/>
    </row>
    <row r="24" spans="1:11" x14ac:dyDescent="0.25">
      <c r="A24" s="2" t="s">
        <v>542</v>
      </c>
      <c r="B24" s="2" t="s">
        <v>468</v>
      </c>
      <c r="C24" s="2"/>
      <c r="D24" s="2">
        <v>0.5</v>
      </c>
      <c r="E24" s="2"/>
      <c r="F24" s="2"/>
      <c r="G24" s="2"/>
      <c r="H24" s="2"/>
      <c r="I24" s="2"/>
      <c r="J24" s="2"/>
      <c r="K24" s="2"/>
    </row>
    <row r="25" spans="1:11" x14ac:dyDescent="0.25">
      <c r="A25" s="2" t="s">
        <v>547</v>
      </c>
      <c r="B25" s="2"/>
      <c r="C25" s="2"/>
      <c r="D25" s="2"/>
      <c r="E25" s="2"/>
      <c r="F25" s="2"/>
      <c r="G25" s="2"/>
      <c r="H25" s="2"/>
      <c r="I25" s="2"/>
      <c r="J25" s="2"/>
      <c r="K25" s="2"/>
    </row>
    <row r="26" spans="1:11" x14ac:dyDescent="0.25">
      <c r="A26" s="2" t="s">
        <v>548</v>
      </c>
      <c r="B26" s="2" t="s">
        <v>437</v>
      </c>
      <c r="C26" s="2">
        <v>0.27</v>
      </c>
      <c r="D26" s="2">
        <v>14.8</v>
      </c>
      <c r="E26" s="2">
        <v>1</v>
      </c>
      <c r="F26" s="2">
        <v>3.7</v>
      </c>
      <c r="G26" s="2">
        <v>0.3</v>
      </c>
      <c r="H26" s="2">
        <v>3</v>
      </c>
      <c r="I26" s="2">
        <v>350</v>
      </c>
      <c r="J26" s="2">
        <v>17.8</v>
      </c>
      <c r="K26" s="2"/>
    </row>
    <row r="27" spans="1:11" x14ac:dyDescent="0.25">
      <c r="A27" s="2" t="s">
        <v>586</v>
      </c>
      <c r="B27" s="2"/>
      <c r="C27" s="2"/>
      <c r="D27" s="2"/>
      <c r="E27" s="2"/>
      <c r="F27" s="2"/>
      <c r="G27" s="2"/>
      <c r="H27" s="2"/>
      <c r="I27" s="2"/>
      <c r="J27" s="2"/>
      <c r="K27" s="2"/>
    </row>
    <row r="28" spans="1:11" x14ac:dyDescent="0.25">
      <c r="A28" s="2" t="s">
        <v>590</v>
      </c>
      <c r="B28" s="2" t="s">
        <v>598</v>
      </c>
      <c r="C28" s="2"/>
      <c r="D28" s="2" t="s">
        <v>599</v>
      </c>
      <c r="E28" s="2"/>
      <c r="F28" s="2"/>
      <c r="G28" s="2"/>
      <c r="H28" s="2"/>
      <c r="I28" s="2"/>
      <c r="J28" s="2">
        <v>9.9999999999999994E-12</v>
      </c>
      <c r="K28" s="2" t="s">
        <v>600</v>
      </c>
    </row>
    <row r="29" spans="1:11" x14ac:dyDescent="0.25">
      <c r="A29" s="2" t="s">
        <v>602</v>
      </c>
      <c r="B29" s="2"/>
      <c r="C29" s="2"/>
      <c r="D29" s="2"/>
      <c r="E29" s="2"/>
      <c r="F29" s="2"/>
      <c r="G29" s="2"/>
      <c r="H29" s="2"/>
      <c r="I29" s="2"/>
      <c r="J29" s="2"/>
      <c r="K29" s="2"/>
    </row>
    <row r="30" spans="1:11" x14ac:dyDescent="0.25">
      <c r="A30" s="2" t="s">
        <v>605</v>
      </c>
      <c r="B30" s="2" t="s">
        <v>421</v>
      </c>
      <c r="C30" s="2"/>
      <c r="D30" s="2"/>
      <c r="E30" s="2"/>
      <c r="F30" s="2"/>
      <c r="G30" s="2"/>
      <c r="H30" s="2"/>
      <c r="I30" s="2"/>
      <c r="J30" s="2"/>
      <c r="K30" s="2"/>
    </row>
    <row r="31" spans="1:11" x14ac:dyDescent="0.25">
      <c r="A31" s="2" t="s">
        <v>612</v>
      </c>
      <c r="B31" s="2" t="s">
        <v>541</v>
      </c>
      <c r="C31" s="2" t="s">
        <v>616</v>
      </c>
      <c r="D31" s="2"/>
      <c r="E31" s="2"/>
      <c r="F31" s="2"/>
      <c r="G31" s="2"/>
      <c r="H31" s="2"/>
      <c r="I31" s="2"/>
      <c r="J31" s="2"/>
      <c r="K31" s="2"/>
    </row>
    <row r="32" spans="1:11" x14ac:dyDescent="0.25">
      <c r="A32" s="2" t="s">
        <v>618</v>
      </c>
      <c r="B32" s="2" t="s">
        <v>541</v>
      </c>
      <c r="C32" s="2">
        <v>100</v>
      </c>
      <c r="D32" s="2"/>
      <c r="E32" s="2"/>
      <c r="F32" s="2"/>
      <c r="G32" s="2"/>
      <c r="H32" s="2"/>
      <c r="I32" s="2"/>
      <c r="J32" s="2"/>
      <c r="K32" s="2"/>
    </row>
    <row r="33" spans="1:11" x14ac:dyDescent="0.25">
      <c r="A33" s="2" t="s">
        <v>622</v>
      </c>
      <c r="B33" s="2"/>
      <c r="C33" s="2"/>
      <c r="D33" s="2"/>
      <c r="E33" s="2"/>
      <c r="F33" s="2"/>
      <c r="G33" s="2"/>
      <c r="H33" s="2"/>
      <c r="I33" s="2"/>
      <c r="J33" s="2"/>
      <c r="K33" s="2"/>
    </row>
    <row r="34" spans="1:11" x14ac:dyDescent="0.25">
      <c r="A34" s="2" t="s">
        <v>624</v>
      </c>
      <c r="B34" s="2" t="s">
        <v>541</v>
      </c>
      <c r="C34" s="2">
        <v>0.6</v>
      </c>
      <c r="D34" s="2"/>
      <c r="E34" s="2"/>
      <c r="F34" s="2"/>
      <c r="G34" s="2"/>
      <c r="H34" s="2"/>
      <c r="I34" s="2"/>
      <c r="J34" s="2"/>
      <c r="K34" s="2"/>
    </row>
    <row r="35" spans="1:11" x14ac:dyDescent="0.25">
      <c r="A35" s="2" t="s">
        <v>630</v>
      </c>
      <c r="B35" s="2"/>
      <c r="C35" s="2"/>
      <c r="D35" s="2"/>
      <c r="E35" s="2"/>
      <c r="F35" s="2"/>
      <c r="G35" s="2"/>
      <c r="H35" s="2"/>
      <c r="I35" s="2"/>
      <c r="J35" s="2"/>
      <c r="K35" s="2"/>
    </row>
    <row r="36" spans="1:11" x14ac:dyDescent="0.25">
      <c r="A36" s="2" t="s">
        <v>633</v>
      </c>
      <c r="B36" s="2"/>
      <c r="C36" s="2"/>
      <c r="D36" s="2"/>
      <c r="E36" s="2"/>
      <c r="F36" s="2"/>
      <c r="G36" s="2"/>
      <c r="H36" s="2"/>
      <c r="I36" s="2"/>
      <c r="J36" s="2"/>
      <c r="K36" s="2"/>
    </row>
    <row r="37" spans="1:11" x14ac:dyDescent="0.25">
      <c r="A37" s="2" t="s">
        <v>639</v>
      </c>
      <c r="B37" s="2"/>
      <c r="C37" s="2"/>
      <c r="D37" s="2"/>
      <c r="E37" s="2"/>
      <c r="F37" s="2"/>
      <c r="G37" s="2"/>
      <c r="H37" s="2"/>
      <c r="I37" s="2"/>
      <c r="J37" s="2"/>
      <c r="K37" s="2"/>
    </row>
    <row r="38" spans="1:11" x14ac:dyDescent="0.25">
      <c r="A38" s="2" t="s">
        <v>645</v>
      </c>
      <c r="B38" s="2"/>
      <c r="C38" s="2"/>
      <c r="D38" s="2"/>
      <c r="E38" s="2"/>
      <c r="F38" s="2"/>
      <c r="G38" s="2"/>
      <c r="H38" s="2"/>
      <c r="I38" s="2"/>
      <c r="J38" s="2"/>
      <c r="K38" s="2"/>
    </row>
    <row r="39" spans="1:11" x14ac:dyDescent="0.25">
      <c r="A39" s="2" t="s">
        <v>653</v>
      </c>
      <c r="B39" s="2" t="s">
        <v>660</v>
      </c>
      <c r="C39" s="2">
        <v>0.5</v>
      </c>
      <c r="D39" s="2"/>
      <c r="E39" s="2">
        <v>0.1</v>
      </c>
      <c r="F39" s="2"/>
      <c r="G39" s="2"/>
      <c r="H39" s="2"/>
      <c r="I39" s="2"/>
      <c r="J39" s="2"/>
      <c r="K39" s="2"/>
    </row>
    <row r="40" spans="1:11" x14ac:dyDescent="0.25">
      <c r="A40" s="2" t="s">
        <v>668</v>
      </c>
      <c r="B40" s="2" t="s">
        <v>671</v>
      </c>
      <c r="C40" s="2">
        <v>40</v>
      </c>
      <c r="D40" s="2"/>
      <c r="E40" s="2">
        <v>40</v>
      </c>
      <c r="F40" s="2">
        <v>50</v>
      </c>
      <c r="G40" s="2"/>
      <c r="H40" s="2"/>
      <c r="I40" s="2"/>
      <c r="J40" s="2"/>
      <c r="K40" s="2"/>
    </row>
    <row r="41" spans="1:11" x14ac:dyDescent="0.25">
      <c r="A41" s="2" t="s">
        <v>682</v>
      </c>
      <c r="B41" s="2"/>
      <c r="C41" s="2"/>
      <c r="D41" s="2"/>
      <c r="E41" s="2"/>
      <c r="F41" s="2"/>
      <c r="G41" s="2"/>
      <c r="H41" s="2"/>
      <c r="I41" s="2"/>
      <c r="J41" s="2"/>
      <c r="K41" s="2"/>
    </row>
    <row r="42" spans="1:11" x14ac:dyDescent="0.25">
      <c r="A42" s="2" t="s">
        <v>686</v>
      </c>
      <c r="B42" s="2"/>
      <c r="C42" s="2"/>
      <c r="D42" s="2"/>
      <c r="E42" s="2"/>
      <c r="F42" s="2"/>
      <c r="G42" s="2"/>
      <c r="H42" s="2"/>
      <c r="I42" s="2"/>
      <c r="J42" s="2"/>
      <c r="K42" s="2"/>
    </row>
    <row r="43" spans="1:11" x14ac:dyDescent="0.25">
      <c r="A43" s="2" t="s">
        <v>689</v>
      </c>
      <c r="B43" s="2"/>
      <c r="C43" s="2"/>
      <c r="D43" s="2"/>
      <c r="E43" s="2"/>
      <c r="F43" s="2"/>
      <c r="G43" s="2"/>
      <c r="H43" s="2"/>
      <c r="I43" s="2"/>
      <c r="J43" s="2"/>
      <c r="K43" s="2"/>
    </row>
    <row r="44" spans="1:11" x14ac:dyDescent="0.25">
      <c r="A44" s="2" t="s">
        <v>695</v>
      </c>
      <c r="B44" s="2"/>
      <c r="C44" s="2"/>
      <c r="D44" s="2"/>
      <c r="E44" s="2"/>
      <c r="F44" s="2"/>
      <c r="G44" s="2"/>
      <c r="H44" s="2"/>
      <c r="I44" s="2"/>
      <c r="J44" s="2"/>
      <c r="K44" s="2"/>
    </row>
    <row r="45" spans="1:11" x14ac:dyDescent="0.25">
      <c r="A45" s="2" t="s">
        <v>705</v>
      </c>
      <c r="B45" s="2"/>
      <c r="C45" s="2"/>
      <c r="D45" s="2"/>
      <c r="E45" s="2"/>
      <c r="F45" s="2"/>
      <c r="G45" s="2"/>
      <c r="H45" s="2"/>
      <c r="I45" s="2"/>
      <c r="J45" s="2"/>
      <c r="K45" s="2"/>
    </row>
    <row r="46" spans="1:11" x14ac:dyDescent="0.25">
      <c r="A46" s="2" t="s">
        <v>709</v>
      </c>
      <c r="B46" s="2" t="s">
        <v>711</v>
      </c>
      <c r="C46" s="2">
        <v>4</v>
      </c>
      <c r="D46" s="2">
        <v>0.05</v>
      </c>
      <c r="E46" s="2"/>
      <c r="F46" s="2">
        <v>1.0000000000000001E-5</v>
      </c>
      <c r="G46" s="2"/>
      <c r="H46" s="2"/>
      <c r="I46" s="2"/>
      <c r="J46" s="2"/>
      <c r="K46" s="2"/>
    </row>
    <row r="47" spans="1:11" x14ac:dyDescent="0.25">
      <c r="A47" s="2" t="s">
        <v>718</v>
      </c>
      <c r="B47" s="2"/>
      <c r="C47" s="2"/>
      <c r="D47" s="2"/>
      <c r="E47" s="2"/>
      <c r="F47" s="2"/>
      <c r="G47" s="2"/>
      <c r="H47" s="2"/>
      <c r="I47" s="2"/>
      <c r="J47" s="2"/>
      <c r="K47" s="2"/>
    </row>
    <row r="48" spans="1:11" x14ac:dyDescent="0.25">
      <c r="A48" s="2" t="s">
        <v>728</v>
      </c>
      <c r="B48" s="2"/>
      <c r="C48" s="2"/>
      <c r="D48" s="2"/>
      <c r="E48" s="2"/>
      <c r="F48" s="2"/>
      <c r="G48" s="2"/>
      <c r="H48" s="2"/>
      <c r="I48" s="2"/>
      <c r="J48" s="2"/>
      <c r="K48" s="2"/>
    </row>
    <row r="49" spans="1:11" x14ac:dyDescent="0.25">
      <c r="A49" s="2" t="s">
        <v>731</v>
      </c>
      <c r="B49" s="2" t="s">
        <v>541</v>
      </c>
      <c r="C49" s="2">
        <v>487</v>
      </c>
      <c r="D49" s="2"/>
      <c r="E49" s="2"/>
      <c r="F49" s="2"/>
      <c r="G49" s="2"/>
      <c r="H49" s="2"/>
      <c r="I49" s="2"/>
      <c r="J49" s="2"/>
      <c r="K49" s="2"/>
    </row>
    <row r="50" spans="1:11" x14ac:dyDescent="0.25">
      <c r="A50" s="2" t="s">
        <v>738</v>
      </c>
      <c r="B50" s="2"/>
      <c r="C50" s="2"/>
      <c r="D50" s="2"/>
      <c r="E50" s="2"/>
      <c r="F50" s="2"/>
      <c r="G50" s="2"/>
      <c r="H50" s="2"/>
      <c r="I50" s="2"/>
      <c r="J50" s="2"/>
      <c r="K50" s="2"/>
    </row>
    <row r="51" spans="1:11" x14ac:dyDescent="0.25">
      <c r="A51" s="2" t="s">
        <v>742</v>
      </c>
      <c r="B51" s="2"/>
      <c r="C51" s="2"/>
      <c r="D51" s="2"/>
      <c r="E51" s="2"/>
      <c r="F51" s="2"/>
      <c r="G51" s="2"/>
      <c r="H51" s="2"/>
      <c r="I51" s="2"/>
      <c r="J51" s="2"/>
      <c r="K51" s="2"/>
    </row>
    <row r="52" spans="1:11" x14ac:dyDescent="0.25">
      <c r="A52" s="2" t="s">
        <v>747</v>
      </c>
      <c r="B52" s="2"/>
      <c r="C52" s="2"/>
      <c r="D52" s="2"/>
      <c r="E52" s="2"/>
      <c r="F52" s="2"/>
      <c r="G52" s="2"/>
      <c r="H52" s="2"/>
      <c r="I52" s="2"/>
      <c r="J52" s="2"/>
      <c r="K52" s="2"/>
    </row>
    <row r="53" spans="1:11" x14ac:dyDescent="0.25">
      <c r="A53" s="2" t="s">
        <v>756</v>
      </c>
      <c r="B53" s="2"/>
      <c r="C53" s="2"/>
      <c r="D53" s="2"/>
      <c r="E53" s="2"/>
      <c r="F53" s="2"/>
      <c r="G53" s="2"/>
      <c r="H53" s="2"/>
      <c r="I53" s="2"/>
      <c r="J53" s="2"/>
      <c r="K53" s="2"/>
    </row>
    <row r="54" spans="1:11" x14ac:dyDescent="0.25">
      <c r="A54" s="34" t="s">
        <v>765</v>
      </c>
      <c r="B54" s="35"/>
      <c r="C54" s="35"/>
      <c r="D54" s="35"/>
      <c r="E54" s="35"/>
      <c r="F54" s="35"/>
      <c r="G54" s="35"/>
      <c r="H54" s="35"/>
      <c r="I54" s="35"/>
      <c r="J54" s="35"/>
      <c r="K54" s="35"/>
    </row>
    <row r="55" spans="1:11" x14ac:dyDescent="0.25">
      <c r="A55" s="34" t="s">
        <v>767</v>
      </c>
      <c r="B55" s="35" t="s">
        <v>541</v>
      </c>
      <c r="C55" s="35">
        <v>100000</v>
      </c>
      <c r="D55" s="35"/>
      <c r="E55" s="35"/>
      <c r="F55" s="35"/>
      <c r="G55" s="35"/>
      <c r="H55" s="35"/>
      <c r="I55" s="35"/>
      <c r="J55" s="35"/>
      <c r="K55" s="35"/>
    </row>
    <row r="56" spans="1:11" x14ac:dyDescent="0.25">
      <c r="A56" s="34" t="s">
        <v>770</v>
      </c>
      <c r="B56" s="35"/>
      <c r="C56" s="35"/>
      <c r="D56" s="35"/>
      <c r="E56" s="35"/>
      <c r="F56" s="35"/>
      <c r="G56" s="35"/>
      <c r="H56" s="35"/>
      <c r="I56" s="35"/>
      <c r="J56" s="35"/>
      <c r="K56" s="35"/>
    </row>
    <row r="57" spans="1:11" x14ac:dyDescent="0.25">
      <c r="A57" s="34" t="s">
        <v>774</v>
      </c>
      <c r="B57" s="35"/>
      <c r="C57" s="35"/>
      <c r="D57" s="35"/>
      <c r="E57" s="35"/>
      <c r="F57" s="35"/>
      <c r="G57" s="35"/>
      <c r="H57" s="35"/>
      <c r="I57" s="35"/>
      <c r="J57" s="35"/>
      <c r="K57" s="35"/>
    </row>
    <row r="58" spans="1:11" x14ac:dyDescent="0.25">
      <c r="A58" s="34" t="s">
        <v>776</v>
      </c>
      <c r="B58" s="35"/>
      <c r="C58" s="35"/>
      <c r="D58" s="35"/>
      <c r="E58" s="35"/>
      <c r="F58" s="35"/>
      <c r="G58" s="35"/>
      <c r="H58" s="35"/>
      <c r="I58" s="35"/>
      <c r="J58" s="35"/>
      <c r="K58" s="3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58"/>
  <sheetViews>
    <sheetView workbookViewId="0">
      <selection activeCell="B1" sqref="B1:D1048576"/>
    </sheetView>
  </sheetViews>
  <sheetFormatPr defaultRowHeight="15" x14ac:dyDescent="0.25"/>
  <cols>
    <col min="2" max="2" width="34.42578125" bestFit="1" customWidth="1"/>
    <col min="3" max="3" width="62.28515625" bestFit="1" customWidth="1"/>
    <col min="4" max="4" width="11.85546875" bestFit="1" customWidth="1"/>
  </cols>
  <sheetData>
    <row r="1" spans="1:4" x14ac:dyDescent="0.25">
      <c r="A1" s="4" t="s">
        <v>162</v>
      </c>
      <c r="B1" s="4" t="s">
        <v>238</v>
      </c>
      <c r="C1" s="4" t="s">
        <v>239</v>
      </c>
      <c r="D1" s="4" t="s">
        <v>240</v>
      </c>
    </row>
    <row r="2" spans="1:4" x14ac:dyDescent="0.25">
      <c r="A2" s="2" t="s">
        <v>386</v>
      </c>
      <c r="B2" s="6"/>
      <c r="C2" s="2"/>
      <c r="D2" s="2"/>
    </row>
    <row r="3" spans="1:4" x14ac:dyDescent="0.25">
      <c r="A3" s="2" t="s">
        <v>394</v>
      </c>
      <c r="B3" s="6"/>
      <c r="C3" s="2"/>
      <c r="D3" s="2"/>
    </row>
    <row r="4" spans="1:4" x14ac:dyDescent="0.25">
      <c r="A4" s="2" t="s">
        <v>396</v>
      </c>
      <c r="B4" s="6"/>
      <c r="C4" s="2"/>
      <c r="D4" s="2"/>
    </row>
    <row r="5" spans="1:4" x14ac:dyDescent="0.25">
      <c r="A5" s="2" t="s">
        <v>399</v>
      </c>
      <c r="B5" s="6"/>
      <c r="C5" s="2"/>
      <c r="D5" s="2"/>
    </row>
    <row r="6" spans="1:4" x14ac:dyDescent="0.25">
      <c r="A6" s="2" t="s">
        <v>410</v>
      </c>
      <c r="B6" s="6"/>
      <c r="C6" s="2"/>
      <c r="D6" s="2"/>
    </row>
    <row r="7" spans="1:4" x14ac:dyDescent="0.25">
      <c r="A7" s="2" t="s">
        <v>417</v>
      </c>
      <c r="B7" s="6"/>
      <c r="C7" s="2" t="s">
        <v>425</v>
      </c>
      <c r="D7" s="2"/>
    </row>
    <row r="8" spans="1:4" x14ac:dyDescent="0.25">
      <c r="A8" s="2" t="s">
        <v>430</v>
      </c>
      <c r="B8" s="6">
        <v>0</v>
      </c>
      <c r="C8" s="2"/>
      <c r="D8" s="2"/>
    </row>
    <row r="9" spans="1:4" x14ac:dyDescent="0.25">
      <c r="A9" s="2" t="s">
        <v>448</v>
      </c>
      <c r="B9" s="6"/>
      <c r="C9" s="2"/>
      <c r="D9" s="2"/>
    </row>
    <row r="10" spans="1:4" x14ac:dyDescent="0.25">
      <c r="A10" s="2" t="s">
        <v>450</v>
      </c>
      <c r="B10" s="6"/>
      <c r="C10" s="2"/>
      <c r="D10" s="2"/>
    </row>
    <row r="11" spans="1:4" x14ac:dyDescent="0.25">
      <c r="A11" s="2" t="s">
        <v>455</v>
      </c>
      <c r="B11" s="6">
        <v>2</v>
      </c>
      <c r="C11" s="2" t="s">
        <v>460</v>
      </c>
      <c r="D11" s="2"/>
    </row>
    <row r="12" spans="1:4" x14ac:dyDescent="0.25">
      <c r="A12" s="2" t="s">
        <v>463</v>
      </c>
      <c r="B12" s="6"/>
      <c r="C12" s="2" t="s">
        <v>469</v>
      </c>
      <c r="D12" s="2"/>
    </row>
    <row r="13" spans="1:4" x14ac:dyDescent="0.25">
      <c r="A13" s="2" t="s">
        <v>471</v>
      </c>
      <c r="B13" s="6"/>
      <c r="C13" s="2" t="s">
        <v>425</v>
      </c>
      <c r="D13" s="2"/>
    </row>
    <row r="14" spans="1:4" x14ac:dyDescent="0.25">
      <c r="A14" s="2" t="s">
        <v>480</v>
      </c>
      <c r="B14" s="6"/>
      <c r="C14" s="2"/>
      <c r="D14" s="2"/>
    </row>
    <row r="15" spans="1:4" x14ac:dyDescent="0.25">
      <c r="A15" s="2" t="s">
        <v>485</v>
      </c>
      <c r="B15" s="6"/>
      <c r="C15" s="2"/>
      <c r="D15" s="2"/>
    </row>
    <row r="16" spans="1:4" x14ac:dyDescent="0.25">
      <c r="A16" s="2" t="s">
        <v>486</v>
      </c>
      <c r="B16" s="6">
        <v>10</v>
      </c>
      <c r="C16" s="2" t="s">
        <v>490</v>
      </c>
      <c r="D16" s="2"/>
    </row>
    <row r="17" spans="1:4" x14ac:dyDescent="0.25">
      <c r="A17" s="2" t="s">
        <v>491</v>
      </c>
      <c r="B17" s="6">
        <v>19</v>
      </c>
      <c r="C17" s="2" t="s">
        <v>496</v>
      </c>
      <c r="D17" s="2"/>
    </row>
    <row r="18" spans="1:4" x14ac:dyDescent="0.25">
      <c r="A18" s="2" t="s">
        <v>506</v>
      </c>
      <c r="B18" s="6"/>
      <c r="C18" s="2"/>
      <c r="D18" s="2"/>
    </row>
    <row r="19" spans="1:4" x14ac:dyDescent="0.25">
      <c r="A19" s="2" t="s">
        <v>507</v>
      </c>
      <c r="B19" s="6">
        <v>0</v>
      </c>
      <c r="C19" s="2"/>
      <c r="D19" s="2"/>
    </row>
    <row r="20" spans="1:4" x14ac:dyDescent="0.25">
      <c r="A20" s="2" t="s">
        <v>520</v>
      </c>
      <c r="B20" s="6"/>
      <c r="C20" s="2"/>
      <c r="D20" s="2"/>
    </row>
    <row r="21" spans="1:4" x14ac:dyDescent="0.25">
      <c r="A21" s="2" t="s">
        <v>529</v>
      </c>
      <c r="B21" s="6">
        <v>10</v>
      </c>
      <c r="C21" s="2" t="s">
        <v>532</v>
      </c>
      <c r="D21" s="2"/>
    </row>
    <row r="22" spans="1:4" x14ac:dyDescent="0.25">
      <c r="A22" s="2" t="s">
        <v>533</v>
      </c>
      <c r="B22" s="6"/>
      <c r="C22" s="2" t="s">
        <v>469</v>
      </c>
      <c r="D22" s="2"/>
    </row>
    <row r="23" spans="1:4" x14ac:dyDescent="0.25">
      <c r="A23" s="2" t="s">
        <v>539</v>
      </c>
      <c r="B23" s="6">
        <v>0</v>
      </c>
      <c r="C23" s="2" t="s">
        <v>425</v>
      </c>
      <c r="D23" s="2"/>
    </row>
    <row r="24" spans="1:4" x14ac:dyDescent="0.25">
      <c r="A24" s="2" t="s">
        <v>542</v>
      </c>
      <c r="B24" s="6">
        <v>0</v>
      </c>
      <c r="C24" s="2" t="s">
        <v>545</v>
      </c>
      <c r="D24" s="2"/>
    </row>
    <row r="25" spans="1:4" x14ac:dyDescent="0.25">
      <c r="A25" s="2" t="s">
        <v>547</v>
      </c>
      <c r="B25" s="6"/>
      <c r="C25" s="2"/>
      <c r="D25" s="2"/>
    </row>
    <row r="26" spans="1:4" x14ac:dyDescent="0.25">
      <c r="A26" s="2" t="s">
        <v>548</v>
      </c>
      <c r="B26" s="6">
        <v>33</v>
      </c>
      <c r="C26" s="2" t="s">
        <v>559</v>
      </c>
      <c r="D26" s="2"/>
    </row>
    <row r="27" spans="1:4" x14ac:dyDescent="0.25">
      <c r="A27" s="2" t="s">
        <v>586</v>
      </c>
      <c r="B27" s="6">
        <v>4</v>
      </c>
      <c r="C27" s="2" t="s">
        <v>588</v>
      </c>
      <c r="D27" s="2"/>
    </row>
    <row r="28" spans="1:4" x14ac:dyDescent="0.25">
      <c r="A28" s="2" t="s">
        <v>590</v>
      </c>
      <c r="B28" s="6">
        <v>0</v>
      </c>
      <c r="C28" s="2" t="s">
        <v>601</v>
      </c>
      <c r="D28" s="2"/>
    </row>
    <row r="29" spans="1:4" x14ac:dyDescent="0.25">
      <c r="A29" s="2" t="s">
        <v>602</v>
      </c>
      <c r="B29" s="6"/>
      <c r="C29" s="2"/>
      <c r="D29" s="2"/>
    </row>
    <row r="30" spans="1:4" x14ac:dyDescent="0.25">
      <c r="A30" s="2" t="s">
        <v>605</v>
      </c>
      <c r="B30" s="6">
        <v>20</v>
      </c>
      <c r="C30" s="2"/>
      <c r="D30" s="2"/>
    </row>
    <row r="31" spans="1:4" x14ac:dyDescent="0.25">
      <c r="A31" s="2" t="s">
        <v>612</v>
      </c>
      <c r="B31" s="6">
        <v>0</v>
      </c>
      <c r="C31" s="2" t="s">
        <v>617</v>
      </c>
      <c r="D31" s="2"/>
    </row>
    <row r="32" spans="1:4" x14ac:dyDescent="0.25">
      <c r="A32" s="2" t="s">
        <v>618</v>
      </c>
      <c r="B32" s="6">
        <v>0</v>
      </c>
      <c r="C32" s="2" t="s">
        <v>621</v>
      </c>
      <c r="D32" s="2"/>
    </row>
    <row r="33" spans="1:4" x14ac:dyDescent="0.25">
      <c r="A33" s="2" t="s">
        <v>622</v>
      </c>
      <c r="B33" s="6"/>
      <c r="C33" s="2"/>
      <c r="D33" s="2"/>
    </row>
    <row r="34" spans="1:4" x14ac:dyDescent="0.25">
      <c r="A34" s="2" t="s">
        <v>624</v>
      </c>
      <c r="B34" s="6">
        <v>20</v>
      </c>
      <c r="C34" s="2" t="s">
        <v>545</v>
      </c>
      <c r="D34" s="2"/>
    </row>
    <row r="35" spans="1:4" x14ac:dyDescent="0.25">
      <c r="A35" s="2" t="s">
        <v>630</v>
      </c>
      <c r="B35" s="6"/>
      <c r="C35" s="2"/>
      <c r="D35" s="2"/>
    </row>
    <row r="36" spans="1:4" x14ac:dyDescent="0.25">
      <c r="A36" s="2" t="s">
        <v>633</v>
      </c>
      <c r="B36" s="6"/>
      <c r="C36" s="2"/>
      <c r="D36" s="2"/>
    </row>
    <row r="37" spans="1:4" x14ac:dyDescent="0.25">
      <c r="A37" s="2" t="s">
        <v>639</v>
      </c>
      <c r="B37" s="6"/>
      <c r="C37" s="2"/>
      <c r="D37" s="2"/>
    </row>
    <row r="38" spans="1:4" x14ac:dyDescent="0.25">
      <c r="A38" s="2" t="s">
        <v>645</v>
      </c>
      <c r="B38" s="6"/>
      <c r="C38" s="2" t="s">
        <v>425</v>
      </c>
      <c r="D38" s="2"/>
    </row>
    <row r="39" spans="1:4" x14ac:dyDescent="0.25">
      <c r="A39" s="2" t="s">
        <v>653</v>
      </c>
      <c r="B39" s="6">
        <v>0</v>
      </c>
      <c r="C39" s="2" t="s">
        <v>425</v>
      </c>
      <c r="D39" s="2"/>
    </row>
    <row r="40" spans="1:4" x14ac:dyDescent="0.25">
      <c r="A40" s="2" t="s">
        <v>668</v>
      </c>
      <c r="B40" s="6">
        <v>20</v>
      </c>
      <c r="C40" s="2" t="s">
        <v>545</v>
      </c>
      <c r="D40" s="2"/>
    </row>
    <row r="41" spans="1:4" x14ac:dyDescent="0.25">
      <c r="A41" s="2" t="s">
        <v>682</v>
      </c>
      <c r="B41" s="6"/>
      <c r="C41" s="2"/>
      <c r="D41" s="2"/>
    </row>
    <row r="42" spans="1:4" x14ac:dyDescent="0.25">
      <c r="A42" s="2" t="s">
        <v>686</v>
      </c>
      <c r="B42" s="6"/>
      <c r="C42" s="2"/>
      <c r="D42" s="2"/>
    </row>
    <row r="43" spans="1:4" x14ac:dyDescent="0.25">
      <c r="A43" s="2" t="s">
        <v>689</v>
      </c>
      <c r="B43" s="6"/>
      <c r="C43" s="2"/>
      <c r="D43" s="2"/>
    </row>
    <row r="44" spans="1:4" x14ac:dyDescent="0.25">
      <c r="A44" s="2" t="s">
        <v>695</v>
      </c>
      <c r="B44" s="6">
        <v>50</v>
      </c>
      <c r="C44" s="2" t="s">
        <v>699</v>
      </c>
      <c r="D44" s="2"/>
    </row>
    <row r="45" spans="1:4" x14ac:dyDescent="0.25">
      <c r="A45" s="2" t="s">
        <v>705</v>
      </c>
      <c r="B45" s="6">
        <v>85</v>
      </c>
      <c r="C45" s="2"/>
      <c r="D45" s="2"/>
    </row>
    <row r="46" spans="1:4" x14ac:dyDescent="0.25">
      <c r="A46" s="2" t="s">
        <v>709</v>
      </c>
      <c r="B46" s="6">
        <v>100</v>
      </c>
      <c r="C46" s="2"/>
      <c r="D46" s="2"/>
    </row>
    <row r="47" spans="1:4" x14ac:dyDescent="0.25">
      <c r="A47" s="2" t="s">
        <v>718</v>
      </c>
      <c r="B47" s="6"/>
      <c r="C47" s="2" t="s">
        <v>722</v>
      </c>
      <c r="D47" s="2"/>
    </row>
    <row r="48" spans="1:4" x14ac:dyDescent="0.25">
      <c r="A48" s="2" t="s">
        <v>728</v>
      </c>
      <c r="B48" s="6"/>
      <c r="C48" s="2"/>
      <c r="D48" s="2"/>
    </row>
    <row r="49" spans="1:4" x14ac:dyDescent="0.25">
      <c r="A49" s="2" t="s">
        <v>731</v>
      </c>
      <c r="B49" s="6">
        <v>26</v>
      </c>
      <c r="C49" s="2" t="s">
        <v>722</v>
      </c>
      <c r="D49" s="2"/>
    </row>
    <row r="50" spans="1:4" x14ac:dyDescent="0.25">
      <c r="A50" s="2" t="s">
        <v>738</v>
      </c>
      <c r="B50" s="6"/>
      <c r="C50" s="2"/>
      <c r="D50" s="2"/>
    </row>
    <row r="51" spans="1:4" x14ac:dyDescent="0.25">
      <c r="A51" s="2" t="s">
        <v>742</v>
      </c>
      <c r="B51" s="6">
        <v>0</v>
      </c>
      <c r="C51" s="2" t="s">
        <v>745</v>
      </c>
      <c r="D51" s="2"/>
    </row>
    <row r="52" spans="1:4" x14ac:dyDescent="0.25">
      <c r="A52" s="2" t="s">
        <v>747</v>
      </c>
      <c r="B52" s="6">
        <v>100</v>
      </c>
      <c r="C52" s="2" t="s">
        <v>425</v>
      </c>
      <c r="D52" s="2"/>
    </row>
    <row r="53" spans="1:4" x14ac:dyDescent="0.25">
      <c r="A53" s="2" t="s">
        <v>756</v>
      </c>
      <c r="B53" s="6">
        <v>0</v>
      </c>
      <c r="C53" s="2" t="s">
        <v>763</v>
      </c>
      <c r="D53" s="2"/>
    </row>
    <row r="54" spans="1:4" x14ac:dyDescent="0.25">
      <c r="A54" s="34" t="s">
        <v>765</v>
      </c>
      <c r="B54" s="35"/>
      <c r="C54" s="35"/>
      <c r="D54" s="35"/>
    </row>
    <row r="55" spans="1:4" x14ac:dyDescent="0.25">
      <c r="A55" s="34" t="s">
        <v>767</v>
      </c>
      <c r="B55" s="35">
        <v>40</v>
      </c>
      <c r="C55" s="35" t="s">
        <v>460</v>
      </c>
      <c r="D55" s="35"/>
    </row>
    <row r="56" spans="1:4" x14ac:dyDescent="0.25">
      <c r="A56" s="34" t="s">
        <v>770</v>
      </c>
      <c r="B56" s="35"/>
      <c r="C56" s="35"/>
      <c r="D56" s="35"/>
    </row>
    <row r="57" spans="1:4" x14ac:dyDescent="0.25">
      <c r="A57" s="34" t="s">
        <v>774</v>
      </c>
      <c r="B57" s="35"/>
      <c r="C57" s="35"/>
      <c r="D57" s="35"/>
    </row>
    <row r="58" spans="1:4" x14ac:dyDescent="0.25">
      <c r="A58" s="34" t="s">
        <v>776</v>
      </c>
      <c r="B58" s="35"/>
      <c r="C58" s="35"/>
      <c r="D58" s="3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58"/>
  <sheetViews>
    <sheetView zoomScale="115" zoomScaleNormal="115" workbookViewId="0">
      <selection sqref="A1:A1048576"/>
    </sheetView>
  </sheetViews>
  <sheetFormatPr defaultRowHeight="15" x14ac:dyDescent="0.25"/>
  <cols>
    <col min="2" max="2" width="18.85546875" customWidth="1"/>
    <col min="3" max="3" width="23.28515625" customWidth="1"/>
    <col min="4" max="4" width="19.42578125" customWidth="1"/>
    <col min="5" max="5" width="18.42578125" customWidth="1"/>
    <col min="6" max="6" width="17.85546875" customWidth="1"/>
    <col min="7" max="7" width="23.42578125" customWidth="1"/>
    <col min="8" max="8" width="22.5703125" customWidth="1"/>
    <col min="9" max="9" width="20.7109375" customWidth="1"/>
    <col min="10" max="10" width="18.85546875" customWidth="1"/>
    <col min="11" max="11" width="6" bestFit="1" customWidth="1"/>
    <col min="12" max="12" width="6.140625" bestFit="1" customWidth="1"/>
    <col min="13" max="13" width="28.85546875" bestFit="1" customWidth="1"/>
  </cols>
  <sheetData>
    <row r="1" spans="1:13" ht="90" x14ac:dyDescent="0.25">
      <c r="A1" s="4" t="s">
        <v>162</v>
      </c>
      <c r="B1" s="52" t="s">
        <v>799</v>
      </c>
      <c r="C1" s="52" t="s">
        <v>800</v>
      </c>
      <c r="D1" s="52" t="s">
        <v>801</v>
      </c>
      <c r="E1" s="52" t="s">
        <v>802</v>
      </c>
      <c r="F1" s="52" t="s">
        <v>803</v>
      </c>
      <c r="G1" s="52" t="s">
        <v>804</v>
      </c>
      <c r="H1" s="52" t="s">
        <v>805</v>
      </c>
      <c r="I1" s="52" t="s">
        <v>806</v>
      </c>
      <c r="J1" s="52" t="s">
        <v>807</v>
      </c>
      <c r="K1" s="52" t="s">
        <v>808</v>
      </c>
      <c r="L1" s="51" t="s">
        <v>787</v>
      </c>
      <c r="M1" s="51" t="s">
        <v>788</v>
      </c>
    </row>
    <row r="2" spans="1:13" x14ac:dyDescent="0.25">
      <c r="A2" s="2" t="s">
        <v>386</v>
      </c>
      <c r="B2" s="6"/>
      <c r="C2" s="6"/>
      <c r="D2" s="6"/>
      <c r="E2" s="6"/>
      <c r="F2" s="6"/>
      <c r="G2" s="6"/>
      <c r="H2" s="6"/>
      <c r="I2" s="6"/>
      <c r="J2" s="6"/>
      <c r="K2" s="6"/>
      <c r="L2" s="6"/>
      <c r="M2" s="6"/>
    </row>
    <row r="3" spans="1:13" x14ac:dyDescent="0.25">
      <c r="A3" s="2" t="s">
        <v>394</v>
      </c>
      <c r="B3" s="6"/>
      <c r="C3" s="6"/>
      <c r="D3" s="6"/>
      <c r="E3" s="6"/>
      <c r="F3" s="6"/>
      <c r="G3" s="6"/>
      <c r="H3" s="6"/>
      <c r="I3" s="6"/>
      <c r="J3" s="6"/>
      <c r="K3" s="6"/>
      <c r="L3" s="6"/>
      <c r="M3" s="6"/>
    </row>
    <row r="4" spans="1:13" x14ac:dyDescent="0.25">
      <c r="A4" s="2" t="s">
        <v>396</v>
      </c>
      <c r="B4" s="6"/>
      <c r="C4" s="6"/>
      <c r="D4" s="6"/>
      <c r="E4" s="6"/>
      <c r="F4" s="6"/>
      <c r="G4" s="6"/>
      <c r="H4" s="6"/>
      <c r="I4" s="6"/>
      <c r="J4" s="6"/>
      <c r="K4" s="6"/>
      <c r="L4" s="6"/>
      <c r="M4" s="6"/>
    </row>
    <row r="5" spans="1:13" x14ac:dyDescent="0.25">
      <c r="A5" s="2" t="s">
        <v>399</v>
      </c>
      <c r="B5" s="6">
        <v>5</v>
      </c>
      <c r="C5" s="6">
        <v>5</v>
      </c>
      <c r="D5" s="6">
        <v>1</v>
      </c>
      <c r="E5" s="6">
        <v>4</v>
      </c>
      <c r="F5" s="6">
        <v>5</v>
      </c>
      <c r="G5" s="6">
        <v>5</v>
      </c>
      <c r="H5" s="6">
        <v>5</v>
      </c>
      <c r="I5" s="6">
        <v>3</v>
      </c>
      <c r="J5" s="6">
        <v>4</v>
      </c>
      <c r="K5" s="6">
        <v>1</v>
      </c>
      <c r="L5" s="6">
        <v>5</v>
      </c>
      <c r="M5" s="6" t="s">
        <v>408</v>
      </c>
    </row>
    <row r="6" spans="1:13" x14ac:dyDescent="0.25">
      <c r="A6" s="2" t="s">
        <v>410</v>
      </c>
      <c r="B6" s="6"/>
      <c r="C6" s="6"/>
      <c r="D6" s="6"/>
      <c r="E6" s="6"/>
      <c r="F6" s="6"/>
      <c r="G6" s="6"/>
      <c r="H6" s="6"/>
      <c r="I6" s="6"/>
      <c r="J6" s="6"/>
      <c r="K6" s="6"/>
      <c r="L6" s="6"/>
      <c r="M6" s="6"/>
    </row>
    <row r="7" spans="1:13" x14ac:dyDescent="0.25">
      <c r="A7" s="2" t="s">
        <v>417</v>
      </c>
      <c r="B7" s="6">
        <v>2</v>
      </c>
      <c r="C7" s="6">
        <v>2</v>
      </c>
      <c r="D7" s="6">
        <v>4</v>
      </c>
      <c r="E7" s="6">
        <v>4</v>
      </c>
      <c r="F7" s="6">
        <v>5</v>
      </c>
      <c r="G7" s="6">
        <v>5</v>
      </c>
      <c r="H7" s="6">
        <v>5</v>
      </c>
      <c r="I7" s="6">
        <v>5</v>
      </c>
      <c r="J7" s="6">
        <v>4</v>
      </c>
      <c r="K7" s="6">
        <v>4</v>
      </c>
      <c r="L7" s="6"/>
      <c r="M7" s="6"/>
    </row>
    <row r="8" spans="1:13" x14ac:dyDescent="0.25">
      <c r="A8" s="2" t="s">
        <v>430</v>
      </c>
      <c r="B8" s="6">
        <v>5</v>
      </c>
      <c r="C8" s="6">
        <v>5</v>
      </c>
      <c r="D8" s="6">
        <v>5</v>
      </c>
      <c r="E8" s="6">
        <v>4</v>
      </c>
      <c r="F8" s="6">
        <v>5</v>
      </c>
      <c r="G8" s="6">
        <v>5</v>
      </c>
      <c r="H8" s="6">
        <v>5</v>
      </c>
      <c r="I8" s="6">
        <v>4</v>
      </c>
      <c r="J8" s="6">
        <v>5</v>
      </c>
      <c r="K8" s="6">
        <v>4</v>
      </c>
      <c r="L8" s="6"/>
      <c r="M8" s="6"/>
    </row>
    <row r="9" spans="1:13" x14ac:dyDescent="0.25">
      <c r="A9" s="2" t="s">
        <v>448</v>
      </c>
      <c r="B9" s="6"/>
      <c r="C9" s="6"/>
      <c r="D9" s="6"/>
      <c r="E9" s="6"/>
      <c r="F9" s="6"/>
      <c r="G9" s="6"/>
      <c r="H9" s="6"/>
      <c r="I9" s="6"/>
      <c r="J9" s="6"/>
      <c r="K9" s="6"/>
      <c r="L9" s="6"/>
      <c r="M9" s="6"/>
    </row>
    <row r="10" spans="1:13" x14ac:dyDescent="0.25">
      <c r="A10" s="2" t="s">
        <v>450</v>
      </c>
      <c r="B10" s="6"/>
      <c r="C10" s="6"/>
      <c r="D10" s="6"/>
      <c r="E10" s="6"/>
      <c r="F10" s="6"/>
      <c r="G10" s="6"/>
      <c r="H10" s="6"/>
      <c r="I10" s="6"/>
      <c r="J10" s="6"/>
      <c r="K10" s="6"/>
      <c r="L10" s="6"/>
      <c r="M10" s="6"/>
    </row>
    <row r="11" spans="1:13" x14ac:dyDescent="0.25">
      <c r="A11" s="2" t="s">
        <v>455</v>
      </c>
      <c r="B11" s="6">
        <v>5</v>
      </c>
      <c r="C11" s="6">
        <v>5</v>
      </c>
      <c r="D11" s="6">
        <v>4</v>
      </c>
      <c r="E11" s="6">
        <v>5</v>
      </c>
      <c r="F11" s="6">
        <v>5</v>
      </c>
      <c r="G11" s="6">
        <v>5</v>
      </c>
      <c r="H11" s="6">
        <v>5</v>
      </c>
      <c r="I11" s="6">
        <v>5</v>
      </c>
      <c r="J11" s="6">
        <v>5</v>
      </c>
      <c r="K11" s="6">
        <v>4</v>
      </c>
      <c r="L11" s="6"/>
      <c r="M11" s="6"/>
    </row>
    <row r="12" spans="1:13" x14ac:dyDescent="0.25">
      <c r="A12" s="2" t="s">
        <v>463</v>
      </c>
      <c r="B12" s="6">
        <v>5</v>
      </c>
      <c r="C12" s="6">
        <v>5</v>
      </c>
      <c r="D12" s="6">
        <v>4</v>
      </c>
      <c r="E12" s="6">
        <v>3</v>
      </c>
      <c r="F12" s="6">
        <v>5</v>
      </c>
      <c r="G12" s="6">
        <v>5</v>
      </c>
      <c r="H12" s="6">
        <v>5</v>
      </c>
      <c r="I12" s="6">
        <v>3</v>
      </c>
      <c r="J12" s="6">
        <v>5</v>
      </c>
      <c r="K12" s="6">
        <v>5</v>
      </c>
      <c r="L12" s="6"/>
      <c r="M12" s="6"/>
    </row>
    <row r="13" spans="1:13" x14ac:dyDescent="0.25">
      <c r="A13" s="2" t="s">
        <v>471</v>
      </c>
      <c r="B13" s="6"/>
      <c r="C13" s="6"/>
      <c r="D13" s="6"/>
      <c r="E13" s="6"/>
      <c r="F13" s="6"/>
      <c r="G13" s="6"/>
      <c r="H13" s="6"/>
      <c r="I13" s="6"/>
      <c r="J13" s="6"/>
      <c r="K13" s="6"/>
      <c r="L13" s="6"/>
      <c r="M13" s="6"/>
    </row>
    <row r="14" spans="1:13" x14ac:dyDescent="0.25">
      <c r="A14" s="2" t="s">
        <v>480</v>
      </c>
      <c r="B14" s="6"/>
      <c r="C14" s="6"/>
      <c r="D14" s="6"/>
      <c r="E14" s="6"/>
      <c r="F14" s="6"/>
      <c r="G14" s="6"/>
      <c r="H14" s="6"/>
      <c r="I14" s="6"/>
      <c r="J14" s="6"/>
      <c r="K14" s="6"/>
      <c r="L14" s="6"/>
      <c r="M14" s="6"/>
    </row>
    <row r="15" spans="1:13" x14ac:dyDescent="0.25">
      <c r="A15" s="2" t="s">
        <v>485</v>
      </c>
      <c r="B15" s="6"/>
      <c r="C15" s="6"/>
      <c r="D15" s="6"/>
      <c r="E15" s="6"/>
      <c r="F15" s="6"/>
      <c r="G15" s="6"/>
      <c r="H15" s="6"/>
      <c r="I15" s="6"/>
      <c r="J15" s="6"/>
      <c r="K15" s="6"/>
      <c r="L15" s="6"/>
      <c r="M15" s="6"/>
    </row>
    <row r="16" spans="1:13" x14ac:dyDescent="0.25">
      <c r="A16" s="2" t="s">
        <v>486</v>
      </c>
      <c r="B16" s="6">
        <v>4</v>
      </c>
      <c r="C16" s="6">
        <v>4</v>
      </c>
      <c r="D16" s="6">
        <v>2</v>
      </c>
      <c r="E16" s="6">
        <v>3</v>
      </c>
      <c r="F16" s="6">
        <v>4</v>
      </c>
      <c r="G16" s="6">
        <v>5</v>
      </c>
      <c r="H16" s="6">
        <v>5</v>
      </c>
      <c r="I16" s="6">
        <v>2</v>
      </c>
      <c r="J16" s="6">
        <v>4</v>
      </c>
      <c r="K16" s="6">
        <v>2</v>
      </c>
      <c r="L16" s="6">
        <v>2</v>
      </c>
      <c r="M16" s="6"/>
    </row>
    <row r="17" spans="1:13" x14ac:dyDescent="0.25">
      <c r="A17" s="2" t="s">
        <v>491</v>
      </c>
      <c r="B17" s="6">
        <v>4</v>
      </c>
      <c r="C17" s="6">
        <v>5</v>
      </c>
      <c r="D17" s="6">
        <v>4</v>
      </c>
      <c r="E17" s="6">
        <v>3</v>
      </c>
      <c r="F17" s="6">
        <v>5</v>
      </c>
      <c r="G17" s="6">
        <v>3</v>
      </c>
      <c r="H17" s="6">
        <v>4</v>
      </c>
      <c r="I17" s="6">
        <v>3</v>
      </c>
      <c r="J17" s="6">
        <v>3</v>
      </c>
      <c r="K17" s="6">
        <v>5</v>
      </c>
      <c r="L17" s="6"/>
      <c r="M17" s="6"/>
    </row>
    <row r="18" spans="1:13" x14ac:dyDescent="0.25">
      <c r="A18" s="2" t="s">
        <v>506</v>
      </c>
      <c r="B18" s="6"/>
      <c r="C18" s="6"/>
      <c r="D18" s="6"/>
      <c r="E18" s="6"/>
      <c r="F18" s="6"/>
      <c r="G18" s="6"/>
      <c r="H18" s="6"/>
      <c r="I18" s="6"/>
      <c r="J18" s="6"/>
      <c r="K18" s="6"/>
      <c r="L18" s="6"/>
      <c r="M18" s="6"/>
    </row>
    <row r="19" spans="1:13" x14ac:dyDescent="0.25">
      <c r="A19" s="2" t="s">
        <v>507</v>
      </c>
      <c r="B19" s="6">
        <v>5</v>
      </c>
      <c r="C19" s="6">
        <v>5</v>
      </c>
      <c r="D19" s="6">
        <v>5</v>
      </c>
      <c r="E19" s="6">
        <v>3</v>
      </c>
      <c r="F19" s="6">
        <v>5</v>
      </c>
      <c r="G19" s="6">
        <v>5</v>
      </c>
      <c r="H19" s="6">
        <v>5</v>
      </c>
      <c r="I19" s="6">
        <v>3</v>
      </c>
      <c r="J19" s="6">
        <v>5</v>
      </c>
      <c r="K19" s="6">
        <v>5</v>
      </c>
      <c r="L19" s="6"/>
      <c r="M19" s="6"/>
    </row>
    <row r="20" spans="1:13" x14ac:dyDescent="0.25">
      <c r="A20" s="2" t="s">
        <v>520</v>
      </c>
      <c r="B20" s="6"/>
      <c r="C20" s="6"/>
      <c r="D20" s="6"/>
      <c r="E20" s="6"/>
      <c r="F20" s="6"/>
      <c r="G20" s="6"/>
      <c r="H20" s="6"/>
      <c r="I20" s="6"/>
      <c r="J20" s="6"/>
      <c r="K20" s="6"/>
      <c r="L20" s="6"/>
      <c r="M20" s="6"/>
    </row>
    <row r="21" spans="1:13" x14ac:dyDescent="0.25">
      <c r="A21" s="2" t="s">
        <v>529</v>
      </c>
      <c r="B21" s="6">
        <v>4</v>
      </c>
      <c r="C21" s="6">
        <v>4</v>
      </c>
      <c r="D21" s="6">
        <v>3</v>
      </c>
      <c r="E21" s="6">
        <v>2</v>
      </c>
      <c r="F21" s="6">
        <v>5</v>
      </c>
      <c r="G21" s="6">
        <v>5</v>
      </c>
      <c r="H21" s="6">
        <v>5</v>
      </c>
      <c r="I21" s="6">
        <v>2</v>
      </c>
      <c r="J21" s="6">
        <v>3</v>
      </c>
      <c r="K21" s="6">
        <v>2</v>
      </c>
      <c r="L21" s="6"/>
      <c r="M21" s="6"/>
    </row>
    <row r="22" spans="1:13" x14ac:dyDescent="0.25">
      <c r="A22" s="2" t="s">
        <v>533</v>
      </c>
      <c r="B22" s="6">
        <v>2</v>
      </c>
      <c r="C22" s="6">
        <v>2</v>
      </c>
      <c r="D22" s="6">
        <v>2</v>
      </c>
      <c r="E22" s="6">
        <v>2</v>
      </c>
      <c r="F22" s="6">
        <v>2</v>
      </c>
      <c r="G22" s="6">
        <v>2</v>
      </c>
      <c r="H22" s="6">
        <v>3</v>
      </c>
      <c r="I22" s="6">
        <v>3</v>
      </c>
      <c r="J22" s="6">
        <v>2</v>
      </c>
      <c r="K22" s="6">
        <v>3</v>
      </c>
      <c r="L22" s="6">
        <v>3</v>
      </c>
      <c r="M22" s="6"/>
    </row>
    <row r="23" spans="1:13" x14ac:dyDescent="0.25">
      <c r="A23" s="2" t="s">
        <v>539</v>
      </c>
      <c r="B23" s="6">
        <v>4</v>
      </c>
      <c r="C23" s="6">
        <v>4</v>
      </c>
      <c r="D23" s="6">
        <v>2</v>
      </c>
      <c r="E23" s="6">
        <v>2</v>
      </c>
      <c r="F23" s="6">
        <v>4</v>
      </c>
      <c r="G23" s="6">
        <v>4</v>
      </c>
      <c r="H23" s="6">
        <v>4</v>
      </c>
      <c r="I23" s="6">
        <v>4</v>
      </c>
      <c r="J23" s="6">
        <v>4</v>
      </c>
      <c r="K23" s="6">
        <v>4</v>
      </c>
      <c r="L23" s="6"/>
      <c r="M23" s="6"/>
    </row>
    <row r="24" spans="1:13" x14ac:dyDescent="0.25">
      <c r="A24" s="2" t="s">
        <v>542</v>
      </c>
      <c r="B24" s="6">
        <v>5</v>
      </c>
      <c r="C24" s="6">
        <v>5</v>
      </c>
      <c r="D24" s="6">
        <v>4</v>
      </c>
      <c r="E24" s="6">
        <v>4</v>
      </c>
      <c r="F24" s="6">
        <v>4</v>
      </c>
      <c r="G24" s="6">
        <v>4</v>
      </c>
      <c r="H24" s="6">
        <v>4</v>
      </c>
      <c r="I24" s="6">
        <v>4</v>
      </c>
      <c r="J24" s="6">
        <v>4</v>
      </c>
      <c r="K24" s="6">
        <v>4</v>
      </c>
      <c r="L24" s="6">
        <v>4</v>
      </c>
      <c r="M24" s="6"/>
    </row>
    <row r="25" spans="1:13" x14ac:dyDescent="0.25">
      <c r="A25" s="2" t="s">
        <v>547</v>
      </c>
      <c r="B25" s="6"/>
      <c r="C25" s="6"/>
      <c r="D25" s="6"/>
      <c r="E25" s="6"/>
      <c r="F25" s="6"/>
      <c r="G25" s="6"/>
      <c r="H25" s="6"/>
      <c r="I25" s="6"/>
      <c r="J25" s="6"/>
      <c r="K25" s="6"/>
      <c r="L25" s="6"/>
      <c r="M25" s="6"/>
    </row>
    <row r="26" spans="1:13" x14ac:dyDescent="0.25">
      <c r="A26" s="2" t="s">
        <v>548</v>
      </c>
      <c r="B26" s="6">
        <v>3</v>
      </c>
      <c r="C26" s="6">
        <v>3</v>
      </c>
      <c r="D26" s="6">
        <v>2</v>
      </c>
      <c r="E26" s="6">
        <v>5</v>
      </c>
      <c r="F26" s="6">
        <v>4</v>
      </c>
      <c r="G26" s="6">
        <v>5</v>
      </c>
      <c r="H26" s="6">
        <v>5</v>
      </c>
      <c r="I26" s="6">
        <v>4</v>
      </c>
      <c r="J26" s="6">
        <v>5</v>
      </c>
      <c r="K26" s="6">
        <v>3</v>
      </c>
      <c r="L26" s="6">
        <v>5</v>
      </c>
      <c r="M26" s="6" t="s">
        <v>560</v>
      </c>
    </row>
    <row r="27" spans="1:13" x14ac:dyDescent="0.25">
      <c r="A27" s="2" t="s">
        <v>586</v>
      </c>
      <c r="B27" s="6">
        <v>5</v>
      </c>
      <c r="C27" s="6">
        <v>5</v>
      </c>
      <c r="D27" s="6">
        <v>5</v>
      </c>
      <c r="E27" s="6">
        <v>3</v>
      </c>
      <c r="F27" s="6">
        <v>5</v>
      </c>
      <c r="G27" s="6">
        <v>5</v>
      </c>
      <c r="H27" s="6">
        <v>5</v>
      </c>
      <c r="I27" s="6">
        <v>5</v>
      </c>
      <c r="J27" s="6">
        <v>5</v>
      </c>
      <c r="K27" s="6">
        <v>5</v>
      </c>
      <c r="L27" s="6"/>
      <c r="M27" s="6"/>
    </row>
    <row r="28" spans="1:13" x14ac:dyDescent="0.25">
      <c r="A28" s="2" t="s">
        <v>590</v>
      </c>
      <c r="B28" s="6">
        <v>5</v>
      </c>
      <c r="C28" s="6">
        <v>5</v>
      </c>
      <c r="D28" s="6">
        <v>1</v>
      </c>
      <c r="E28" s="6">
        <v>4</v>
      </c>
      <c r="F28" s="6">
        <v>4</v>
      </c>
      <c r="G28" s="6">
        <v>5</v>
      </c>
      <c r="H28" s="6">
        <v>5</v>
      </c>
      <c r="I28" s="6">
        <v>5</v>
      </c>
      <c r="J28" s="6">
        <v>5</v>
      </c>
      <c r="K28" s="6">
        <v>5</v>
      </c>
      <c r="L28" s="6"/>
      <c r="M28" s="6"/>
    </row>
    <row r="29" spans="1:13" x14ac:dyDescent="0.25">
      <c r="A29" s="2" t="s">
        <v>602</v>
      </c>
      <c r="B29" s="6"/>
      <c r="C29" s="6"/>
      <c r="D29" s="6"/>
      <c r="E29" s="6"/>
      <c r="F29" s="6"/>
      <c r="G29" s="6"/>
      <c r="H29" s="6"/>
      <c r="I29" s="6"/>
      <c r="J29" s="6"/>
      <c r="K29" s="6"/>
      <c r="L29" s="6"/>
      <c r="M29" s="6"/>
    </row>
    <row r="30" spans="1:13" x14ac:dyDescent="0.25">
      <c r="A30" s="2" t="s">
        <v>605</v>
      </c>
      <c r="B30" s="6"/>
      <c r="C30" s="6"/>
      <c r="D30" s="6"/>
      <c r="E30" s="6"/>
      <c r="F30" s="6"/>
      <c r="G30" s="6"/>
      <c r="H30" s="6"/>
      <c r="I30" s="6"/>
      <c r="J30" s="6"/>
      <c r="K30" s="6"/>
      <c r="L30" s="6"/>
      <c r="M30" s="6"/>
    </row>
    <row r="31" spans="1:13" x14ac:dyDescent="0.25">
      <c r="A31" s="2" t="s">
        <v>612</v>
      </c>
      <c r="B31" s="6">
        <v>3</v>
      </c>
      <c r="C31" s="6">
        <v>3</v>
      </c>
      <c r="D31" s="6">
        <v>3</v>
      </c>
      <c r="E31" s="6">
        <v>3</v>
      </c>
      <c r="F31" s="6">
        <v>3</v>
      </c>
      <c r="G31" s="6">
        <v>3</v>
      </c>
      <c r="H31" s="6">
        <v>3</v>
      </c>
      <c r="I31" s="6">
        <v>3</v>
      </c>
      <c r="J31" s="6">
        <v>3</v>
      </c>
      <c r="K31" s="6">
        <v>3</v>
      </c>
      <c r="L31" s="6">
        <v>3</v>
      </c>
      <c r="M31" s="6"/>
    </row>
    <row r="32" spans="1:13" x14ac:dyDescent="0.25">
      <c r="A32" s="2" t="s">
        <v>618</v>
      </c>
      <c r="B32" s="6">
        <v>5</v>
      </c>
      <c r="C32" s="6">
        <v>5</v>
      </c>
      <c r="D32" s="6">
        <v>4</v>
      </c>
      <c r="E32" s="6">
        <v>1</v>
      </c>
      <c r="F32" s="6">
        <v>5</v>
      </c>
      <c r="G32" s="6">
        <v>5</v>
      </c>
      <c r="H32" s="6">
        <v>5</v>
      </c>
      <c r="I32" s="6">
        <v>4</v>
      </c>
      <c r="J32" s="6">
        <v>3</v>
      </c>
      <c r="K32" s="6">
        <v>1</v>
      </c>
      <c r="L32" s="6">
        <v>3</v>
      </c>
      <c r="M32" s="6"/>
    </row>
    <row r="33" spans="1:13" x14ac:dyDescent="0.25">
      <c r="A33" s="2" t="s">
        <v>622</v>
      </c>
      <c r="B33" s="6"/>
      <c r="C33" s="6"/>
      <c r="D33" s="6"/>
      <c r="E33" s="6"/>
      <c r="F33" s="6"/>
      <c r="G33" s="6"/>
      <c r="H33" s="6"/>
      <c r="I33" s="6"/>
      <c r="J33" s="6"/>
      <c r="K33" s="6"/>
      <c r="L33" s="6"/>
      <c r="M33" s="6"/>
    </row>
    <row r="34" spans="1:13" x14ac:dyDescent="0.25">
      <c r="A34" s="2" t="s">
        <v>624</v>
      </c>
      <c r="B34" s="6">
        <v>5</v>
      </c>
      <c r="C34" s="6">
        <v>5</v>
      </c>
      <c r="D34" s="6">
        <v>4</v>
      </c>
      <c r="E34" s="6">
        <v>3</v>
      </c>
      <c r="F34" s="6">
        <v>4</v>
      </c>
      <c r="G34" s="6">
        <v>5</v>
      </c>
      <c r="H34" s="6">
        <v>5</v>
      </c>
      <c r="I34" s="6">
        <v>4</v>
      </c>
      <c r="J34" s="6">
        <v>5</v>
      </c>
      <c r="K34" s="6">
        <v>4</v>
      </c>
      <c r="L34" s="6"/>
      <c r="M34" s="6"/>
    </row>
    <row r="35" spans="1:13" x14ac:dyDescent="0.25">
      <c r="A35" s="2" t="s">
        <v>630</v>
      </c>
      <c r="B35" s="6"/>
      <c r="C35" s="6"/>
      <c r="D35" s="6"/>
      <c r="E35" s="6"/>
      <c r="F35" s="6"/>
      <c r="G35" s="6"/>
      <c r="H35" s="6"/>
      <c r="I35" s="6"/>
      <c r="J35" s="6"/>
      <c r="K35" s="6"/>
      <c r="L35" s="6"/>
      <c r="M35" s="6"/>
    </row>
    <row r="36" spans="1:13" x14ac:dyDescent="0.25">
      <c r="A36" s="2" t="s">
        <v>633</v>
      </c>
      <c r="B36" s="6"/>
      <c r="C36" s="6"/>
      <c r="D36" s="6"/>
      <c r="E36" s="6"/>
      <c r="F36" s="6"/>
      <c r="G36" s="6"/>
      <c r="H36" s="6"/>
      <c r="I36" s="6"/>
      <c r="J36" s="6"/>
      <c r="K36" s="6"/>
      <c r="L36" s="6"/>
      <c r="M36" s="6"/>
    </row>
    <row r="37" spans="1:13" x14ac:dyDescent="0.25">
      <c r="A37" s="2" t="s">
        <v>639</v>
      </c>
      <c r="B37" s="6"/>
      <c r="C37" s="6"/>
      <c r="D37" s="6"/>
      <c r="E37" s="6"/>
      <c r="F37" s="6"/>
      <c r="G37" s="6"/>
      <c r="H37" s="6"/>
      <c r="I37" s="6"/>
      <c r="J37" s="6"/>
      <c r="K37" s="6"/>
      <c r="L37" s="6"/>
      <c r="M37" s="6"/>
    </row>
    <row r="38" spans="1:13" x14ac:dyDescent="0.25">
      <c r="A38" s="2" t="s">
        <v>645</v>
      </c>
      <c r="B38" s="6"/>
      <c r="C38" s="6"/>
      <c r="D38" s="6"/>
      <c r="E38" s="6"/>
      <c r="F38" s="6"/>
      <c r="G38" s="6"/>
      <c r="H38" s="6"/>
      <c r="I38" s="6"/>
      <c r="J38" s="6"/>
      <c r="K38" s="6"/>
      <c r="L38" s="6"/>
      <c r="M38" s="6"/>
    </row>
    <row r="39" spans="1:13" x14ac:dyDescent="0.25">
      <c r="A39" s="2" t="s">
        <v>653</v>
      </c>
      <c r="B39" s="6">
        <v>4</v>
      </c>
      <c r="C39" s="6">
        <v>5</v>
      </c>
      <c r="D39" s="6">
        <v>4</v>
      </c>
      <c r="E39" s="6">
        <v>5</v>
      </c>
      <c r="F39" s="6">
        <v>5</v>
      </c>
      <c r="G39" s="6">
        <v>5</v>
      </c>
      <c r="H39" s="6">
        <v>5</v>
      </c>
      <c r="I39" s="6">
        <v>4</v>
      </c>
      <c r="J39" s="6">
        <v>4</v>
      </c>
      <c r="K39" s="6">
        <v>4</v>
      </c>
      <c r="L39" s="6">
        <v>5</v>
      </c>
      <c r="M39" s="6" t="s">
        <v>661</v>
      </c>
    </row>
    <row r="40" spans="1:13" x14ac:dyDescent="0.25">
      <c r="A40" s="2" t="s">
        <v>668</v>
      </c>
      <c r="B40" s="6">
        <v>5</v>
      </c>
      <c r="C40" s="6">
        <v>5</v>
      </c>
      <c r="D40" s="6">
        <v>5</v>
      </c>
      <c r="E40" s="6">
        <v>5</v>
      </c>
      <c r="F40" s="6">
        <v>5</v>
      </c>
      <c r="G40" s="6">
        <v>5</v>
      </c>
      <c r="H40" s="6">
        <v>5</v>
      </c>
      <c r="I40" s="6">
        <v>5</v>
      </c>
      <c r="J40" s="6">
        <v>5</v>
      </c>
      <c r="K40" s="6">
        <v>5</v>
      </c>
      <c r="L40" s="6"/>
      <c r="M40" s="6"/>
    </row>
    <row r="41" spans="1:13" x14ac:dyDescent="0.25">
      <c r="A41" s="2" t="s">
        <v>682</v>
      </c>
      <c r="B41" s="6"/>
      <c r="C41" s="6"/>
      <c r="D41" s="6"/>
      <c r="E41" s="6"/>
      <c r="F41" s="6"/>
      <c r="G41" s="6"/>
      <c r="H41" s="6"/>
      <c r="I41" s="6"/>
      <c r="J41" s="6"/>
      <c r="K41" s="6"/>
      <c r="L41" s="6"/>
      <c r="M41" s="6"/>
    </row>
    <row r="42" spans="1:13" x14ac:dyDescent="0.25">
      <c r="A42" s="2" t="s">
        <v>686</v>
      </c>
      <c r="B42" s="6"/>
      <c r="C42" s="6"/>
      <c r="D42" s="6"/>
      <c r="E42" s="6"/>
      <c r="F42" s="6"/>
      <c r="G42" s="6"/>
      <c r="H42" s="6"/>
      <c r="I42" s="6"/>
      <c r="J42" s="6"/>
      <c r="K42" s="6"/>
      <c r="L42" s="6"/>
      <c r="M42" s="6"/>
    </row>
    <row r="43" spans="1:13" x14ac:dyDescent="0.25">
      <c r="A43" s="2" t="s">
        <v>689</v>
      </c>
      <c r="B43" s="6"/>
      <c r="C43" s="6"/>
      <c r="D43" s="6"/>
      <c r="E43" s="6"/>
      <c r="F43" s="6"/>
      <c r="G43" s="6"/>
      <c r="H43" s="6"/>
      <c r="I43" s="6"/>
      <c r="J43" s="6"/>
      <c r="K43" s="6"/>
      <c r="L43" s="6"/>
      <c r="M43" s="6"/>
    </row>
    <row r="44" spans="1:13" x14ac:dyDescent="0.25">
      <c r="A44" s="2" t="s">
        <v>695</v>
      </c>
      <c r="B44" s="6">
        <v>5</v>
      </c>
      <c r="C44" s="6">
        <v>5</v>
      </c>
      <c r="D44" s="6">
        <v>5</v>
      </c>
      <c r="E44" s="6">
        <v>4</v>
      </c>
      <c r="F44" s="6">
        <v>4</v>
      </c>
      <c r="G44" s="6">
        <v>5</v>
      </c>
      <c r="H44" s="6">
        <v>4</v>
      </c>
      <c r="I44" s="6">
        <v>4</v>
      </c>
      <c r="J44" s="6">
        <v>3</v>
      </c>
      <c r="K44" s="6">
        <v>3</v>
      </c>
      <c r="L44" s="6"/>
      <c r="M44" s="6"/>
    </row>
    <row r="45" spans="1:13" x14ac:dyDescent="0.25">
      <c r="A45" s="2" t="s">
        <v>705</v>
      </c>
      <c r="B45" s="6"/>
      <c r="C45" s="6"/>
      <c r="D45" s="6"/>
      <c r="E45" s="6"/>
      <c r="F45" s="6"/>
      <c r="G45" s="6"/>
      <c r="H45" s="6"/>
      <c r="I45" s="6"/>
      <c r="J45" s="6"/>
      <c r="K45" s="6"/>
      <c r="L45" s="6"/>
      <c r="M45" s="6"/>
    </row>
    <row r="46" spans="1:13" x14ac:dyDescent="0.25">
      <c r="A46" s="2" t="s">
        <v>709</v>
      </c>
      <c r="B46" s="6">
        <v>5</v>
      </c>
      <c r="C46" s="6">
        <v>5</v>
      </c>
      <c r="D46" s="6">
        <v>4</v>
      </c>
      <c r="E46" s="6">
        <v>4</v>
      </c>
      <c r="F46" s="6">
        <v>5</v>
      </c>
      <c r="G46" s="6">
        <v>5</v>
      </c>
      <c r="H46" s="6">
        <v>5</v>
      </c>
      <c r="I46" s="6">
        <v>4</v>
      </c>
      <c r="J46" s="6">
        <v>3</v>
      </c>
      <c r="K46" s="6">
        <v>4</v>
      </c>
      <c r="L46" s="6">
        <v>4</v>
      </c>
      <c r="M46" s="6" t="s">
        <v>712</v>
      </c>
    </row>
    <row r="47" spans="1:13" x14ac:dyDescent="0.25">
      <c r="A47" s="2" t="s">
        <v>718</v>
      </c>
      <c r="B47" s="6"/>
      <c r="C47" s="6"/>
      <c r="D47" s="6"/>
      <c r="E47" s="6"/>
      <c r="F47" s="6"/>
      <c r="G47" s="6"/>
      <c r="H47" s="6"/>
      <c r="I47" s="6"/>
      <c r="J47" s="6"/>
      <c r="K47" s="6"/>
      <c r="L47" s="6"/>
      <c r="M47" s="6"/>
    </row>
    <row r="48" spans="1:13" x14ac:dyDescent="0.25">
      <c r="A48" s="2" t="s">
        <v>728</v>
      </c>
      <c r="B48" s="6"/>
      <c r="C48" s="6"/>
      <c r="D48" s="6"/>
      <c r="E48" s="6"/>
      <c r="F48" s="6"/>
      <c r="G48" s="6"/>
      <c r="H48" s="6"/>
      <c r="I48" s="6"/>
      <c r="J48" s="6"/>
      <c r="K48" s="6"/>
      <c r="L48" s="6"/>
      <c r="M48" s="6"/>
    </row>
    <row r="49" spans="1:13" x14ac:dyDescent="0.25">
      <c r="A49" s="2" t="s">
        <v>731</v>
      </c>
      <c r="B49" s="6">
        <v>5</v>
      </c>
      <c r="C49" s="6">
        <v>5</v>
      </c>
      <c r="D49" s="6">
        <v>4</v>
      </c>
      <c r="E49" s="6">
        <v>4</v>
      </c>
      <c r="F49" s="6">
        <v>4</v>
      </c>
      <c r="G49" s="6">
        <v>4</v>
      </c>
      <c r="H49" s="6">
        <v>5</v>
      </c>
      <c r="I49" s="6">
        <v>4</v>
      </c>
      <c r="J49" s="6">
        <v>4</v>
      </c>
      <c r="K49" s="6">
        <v>4</v>
      </c>
      <c r="L49" s="6"/>
      <c r="M49" s="6"/>
    </row>
    <row r="50" spans="1:13" x14ac:dyDescent="0.25">
      <c r="A50" s="2" t="s">
        <v>738</v>
      </c>
      <c r="B50" s="6"/>
      <c r="C50" s="6"/>
      <c r="D50" s="6"/>
      <c r="E50" s="6"/>
      <c r="F50" s="6"/>
      <c r="G50" s="6"/>
      <c r="H50" s="6"/>
      <c r="I50" s="6"/>
      <c r="J50" s="6"/>
      <c r="K50" s="6"/>
      <c r="L50" s="6"/>
      <c r="M50" s="6"/>
    </row>
    <row r="51" spans="1:13" x14ac:dyDescent="0.25">
      <c r="A51" s="2" t="s">
        <v>742</v>
      </c>
      <c r="B51" s="6">
        <v>5</v>
      </c>
      <c r="C51" s="6">
        <v>4</v>
      </c>
      <c r="D51" s="6">
        <v>3</v>
      </c>
      <c r="E51" s="6">
        <v>3</v>
      </c>
      <c r="F51" s="6">
        <v>4</v>
      </c>
      <c r="G51" s="6">
        <v>5</v>
      </c>
      <c r="H51" s="6">
        <v>4</v>
      </c>
      <c r="I51" s="6">
        <v>4</v>
      </c>
      <c r="J51" s="6">
        <v>5</v>
      </c>
      <c r="K51" s="6">
        <v>4</v>
      </c>
      <c r="L51" s="6"/>
      <c r="M51" s="6"/>
    </row>
    <row r="52" spans="1:13" x14ac:dyDescent="0.25">
      <c r="A52" s="2" t="s">
        <v>747</v>
      </c>
      <c r="B52" s="6">
        <v>5</v>
      </c>
      <c r="C52" s="6">
        <v>5</v>
      </c>
      <c r="D52" s="6">
        <v>3</v>
      </c>
      <c r="E52" s="6">
        <v>4</v>
      </c>
      <c r="F52" s="6">
        <v>3</v>
      </c>
      <c r="G52" s="6">
        <v>4</v>
      </c>
      <c r="H52" s="6">
        <v>5</v>
      </c>
      <c r="I52" s="6">
        <v>2</v>
      </c>
      <c r="J52" s="6">
        <v>3</v>
      </c>
      <c r="K52" s="6">
        <v>5</v>
      </c>
      <c r="L52" s="6">
        <v>5</v>
      </c>
      <c r="M52" s="6" t="s">
        <v>752</v>
      </c>
    </row>
    <row r="53" spans="1:13" x14ac:dyDescent="0.25">
      <c r="A53" s="2" t="s">
        <v>756</v>
      </c>
      <c r="B53" s="6">
        <v>5</v>
      </c>
      <c r="C53" s="6">
        <v>5</v>
      </c>
      <c r="D53" s="6">
        <v>4</v>
      </c>
      <c r="E53" s="6">
        <v>4</v>
      </c>
      <c r="F53" s="6">
        <v>3</v>
      </c>
      <c r="G53" s="6">
        <v>5</v>
      </c>
      <c r="H53" s="6">
        <v>5</v>
      </c>
      <c r="I53" s="6">
        <v>3</v>
      </c>
      <c r="J53" s="6">
        <v>3</v>
      </c>
      <c r="K53" s="6">
        <v>2</v>
      </c>
      <c r="L53" s="6"/>
      <c r="M53" s="6"/>
    </row>
    <row r="54" spans="1:13" x14ac:dyDescent="0.25">
      <c r="A54" s="34" t="s">
        <v>765</v>
      </c>
      <c r="B54" s="35"/>
      <c r="C54" s="35"/>
      <c r="D54" s="35"/>
      <c r="E54" s="35"/>
      <c r="F54" s="35"/>
      <c r="G54" s="35"/>
      <c r="H54" s="35"/>
      <c r="I54" s="35"/>
      <c r="J54" s="35"/>
      <c r="K54" s="35"/>
      <c r="L54" s="35"/>
      <c r="M54" s="35"/>
    </row>
    <row r="55" spans="1:13" x14ac:dyDescent="0.25">
      <c r="A55" s="34" t="s">
        <v>767</v>
      </c>
      <c r="B55" s="35">
        <v>5</v>
      </c>
      <c r="C55" s="35">
        <v>5</v>
      </c>
      <c r="D55" s="35">
        <v>2</v>
      </c>
      <c r="E55" s="35">
        <v>2</v>
      </c>
      <c r="F55" s="35">
        <v>5</v>
      </c>
      <c r="G55" s="35">
        <v>3</v>
      </c>
      <c r="H55" s="35">
        <v>3</v>
      </c>
      <c r="I55" s="35">
        <v>2</v>
      </c>
      <c r="J55" s="35">
        <v>4</v>
      </c>
      <c r="K55" s="35">
        <v>1</v>
      </c>
      <c r="L55" s="35"/>
      <c r="M55" s="35"/>
    </row>
    <row r="56" spans="1:13" x14ac:dyDescent="0.25">
      <c r="A56" s="34" t="s">
        <v>770</v>
      </c>
      <c r="B56" s="35"/>
      <c r="C56" s="35"/>
      <c r="D56" s="35"/>
      <c r="E56" s="35"/>
      <c r="F56" s="35"/>
      <c r="G56" s="35"/>
      <c r="H56" s="35"/>
      <c r="I56" s="35"/>
      <c r="J56" s="35"/>
      <c r="K56" s="35"/>
      <c r="L56" s="35"/>
      <c r="M56" s="35"/>
    </row>
    <row r="57" spans="1:13" x14ac:dyDescent="0.25">
      <c r="A57" s="34" t="s">
        <v>774</v>
      </c>
      <c r="B57" s="35"/>
      <c r="C57" s="35"/>
      <c r="D57" s="35"/>
      <c r="E57" s="35"/>
      <c r="F57" s="35"/>
      <c r="G57" s="35"/>
      <c r="H57" s="35"/>
      <c r="I57" s="35"/>
      <c r="J57" s="35"/>
      <c r="K57" s="35"/>
      <c r="L57" s="35"/>
      <c r="M57" s="35"/>
    </row>
    <row r="58" spans="1:13" x14ac:dyDescent="0.25">
      <c r="A58" s="34" t="s">
        <v>776</v>
      </c>
      <c r="B58" s="35"/>
      <c r="C58" s="35"/>
      <c r="D58" s="35"/>
      <c r="E58" s="35"/>
      <c r="F58" s="35"/>
      <c r="G58" s="35"/>
      <c r="H58" s="35"/>
      <c r="I58" s="35"/>
      <c r="J58" s="35"/>
      <c r="K58" s="35"/>
      <c r="L58" s="35"/>
      <c r="M58" s="3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Q1048571"/>
  <sheetViews>
    <sheetView zoomScale="70" zoomScaleNormal="70" workbookViewId="0">
      <selection activeCell="H1" sqref="H1:H1048576"/>
    </sheetView>
  </sheetViews>
  <sheetFormatPr defaultColWidth="8.85546875" defaultRowHeight="15" x14ac:dyDescent="0.25"/>
  <cols>
    <col min="2" max="2" width="13.28515625" bestFit="1" customWidth="1"/>
    <col min="3" max="3" width="13.28515625" customWidth="1"/>
    <col min="4" max="4" width="15.42578125" bestFit="1" customWidth="1"/>
    <col min="5" max="5" width="24.42578125" bestFit="1" customWidth="1"/>
    <col min="6" max="6" width="23.28515625" customWidth="1"/>
    <col min="7" max="8" width="15.42578125" customWidth="1"/>
    <col min="9" max="9" width="32.7109375" customWidth="1"/>
    <col min="53" max="53" width="12.85546875" customWidth="1"/>
    <col min="95" max="95" width="12.42578125" bestFit="1" customWidth="1"/>
    <col min="152" max="152" width="38.7109375" customWidth="1"/>
    <col min="186" max="195" width="9" bestFit="1" customWidth="1"/>
    <col min="196" max="196" width="9.140625" bestFit="1" customWidth="1"/>
    <col min="197" max="199" width="9" bestFit="1" customWidth="1"/>
    <col min="201" max="211" width="9" bestFit="1" customWidth="1"/>
    <col min="223" max="223" width="255.7109375" bestFit="1" customWidth="1"/>
  </cols>
  <sheetData>
    <row r="1" spans="1:224" x14ac:dyDescent="0.25">
      <c r="A1" s="4" t="s">
        <v>162</v>
      </c>
      <c r="B1" s="5" t="s">
        <v>163</v>
      </c>
      <c r="C1" s="4" t="s">
        <v>164</v>
      </c>
      <c r="D1" s="4" t="s">
        <v>165</v>
      </c>
      <c r="E1" s="5" t="s">
        <v>166</v>
      </c>
      <c r="F1" s="4" t="s">
        <v>167</v>
      </c>
      <c r="G1" s="5" t="s">
        <v>168</v>
      </c>
      <c r="H1" s="5" t="s">
        <v>169</v>
      </c>
      <c r="I1" s="4" t="s">
        <v>170</v>
      </c>
      <c r="J1" s="4" t="s">
        <v>171</v>
      </c>
      <c r="K1" s="4" t="s">
        <v>172</v>
      </c>
      <c r="L1" s="4" t="s">
        <v>173</v>
      </c>
      <c r="M1" s="4" t="s">
        <v>174</v>
      </c>
      <c r="N1" s="4" t="s">
        <v>175</v>
      </c>
      <c r="O1" s="4" t="s">
        <v>176</v>
      </c>
      <c r="P1" s="4" t="s">
        <v>177</v>
      </c>
      <c r="Q1" s="4" t="s">
        <v>178</v>
      </c>
      <c r="R1" s="4" t="s">
        <v>179</v>
      </c>
      <c r="S1" s="4" t="s">
        <v>180</v>
      </c>
      <c r="T1" s="4" t="s">
        <v>181</v>
      </c>
      <c r="U1" s="4" t="s">
        <v>182</v>
      </c>
      <c r="V1" s="4" t="s">
        <v>183</v>
      </c>
      <c r="W1" s="4" t="s">
        <v>184</v>
      </c>
      <c r="X1" s="4" t="s">
        <v>185</v>
      </c>
      <c r="Y1" s="4" t="s">
        <v>186</v>
      </c>
      <c r="Z1" s="4" t="s">
        <v>187</v>
      </c>
      <c r="AA1" s="4" t="s">
        <v>188</v>
      </c>
      <c r="AB1" s="4" t="s">
        <v>189</v>
      </c>
      <c r="AC1" s="4" t="s">
        <v>190</v>
      </c>
      <c r="AD1" s="4" t="s">
        <v>191</v>
      </c>
      <c r="AE1" s="4" t="s">
        <v>192</v>
      </c>
      <c r="AF1" s="4" t="s">
        <v>193</v>
      </c>
      <c r="AG1" s="4" t="s">
        <v>194</v>
      </c>
      <c r="AH1" s="4" t="s">
        <v>195</v>
      </c>
      <c r="AI1" s="4" t="s">
        <v>196</v>
      </c>
      <c r="AJ1" s="4" t="s">
        <v>197</v>
      </c>
      <c r="AK1" s="4" t="s">
        <v>198</v>
      </c>
      <c r="AL1" s="4" t="s">
        <v>199</v>
      </c>
      <c r="AM1" s="4" t="s">
        <v>200</v>
      </c>
      <c r="AN1" s="4" t="s">
        <v>201</v>
      </c>
      <c r="AO1" s="4" t="s">
        <v>202</v>
      </c>
      <c r="AP1" s="4" t="s">
        <v>203</v>
      </c>
      <c r="AQ1" s="4" t="s">
        <v>204</v>
      </c>
      <c r="AR1" s="4" t="s">
        <v>205</v>
      </c>
      <c r="AS1" s="4" t="s">
        <v>206</v>
      </c>
      <c r="AT1" s="4" t="s">
        <v>207</v>
      </c>
      <c r="AU1" s="4" t="s">
        <v>208</v>
      </c>
      <c r="AV1" s="4" t="s">
        <v>209</v>
      </c>
      <c r="AW1" s="4" t="s">
        <v>210</v>
      </c>
      <c r="AX1" s="4" t="s">
        <v>211</v>
      </c>
      <c r="AY1" s="4" t="s">
        <v>212</v>
      </c>
      <c r="AZ1" s="4" t="s">
        <v>213</v>
      </c>
      <c r="BA1" s="4" t="s">
        <v>214</v>
      </c>
      <c r="BB1" s="4" t="s">
        <v>215</v>
      </c>
      <c r="BC1" s="4" t="s">
        <v>216</v>
      </c>
      <c r="BD1" s="4" t="s">
        <v>217</v>
      </c>
      <c r="BE1" s="4" t="s">
        <v>218</v>
      </c>
      <c r="BF1" s="4" t="s">
        <v>219</v>
      </c>
      <c r="BG1" s="4" t="s">
        <v>220</v>
      </c>
      <c r="BH1" s="4" t="s">
        <v>221</v>
      </c>
      <c r="BI1" s="4" t="s">
        <v>222</v>
      </c>
      <c r="BJ1" s="4" t="s">
        <v>223</v>
      </c>
      <c r="BK1" s="4" t="s">
        <v>224</v>
      </c>
      <c r="BL1" s="4" t="s">
        <v>225</v>
      </c>
      <c r="BM1" s="4" t="s">
        <v>226</v>
      </c>
      <c r="BN1" s="4" t="s">
        <v>227</v>
      </c>
      <c r="BO1" s="4" t="s">
        <v>228</v>
      </c>
      <c r="BP1" s="4" t="s">
        <v>229</v>
      </c>
      <c r="BQ1" s="4" t="s">
        <v>230</v>
      </c>
      <c r="BR1" s="4" t="s">
        <v>231</v>
      </c>
      <c r="BS1" s="4" t="s">
        <v>232</v>
      </c>
      <c r="BT1" s="4" t="s">
        <v>233</v>
      </c>
      <c r="BU1" s="4" t="s">
        <v>234</v>
      </c>
      <c r="BV1" s="4" t="s">
        <v>235</v>
      </c>
      <c r="BW1" s="4" t="s">
        <v>236</v>
      </c>
      <c r="BX1" s="4" t="s">
        <v>237</v>
      </c>
      <c r="BY1" s="4" t="s">
        <v>238</v>
      </c>
      <c r="BZ1" s="4" t="s">
        <v>239</v>
      </c>
      <c r="CA1" s="4" t="s">
        <v>240</v>
      </c>
      <c r="CB1" s="4" t="s">
        <v>241</v>
      </c>
      <c r="CC1" s="4" t="s">
        <v>242</v>
      </c>
      <c r="CD1" s="4" t="s">
        <v>243</v>
      </c>
      <c r="CE1" s="4" t="s">
        <v>244</v>
      </c>
      <c r="CF1" s="4" t="s">
        <v>245</v>
      </c>
      <c r="CG1" s="4" t="s">
        <v>246</v>
      </c>
      <c r="CH1" s="4" t="s">
        <v>247</v>
      </c>
      <c r="CI1" s="4" t="s">
        <v>248</v>
      </c>
      <c r="CJ1" s="4" t="s">
        <v>249</v>
      </c>
      <c r="CK1" s="4" t="s">
        <v>250</v>
      </c>
      <c r="CL1" s="4" t="s">
        <v>251</v>
      </c>
      <c r="CM1" s="4" t="s">
        <v>252</v>
      </c>
      <c r="CN1" s="4" t="s">
        <v>253</v>
      </c>
      <c r="CO1" s="4" t="s">
        <v>254</v>
      </c>
      <c r="CP1" s="4" t="s">
        <v>255</v>
      </c>
      <c r="CQ1" s="4" t="s">
        <v>256</v>
      </c>
      <c r="CR1" s="4" t="s">
        <v>257</v>
      </c>
      <c r="CS1" s="4" t="s">
        <v>258</v>
      </c>
      <c r="CT1" s="4" t="s">
        <v>259</v>
      </c>
      <c r="CU1" s="4" t="s">
        <v>260</v>
      </c>
      <c r="CV1" s="4" t="s">
        <v>261</v>
      </c>
      <c r="CW1" s="4" t="s">
        <v>262</v>
      </c>
      <c r="CX1" s="4" t="s">
        <v>263</v>
      </c>
      <c r="CY1" s="4" t="s">
        <v>264</v>
      </c>
      <c r="CZ1" s="4" t="s">
        <v>265</v>
      </c>
      <c r="DA1" s="4" t="s">
        <v>266</v>
      </c>
      <c r="DB1" s="4" t="s">
        <v>267</v>
      </c>
      <c r="DC1" s="4" t="s">
        <v>268</v>
      </c>
      <c r="DD1" s="4" t="s">
        <v>269</v>
      </c>
      <c r="DE1" s="4" t="s">
        <v>270</v>
      </c>
      <c r="DF1" s="4" t="s">
        <v>271</v>
      </c>
      <c r="DG1" s="4" t="s">
        <v>272</v>
      </c>
      <c r="DH1" s="4" t="s">
        <v>273</v>
      </c>
      <c r="DI1" s="4" t="s">
        <v>274</v>
      </c>
      <c r="DJ1" s="4" t="s">
        <v>275</v>
      </c>
      <c r="DK1" s="4" t="s">
        <v>276</v>
      </c>
      <c r="DL1" s="4" t="s">
        <v>277</v>
      </c>
      <c r="DM1" s="4" t="s">
        <v>278</v>
      </c>
      <c r="DN1" s="4" t="s">
        <v>279</v>
      </c>
      <c r="DO1" s="4" t="s">
        <v>280</v>
      </c>
      <c r="DP1" s="4" t="s">
        <v>281</v>
      </c>
      <c r="DQ1" s="4" t="s">
        <v>282</v>
      </c>
      <c r="DR1" s="4" t="s">
        <v>283</v>
      </c>
      <c r="DS1" s="4" t="s">
        <v>284</v>
      </c>
      <c r="DT1" s="4" t="s">
        <v>285</v>
      </c>
      <c r="DU1" s="4" t="s">
        <v>286</v>
      </c>
      <c r="DV1" s="4" t="s">
        <v>287</v>
      </c>
      <c r="DW1" s="4" t="s">
        <v>288</v>
      </c>
      <c r="DX1" s="4" t="s">
        <v>289</v>
      </c>
      <c r="DY1" s="4" t="s">
        <v>290</v>
      </c>
      <c r="DZ1" s="4" t="s">
        <v>291</v>
      </c>
      <c r="EA1" s="4" t="s">
        <v>292</v>
      </c>
      <c r="EB1" s="4" t="s">
        <v>293</v>
      </c>
      <c r="EC1" s="4" t="s">
        <v>294</v>
      </c>
      <c r="ED1" s="4" t="s">
        <v>295</v>
      </c>
      <c r="EE1" s="4" t="s">
        <v>296</v>
      </c>
      <c r="EF1" s="4" t="s">
        <v>297</v>
      </c>
      <c r="EG1" s="4" t="s">
        <v>298</v>
      </c>
      <c r="EH1" s="4" t="s">
        <v>299</v>
      </c>
      <c r="EI1" s="4" t="s">
        <v>300</v>
      </c>
      <c r="EJ1" s="4" t="s">
        <v>301</v>
      </c>
      <c r="EK1" s="4" t="s">
        <v>302</v>
      </c>
      <c r="EL1" s="4" t="s">
        <v>303</v>
      </c>
      <c r="EM1" s="4" t="s">
        <v>304</v>
      </c>
      <c r="EN1" s="4" t="s">
        <v>305</v>
      </c>
      <c r="EO1" s="4" t="s">
        <v>306</v>
      </c>
      <c r="EP1" s="4" t="s">
        <v>307</v>
      </c>
      <c r="EQ1" s="4" t="s">
        <v>308</v>
      </c>
      <c r="ER1" s="4" t="s">
        <v>309</v>
      </c>
      <c r="ES1" s="4" t="s">
        <v>310</v>
      </c>
      <c r="ET1" s="4" t="s">
        <v>311</v>
      </c>
      <c r="EU1" s="4" t="s">
        <v>312</v>
      </c>
      <c r="EV1" s="4" t="s">
        <v>313</v>
      </c>
      <c r="EW1" s="4" t="s">
        <v>314</v>
      </c>
      <c r="EX1" s="4" t="s">
        <v>315</v>
      </c>
      <c r="EY1" s="4" t="s">
        <v>316</v>
      </c>
      <c r="EZ1" s="4" t="s">
        <v>317</v>
      </c>
      <c r="FA1" s="4" t="s">
        <v>318</v>
      </c>
      <c r="FB1" s="4" t="s">
        <v>319</v>
      </c>
      <c r="FC1" s="4" t="s">
        <v>320</v>
      </c>
      <c r="FD1" s="4" t="s">
        <v>321</v>
      </c>
      <c r="FE1" s="4" t="s">
        <v>322</v>
      </c>
      <c r="FF1" s="4" t="s">
        <v>323</v>
      </c>
      <c r="FG1" s="4" t="s">
        <v>324</v>
      </c>
      <c r="FH1" s="4" t="s">
        <v>325</v>
      </c>
      <c r="FI1" s="4" t="s">
        <v>326</v>
      </c>
      <c r="FJ1" s="4" t="s">
        <v>327</v>
      </c>
      <c r="FK1" s="4" t="s">
        <v>328</v>
      </c>
      <c r="FL1" s="4" t="s">
        <v>329</v>
      </c>
      <c r="FM1" s="4" t="s">
        <v>330</v>
      </c>
      <c r="FN1" s="4" t="s">
        <v>331</v>
      </c>
      <c r="FO1" s="4" t="s">
        <v>332</v>
      </c>
      <c r="FP1" s="4" t="s">
        <v>333</v>
      </c>
      <c r="FQ1" s="4" t="s">
        <v>334</v>
      </c>
      <c r="FR1" s="4" t="s">
        <v>335</v>
      </c>
      <c r="FS1" s="4" t="s">
        <v>336</v>
      </c>
      <c r="FT1" s="4" t="s">
        <v>337</v>
      </c>
      <c r="FU1" s="4" t="s">
        <v>338</v>
      </c>
      <c r="FV1" s="4" t="s">
        <v>339</v>
      </c>
      <c r="FW1" s="4" t="s">
        <v>340</v>
      </c>
      <c r="FX1" s="4" t="s">
        <v>341</v>
      </c>
      <c r="FY1" s="4" t="s">
        <v>342</v>
      </c>
      <c r="FZ1" s="4" t="s">
        <v>343</v>
      </c>
      <c r="GA1" s="4" t="s">
        <v>344</v>
      </c>
      <c r="GB1" s="4" t="s">
        <v>345</v>
      </c>
      <c r="GC1" s="4" t="s">
        <v>346</v>
      </c>
      <c r="GD1" s="4" t="s">
        <v>347</v>
      </c>
      <c r="GE1" s="4" t="s">
        <v>348</v>
      </c>
      <c r="GF1" s="4" t="s">
        <v>349</v>
      </c>
      <c r="GG1" s="4" t="s">
        <v>350</v>
      </c>
      <c r="GH1" s="4" t="s">
        <v>351</v>
      </c>
      <c r="GI1" s="4" t="s">
        <v>352</v>
      </c>
      <c r="GJ1" s="4" t="s">
        <v>353</v>
      </c>
      <c r="GK1" s="4" t="s">
        <v>354</v>
      </c>
      <c r="GL1" s="4" t="s">
        <v>355</v>
      </c>
      <c r="GM1" s="4" t="s">
        <v>356</v>
      </c>
      <c r="GN1" s="4" t="s">
        <v>357</v>
      </c>
      <c r="GO1" s="4" t="s">
        <v>358</v>
      </c>
      <c r="GP1" s="4" t="s">
        <v>359</v>
      </c>
      <c r="GQ1" s="4" t="s">
        <v>360</v>
      </c>
      <c r="GR1" s="4" t="s">
        <v>361</v>
      </c>
      <c r="GS1" s="4" t="s">
        <v>362</v>
      </c>
      <c r="GT1" s="4" t="s">
        <v>363</v>
      </c>
      <c r="GU1" s="4" t="s">
        <v>364</v>
      </c>
      <c r="GV1" s="4" t="s">
        <v>365</v>
      </c>
      <c r="GW1" s="4" t="s">
        <v>366</v>
      </c>
      <c r="GX1" s="4" t="s">
        <v>367</v>
      </c>
      <c r="GY1" s="4" t="s">
        <v>368</v>
      </c>
      <c r="GZ1" s="4" t="s">
        <v>369</v>
      </c>
      <c r="HA1" s="4" t="s">
        <v>370</v>
      </c>
      <c r="HB1" s="4" t="s">
        <v>371</v>
      </c>
      <c r="HC1" s="4" t="s">
        <v>372</v>
      </c>
      <c r="HD1" s="4" t="s">
        <v>373</v>
      </c>
      <c r="HE1" s="4" t="s">
        <v>374</v>
      </c>
      <c r="HF1" s="4" t="s">
        <v>375</v>
      </c>
      <c r="HG1" s="4" t="s">
        <v>376</v>
      </c>
      <c r="HH1" s="4" t="s">
        <v>377</v>
      </c>
      <c r="HI1" s="4" t="s">
        <v>378</v>
      </c>
      <c r="HJ1" s="4" t="s">
        <v>379</v>
      </c>
      <c r="HK1" s="4" t="s">
        <v>380</v>
      </c>
      <c r="HL1" s="4" t="s">
        <v>381</v>
      </c>
      <c r="HM1" s="4" t="s">
        <v>382</v>
      </c>
      <c r="HN1" s="4" t="s">
        <v>383</v>
      </c>
      <c r="HO1" s="4" t="s">
        <v>384</v>
      </c>
      <c r="HP1" s="4" t="s">
        <v>385</v>
      </c>
    </row>
    <row r="2" spans="1:224" x14ac:dyDescent="0.25">
      <c r="A2" s="2" t="s">
        <v>386</v>
      </c>
      <c r="B2" s="6" t="s">
        <v>387</v>
      </c>
      <c r="C2" s="7"/>
      <c r="D2" s="7" t="s">
        <v>388</v>
      </c>
      <c r="E2" s="8" t="s">
        <v>389</v>
      </c>
      <c r="F2" s="7" t="s">
        <v>388</v>
      </c>
      <c r="G2" s="6" t="s">
        <v>389</v>
      </c>
      <c r="H2" s="6">
        <v>1</v>
      </c>
      <c r="I2" s="2" t="s">
        <v>6</v>
      </c>
      <c r="J2" s="9"/>
      <c r="K2" s="6"/>
      <c r="L2" s="6"/>
      <c r="M2" s="6">
        <v>1</v>
      </c>
      <c r="N2" s="6"/>
      <c r="O2" s="6"/>
      <c r="P2" s="6"/>
      <c r="Q2" s="6"/>
      <c r="R2" s="6"/>
      <c r="S2" s="6"/>
      <c r="T2" s="6"/>
      <c r="U2" s="10">
        <v>2017</v>
      </c>
      <c r="V2" s="6"/>
      <c r="W2" s="6"/>
      <c r="X2" s="6"/>
      <c r="Y2" s="2"/>
      <c r="Z2" s="2">
        <v>4</v>
      </c>
      <c r="AA2" s="6">
        <v>4</v>
      </c>
      <c r="AB2" s="6">
        <v>4</v>
      </c>
      <c r="AC2" s="6">
        <v>2</v>
      </c>
      <c r="AD2" s="6">
        <v>5</v>
      </c>
      <c r="AE2" s="6">
        <v>3</v>
      </c>
      <c r="AF2" s="6"/>
      <c r="AG2" s="2"/>
      <c r="AH2" s="2">
        <v>2</v>
      </c>
      <c r="AI2" s="7">
        <v>5</v>
      </c>
      <c r="AJ2" s="7">
        <v>5</v>
      </c>
      <c r="AK2" s="7">
        <v>5</v>
      </c>
      <c r="AL2" s="7">
        <v>4</v>
      </c>
      <c r="AM2" s="7">
        <v>3</v>
      </c>
      <c r="AN2" s="7">
        <v>3</v>
      </c>
      <c r="AO2" s="7">
        <v>1</v>
      </c>
      <c r="AP2" s="7">
        <v>1</v>
      </c>
      <c r="AQ2" s="7">
        <v>4</v>
      </c>
      <c r="AR2" s="6">
        <v>2</v>
      </c>
      <c r="AS2" s="6">
        <v>4</v>
      </c>
      <c r="AT2" s="6">
        <v>2</v>
      </c>
      <c r="AU2" s="6">
        <v>5</v>
      </c>
      <c r="AV2" s="6">
        <v>2</v>
      </c>
      <c r="AW2" s="6">
        <v>2</v>
      </c>
      <c r="AX2" s="6">
        <v>2</v>
      </c>
      <c r="AY2" s="6">
        <v>3</v>
      </c>
      <c r="AZ2" s="6">
        <v>1</v>
      </c>
      <c r="BA2" s="2">
        <v>5</v>
      </c>
      <c r="BB2" s="2"/>
      <c r="BC2" s="2"/>
      <c r="BD2" s="2"/>
      <c r="BE2" s="2"/>
      <c r="BF2" s="2"/>
      <c r="BG2" s="2"/>
      <c r="BH2" s="2"/>
      <c r="BI2" s="2"/>
      <c r="BJ2" s="2"/>
      <c r="BK2" s="6"/>
      <c r="BL2" s="6"/>
      <c r="BM2" s="6"/>
      <c r="BN2" s="11"/>
      <c r="BO2" s="2"/>
      <c r="BP2" s="2"/>
      <c r="BQ2" s="2"/>
      <c r="BR2" s="2"/>
      <c r="BS2" s="2"/>
      <c r="BT2" s="2"/>
      <c r="BU2" s="2"/>
      <c r="BV2" s="2"/>
      <c r="BW2" s="2"/>
      <c r="BX2" s="2"/>
      <c r="BY2" s="6"/>
      <c r="BZ2" s="2"/>
      <c r="CA2" s="2"/>
      <c r="CB2" s="6"/>
      <c r="CC2" s="6"/>
      <c r="CD2" s="6"/>
      <c r="CE2" s="6"/>
      <c r="CF2" s="6"/>
      <c r="CG2" s="6"/>
      <c r="CH2" s="6"/>
      <c r="CI2" s="6"/>
      <c r="CJ2" s="6"/>
      <c r="CK2" s="6"/>
      <c r="CL2" s="6"/>
      <c r="CM2" s="6"/>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11" t="s">
        <v>390</v>
      </c>
      <c r="FH2" s="6"/>
      <c r="FI2" s="6"/>
      <c r="FJ2" s="6">
        <v>100</v>
      </c>
      <c r="FK2" s="6"/>
      <c r="FL2" s="6"/>
      <c r="FM2" s="6"/>
      <c r="FN2" s="11"/>
      <c r="FO2" s="2"/>
      <c r="FP2" s="6" t="s">
        <v>391</v>
      </c>
      <c r="FQ2" s="12">
        <v>95</v>
      </c>
      <c r="FR2" s="12">
        <v>0</v>
      </c>
      <c r="FS2" s="12">
        <v>5</v>
      </c>
      <c r="FT2" s="12">
        <v>0</v>
      </c>
      <c r="FU2" s="12">
        <v>0</v>
      </c>
      <c r="FV2" s="2"/>
      <c r="FW2" s="13"/>
      <c r="FX2" s="13"/>
      <c r="FY2" s="14"/>
      <c r="FZ2" s="2"/>
      <c r="GA2" s="2"/>
      <c r="GB2" s="2"/>
      <c r="GC2" s="2"/>
      <c r="GD2" s="15"/>
      <c r="GE2" s="15"/>
      <c r="GF2" s="15">
        <v>1</v>
      </c>
      <c r="GG2" s="15">
        <v>1</v>
      </c>
      <c r="GH2" s="15">
        <v>1</v>
      </c>
      <c r="GI2" s="15"/>
      <c r="GJ2" s="15"/>
      <c r="GK2" s="15"/>
      <c r="GL2" s="15"/>
      <c r="GM2" s="15"/>
      <c r="GN2" s="15"/>
      <c r="GO2" s="15"/>
      <c r="GP2" s="15"/>
      <c r="GQ2" s="15"/>
      <c r="GR2" s="15"/>
      <c r="GS2" s="15"/>
      <c r="GT2" s="15"/>
      <c r="GU2" s="15"/>
      <c r="GV2" s="16">
        <v>0</v>
      </c>
      <c r="GW2" s="16">
        <v>0</v>
      </c>
      <c r="GX2" s="16">
        <v>100</v>
      </c>
      <c r="GY2" s="16">
        <v>0</v>
      </c>
      <c r="GZ2" s="16">
        <v>0</v>
      </c>
      <c r="HA2" s="16">
        <v>0</v>
      </c>
      <c r="HB2" s="16">
        <v>0</v>
      </c>
      <c r="HC2" s="16">
        <v>0</v>
      </c>
      <c r="HD2" s="2"/>
      <c r="HE2" s="2" t="s">
        <v>392</v>
      </c>
      <c r="HF2" s="2"/>
      <c r="HG2" s="2"/>
      <c r="HH2" s="2"/>
      <c r="HI2" s="2"/>
      <c r="HJ2" s="17">
        <v>100</v>
      </c>
      <c r="HK2" s="2"/>
      <c r="HL2" s="2"/>
      <c r="HM2" s="2"/>
      <c r="HN2" s="2"/>
      <c r="HO2" s="2">
        <v>0</v>
      </c>
      <c r="HP2" s="2" t="s">
        <v>393</v>
      </c>
    </row>
    <row r="3" spans="1:224" x14ac:dyDescent="0.25">
      <c r="A3" s="2" t="s">
        <v>394</v>
      </c>
      <c r="B3" s="6" t="s">
        <v>387</v>
      </c>
      <c r="C3" s="7"/>
      <c r="D3" s="7" t="s">
        <v>388</v>
      </c>
      <c r="E3" s="8" t="s">
        <v>389</v>
      </c>
      <c r="F3" s="7" t="s">
        <v>388</v>
      </c>
      <c r="G3" s="6" t="s">
        <v>389</v>
      </c>
      <c r="H3" s="6">
        <v>1</v>
      </c>
      <c r="I3" s="2" t="s">
        <v>6</v>
      </c>
      <c r="J3" s="9"/>
      <c r="K3" s="6"/>
      <c r="L3" s="6"/>
      <c r="M3" s="6">
        <v>1</v>
      </c>
      <c r="N3" s="6"/>
      <c r="O3" s="6"/>
      <c r="P3" s="6"/>
      <c r="Q3" s="6"/>
      <c r="R3" s="6"/>
      <c r="S3" s="6"/>
      <c r="T3" s="6"/>
      <c r="U3" s="10">
        <v>2018</v>
      </c>
      <c r="V3" s="6"/>
      <c r="W3" s="6"/>
      <c r="X3" s="6"/>
      <c r="Y3" s="2"/>
      <c r="Z3" s="2">
        <v>5</v>
      </c>
      <c r="AA3" s="6">
        <v>2</v>
      </c>
      <c r="AB3" s="6">
        <v>4</v>
      </c>
      <c r="AC3" s="6">
        <v>4</v>
      </c>
      <c r="AD3" s="6">
        <v>5</v>
      </c>
      <c r="AE3" s="6">
        <v>5</v>
      </c>
      <c r="AF3" s="6"/>
      <c r="AG3" s="2"/>
      <c r="AH3" s="2">
        <v>3</v>
      </c>
      <c r="AI3" s="7">
        <v>4</v>
      </c>
      <c r="AJ3" s="7">
        <v>5</v>
      </c>
      <c r="AK3" s="7">
        <v>4</v>
      </c>
      <c r="AL3" s="7">
        <v>3</v>
      </c>
      <c r="AM3" s="7">
        <v>3</v>
      </c>
      <c r="AN3" s="7">
        <v>3</v>
      </c>
      <c r="AO3" s="7">
        <v>3</v>
      </c>
      <c r="AP3" s="7">
        <v>4</v>
      </c>
      <c r="AQ3" s="7">
        <v>4</v>
      </c>
      <c r="AR3" s="6">
        <v>1</v>
      </c>
      <c r="AS3" s="6">
        <v>3</v>
      </c>
      <c r="AT3" s="6">
        <v>2</v>
      </c>
      <c r="AU3" s="6">
        <v>3</v>
      </c>
      <c r="AV3" s="6">
        <v>5</v>
      </c>
      <c r="AW3" s="6">
        <v>3</v>
      </c>
      <c r="AX3" s="6">
        <v>4</v>
      </c>
      <c r="AY3" s="6">
        <v>2</v>
      </c>
      <c r="AZ3" s="6">
        <v>1</v>
      </c>
      <c r="BA3" s="2">
        <v>6</v>
      </c>
      <c r="BB3" s="2"/>
      <c r="BC3" s="2"/>
      <c r="BD3" s="2"/>
      <c r="BE3" s="2"/>
      <c r="BF3" s="2"/>
      <c r="BG3" s="2"/>
      <c r="BH3" s="2"/>
      <c r="BI3" s="2"/>
      <c r="BJ3" s="2"/>
      <c r="BK3" s="6"/>
      <c r="BL3" s="6"/>
      <c r="BM3" s="6"/>
      <c r="BN3" s="11"/>
      <c r="BO3" s="2"/>
      <c r="BP3" s="2"/>
      <c r="BQ3" s="2"/>
      <c r="BR3" s="2"/>
      <c r="BS3" s="2"/>
      <c r="BT3" s="2"/>
      <c r="BU3" s="2"/>
      <c r="BV3" s="2"/>
      <c r="BW3" s="2"/>
      <c r="BX3" s="2"/>
      <c r="BY3" s="6"/>
      <c r="BZ3" s="2"/>
      <c r="CA3" s="2"/>
      <c r="CB3" s="6"/>
      <c r="CC3" s="6"/>
      <c r="CD3" s="6"/>
      <c r="CE3" s="6"/>
      <c r="CF3" s="6"/>
      <c r="CG3" s="6"/>
      <c r="CH3" s="6"/>
      <c r="CI3" s="6"/>
      <c r="CJ3" s="6"/>
      <c r="CK3" s="6"/>
      <c r="CL3" s="6"/>
      <c r="CM3" s="6"/>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11" t="s">
        <v>390</v>
      </c>
      <c r="FH3" s="6"/>
      <c r="FI3" s="6"/>
      <c r="FJ3" s="6">
        <v>100</v>
      </c>
      <c r="FK3" s="6"/>
      <c r="FL3" s="6"/>
      <c r="FM3" s="6"/>
      <c r="FN3" s="11"/>
      <c r="FO3" s="2"/>
      <c r="FP3" s="6" t="s">
        <v>391</v>
      </c>
      <c r="FQ3" s="12">
        <v>100</v>
      </c>
      <c r="FR3" s="12">
        <v>0</v>
      </c>
      <c r="FS3" s="12">
        <v>0</v>
      </c>
      <c r="FT3" s="12">
        <v>0</v>
      </c>
      <c r="FU3" s="12">
        <v>0</v>
      </c>
      <c r="FV3" s="2"/>
      <c r="FW3" s="13"/>
      <c r="FX3" s="13"/>
      <c r="FY3" s="14"/>
      <c r="FZ3" s="2"/>
      <c r="GA3" s="2"/>
      <c r="GB3" s="2"/>
      <c r="GC3" s="2"/>
      <c r="GD3" s="15"/>
      <c r="GE3" s="15"/>
      <c r="GF3" s="15">
        <v>0</v>
      </c>
      <c r="GG3" s="15">
        <v>0</v>
      </c>
      <c r="GH3" s="15">
        <v>0</v>
      </c>
      <c r="GI3" s="15"/>
      <c r="GJ3" s="15"/>
      <c r="GK3" s="15"/>
      <c r="GL3" s="15"/>
      <c r="GM3" s="15"/>
      <c r="GN3" s="15"/>
      <c r="GO3" s="15"/>
      <c r="GP3" s="15"/>
      <c r="GQ3" s="15"/>
      <c r="GR3" s="15"/>
      <c r="GS3" s="15"/>
      <c r="GT3" s="15"/>
      <c r="GU3" s="15"/>
      <c r="GV3" s="16"/>
      <c r="GW3" s="16"/>
      <c r="GX3" s="16"/>
      <c r="GY3" s="16"/>
      <c r="GZ3" s="16"/>
      <c r="HA3" s="16"/>
      <c r="HB3" s="16"/>
      <c r="HC3" s="16"/>
      <c r="HD3" s="2"/>
      <c r="HE3" s="2"/>
      <c r="HF3" s="2"/>
      <c r="HG3" s="2"/>
      <c r="HH3" s="2"/>
      <c r="HI3" s="2"/>
      <c r="HJ3" s="17"/>
      <c r="HK3" s="2"/>
      <c r="HL3" s="2"/>
      <c r="HM3" s="2"/>
      <c r="HN3" s="2"/>
      <c r="HO3" s="2" t="s">
        <v>395</v>
      </c>
      <c r="HP3" s="2" t="s">
        <v>393</v>
      </c>
    </row>
    <row r="4" spans="1:224" x14ac:dyDescent="0.25">
      <c r="A4" s="2" t="s">
        <v>396</v>
      </c>
      <c r="B4" s="6" t="s">
        <v>387</v>
      </c>
      <c r="C4" s="7"/>
      <c r="D4" s="7" t="s">
        <v>388</v>
      </c>
      <c r="E4" s="8" t="s">
        <v>389</v>
      </c>
      <c r="F4" s="7" t="s">
        <v>388</v>
      </c>
      <c r="G4" s="6" t="s">
        <v>389</v>
      </c>
      <c r="H4" s="6">
        <v>1</v>
      </c>
      <c r="I4" s="2" t="s">
        <v>6</v>
      </c>
      <c r="J4" s="9"/>
      <c r="K4" s="6"/>
      <c r="L4" s="6"/>
      <c r="M4" s="6">
        <v>1</v>
      </c>
      <c r="N4" s="6"/>
      <c r="O4" s="6"/>
      <c r="P4" s="6"/>
      <c r="Q4" s="6"/>
      <c r="R4" s="6"/>
      <c r="S4" s="6"/>
      <c r="T4" s="6"/>
      <c r="U4" s="6"/>
      <c r="V4" s="6"/>
      <c r="W4" s="6"/>
      <c r="X4" s="6"/>
      <c r="Y4" s="2"/>
      <c r="Z4" s="2">
        <v>5</v>
      </c>
      <c r="AA4" s="6">
        <v>3</v>
      </c>
      <c r="AB4" s="6">
        <v>5</v>
      </c>
      <c r="AC4" s="6">
        <v>4</v>
      </c>
      <c r="AD4" s="6">
        <v>5</v>
      </c>
      <c r="AE4" s="6">
        <v>1</v>
      </c>
      <c r="AF4" s="6"/>
      <c r="AG4" s="2"/>
      <c r="AH4" s="2">
        <v>3</v>
      </c>
      <c r="AI4" s="7">
        <v>5</v>
      </c>
      <c r="AJ4" s="7">
        <v>5</v>
      </c>
      <c r="AK4" s="7">
        <v>5</v>
      </c>
      <c r="AL4" s="7">
        <v>3</v>
      </c>
      <c r="AM4" s="7">
        <v>4</v>
      </c>
      <c r="AN4" s="7">
        <v>4</v>
      </c>
      <c r="AO4" s="7">
        <v>2</v>
      </c>
      <c r="AP4" s="7">
        <v>5</v>
      </c>
      <c r="AQ4" s="7">
        <v>3</v>
      </c>
      <c r="AR4" s="6">
        <v>3</v>
      </c>
      <c r="AS4" s="6">
        <v>4</v>
      </c>
      <c r="AT4" s="6">
        <v>1</v>
      </c>
      <c r="AU4" s="6">
        <v>2</v>
      </c>
      <c r="AV4" s="6">
        <v>2</v>
      </c>
      <c r="AW4" s="6">
        <v>2</v>
      </c>
      <c r="AX4" s="6">
        <v>1</v>
      </c>
      <c r="AY4" s="6">
        <v>1</v>
      </c>
      <c r="AZ4" s="6">
        <v>1</v>
      </c>
      <c r="BA4" s="2">
        <v>3</v>
      </c>
      <c r="BB4" s="2"/>
      <c r="BC4" s="2"/>
      <c r="BD4" s="2"/>
      <c r="BE4" s="2"/>
      <c r="BF4" s="2"/>
      <c r="BG4" s="2"/>
      <c r="BH4" s="2"/>
      <c r="BI4" s="2"/>
      <c r="BJ4" s="2"/>
      <c r="BK4" s="6"/>
      <c r="BL4" s="6"/>
      <c r="BM4" s="6"/>
      <c r="BN4" s="11"/>
      <c r="BO4" s="2"/>
      <c r="BP4" s="2"/>
      <c r="BQ4" s="2"/>
      <c r="BR4" s="2"/>
      <c r="BS4" s="2"/>
      <c r="BT4" s="2"/>
      <c r="BU4" s="2"/>
      <c r="BV4" s="2"/>
      <c r="BW4" s="2"/>
      <c r="BX4" s="2"/>
      <c r="BY4" s="6"/>
      <c r="BZ4" s="2"/>
      <c r="CA4" s="2"/>
      <c r="CB4" s="6"/>
      <c r="CC4" s="6"/>
      <c r="CD4" s="6"/>
      <c r="CE4" s="6"/>
      <c r="CF4" s="6"/>
      <c r="CG4" s="6"/>
      <c r="CH4" s="6"/>
      <c r="CI4" s="6"/>
      <c r="CJ4" s="6"/>
      <c r="CK4" s="6"/>
      <c r="CL4" s="6"/>
      <c r="CM4" s="6"/>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11" t="s">
        <v>390</v>
      </c>
      <c r="FH4" s="6"/>
      <c r="FI4" s="6"/>
      <c r="FJ4" s="13">
        <v>100</v>
      </c>
      <c r="FK4" s="6"/>
      <c r="FL4" s="6"/>
      <c r="FM4" s="6"/>
      <c r="FN4" s="11"/>
      <c r="FO4" s="2"/>
      <c r="FP4" s="6" t="s">
        <v>390</v>
      </c>
      <c r="FQ4" s="12">
        <f>(90/102)*100</f>
        <v>88.235294117647058</v>
      </c>
      <c r="FR4" s="12">
        <f>(10/102)*100</f>
        <v>9.8039215686274517</v>
      </c>
      <c r="FS4" s="12">
        <f>(2/102)*100</f>
        <v>1.9607843137254901</v>
      </c>
      <c r="FT4" s="12">
        <v>0</v>
      </c>
      <c r="FU4" s="12">
        <v>0</v>
      </c>
      <c r="FV4" s="2"/>
      <c r="FW4" s="13"/>
      <c r="FX4" s="13"/>
      <c r="FY4" s="14"/>
      <c r="FZ4" s="2"/>
      <c r="GA4" s="2"/>
      <c r="GB4" s="2"/>
      <c r="GC4" s="2"/>
      <c r="GD4" s="15"/>
      <c r="GE4" s="15"/>
      <c r="GF4" s="15">
        <v>0</v>
      </c>
      <c r="GG4" s="15">
        <v>0</v>
      </c>
      <c r="GH4" s="15">
        <v>1</v>
      </c>
      <c r="GI4" s="15"/>
      <c r="GJ4" s="15"/>
      <c r="GK4" s="15"/>
      <c r="GL4" s="15"/>
      <c r="GM4" s="15"/>
      <c r="GN4" s="15"/>
      <c r="GO4" s="15"/>
      <c r="GP4" s="15"/>
      <c r="GQ4" s="15"/>
      <c r="GR4" s="15"/>
      <c r="GS4" s="15"/>
      <c r="GT4" s="15"/>
      <c r="GU4" s="15"/>
      <c r="GV4" s="16"/>
      <c r="GW4" s="16"/>
      <c r="GX4" s="16"/>
      <c r="GY4" s="16"/>
      <c r="GZ4" s="16"/>
      <c r="HA4" s="16"/>
      <c r="HB4" s="16"/>
      <c r="HC4" s="16"/>
      <c r="HD4" s="2"/>
      <c r="HE4" s="2"/>
      <c r="HF4" s="2"/>
      <c r="HG4" s="2"/>
      <c r="HH4" s="2"/>
      <c r="HI4" s="2"/>
      <c r="HJ4" s="17"/>
      <c r="HK4" s="2"/>
      <c r="HL4" s="2"/>
      <c r="HM4" s="2"/>
      <c r="HN4" s="2"/>
      <c r="HO4" s="2" t="s">
        <v>397</v>
      </c>
      <c r="HP4" s="2" t="s">
        <v>398</v>
      </c>
    </row>
    <row r="5" spans="1:224" x14ac:dyDescent="0.25">
      <c r="A5" s="2" t="s">
        <v>399</v>
      </c>
      <c r="B5" s="6" t="s">
        <v>400</v>
      </c>
      <c r="C5" s="7" t="s">
        <v>401</v>
      </c>
      <c r="D5" s="7" t="s">
        <v>402</v>
      </c>
      <c r="E5" s="8" t="s">
        <v>389</v>
      </c>
      <c r="F5" s="7" t="s">
        <v>402</v>
      </c>
      <c r="G5" s="6" t="s">
        <v>389</v>
      </c>
      <c r="H5" s="6">
        <v>1</v>
      </c>
      <c r="I5" s="2" t="s">
        <v>2</v>
      </c>
      <c r="J5" s="9">
        <v>2008</v>
      </c>
      <c r="K5" s="6"/>
      <c r="L5" s="6">
        <v>1</v>
      </c>
      <c r="M5" s="6"/>
      <c r="N5" s="6"/>
      <c r="O5" s="6"/>
      <c r="P5" s="6"/>
      <c r="Q5" s="6"/>
      <c r="R5" s="6"/>
      <c r="S5" s="6"/>
      <c r="T5" s="6">
        <v>2015</v>
      </c>
      <c r="U5" s="6"/>
      <c r="V5" s="6"/>
      <c r="W5" s="6"/>
      <c r="X5" s="6"/>
      <c r="Y5" s="2"/>
      <c r="Z5" s="2">
        <v>2</v>
      </c>
      <c r="AA5" s="6">
        <v>4</v>
      </c>
      <c r="AB5" s="6">
        <v>5</v>
      </c>
      <c r="AC5" s="6">
        <v>5</v>
      </c>
      <c r="AD5" s="6">
        <v>5</v>
      </c>
      <c r="AE5" s="6">
        <v>5</v>
      </c>
      <c r="AF5" s="6"/>
      <c r="AG5" s="2" t="s">
        <v>403</v>
      </c>
      <c r="AH5" s="2">
        <v>3</v>
      </c>
      <c r="AI5" s="7">
        <v>4</v>
      </c>
      <c r="AJ5" s="7">
        <v>4</v>
      </c>
      <c r="AK5" s="7">
        <v>5</v>
      </c>
      <c r="AL5" s="7">
        <v>2</v>
      </c>
      <c r="AM5" s="7">
        <v>1</v>
      </c>
      <c r="AN5" s="7">
        <v>1</v>
      </c>
      <c r="AO5" s="7">
        <v>1</v>
      </c>
      <c r="AP5" s="7">
        <v>1</v>
      </c>
      <c r="AQ5" s="7">
        <v>1</v>
      </c>
      <c r="AR5" s="6">
        <v>5</v>
      </c>
      <c r="AS5" s="6">
        <v>5</v>
      </c>
      <c r="AT5" s="6">
        <v>5</v>
      </c>
      <c r="AU5" s="6">
        <v>5</v>
      </c>
      <c r="AV5" s="6">
        <v>5</v>
      </c>
      <c r="AW5" s="6">
        <v>1</v>
      </c>
      <c r="AX5" s="6">
        <v>4</v>
      </c>
      <c r="AY5" s="6">
        <v>3</v>
      </c>
      <c r="AZ5" s="6">
        <v>1</v>
      </c>
      <c r="BA5" s="2">
        <v>5</v>
      </c>
      <c r="BB5" s="2" t="s">
        <v>404</v>
      </c>
      <c r="BC5" s="2" t="s">
        <v>405</v>
      </c>
      <c r="BD5" s="2" t="s">
        <v>406</v>
      </c>
      <c r="BE5" s="2"/>
      <c r="BF5" s="2"/>
      <c r="BG5" s="2"/>
      <c r="BH5" s="2" t="s">
        <v>407</v>
      </c>
      <c r="BI5" s="2"/>
      <c r="BJ5" s="2"/>
      <c r="BK5" s="6"/>
      <c r="BL5" s="6"/>
      <c r="BM5" s="6"/>
      <c r="BN5" s="11"/>
      <c r="BO5" s="2"/>
      <c r="BP5" s="2"/>
      <c r="BQ5" s="2"/>
      <c r="BR5" s="2"/>
      <c r="BS5" s="2"/>
      <c r="BT5" s="2"/>
      <c r="BU5" s="2"/>
      <c r="BV5" s="2"/>
      <c r="BW5" s="2"/>
      <c r="BX5" s="2"/>
      <c r="BY5" s="6"/>
      <c r="BZ5" s="2"/>
      <c r="CA5" s="2"/>
      <c r="CB5" s="6">
        <v>5</v>
      </c>
      <c r="CC5" s="6">
        <v>5</v>
      </c>
      <c r="CD5" s="6">
        <v>1</v>
      </c>
      <c r="CE5" s="6">
        <v>4</v>
      </c>
      <c r="CF5" s="6">
        <v>5</v>
      </c>
      <c r="CG5" s="6">
        <v>5</v>
      </c>
      <c r="CH5" s="6">
        <v>5</v>
      </c>
      <c r="CI5" s="6">
        <v>3</v>
      </c>
      <c r="CJ5" s="6">
        <v>4</v>
      </c>
      <c r="CK5" s="6">
        <v>1</v>
      </c>
      <c r="CL5" s="6">
        <v>5</v>
      </c>
      <c r="CM5" s="6" t="s">
        <v>408</v>
      </c>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11"/>
      <c r="FH5" s="6"/>
      <c r="FI5" s="6"/>
      <c r="FJ5" s="6"/>
      <c r="FK5" s="6"/>
      <c r="FL5" s="6"/>
      <c r="FM5" s="6"/>
      <c r="FN5" s="11"/>
      <c r="FO5" s="2"/>
      <c r="FP5" s="6"/>
      <c r="FQ5" s="12"/>
      <c r="FR5" s="12"/>
      <c r="FS5" s="12"/>
      <c r="FT5" s="12"/>
      <c r="FU5" s="12"/>
      <c r="FV5" s="2"/>
      <c r="FW5" s="6"/>
      <c r="FX5" s="6"/>
      <c r="FY5" s="11"/>
      <c r="FZ5" s="2"/>
      <c r="GA5" s="2"/>
      <c r="GB5" s="2"/>
      <c r="GC5" s="2"/>
      <c r="GD5" s="15"/>
      <c r="GE5" s="15"/>
      <c r="GF5" s="15"/>
      <c r="GG5" s="15"/>
      <c r="GH5" s="15"/>
      <c r="GI5" s="15"/>
      <c r="GJ5" s="15"/>
      <c r="GK5" s="15"/>
      <c r="GL5" s="15"/>
      <c r="GM5" s="15"/>
      <c r="GN5" s="15"/>
      <c r="GO5" s="15"/>
      <c r="GP5" s="15"/>
      <c r="GQ5" s="15"/>
      <c r="GR5" s="15"/>
      <c r="GS5" s="15"/>
      <c r="GT5" s="15"/>
      <c r="GU5" s="15"/>
      <c r="GV5" s="16"/>
      <c r="GW5" s="16"/>
      <c r="GX5" s="16"/>
      <c r="GY5" s="16"/>
      <c r="GZ5" s="16"/>
      <c r="HA5" s="16"/>
      <c r="HB5" s="16"/>
      <c r="HC5" s="16"/>
      <c r="HD5" s="2"/>
      <c r="HE5" s="2"/>
      <c r="HF5" s="2"/>
      <c r="HG5" s="2"/>
      <c r="HH5" s="2"/>
      <c r="HI5" s="2"/>
      <c r="HJ5" s="17"/>
      <c r="HK5" s="2"/>
      <c r="HL5" s="2"/>
      <c r="HM5" s="2"/>
      <c r="HN5" s="2"/>
      <c r="HO5" s="2" t="s">
        <v>409</v>
      </c>
      <c r="HP5" s="2" t="s">
        <v>398</v>
      </c>
    </row>
    <row r="6" spans="1:224" x14ac:dyDescent="0.25">
      <c r="A6" s="2" t="s">
        <v>410</v>
      </c>
      <c r="B6" s="6" t="s">
        <v>387</v>
      </c>
      <c r="C6" s="7" t="s">
        <v>411</v>
      </c>
      <c r="D6" s="7" t="s">
        <v>412</v>
      </c>
      <c r="E6" s="8" t="s">
        <v>413</v>
      </c>
      <c r="F6" s="7" t="s">
        <v>412</v>
      </c>
      <c r="G6" s="6" t="s">
        <v>413</v>
      </c>
      <c r="H6" s="6">
        <v>1</v>
      </c>
      <c r="I6" s="2" t="s">
        <v>6</v>
      </c>
      <c r="J6" s="13"/>
      <c r="K6" s="6"/>
      <c r="L6" s="6"/>
      <c r="M6" s="6">
        <v>1</v>
      </c>
      <c r="N6" s="6"/>
      <c r="O6" s="6"/>
      <c r="P6" s="6"/>
      <c r="Q6" s="6"/>
      <c r="R6" s="6"/>
      <c r="S6" s="6"/>
      <c r="T6" s="6"/>
      <c r="U6" s="10">
        <v>2017</v>
      </c>
      <c r="V6" s="6"/>
      <c r="W6" s="6"/>
      <c r="X6" s="6"/>
      <c r="Y6" s="2"/>
      <c r="Z6" s="2">
        <v>3</v>
      </c>
      <c r="AA6" s="6">
        <v>2</v>
      </c>
      <c r="AB6" s="6">
        <v>4</v>
      </c>
      <c r="AC6" s="6">
        <v>5</v>
      </c>
      <c r="AD6" s="6">
        <v>5</v>
      </c>
      <c r="AE6" s="6">
        <v>5</v>
      </c>
      <c r="AF6" s="6"/>
      <c r="AG6" s="2"/>
      <c r="AH6" s="2">
        <v>2</v>
      </c>
      <c r="AI6" s="7">
        <v>4</v>
      </c>
      <c r="AJ6" s="7">
        <v>5</v>
      </c>
      <c r="AK6" s="7">
        <v>5</v>
      </c>
      <c r="AL6" s="7">
        <v>4</v>
      </c>
      <c r="AM6" s="7">
        <v>5</v>
      </c>
      <c r="AN6" s="7">
        <v>2</v>
      </c>
      <c r="AO6" s="7">
        <v>3</v>
      </c>
      <c r="AP6" s="7">
        <v>3</v>
      </c>
      <c r="AQ6" s="7">
        <v>4</v>
      </c>
      <c r="AR6" s="6">
        <v>4</v>
      </c>
      <c r="AS6" s="6">
        <v>3</v>
      </c>
      <c r="AT6" s="6">
        <v>2</v>
      </c>
      <c r="AU6" s="6">
        <v>3</v>
      </c>
      <c r="AV6" s="6">
        <v>4</v>
      </c>
      <c r="AW6" s="6">
        <v>3</v>
      </c>
      <c r="AX6" s="6">
        <v>2</v>
      </c>
      <c r="AY6" s="6">
        <v>2</v>
      </c>
      <c r="AZ6" s="6">
        <v>1</v>
      </c>
      <c r="BA6" s="2">
        <v>5</v>
      </c>
      <c r="BB6" s="2"/>
      <c r="BC6" s="2"/>
      <c r="BD6" s="2"/>
      <c r="BE6" s="2"/>
      <c r="BF6" s="2"/>
      <c r="BG6" s="2"/>
      <c r="BH6" s="2"/>
      <c r="BI6" s="2"/>
      <c r="BJ6" s="2"/>
      <c r="BK6" s="6"/>
      <c r="BL6" s="6"/>
      <c r="BM6" s="6"/>
      <c r="BN6" s="11"/>
      <c r="BO6" s="2"/>
      <c r="BP6" s="2"/>
      <c r="BQ6" s="2"/>
      <c r="BR6" s="2"/>
      <c r="BS6" s="2"/>
      <c r="BT6" s="2"/>
      <c r="BU6" s="2"/>
      <c r="BV6" s="2"/>
      <c r="BW6" s="2"/>
      <c r="BX6" s="2"/>
      <c r="BY6" s="6"/>
      <c r="BZ6" s="2"/>
      <c r="CA6" s="2"/>
      <c r="CB6" s="6"/>
      <c r="CC6" s="6"/>
      <c r="CD6" s="6"/>
      <c r="CE6" s="6"/>
      <c r="CF6" s="6"/>
      <c r="CG6" s="6"/>
      <c r="CH6" s="6"/>
      <c r="CI6" s="6"/>
      <c r="CJ6" s="6"/>
      <c r="CK6" s="6"/>
      <c r="CL6" s="6"/>
      <c r="CM6" s="6"/>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11" t="s">
        <v>414</v>
      </c>
      <c r="FH6" s="6"/>
      <c r="FI6" s="6"/>
      <c r="FJ6" s="6">
        <v>100</v>
      </c>
      <c r="FK6" s="6"/>
      <c r="FL6" s="6"/>
      <c r="FM6" s="6"/>
      <c r="FN6" s="11"/>
      <c r="FO6" s="2"/>
      <c r="FP6" s="6" t="s">
        <v>415</v>
      </c>
      <c r="FQ6" s="12">
        <v>20</v>
      </c>
      <c r="FR6" s="12">
        <v>60</v>
      </c>
      <c r="FS6" s="12">
        <v>10</v>
      </c>
      <c r="FT6" s="12">
        <v>10</v>
      </c>
      <c r="FU6" s="12">
        <v>0</v>
      </c>
      <c r="FV6" s="2"/>
      <c r="FW6" s="6"/>
      <c r="FX6" s="13"/>
      <c r="FY6" s="14"/>
      <c r="FZ6" s="2"/>
      <c r="GA6" s="2"/>
      <c r="GB6" s="2"/>
      <c r="GC6" s="2"/>
      <c r="GD6" s="15"/>
      <c r="GE6" s="15"/>
      <c r="GF6" s="15"/>
      <c r="GG6" s="15"/>
      <c r="GH6" s="15"/>
      <c r="GI6" s="15"/>
      <c r="GJ6" s="15"/>
      <c r="GK6" s="15"/>
      <c r="GL6" s="15"/>
      <c r="GM6" s="15"/>
      <c r="GN6" s="15"/>
      <c r="GO6" s="15"/>
      <c r="GP6" s="15"/>
      <c r="GQ6" s="15"/>
      <c r="GR6" s="15"/>
      <c r="GS6" s="15"/>
      <c r="GT6" s="15"/>
      <c r="GU6" s="15"/>
      <c r="GV6" s="16">
        <v>0</v>
      </c>
      <c r="GW6" s="16">
        <v>0</v>
      </c>
      <c r="GX6" s="16">
        <v>100</v>
      </c>
      <c r="GY6" s="16">
        <v>0</v>
      </c>
      <c r="GZ6" s="16">
        <v>0</v>
      </c>
      <c r="HA6" s="16">
        <v>0</v>
      </c>
      <c r="HB6" s="16">
        <v>0</v>
      </c>
      <c r="HC6" s="16">
        <v>0</v>
      </c>
      <c r="HD6" s="2"/>
      <c r="HE6" s="2" t="s">
        <v>416</v>
      </c>
      <c r="HF6" s="2"/>
      <c r="HG6" s="2"/>
      <c r="HH6" s="2"/>
      <c r="HI6" s="2"/>
      <c r="HJ6" s="17">
        <v>100</v>
      </c>
      <c r="HK6" s="2"/>
      <c r="HL6" s="2"/>
      <c r="HM6" s="2"/>
      <c r="HN6" s="2"/>
      <c r="HO6" s="2">
        <v>0</v>
      </c>
      <c r="HP6" s="2" t="s">
        <v>393</v>
      </c>
    </row>
    <row r="7" spans="1:224" x14ac:dyDescent="0.25">
      <c r="A7" s="2" t="s">
        <v>417</v>
      </c>
      <c r="B7" s="6" t="s">
        <v>387</v>
      </c>
      <c r="C7" s="7" t="s">
        <v>418</v>
      </c>
      <c r="D7" s="7" t="s">
        <v>419</v>
      </c>
      <c r="E7" s="8" t="s">
        <v>420</v>
      </c>
      <c r="F7" s="7" t="s">
        <v>419</v>
      </c>
      <c r="G7" s="6" t="s">
        <v>420</v>
      </c>
      <c r="H7" s="6">
        <v>2</v>
      </c>
      <c r="I7" s="2" t="s">
        <v>2</v>
      </c>
      <c r="J7" s="18">
        <v>2015</v>
      </c>
      <c r="K7" s="6"/>
      <c r="L7" s="6"/>
      <c r="M7" s="6"/>
      <c r="N7" s="6">
        <v>1</v>
      </c>
      <c r="O7" s="6"/>
      <c r="P7" s="6">
        <v>1</v>
      </c>
      <c r="Q7" s="6"/>
      <c r="R7" s="6"/>
      <c r="S7" s="6"/>
      <c r="T7" s="6"/>
      <c r="U7" s="6"/>
      <c r="V7" s="6"/>
      <c r="W7" s="6"/>
      <c r="X7" s="6"/>
      <c r="Y7" s="2"/>
      <c r="Z7" s="2">
        <v>3</v>
      </c>
      <c r="AA7" s="6">
        <v>3</v>
      </c>
      <c r="AB7" s="6">
        <v>5</v>
      </c>
      <c r="AC7" s="6">
        <v>5</v>
      </c>
      <c r="AD7" s="6">
        <v>5</v>
      </c>
      <c r="AE7" s="6">
        <v>3</v>
      </c>
      <c r="AF7" s="6"/>
      <c r="AG7" s="2"/>
      <c r="AH7" s="2">
        <v>4</v>
      </c>
      <c r="AI7" s="7">
        <v>2</v>
      </c>
      <c r="AJ7" s="7">
        <v>4</v>
      </c>
      <c r="AK7" s="7">
        <v>4</v>
      </c>
      <c r="AL7" s="7">
        <v>4</v>
      </c>
      <c r="AM7" s="7">
        <v>3</v>
      </c>
      <c r="AN7" s="7">
        <v>3</v>
      </c>
      <c r="AO7" s="7">
        <v>3</v>
      </c>
      <c r="AP7" s="7">
        <v>3</v>
      </c>
      <c r="AQ7" s="7">
        <v>3</v>
      </c>
      <c r="AR7" s="6">
        <v>3</v>
      </c>
      <c r="AS7" s="6">
        <v>4</v>
      </c>
      <c r="AT7" s="6">
        <v>3</v>
      </c>
      <c r="AU7" s="6">
        <v>4</v>
      </c>
      <c r="AV7" s="6">
        <v>3</v>
      </c>
      <c r="AW7" s="6">
        <v>3</v>
      </c>
      <c r="AX7" s="6">
        <v>3</v>
      </c>
      <c r="AY7" s="6">
        <v>3</v>
      </c>
      <c r="AZ7" s="6">
        <v>4</v>
      </c>
      <c r="BA7" s="2">
        <v>5</v>
      </c>
      <c r="BB7" s="2" t="s">
        <v>421</v>
      </c>
      <c r="BC7" s="2" t="s">
        <v>22</v>
      </c>
      <c r="BD7" s="2" t="s">
        <v>422</v>
      </c>
      <c r="BE7" s="2"/>
      <c r="BF7" s="2">
        <v>3</v>
      </c>
      <c r="BG7" s="2"/>
      <c r="BH7" s="2" t="s">
        <v>423</v>
      </c>
      <c r="BI7" s="2"/>
      <c r="BJ7" s="2"/>
      <c r="BK7" s="19"/>
      <c r="BL7" s="19"/>
      <c r="BM7" s="19"/>
      <c r="BN7" s="20"/>
      <c r="BO7" s="2" t="s">
        <v>421</v>
      </c>
      <c r="BP7" s="2"/>
      <c r="BQ7" s="2"/>
      <c r="BR7" s="2"/>
      <c r="BS7" s="2"/>
      <c r="BT7" s="2"/>
      <c r="BU7" s="2"/>
      <c r="BV7" s="2"/>
      <c r="BW7" s="2"/>
      <c r="BX7" s="2" t="s">
        <v>424</v>
      </c>
      <c r="BY7" s="6"/>
      <c r="BZ7" s="2" t="s">
        <v>425</v>
      </c>
      <c r="CA7" s="2"/>
      <c r="CB7" s="6">
        <v>2</v>
      </c>
      <c r="CC7" s="6">
        <v>2</v>
      </c>
      <c r="CD7" s="6">
        <v>4</v>
      </c>
      <c r="CE7" s="6">
        <v>4</v>
      </c>
      <c r="CF7" s="6">
        <v>5</v>
      </c>
      <c r="CG7" s="6">
        <v>5</v>
      </c>
      <c r="CH7" s="6">
        <v>5</v>
      </c>
      <c r="CI7" s="6">
        <v>5</v>
      </c>
      <c r="CJ7" s="6">
        <v>4</v>
      </c>
      <c r="CK7" s="6">
        <v>4</v>
      </c>
      <c r="CL7" s="6"/>
      <c r="CM7" s="6"/>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v>1</v>
      </c>
      <c r="DX7" s="2">
        <v>2</v>
      </c>
      <c r="DY7" s="2" t="s">
        <v>426</v>
      </c>
      <c r="DZ7" s="2"/>
      <c r="EA7" s="2"/>
      <c r="EB7" s="2"/>
      <c r="EC7" s="2" t="s">
        <v>427</v>
      </c>
      <c r="ED7" s="2"/>
      <c r="EE7" s="2"/>
      <c r="EF7" s="2"/>
      <c r="EG7" s="2"/>
      <c r="EH7" s="2"/>
      <c r="EI7" s="2"/>
      <c r="EJ7" s="2"/>
      <c r="EK7" s="2"/>
      <c r="EL7" s="2" t="s">
        <v>428</v>
      </c>
      <c r="EM7" s="2" t="s">
        <v>429</v>
      </c>
      <c r="EN7" s="2"/>
      <c r="EO7" s="2"/>
      <c r="EP7" s="2"/>
      <c r="EQ7" s="2"/>
      <c r="ER7" s="2"/>
      <c r="ES7" s="2"/>
      <c r="ET7" s="2"/>
      <c r="EU7" s="2"/>
      <c r="EV7" s="2"/>
      <c r="EW7" s="2"/>
      <c r="EX7" s="2"/>
      <c r="EY7" s="2"/>
      <c r="EZ7" s="2"/>
      <c r="FA7" s="2"/>
      <c r="FB7" s="2"/>
      <c r="FC7" s="2"/>
      <c r="FD7" s="2"/>
      <c r="FE7" s="2"/>
      <c r="FF7" s="2"/>
      <c r="FG7" s="11" t="s">
        <v>390</v>
      </c>
      <c r="FH7" s="6"/>
      <c r="FI7" s="6"/>
      <c r="FJ7" s="6"/>
      <c r="FK7" s="21">
        <v>23</v>
      </c>
      <c r="FL7" s="6"/>
      <c r="FM7" s="21">
        <v>78</v>
      </c>
      <c r="FN7" s="11"/>
      <c r="FO7" s="2"/>
      <c r="FP7" s="6" t="s">
        <v>390</v>
      </c>
      <c r="FQ7" s="12"/>
      <c r="FR7" s="12"/>
      <c r="FS7" s="12"/>
      <c r="FT7" s="12"/>
      <c r="FU7" s="12"/>
      <c r="FV7" s="2"/>
      <c r="FW7" s="6"/>
      <c r="FX7" s="6"/>
      <c r="FY7" s="11"/>
      <c r="FZ7" s="2"/>
      <c r="GA7" s="2"/>
      <c r="GB7" s="2"/>
      <c r="GC7" s="2"/>
      <c r="GD7" s="15"/>
      <c r="GE7" s="15"/>
      <c r="GF7" s="15"/>
      <c r="GG7" s="15"/>
      <c r="GH7" s="15"/>
      <c r="GI7" s="15"/>
      <c r="GJ7" s="15"/>
      <c r="GK7" s="15"/>
      <c r="GL7" s="15"/>
      <c r="GM7" s="15"/>
      <c r="GN7" s="15"/>
      <c r="GO7" s="15"/>
      <c r="GP7" s="15"/>
      <c r="GQ7" s="15"/>
      <c r="GR7" s="15"/>
      <c r="GS7" s="15"/>
      <c r="GT7" s="15"/>
      <c r="GU7" s="15"/>
      <c r="GV7" s="16"/>
      <c r="GW7" s="16"/>
      <c r="GX7" s="16"/>
      <c r="GY7" s="16"/>
      <c r="GZ7" s="16"/>
      <c r="HA7" s="16"/>
      <c r="HB7" s="16"/>
      <c r="HC7" s="16"/>
      <c r="HD7" s="2"/>
      <c r="HE7" s="2"/>
      <c r="HF7" s="2"/>
      <c r="HG7" s="2"/>
      <c r="HH7" s="2"/>
      <c r="HI7" s="2"/>
      <c r="HJ7" s="17"/>
      <c r="HK7" s="2"/>
      <c r="HL7" s="2"/>
      <c r="HM7" s="2"/>
      <c r="HN7" s="2"/>
      <c r="HO7" s="2">
        <v>0</v>
      </c>
      <c r="HP7" s="2" t="s">
        <v>398</v>
      </c>
    </row>
    <row r="8" spans="1:224" x14ac:dyDescent="0.25">
      <c r="A8" s="2" t="s">
        <v>430</v>
      </c>
      <c r="B8" s="6" t="s">
        <v>387</v>
      </c>
      <c r="C8" s="7" t="s">
        <v>431</v>
      </c>
      <c r="D8" s="7" t="s">
        <v>432</v>
      </c>
      <c r="E8" s="8" t="s">
        <v>413</v>
      </c>
      <c r="F8" s="7" t="s">
        <v>432</v>
      </c>
      <c r="G8" s="6" t="s">
        <v>413</v>
      </c>
      <c r="H8" s="6">
        <v>2</v>
      </c>
      <c r="I8" s="2" t="s">
        <v>6</v>
      </c>
      <c r="J8" s="9"/>
      <c r="K8" s="6"/>
      <c r="L8" s="6"/>
      <c r="M8" s="6">
        <v>1</v>
      </c>
      <c r="N8" s="6"/>
      <c r="O8" s="19">
        <v>1</v>
      </c>
      <c r="P8" s="6"/>
      <c r="Q8" s="6"/>
      <c r="R8" s="6"/>
      <c r="S8" s="6"/>
      <c r="T8" s="6"/>
      <c r="U8" s="9">
        <v>2018</v>
      </c>
      <c r="V8" s="9"/>
      <c r="W8" s="9">
        <v>2018</v>
      </c>
      <c r="X8" s="6"/>
      <c r="Y8" s="2"/>
      <c r="Z8" s="2">
        <v>3</v>
      </c>
      <c r="AA8" s="6">
        <v>5</v>
      </c>
      <c r="AB8" s="6">
        <v>5</v>
      </c>
      <c r="AC8" s="6">
        <v>5</v>
      </c>
      <c r="AD8" s="6">
        <v>2</v>
      </c>
      <c r="AE8" s="6">
        <v>1</v>
      </c>
      <c r="AF8" s="6"/>
      <c r="AG8" s="2"/>
      <c r="AH8" s="2">
        <v>3</v>
      </c>
      <c r="AI8" s="7">
        <v>4</v>
      </c>
      <c r="AJ8" s="7">
        <v>5</v>
      </c>
      <c r="AK8" s="7">
        <v>5</v>
      </c>
      <c r="AL8" s="22"/>
      <c r="AM8" s="7">
        <v>5</v>
      </c>
      <c r="AN8" s="7">
        <v>5</v>
      </c>
      <c r="AO8" s="7">
        <v>5</v>
      </c>
      <c r="AP8" s="7">
        <v>5</v>
      </c>
      <c r="AQ8" s="7">
        <v>5</v>
      </c>
      <c r="AR8" s="6">
        <v>3</v>
      </c>
      <c r="AS8" s="6">
        <v>3</v>
      </c>
      <c r="AT8" s="6">
        <v>3</v>
      </c>
      <c r="AU8" s="6">
        <v>3</v>
      </c>
      <c r="AV8" s="6">
        <v>2</v>
      </c>
      <c r="AW8" s="6">
        <v>2</v>
      </c>
      <c r="AX8" s="6">
        <v>1</v>
      </c>
      <c r="AY8" s="22"/>
      <c r="AZ8" s="6">
        <v>5</v>
      </c>
      <c r="BA8" s="2">
        <v>6</v>
      </c>
      <c r="BB8" s="2" t="s">
        <v>433</v>
      </c>
      <c r="BC8" s="2" t="s">
        <v>434</v>
      </c>
      <c r="BD8" s="2" t="s">
        <v>435</v>
      </c>
      <c r="BE8" s="2"/>
      <c r="BF8" s="2">
        <v>2</v>
      </c>
      <c r="BG8" s="2"/>
      <c r="BH8" s="2" t="s">
        <v>436</v>
      </c>
      <c r="BI8" s="2"/>
      <c r="BJ8" s="2"/>
      <c r="BK8" s="19"/>
      <c r="BL8" s="19"/>
      <c r="BM8" s="19"/>
      <c r="BN8" s="20"/>
      <c r="BO8" s="2" t="s">
        <v>437</v>
      </c>
      <c r="BP8" s="2">
        <v>0</v>
      </c>
      <c r="BQ8" s="2" t="s">
        <v>438</v>
      </c>
      <c r="BR8" s="2">
        <v>0</v>
      </c>
      <c r="BS8" s="2">
        <v>0</v>
      </c>
      <c r="BT8" s="2">
        <v>0</v>
      </c>
      <c r="BU8" s="2" t="s">
        <v>439</v>
      </c>
      <c r="BV8" s="2" t="s">
        <v>438</v>
      </c>
      <c r="BW8" s="2" t="s">
        <v>440</v>
      </c>
      <c r="BX8" s="2"/>
      <c r="BY8" s="6">
        <v>0</v>
      </c>
      <c r="BZ8" s="2"/>
      <c r="CA8" s="2"/>
      <c r="CB8" s="6">
        <v>5</v>
      </c>
      <c r="CC8" s="6">
        <v>5</v>
      </c>
      <c r="CD8" s="6">
        <v>5</v>
      </c>
      <c r="CE8" s="6">
        <v>4</v>
      </c>
      <c r="CF8" s="6">
        <v>5</v>
      </c>
      <c r="CG8" s="6">
        <v>5</v>
      </c>
      <c r="CH8" s="6">
        <v>5</v>
      </c>
      <c r="CI8" s="6">
        <v>4</v>
      </c>
      <c r="CJ8" s="6">
        <v>5</v>
      </c>
      <c r="CK8" s="6">
        <v>4</v>
      </c>
      <c r="CL8" s="6"/>
      <c r="CM8" s="6"/>
      <c r="CN8" s="2" t="s">
        <v>441</v>
      </c>
      <c r="CO8" s="2" t="s">
        <v>432</v>
      </c>
      <c r="CP8" s="2" t="s">
        <v>442</v>
      </c>
      <c r="CQ8" s="2">
        <v>1000</v>
      </c>
      <c r="CR8" s="2">
        <v>1</v>
      </c>
      <c r="CS8" s="2">
        <v>2018</v>
      </c>
      <c r="CT8" s="2"/>
      <c r="CU8" s="2" t="s">
        <v>443</v>
      </c>
      <c r="CV8" s="2" t="s">
        <v>432</v>
      </c>
      <c r="CW8" s="2" t="s">
        <v>442</v>
      </c>
      <c r="CX8" s="2">
        <v>900</v>
      </c>
      <c r="CY8" s="2">
        <v>1</v>
      </c>
      <c r="CZ8" s="2" t="s">
        <v>444</v>
      </c>
      <c r="DA8" s="2"/>
      <c r="DB8" s="2" t="s">
        <v>445</v>
      </c>
      <c r="DC8" s="2" t="s">
        <v>432</v>
      </c>
      <c r="DD8" s="2" t="s">
        <v>442</v>
      </c>
      <c r="DE8" s="2">
        <v>1000</v>
      </c>
      <c r="DF8" s="2">
        <v>1</v>
      </c>
      <c r="DG8" s="2" t="s">
        <v>446</v>
      </c>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11" t="s">
        <v>390</v>
      </c>
      <c r="FH8" s="6"/>
      <c r="FI8" s="6"/>
      <c r="FJ8" s="21">
        <v>96</v>
      </c>
      <c r="FK8" s="23"/>
      <c r="FL8" s="21">
        <v>4</v>
      </c>
      <c r="FM8" s="6"/>
      <c r="FN8" s="11"/>
      <c r="FO8" s="2"/>
      <c r="FP8" s="6" t="s">
        <v>390</v>
      </c>
      <c r="FQ8" s="24">
        <f>(60/108)*100</f>
        <v>55.555555555555557</v>
      </c>
      <c r="FR8" s="24">
        <f>(28/108)*100</f>
        <v>25.925925925925924</v>
      </c>
      <c r="FS8" s="24">
        <f>(20/108)*100</f>
        <v>18.518518518518519</v>
      </c>
      <c r="FT8" s="12"/>
      <c r="FU8" s="12"/>
      <c r="FV8" s="2"/>
      <c r="FW8" s="13"/>
      <c r="FX8" s="13"/>
      <c r="FY8" s="14"/>
      <c r="FZ8" s="2"/>
      <c r="GA8" s="2"/>
      <c r="GB8" s="2"/>
      <c r="GC8" s="2"/>
      <c r="GD8" s="15"/>
      <c r="GE8" s="15"/>
      <c r="GF8" s="15">
        <v>0</v>
      </c>
      <c r="GG8" s="15">
        <v>0</v>
      </c>
      <c r="GH8" s="15">
        <v>13000</v>
      </c>
      <c r="GI8" s="15"/>
      <c r="GJ8" s="15"/>
      <c r="GK8" s="15"/>
      <c r="GL8" s="15">
        <v>0</v>
      </c>
      <c r="GM8" s="15">
        <v>0</v>
      </c>
      <c r="GN8" s="15">
        <v>1200</v>
      </c>
      <c r="GO8" s="15"/>
      <c r="GP8" s="15"/>
      <c r="GQ8" s="15"/>
      <c r="GR8" s="15"/>
      <c r="GS8" s="15"/>
      <c r="GT8" s="15"/>
      <c r="GU8" s="15"/>
      <c r="GV8" s="25">
        <v>3.278688524590164</v>
      </c>
      <c r="GW8" s="25">
        <v>34.972677595628419</v>
      </c>
      <c r="GX8" s="25">
        <v>12.568306010928962</v>
      </c>
      <c r="GY8" s="25">
        <v>18.032786885245905</v>
      </c>
      <c r="GZ8" s="25">
        <v>12.021857923497269</v>
      </c>
      <c r="HA8" s="25">
        <v>19.125683060109292</v>
      </c>
      <c r="HB8" s="25">
        <v>0</v>
      </c>
      <c r="HC8" s="25">
        <v>0</v>
      </c>
      <c r="HD8" s="2"/>
      <c r="HE8" s="2" t="s">
        <v>447</v>
      </c>
      <c r="HF8" s="2"/>
      <c r="HG8" s="2"/>
      <c r="HH8" s="2"/>
      <c r="HI8" s="2"/>
      <c r="HJ8" s="26">
        <v>100</v>
      </c>
      <c r="HK8" s="2"/>
      <c r="HL8" s="2"/>
      <c r="HM8" s="2"/>
      <c r="HN8" s="2"/>
      <c r="HO8" s="2">
        <v>0</v>
      </c>
      <c r="HP8" s="2" t="s">
        <v>398</v>
      </c>
    </row>
    <row r="9" spans="1:224" x14ac:dyDescent="0.25">
      <c r="A9" s="2" t="s">
        <v>448</v>
      </c>
      <c r="B9" s="6" t="s">
        <v>387</v>
      </c>
      <c r="C9" s="7" t="s">
        <v>449</v>
      </c>
      <c r="D9" s="7" t="s">
        <v>432</v>
      </c>
      <c r="E9" s="8" t="s">
        <v>413</v>
      </c>
      <c r="F9" s="7" t="s">
        <v>432</v>
      </c>
      <c r="G9" s="6" t="s">
        <v>413</v>
      </c>
      <c r="H9" s="6">
        <v>1</v>
      </c>
      <c r="I9" s="2" t="s">
        <v>6</v>
      </c>
      <c r="J9" s="9"/>
      <c r="K9" s="6"/>
      <c r="L9" s="6"/>
      <c r="M9" s="6">
        <v>1</v>
      </c>
      <c r="N9" s="6"/>
      <c r="O9" s="6"/>
      <c r="P9" s="6"/>
      <c r="Q9" s="6"/>
      <c r="R9" s="6"/>
      <c r="S9" s="6"/>
      <c r="T9" s="6"/>
      <c r="U9" s="10">
        <v>2017</v>
      </c>
      <c r="V9" s="6"/>
      <c r="W9" s="6"/>
      <c r="X9" s="6"/>
      <c r="Y9" s="2"/>
      <c r="Z9" s="2">
        <v>5</v>
      </c>
      <c r="AA9" s="6">
        <v>1</v>
      </c>
      <c r="AB9" s="6">
        <v>5</v>
      </c>
      <c r="AC9" s="6">
        <v>4</v>
      </c>
      <c r="AD9" s="6">
        <v>5</v>
      </c>
      <c r="AE9" s="6">
        <v>5</v>
      </c>
      <c r="AF9" s="6"/>
      <c r="AG9" s="2"/>
      <c r="AH9" s="2">
        <v>2</v>
      </c>
      <c r="AI9" s="7">
        <v>4</v>
      </c>
      <c r="AJ9" s="7">
        <v>5</v>
      </c>
      <c r="AK9" s="7">
        <v>5</v>
      </c>
      <c r="AL9" s="7">
        <v>2</v>
      </c>
      <c r="AM9" s="7">
        <v>2</v>
      </c>
      <c r="AN9" s="7">
        <v>3</v>
      </c>
      <c r="AO9" s="7">
        <v>5</v>
      </c>
      <c r="AP9" s="7">
        <v>3</v>
      </c>
      <c r="AQ9" s="7">
        <v>4</v>
      </c>
      <c r="AR9" s="6">
        <v>3</v>
      </c>
      <c r="AS9" s="6">
        <v>3</v>
      </c>
      <c r="AT9" s="6">
        <v>4</v>
      </c>
      <c r="AU9" s="6">
        <v>4</v>
      </c>
      <c r="AV9" s="6">
        <v>3</v>
      </c>
      <c r="AW9" s="6">
        <v>4</v>
      </c>
      <c r="AX9" s="6">
        <v>3</v>
      </c>
      <c r="AY9" s="6">
        <v>4</v>
      </c>
      <c r="AZ9" s="6">
        <v>3</v>
      </c>
      <c r="BA9" s="2">
        <v>4</v>
      </c>
      <c r="BB9" s="2"/>
      <c r="BC9" s="2"/>
      <c r="BD9" s="2"/>
      <c r="BE9" s="2"/>
      <c r="BF9" s="2"/>
      <c r="BG9" s="2"/>
      <c r="BH9" s="2"/>
      <c r="BI9" s="2"/>
      <c r="BJ9" s="2"/>
      <c r="BK9" s="6"/>
      <c r="BL9" s="6"/>
      <c r="BM9" s="6"/>
      <c r="BN9" s="11"/>
      <c r="BO9" s="2"/>
      <c r="BP9" s="2"/>
      <c r="BQ9" s="2"/>
      <c r="BR9" s="2"/>
      <c r="BS9" s="2"/>
      <c r="BT9" s="2"/>
      <c r="BU9" s="2"/>
      <c r="BV9" s="2"/>
      <c r="BW9" s="2"/>
      <c r="BX9" s="2"/>
      <c r="BY9" s="6"/>
      <c r="BZ9" s="2"/>
      <c r="CA9" s="2"/>
      <c r="CB9" s="6"/>
      <c r="CC9" s="6"/>
      <c r="CD9" s="6"/>
      <c r="CE9" s="6"/>
      <c r="CF9" s="6"/>
      <c r="CG9" s="6"/>
      <c r="CH9" s="6"/>
      <c r="CI9" s="6"/>
      <c r="CJ9" s="6"/>
      <c r="CK9" s="6"/>
      <c r="CL9" s="6"/>
      <c r="CM9" s="6"/>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11" t="s">
        <v>390</v>
      </c>
      <c r="FH9" s="6"/>
      <c r="FI9" s="6"/>
      <c r="FJ9" s="6">
        <v>100</v>
      </c>
      <c r="FK9" s="6"/>
      <c r="FL9" s="6"/>
      <c r="FM9" s="6"/>
      <c r="FN9" s="11"/>
      <c r="FO9" s="2"/>
      <c r="FP9" s="6" t="s">
        <v>390</v>
      </c>
      <c r="FQ9" s="12">
        <v>60</v>
      </c>
      <c r="FR9" s="12">
        <v>30</v>
      </c>
      <c r="FS9" s="12">
        <v>10</v>
      </c>
      <c r="FT9" s="12">
        <v>0</v>
      </c>
      <c r="FU9" s="12">
        <v>0</v>
      </c>
      <c r="FV9" s="2"/>
      <c r="FW9" s="13"/>
      <c r="FX9" s="13"/>
      <c r="FY9" s="14"/>
      <c r="FZ9" s="2"/>
      <c r="GA9" s="2"/>
      <c r="GB9" s="2"/>
      <c r="GC9" s="2"/>
      <c r="GD9" s="15"/>
      <c r="GE9" s="15"/>
      <c r="GF9" s="15">
        <v>0</v>
      </c>
      <c r="GG9" s="15">
        <v>0</v>
      </c>
      <c r="GH9" s="15">
        <v>0</v>
      </c>
      <c r="GI9" s="15"/>
      <c r="GJ9" s="15"/>
      <c r="GK9" s="15"/>
      <c r="GL9" s="15"/>
      <c r="GM9" s="15"/>
      <c r="GN9" s="15"/>
      <c r="GO9" s="15"/>
      <c r="GP9" s="15"/>
      <c r="GQ9" s="15"/>
      <c r="GR9" s="15"/>
      <c r="GS9" s="15"/>
      <c r="GT9" s="15"/>
      <c r="GU9" s="15"/>
      <c r="GV9" s="16">
        <v>0</v>
      </c>
      <c r="GW9" s="16">
        <v>0</v>
      </c>
      <c r="GX9" s="16">
        <v>100</v>
      </c>
      <c r="GY9" s="16">
        <v>0</v>
      </c>
      <c r="GZ9" s="16">
        <v>0</v>
      </c>
      <c r="HA9" s="16">
        <v>0</v>
      </c>
      <c r="HB9" s="16">
        <v>0</v>
      </c>
      <c r="HC9" s="16">
        <v>0</v>
      </c>
      <c r="HD9" s="2"/>
      <c r="HE9" s="2"/>
      <c r="HF9" s="2"/>
      <c r="HG9" s="2"/>
      <c r="HH9" s="2"/>
      <c r="HI9" s="2"/>
      <c r="HJ9" s="17"/>
      <c r="HK9" s="2"/>
      <c r="HL9" s="2"/>
      <c r="HM9" s="2"/>
      <c r="HN9" s="2"/>
      <c r="HO9" s="2">
        <v>0</v>
      </c>
      <c r="HP9" s="2" t="s">
        <v>398</v>
      </c>
    </row>
    <row r="10" spans="1:224" x14ac:dyDescent="0.25">
      <c r="A10" s="2" t="s">
        <v>450</v>
      </c>
      <c r="B10" s="6" t="s">
        <v>387</v>
      </c>
      <c r="C10" s="7" t="s">
        <v>451</v>
      </c>
      <c r="D10" s="7" t="s">
        <v>452</v>
      </c>
      <c r="E10" s="8" t="s">
        <v>453</v>
      </c>
      <c r="F10" s="7" t="s">
        <v>452</v>
      </c>
      <c r="G10" s="6" t="s">
        <v>453</v>
      </c>
      <c r="H10" s="6">
        <v>1</v>
      </c>
      <c r="I10" s="2" t="s">
        <v>6</v>
      </c>
      <c r="J10" s="9"/>
      <c r="K10" s="6"/>
      <c r="L10" s="6"/>
      <c r="M10" s="6">
        <v>1</v>
      </c>
      <c r="N10" s="6"/>
      <c r="O10" s="6"/>
      <c r="P10" s="6"/>
      <c r="Q10" s="6"/>
      <c r="R10" s="6"/>
      <c r="S10" s="6"/>
      <c r="T10" s="9"/>
      <c r="U10" s="18">
        <v>2017</v>
      </c>
      <c r="V10" s="9"/>
      <c r="W10" s="9"/>
      <c r="X10" s="9"/>
      <c r="Y10" s="2"/>
      <c r="Z10" s="2">
        <v>5</v>
      </c>
      <c r="AA10" s="6">
        <v>4</v>
      </c>
      <c r="AB10" s="6">
        <v>2</v>
      </c>
      <c r="AC10" s="6">
        <v>4</v>
      </c>
      <c r="AD10" s="6">
        <v>4</v>
      </c>
      <c r="AE10" s="6">
        <v>5</v>
      </c>
      <c r="AF10" s="6"/>
      <c r="AG10" s="2"/>
      <c r="AH10" s="2">
        <v>3</v>
      </c>
      <c r="AI10" s="7">
        <v>5</v>
      </c>
      <c r="AJ10" s="7">
        <v>5</v>
      </c>
      <c r="AK10" s="7">
        <v>4</v>
      </c>
      <c r="AL10" s="7">
        <v>3</v>
      </c>
      <c r="AM10" s="7">
        <v>5</v>
      </c>
      <c r="AN10" s="7">
        <v>5</v>
      </c>
      <c r="AO10" s="7">
        <v>4</v>
      </c>
      <c r="AP10" s="7">
        <v>2</v>
      </c>
      <c r="AQ10" s="7">
        <v>1</v>
      </c>
      <c r="AR10" s="6">
        <v>4</v>
      </c>
      <c r="AS10" s="6">
        <v>4</v>
      </c>
      <c r="AT10" s="6">
        <v>5</v>
      </c>
      <c r="AU10" s="6">
        <v>4</v>
      </c>
      <c r="AV10" s="6">
        <v>4</v>
      </c>
      <c r="AW10" s="6">
        <v>3</v>
      </c>
      <c r="AX10" s="6">
        <v>5</v>
      </c>
      <c r="AY10" s="6">
        <v>5</v>
      </c>
      <c r="AZ10" s="6">
        <v>5</v>
      </c>
      <c r="BA10" s="2">
        <v>6</v>
      </c>
      <c r="BB10" s="2"/>
      <c r="BC10" s="2"/>
      <c r="BD10" s="2"/>
      <c r="BE10" s="2"/>
      <c r="BF10" s="2"/>
      <c r="BG10" s="2"/>
      <c r="BH10" s="2"/>
      <c r="BI10" s="2"/>
      <c r="BJ10" s="2"/>
      <c r="BK10" s="6"/>
      <c r="BL10" s="6"/>
      <c r="BM10" s="6"/>
      <c r="BN10" s="11"/>
      <c r="BO10" s="2"/>
      <c r="BP10" s="2"/>
      <c r="BQ10" s="2"/>
      <c r="BR10" s="2"/>
      <c r="BS10" s="2"/>
      <c r="BT10" s="2"/>
      <c r="BU10" s="2"/>
      <c r="BV10" s="2"/>
      <c r="BW10" s="2"/>
      <c r="BX10" s="2"/>
      <c r="BY10" s="6"/>
      <c r="BZ10" s="2"/>
      <c r="CA10" s="2"/>
      <c r="CB10" s="6"/>
      <c r="CC10" s="6"/>
      <c r="CD10" s="6"/>
      <c r="CE10" s="6"/>
      <c r="CF10" s="6"/>
      <c r="CG10" s="6"/>
      <c r="CH10" s="6"/>
      <c r="CI10" s="6"/>
      <c r="CJ10" s="6"/>
      <c r="CK10" s="6"/>
      <c r="CL10" s="6"/>
      <c r="CM10" s="6"/>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11" t="s">
        <v>391</v>
      </c>
      <c r="FH10" s="6"/>
      <c r="FI10" s="6"/>
      <c r="FJ10" s="21">
        <v>70</v>
      </c>
      <c r="FK10" s="6"/>
      <c r="FL10" s="6"/>
      <c r="FM10" s="6"/>
      <c r="FN10" s="11"/>
      <c r="FO10" s="2"/>
      <c r="FP10" s="6" t="s">
        <v>390</v>
      </c>
      <c r="FQ10" s="12">
        <v>0</v>
      </c>
      <c r="FR10" s="12">
        <v>0</v>
      </c>
      <c r="FS10" s="12">
        <v>0</v>
      </c>
      <c r="FT10" s="12">
        <v>0</v>
      </c>
      <c r="FU10" s="12">
        <v>100</v>
      </c>
      <c r="FV10" s="2" t="s">
        <v>454</v>
      </c>
      <c r="FW10" s="13"/>
      <c r="FX10" s="13"/>
      <c r="FY10" s="14"/>
      <c r="FZ10" s="2"/>
      <c r="GA10" s="2"/>
      <c r="GB10" s="2"/>
      <c r="GC10" s="2"/>
      <c r="GD10" s="15"/>
      <c r="GE10" s="15"/>
      <c r="GF10" s="15">
        <v>0</v>
      </c>
      <c r="GG10" s="15">
        <v>0</v>
      </c>
      <c r="GH10" s="15">
        <v>0</v>
      </c>
      <c r="GI10" s="15"/>
      <c r="GJ10" s="15"/>
      <c r="GK10" s="15"/>
      <c r="GL10" s="15"/>
      <c r="GM10" s="15"/>
      <c r="GN10" s="15"/>
      <c r="GO10" s="15"/>
      <c r="GP10" s="15"/>
      <c r="GQ10" s="15"/>
      <c r="GR10" s="15"/>
      <c r="GS10" s="15"/>
      <c r="GT10" s="15"/>
      <c r="GU10" s="15"/>
      <c r="GV10" s="16"/>
      <c r="GW10" s="16"/>
      <c r="GX10" s="16"/>
      <c r="GY10" s="16"/>
      <c r="GZ10" s="16"/>
      <c r="HA10" s="16"/>
      <c r="HB10" s="16"/>
      <c r="HC10" s="16"/>
      <c r="HD10" s="2"/>
      <c r="HE10" s="2"/>
      <c r="HF10" s="2"/>
      <c r="HG10" s="2"/>
      <c r="HH10" s="2"/>
      <c r="HI10" s="2"/>
      <c r="HJ10" s="17"/>
      <c r="HK10" s="2"/>
      <c r="HL10" s="2"/>
      <c r="HM10" s="2"/>
      <c r="HN10" s="2"/>
      <c r="HO10" s="2">
        <v>0</v>
      </c>
      <c r="HP10" s="2" t="s">
        <v>393</v>
      </c>
    </row>
    <row r="11" spans="1:224" x14ac:dyDescent="0.25">
      <c r="A11" s="2" t="s">
        <v>455</v>
      </c>
      <c r="B11" s="6" t="s">
        <v>387</v>
      </c>
      <c r="C11" s="7"/>
      <c r="D11" s="7" t="s">
        <v>456</v>
      </c>
      <c r="E11" s="8" t="s">
        <v>453</v>
      </c>
      <c r="F11" s="7" t="s">
        <v>456</v>
      </c>
      <c r="G11" s="6" t="s">
        <v>453</v>
      </c>
      <c r="H11" s="6">
        <v>1</v>
      </c>
      <c r="I11" s="2" t="s">
        <v>6</v>
      </c>
      <c r="J11" s="9"/>
      <c r="K11" s="6"/>
      <c r="L11" s="6">
        <v>1</v>
      </c>
      <c r="M11" s="6"/>
      <c r="N11" s="6"/>
      <c r="O11" s="6"/>
      <c r="P11" s="6"/>
      <c r="Q11" s="6"/>
      <c r="R11" s="6"/>
      <c r="S11" s="6"/>
      <c r="T11" s="9"/>
      <c r="U11" s="9"/>
      <c r="V11" s="9"/>
      <c r="W11" s="9"/>
      <c r="X11" s="9"/>
      <c r="Y11" s="2"/>
      <c r="Z11" s="2">
        <v>5</v>
      </c>
      <c r="AA11" s="6">
        <v>5</v>
      </c>
      <c r="AB11" s="6">
        <v>5</v>
      </c>
      <c r="AC11" s="6">
        <v>5</v>
      </c>
      <c r="AD11" s="6">
        <v>5</v>
      </c>
      <c r="AE11" s="6">
        <v>1</v>
      </c>
      <c r="AF11" s="6"/>
      <c r="AG11" s="2"/>
      <c r="AH11" s="2">
        <v>5</v>
      </c>
      <c r="AI11" s="7">
        <v>2</v>
      </c>
      <c r="AJ11" s="7">
        <v>4</v>
      </c>
      <c r="AK11" s="7">
        <v>2</v>
      </c>
      <c r="AL11" s="7">
        <v>5</v>
      </c>
      <c r="AM11" s="7">
        <v>2</v>
      </c>
      <c r="AN11" s="7">
        <v>2</v>
      </c>
      <c r="AO11" s="7">
        <v>2</v>
      </c>
      <c r="AP11" s="7">
        <v>3</v>
      </c>
      <c r="AQ11" s="7">
        <v>4</v>
      </c>
      <c r="AR11" s="6">
        <v>4</v>
      </c>
      <c r="AS11" s="6">
        <v>2</v>
      </c>
      <c r="AT11" s="6">
        <v>4</v>
      </c>
      <c r="AU11" s="6">
        <v>4</v>
      </c>
      <c r="AV11" s="6">
        <v>4</v>
      </c>
      <c r="AW11" s="6">
        <v>5</v>
      </c>
      <c r="AX11" s="6">
        <v>5</v>
      </c>
      <c r="AY11" s="6">
        <v>4</v>
      </c>
      <c r="AZ11" s="6">
        <v>5</v>
      </c>
      <c r="BA11" s="2">
        <v>4</v>
      </c>
      <c r="BB11" s="2" t="s">
        <v>421</v>
      </c>
      <c r="BC11" s="2" t="s">
        <v>457</v>
      </c>
      <c r="BD11" s="2" t="s">
        <v>458</v>
      </c>
      <c r="BE11" s="2"/>
      <c r="BF11" s="2">
        <v>3</v>
      </c>
      <c r="BG11" s="2"/>
      <c r="BH11" s="2" t="s">
        <v>459</v>
      </c>
      <c r="BI11" s="2"/>
      <c r="BJ11" s="2"/>
      <c r="BK11" s="6">
        <v>1</v>
      </c>
      <c r="BL11" s="6">
        <v>1</v>
      </c>
      <c r="BM11" s="6">
        <v>1</v>
      </c>
      <c r="BN11" s="20"/>
      <c r="BO11" s="2" t="s">
        <v>421</v>
      </c>
      <c r="BP11" s="2"/>
      <c r="BQ11" s="2"/>
      <c r="BR11" s="2"/>
      <c r="BS11" s="2"/>
      <c r="BT11" s="2"/>
      <c r="BU11" s="2"/>
      <c r="BV11" s="2"/>
      <c r="BW11" s="2"/>
      <c r="BX11" s="2">
        <v>0</v>
      </c>
      <c r="BY11" s="6">
        <v>2</v>
      </c>
      <c r="BZ11" s="2" t="s">
        <v>460</v>
      </c>
      <c r="CA11" s="2"/>
      <c r="CB11" s="6">
        <v>5</v>
      </c>
      <c r="CC11" s="6">
        <v>5</v>
      </c>
      <c r="CD11" s="6">
        <v>4</v>
      </c>
      <c r="CE11" s="6">
        <v>5</v>
      </c>
      <c r="CF11" s="6">
        <v>5</v>
      </c>
      <c r="CG11" s="6">
        <v>5</v>
      </c>
      <c r="CH11" s="6">
        <v>5</v>
      </c>
      <c r="CI11" s="6">
        <v>5</v>
      </c>
      <c r="CJ11" s="6">
        <v>5</v>
      </c>
      <c r="CK11" s="6">
        <v>4</v>
      </c>
      <c r="CL11" s="6"/>
      <c r="CM11" s="6"/>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11" t="s">
        <v>390</v>
      </c>
      <c r="FH11" s="6"/>
      <c r="FI11" s="21">
        <v>100</v>
      </c>
      <c r="FJ11" s="6"/>
      <c r="FK11" s="6"/>
      <c r="FL11" s="6"/>
      <c r="FM11" s="6"/>
      <c r="FN11" s="11"/>
      <c r="FO11" s="2"/>
      <c r="FP11" s="6" t="s">
        <v>390</v>
      </c>
      <c r="FQ11" s="27">
        <f>(34/53)*100</f>
        <v>64.15094339622641</v>
      </c>
      <c r="FR11" s="27">
        <f>(7/53)*100</f>
        <v>13.20754716981132</v>
      </c>
      <c r="FS11" s="27">
        <f>(10/53)*100</f>
        <v>18.867924528301888</v>
      </c>
      <c r="FT11" s="27">
        <f>(2/53)*100</f>
        <v>3.7735849056603774</v>
      </c>
      <c r="FU11" s="12"/>
      <c r="FV11" s="2"/>
      <c r="FW11" s="13"/>
      <c r="FX11" s="13"/>
      <c r="FY11" s="14"/>
      <c r="FZ11" s="2"/>
      <c r="GA11" s="2"/>
      <c r="GB11" s="2"/>
      <c r="GC11" s="2">
        <v>0</v>
      </c>
      <c r="GD11" s="15">
        <v>0</v>
      </c>
      <c r="GE11" s="15">
        <v>1</v>
      </c>
      <c r="GF11" s="15"/>
      <c r="GG11" s="15"/>
      <c r="GH11" s="15"/>
      <c r="GI11" s="15"/>
      <c r="GJ11" s="15"/>
      <c r="GK11" s="15"/>
      <c r="GL11" s="15"/>
      <c r="GM11" s="15"/>
      <c r="GN11" s="15"/>
      <c r="GO11" s="15"/>
      <c r="GP11" s="15"/>
      <c r="GQ11" s="15"/>
      <c r="GR11" s="15"/>
      <c r="GS11" s="15"/>
      <c r="GT11" s="15"/>
      <c r="GU11" s="15"/>
      <c r="GV11" s="25">
        <v>1.1029411764705883</v>
      </c>
      <c r="GW11" s="25">
        <v>9.5588235294117645</v>
      </c>
      <c r="GX11" s="25">
        <v>19.485294117647062</v>
      </c>
      <c r="GY11" s="25">
        <v>26.838235294117649</v>
      </c>
      <c r="GZ11" s="25">
        <v>13.97058823529412</v>
      </c>
      <c r="HA11" s="25">
        <v>23.529411764705884</v>
      </c>
      <c r="HB11" s="25">
        <v>5.514705882352942</v>
      </c>
      <c r="HC11" s="25">
        <v>0</v>
      </c>
      <c r="HD11" s="2"/>
      <c r="HE11" s="2" t="s">
        <v>461</v>
      </c>
      <c r="HF11" s="2"/>
      <c r="HG11" s="2"/>
      <c r="HH11" s="2"/>
      <c r="HI11" s="2"/>
      <c r="HJ11" s="17">
        <v>12</v>
      </c>
      <c r="HK11" s="2"/>
      <c r="HL11" s="2"/>
      <c r="HM11" s="2"/>
      <c r="HN11" s="2"/>
      <c r="HO11" s="28" t="s">
        <v>462</v>
      </c>
      <c r="HP11" s="2" t="s">
        <v>393</v>
      </c>
    </row>
    <row r="12" spans="1:224" x14ac:dyDescent="0.25">
      <c r="A12" s="2" t="s">
        <v>463</v>
      </c>
      <c r="B12" s="6" t="s">
        <v>387</v>
      </c>
      <c r="C12" s="7"/>
      <c r="D12" s="7" t="s">
        <v>456</v>
      </c>
      <c r="E12" s="8" t="s">
        <v>453</v>
      </c>
      <c r="F12" s="7" t="s">
        <v>456</v>
      </c>
      <c r="G12" s="6" t="s">
        <v>453</v>
      </c>
      <c r="H12" s="6">
        <v>1</v>
      </c>
      <c r="I12" s="2" t="s">
        <v>6</v>
      </c>
      <c r="J12" s="9"/>
      <c r="K12" s="6"/>
      <c r="L12" s="6">
        <v>1</v>
      </c>
      <c r="M12" s="6"/>
      <c r="N12" s="6"/>
      <c r="O12" s="6"/>
      <c r="P12" s="6"/>
      <c r="Q12" s="6"/>
      <c r="R12" s="6"/>
      <c r="S12" s="6"/>
      <c r="T12" s="18">
        <v>2018</v>
      </c>
      <c r="U12" s="9"/>
      <c r="V12" s="9"/>
      <c r="W12" s="9"/>
      <c r="X12" s="9"/>
      <c r="Y12" s="2"/>
      <c r="Z12" s="2">
        <v>3</v>
      </c>
      <c r="AA12" s="22"/>
      <c r="AB12" s="22"/>
      <c r="AC12" s="6">
        <v>5</v>
      </c>
      <c r="AD12" s="22"/>
      <c r="AE12" s="6">
        <v>5</v>
      </c>
      <c r="AF12" s="6"/>
      <c r="AG12" s="2"/>
      <c r="AH12" s="2">
        <v>1</v>
      </c>
      <c r="AI12" s="7">
        <v>4</v>
      </c>
      <c r="AJ12" s="7">
        <v>4</v>
      </c>
      <c r="AK12" s="7">
        <v>4</v>
      </c>
      <c r="AL12" s="7">
        <v>2</v>
      </c>
      <c r="AM12" s="7">
        <v>4</v>
      </c>
      <c r="AN12" s="7">
        <v>4</v>
      </c>
      <c r="AO12" s="7">
        <v>5</v>
      </c>
      <c r="AP12" s="7">
        <v>3</v>
      </c>
      <c r="AQ12" s="7">
        <v>4</v>
      </c>
      <c r="AR12" s="6">
        <v>4</v>
      </c>
      <c r="AS12" s="6">
        <v>4</v>
      </c>
      <c r="AT12" s="6">
        <v>4</v>
      </c>
      <c r="AU12" s="6">
        <v>3</v>
      </c>
      <c r="AV12" s="6">
        <v>5</v>
      </c>
      <c r="AW12" s="6">
        <v>3</v>
      </c>
      <c r="AX12" s="6">
        <v>4</v>
      </c>
      <c r="AY12" s="6">
        <v>1</v>
      </c>
      <c r="AZ12" s="6">
        <v>5</v>
      </c>
      <c r="BA12" s="2">
        <v>4</v>
      </c>
      <c r="BB12" s="2" t="s">
        <v>464</v>
      </c>
      <c r="BC12" s="2"/>
      <c r="BD12" s="2" t="s">
        <v>465</v>
      </c>
      <c r="BE12" s="2"/>
      <c r="BF12" s="2">
        <v>1</v>
      </c>
      <c r="BG12" s="2" t="s">
        <v>466</v>
      </c>
      <c r="BH12" s="2" t="s">
        <v>467</v>
      </c>
      <c r="BI12" s="2"/>
      <c r="BJ12" s="2"/>
      <c r="BK12" s="6">
        <v>1</v>
      </c>
      <c r="BL12" s="6">
        <v>1</v>
      </c>
      <c r="BM12" s="6">
        <v>1</v>
      </c>
      <c r="BN12" s="11">
        <v>100</v>
      </c>
      <c r="BO12" s="2" t="s">
        <v>468</v>
      </c>
      <c r="BP12" s="2"/>
      <c r="BQ12" s="2">
        <v>21</v>
      </c>
      <c r="BR12" s="2"/>
      <c r="BS12" s="2"/>
      <c r="BT12" s="2"/>
      <c r="BU12" s="2"/>
      <c r="BV12" s="2"/>
      <c r="BW12" s="2"/>
      <c r="BX12" s="2"/>
      <c r="BY12" s="6"/>
      <c r="BZ12" s="2" t="s">
        <v>469</v>
      </c>
      <c r="CA12" s="2"/>
      <c r="CB12" s="6">
        <v>5</v>
      </c>
      <c r="CC12" s="6">
        <v>5</v>
      </c>
      <c r="CD12" s="6">
        <v>4</v>
      </c>
      <c r="CE12" s="6">
        <v>3</v>
      </c>
      <c r="CF12" s="6">
        <v>5</v>
      </c>
      <c r="CG12" s="6">
        <v>5</v>
      </c>
      <c r="CH12" s="6">
        <v>5</v>
      </c>
      <c r="CI12" s="6">
        <v>3</v>
      </c>
      <c r="CJ12" s="6">
        <v>5</v>
      </c>
      <c r="CK12" s="6">
        <v>5</v>
      </c>
      <c r="CL12" s="6"/>
      <c r="CM12" s="6"/>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11" t="s">
        <v>390</v>
      </c>
      <c r="FH12" s="6"/>
      <c r="FI12" s="21">
        <v>100</v>
      </c>
      <c r="FJ12" s="6"/>
      <c r="FK12" s="6"/>
      <c r="FL12" s="6"/>
      <c r="FM12" s="6"/>
      <c r="FN12" s="11"/>
      <c r="FO12" s="2"/>
      <c r="FP12" s="6" t="s">
        <v>390</v>
      </c>
      <c r="FQ12" s="24">
        <f>(10/151)*100</f>
        <v>6.6225165562913908</v>
      </c>
      <c r="FR12" s="24">
        <f>(19/151)*100</f>
        <v>12.582781456953644</v>
      </c>
      <c r="FS12" s="24">
        <f>(54/151)*100</f>
        <v>35.76158940397351</v>
      </c>
      <c r="FT12" s="24">
        <f>(24/151)*100</f>
        <v>15.894039735099339</v>
      </c>
      <c r="FU12" s="24">
        <f>(44/151)*100</f>
        <v>29.139072847682119</v>
      </c>
      <c r="FV12" s="2" t="s">
        <v>470</v>
      </c>
      <c r="FW12" s="13"/>
      <c r="FX12" s="13"/>
      <c r="FY12" s="14"/>
      <c r="FZ12" s="2"/>
      <c r="GA12" s="2"/>
      <c r="GB12" s="2"/>
      <c r="GC12" s="2"/>
      <c r="GD12" s="15"/>
      <c r="GE12" s="15"/>
      <c r="GF12" s="15"/>
      <c r="GG12" s="15"/>
      <c r="GH12" s="15"/>
      <c r="GI12" s="15"/>
      <c r="GJ12" s="15"/>
      <c r="GK12" s="15"/>
      <c r="GL12" s="15"/>
      <c r="GM12" s="15"/>
      <c r="GN12" s="15"/>
      <c r="GO12" s="15"/>
      <c r="GP12" s="15"/>
      <c r="GQ12" s="15"/>
      <c r="GR12" s="15"/>
      <c r="GS12" s="15"/>
      <c r="GT12" s="15"/>
      <c r="GU12" s="15"/>
      <c r="GV12" s="16"/>
      <c r="GW12" s="16"/>
      <c r="GX12" s="16"/>
      <c r="GY12" s="16"/>
      <c r="GZ12" s="16"/>
      <c r="HA12" s="16"/>
      <c r="HB12" s="16"/>
      <c r="HC12" s="16"/>
      <c r="HD12" s="2"/>
      <c r="HE12" s="2"/>
      <c r="HF12" s="2"/>
      <c r="HG12" s="2"/>
      <c r="HH12" s="2"/>
      <c r="HI12" s="2"/>
      <c r="HJ12" s="17"/>
      <c r="HK12" s="2"/>
      <c r="HL12" s="2"/>
      <c r="HM12" s="2"/>
      <c r="HN12" s="2"/>
      <c r="HO12" s="2">
        <v>0</v>
      </c>
      <c r="HP12" s="2" t="s">
        <v>393</v>
      </c>
    </row>
    <row r="13" spans="1:224" x14ac:dyDescent="0.25">
      <c r="A13" s="2" t="s">
        <v>471</v>
      </c>
      <c r="B13" s="6" t="s">
        <v>387</v>
      </c>
      <c r="C13" s="7"/>
      <c r="D13" s="7" t="s">
        <v>456</v>
      </c>
      <c r="E13" s="8" t="s">
        <v>453</v>
      </c>
      <c r="F13" s="7" t="s">
        <v>456</v>
      </c>
      <c r="G13" s="6" t="s">
        <v>453</v>
      </c>
      <c r="H13" s="6">
        <v>1</v>
      </c>
      <c r="I13" s="2" t="s">
        <v>6</v>
      </c>
      <c r="J13" s="9"/>
      <c r="K13" s="6"/>
      <c r="L13" s="6"/>
      <c r="M13" s="6"/>
      <c r="N13" s="6">
        <v>1</v>
      </c>
      <c r="O13" s="6"/>
      <c r="P13" s="6"/>
      <c r="Q13" s="6"/>
      <c r="R13" s="6"/>
      <c r="S13" s="6"/>
      <c r="T13" s="9"/>
      <c r="U13" s="9"/>
      <c r="V13" s="9">
        <v>2017</v>
      </c>
      <c r="W13" s="9"/>
      <c r="X13" s="9"/>
      <c r="Y13" s="2"/>
      <c r="Z13" s="2">
        <v>4</v>
      </c>
      <c r="AA13" s="6">
        <v>4</v>
      </c>
      <c r="AB13" s="6">
        <v>5</v>
      </c>
      <c r="AC13" s="6">
        <v>5</v>
      </c>
      <c r="AD13" s="6">
        <v>3</v>
      </c>
      <c r="AE13" s="6">
        <v>3</v>
      </c>
      <c r="AF13" s="6"/>
      <c r="AG13" s="2"/>
      <c r="AH13" s="2">
        <v>5</v>
      </c>
      <c r="AI13" s="7">
        <v>4</v>
      </c>
      <c r="AJ13" s="7">
        <v>5</v>
      </c>
      <c r="AK13" s="7">
        <v>3</v>
      </c>
      <c r="AL13" s="7">
        <v>3</v>
      </c>
      <c r="AM13" s="7">
        <v>3</v>
      </c>
      <c r="AN13" s="7">
        <v>3</v>
      </c>
      <c r="AO13" s="7">
        <v>4</v>
      </c>
      <c r="AP13" s="7">
        <v>3</v>
      </c>
      <c r="AQ13" s="7">
        <v>4</v>
      </c>
      <c r="AR13" s="6">
        <v>2</v>
      </c>
      <c r="AS13" s="6">
        <v>2</v>
      </c>
      <c r="AT13" s="6">
        <v>2</v>
      </c>
      <c r="AU13" s="6">
        <v>2</v>
      </c>
      <c r="AV13" s="6">
        <v>2</v>
      </c>
      <c r="AW13" s="6">
        <v>2</v>
      </c>
      <c r="AX13" s="6">
        <v>3</v>
      </c>
      <c r="AY13" s="6">
        <v>3</v>
      </c>
      <c r="AZ13" s="6">
        <v>5</v>
      </c>
      <c r="BA13" s="2">
        <v>1</v>
      </c>
      <c r="BB13" s="2" t="s">
        <v>472</v>
      </c>
      <c r="BC13" s="2"/>
      <c r="BD13" s="2" t="s">
        <v>473</v>
      </c>
      <c r="BE13" s="2"/>
      <c r="BF13" s="2">
        <v>2</v>
      </c>
      <c r="BG13" s="2"/>
      <c r="BH13" s="2" t="s">
        <v>474</v>
      </c>
      <c r="BI13" s="2"/>
      <c r="BJ13" s="2"/>
      <c r="BK13" s="6"/>
      <c r="BL13" s="6"/>
      <c r="BM13" s="6"/>
      <c r="BN13" s="11"/>
      <c r="BO13" s="2"/>
      <c r="BP13" s="2"/>
      <c r="BQ13" s="2"/>
      <c r="BR13" s="2"/>
      <c r="BS13" s="2"/>
      <c r="BT13" s="2"/>
      <c r="BU13" s="2"/>
      <c r="BV13" s="2"/>
      <c r="BW13" s="2"/>
      <c r="BX13" s="2"/>
      <c r="BY13" s="6"/>
      <c r="BZ13" s="2" t="s">
        <v>425</v>
      </c>
      <c r="CA13" s="2"/>
      <c r="CB13" s="6"/>
      <c r="CC13" s="6"/>
      <c r="CD13" s="6"/>
      <c r="CE13" s="6"/>
      <c r="CF13" s="6"/>
      <c r="CG13" s="6"/>
      <c r="CH13" s="6"/>
      <c r="CI13" s="6"/>
      <c r="CJ13" s="6"/>
      <c r="CK13" s="6"/>
      <c r="CL13" s="6"/>
      <c r="CM13" s="6"/>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v>2</v>
      </c>
      <c r="DX13" s="2">
        <v>12</v>
      </c>
      <c r="DY13" s="2" t="s">
        <v>426</v>
      </c>
      <c r="DZ13" s="2"/>
      <c r="EA13" s="2"/>
      <c r="EB13" s="2" t="s">
        <v>475</v>
      </c>
      <c r="EC13" s="2" t="s">
        <v>427</v>
      </c>
      <c r="ED13" s="2"/>
      <c r="EE13" s="2"/>
      <c r="EF13" s="2"/>
      <c r="EG13" s="2"/>
      <c r="EH13" s="2"/>
      <c r="EI13" s="2"/>
      <c r="EJ13" s="2"/>
      <c r="EK13" s="2"/>
      <c r="EL13" s="2" t="s">
        <v>476</v>
      </c>
      <c r="EM13" s="2" t="s">
        <v>429</v>
      </c>
      <c r="EN13" s="2"/>
      <c r="EO13" s="2">
        <v>20</v>
      </c>
      <c r="EP13" s="2">
        <v>30</v>
      </c>
      <c r="EQ13" s="2">
        <v>50</v>
      </c>
      <c r="ER13" s="2"/>
      <c r="ES13" s="2"/>
      <c r="ET13" s="2"/>
      <c r="EU13" s="2"/>
      <c r="EV13" s="2"/>
      <c r="EW13" s="2"/>
      <c r="EX13" s="2"/>
      <c r="EY13" s="2"/>
      <c r="EZ13" s="2"/>
      <c r="FA13" s="2"/>
      <c r="FB13" s="2"/>
      <c r="FC13" s="2"/>
      <c r="FD13" s="2"/>
      <c r="FE13" s="2"/>
      <c r="FF13" s="2"/>
      <c r="FG13" s="11" t="s">
        <v>477</v>
      </c>
      <c r="FH13" s="6"/>
      <c r="FI13" s="6"/>
      <c r="FJ13" s="6"/>
      <c r="FK13" s="21">
        <v>100</v>
      </c>
      <c r="FL13" s="6"/>
      <c r="FM13" s="6"/>
      <c r="FN13" s="11"/>
      <c r="FO13" s="2"/>
      <c r="FP13" s="6" t="s">
        <v>477</v>
      </c>
      <c r="FQ13" s="12">
        <v>20</v>
      </c>
      <c r="FR13" s="24">
        <v>50</v>
      </c>
      <c r="FS13" s="12">
        <v>10</v>
      </c>
      <c r="FT13" s="12">
        <v>10</v>
      </c>
      <c r="FU13" s="12">
        <v>10</v>
      </c>
      <c r="FV13" s="2" t="s">
        <v>478</v>
      </c>
      <c r="FW13" s="6"/>
      <c r="FX13" s="13"/>
      <c r="FY13" s="14"/>
      <c r="FZ13" s="2"/>
      <c r="GA13" s="2"/>
      <c r="GB13" s="2"/>
      <c r="GC13" s="2"/>
      <c r="GD13" s="15"/>
      <c r="GE13" s="15"/>
      <c r="GF13" s="15"/>
      <c r="GG13" s="15"/>
      <c r="GH13" s="15"/>
      <c r="GI13" s="15"/>
      <c r="GJ13" s="15">
        <v>5</v>
      </c>
      <c r="GK13" s="15">
        <v>5</v>
      </c>
      <c r="GL13" s="15"/>
      <c r="GM13" s="15"/>
      <c r="GN13" s="15"/>
      <c r="GO13" s="15"/>
      <c r="GP13" s="15"/>
      <c r="GQ13" s="15"/>
      <c r="GR13" s="15"/>
      <c r="GS13" s="15"/>
      <c r="GT13" s="15"/>
      <c r="GU13" s="15"/>
      <c r="GV13" s="16">
        <v>0</v>
      </c>
      <c r="GW13" s="16">
        <v>100</v>
      </c>
      <c r="GX13" s="16">
        <v>0</v>
      </c>
      <c r="GY13" s="16">
        <v>0</v>
      </c>
      <c r="GZ13" s="16">
        <v>0</v>
      </c>
      <c r="HA13" s="16">
        <v>0</v>
      </c>
      <c r="HB13" s="16">
        <v>0</v>
      </c>
      <c r="HC13" s="16">
        <v>0</v>
      </c>
      <c r="HD13" s="2"/>
      <c r="HE13" s="2" t="s">
        <v>479</v>
      </c>
      <c r="HF13" s="2"/>
      <c r="HG13" s="2"/>
      <c r="HH13" s="2"/>
      <c r="HI13" s="2"/>
      <c r="HJ13" s="17">
        <v>100</v>
      </c>
      <c r="HK13" s="2"/>
      <c r="HL13" s="2"/>
      <c r="HM13" s="2"/>
      <c r="HN13" s="2"/>
      <c r="HO13" s="2">
        <v>0</v>
      </c>
      <c r="HP13" s="2" t="s">
        <v>393</v>
      </c>
    </row>
    <row r="14" spans="1:224" x14ac:dyDescent="0.25">
      <c r="A14" s="2" t="s">
        <v>480</v>
      </c>
      <c r="B14" s="6" t="s">
        <v>387</v>
      </c>
      <c r="C14" s="7"/>
      <c r="D14" s="7" t="s">
        <v>456</v>
      </c>
      <c r="E14" s="8" t="s">
        <v>453</v>
      </c>
      <c r="F14" s="7" t="s">
        <v>456</v>
      </c>
      <c r="G14" s="6" t="s">
        <v>453</v>
      </c>
      <c r="H14" s="6">
        <v>1</v>
      </c>
      <c r="I14" s="2" t="s">
        <v>6</v>
      </c>
      <c r="J14" s="9"/>
      <c r="K14" s="6"/>
      <c r="L14" s="6"/>
      <c r="M14" s="6">
        <v>1</v>
      </c>
      <c r="N14" s="6"/>
      <c r="O14" s="6"/>
      <c r="P14" s="6"/>
      <c r="Q14" s="6"/>
      <c r="R14" s="6"/>
      <c r="S14" s="6"/>
      <c r="T14" s="9"/>
      <c r="U14" s="9">
        <v>2016</v>
      </c>
      <c r="V14" s="9"/>
      <c r="W14" s="9"/>
      <c r="X14" s="9"/>
      <c r="Y14" s="2"/>
      <c r="Z14" s="2">
        <v>5</v>
      </c>
      <c r="AA14" s="6">
        <v>1</v>
      </c>
      <c r="AB14" s="6">
        <v>3</v>
      </c>
      <c r="AC14" s="6">
        <v>3</v>
      </c>
      <c r="AD14" s="6">
        <v>4</v>
      </c>
      <c r="AE14" s="6">
        <v>5</v>
      </c>
      <c r="AF14" s="6"/>
      <c r="AG14" s="2"/>
      <c r="AH14" s="2">
        <v>5</v>
      </c>
      <c r="AI14" s="7">
        <v>4</v>
      </c>
      <c r="AJ14" s="7">
        <v>4</v>
      </c>
      <c r="AK14" s="7">
        <v>4</v>
      </c>
      <c r="AL14" s="7">
        <v>4</v>
      </c>
      <c r="AM14" s="7">
        <v>4</v>
      </c>
      <c r="AN14" s="7">
        <v>4</v>
      </c>
      <c r="AO14" s="7">
        <v>4</v>
      </c>
      <c r="AP14" s="7">
        <v>4</v>
      </c>
      <c r="AQ14" s="7">
        <v>4</v>
      </c>
      <c r="AR14" s="6">
        <v>4</v>
      </c>
      <c r="AS14" s="6">
        <v>4</v>
      </c>
      <c r="AT14" s="6">
        <v>4</v>
      </c>
      <c r="AU14" s="6">
        <v>4</v>
      </c>
      <c r="AV14" s="6">
        <v>4</v>
      </c>
      <c r="AW14" s="6">
        <v>4</v>
      </c>
      <c r="AX14" s="6">
        <v>4</v>
      </c>
      <c r="AY14" s="6">
        <v>4</v>
      </c>
      <c r="AZ14" s="6">
        <v>4</v>
      </c>
      <c r="BA14" s="2">
        <v>4</v>
      </c>
      <c r="BB14" s="2"/>
      <c r="BC14" s="2"/>
      <c r="BD14" s="2"/>
      <c r="BE14" s="2"/>
      <c r="BF14" s="2"/>
      <c r="BG14" s="2"/>
      <c r="BH14" s="2"/>
      <c r="BI14" s="2"/>
      <c r="BJ14" s="2"/>
      <c r="BK14" s="6"/>
      <c r="BL14" s="6"/>
      <c r="BM14" s="6"/>
      <c r="BN14" s="11"/>
      <c r="BO14" s="2"/>
      <c r="BP14" s="2"/>
      <c r="BQ14" s="2"/>
      <c r="BR14" s="2"/>
      <c r="BS14" s="2"/>
      <c r="BT14" s="2"/>
      <c r="BU14" s="2"/>
      <c r="BV14" s="2"/>
      <c r="BW14" s="2"/>
      <c r="BX14" s="2"/>
      <c r="BY14" s="6"/>
      <c r="BZ14" s="2"/>
      <c r="CA14" s="2"/>
      <c r="CB14" s="6"/>
      <c r="CC14" s="6"/>
      <c r="CD14" s="6"/>
      <c r="CE14" s="6"/>
      <c r="CF14" s="6"/>
      <c r="CG14" s="6"/>
      <c r="CH14" s="6"/>
      <c r="CI14" s="6"/>
      <c r="CJ14" s="6"/>
      <c r="CK14" s="6"/>
      <c r="CL14" s="6"/>
      <c r="CM14" s="6"/>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11" t="s">
        <v>477</v>
      </c>
      <c r="FH14" s="6"/>
      <c r="FI14" s="6"/>
      <c r="FJ14" s="13">
        <v>100</v>
      </c>
      <c r="FK14" s="6"/>
      <c r="FL14" s="6"/>
      <c r="FM14" s="6"/>
      <c r="FN14" s="11"/>
      <c r="FO14" s="2"/>
      <c r="FP14" s="6" t="s">
        <v>390</v>
      </c>
      <c r="FQ14" s="27">
        <f>(18/97)*100</f>
        <v>18.556701030927837</v>
      </c>
      <c r="FR14" s="27">
        <f>(26/97)*100</f>
        <v>26.804123711340207</v>
      </c>
      <c r="FS14" s="27">
        <f>(18/97)*100</f>
        <v>18.556701030927837</v>
      </c>
      <c r="FT14" s="27">
        <f>(19/97)*100</f>
        <v>19.587628865979383</v>
      </c>
      <c r="FU14" s="27">
        <f>(16/97)*100</f>
        <v>16.494845360824741</v>
      </c>
      <c r="FV14" s="2"/>
      <c r="FW14" s="13"/>
      <c r="FX14" s="13"/>
      <c r="FY14" s="14"/>
      <c r="FZ14" s="2"/>
      <c r="GA14" s="2"/>
      <c r="GB14" s="2"/>
      <c r="GC14" s="2"/>
      <c r="GD14" s="15"/>
      <c r="GE14" s="15"/>
      <c r="GF14" s="15">
        <v>12</v>
      </c>
      <c r="GG14" s="15">
        <v>15</v>
      </c>
      <c r="GH14" s="15">
        <v>23</v>
      </c>
      <c r="GI14" s="15"/>
      <c r="GJ14" s="15"/>
      <c r="GK14" s="15"/>
      <c r="GL14" s="15"/>
      <c r="GM14" s="15"/>
      <c r="GN14" s="15"/>
      <c r="GO14" s="15"/>
      <c r="GP14" s="15"/>
      <c r="GQ14" s="15"/>
      <c r="GR14" s="15"/>
      <c r="GS14" s="15"/>
      <c r="GT14" s="15"/>
      <c r="GU14" s="15"/>
      <c r="GV14" s="25">
        <v>0</v>
      </c>
      <c r="GW14" s="25">
        <v>76.92307692307692</v>
      </c>
      <c r="GX14" s="25">
        <v>1.9230769230769231</v>
      </c>
      <c r="GY14" s="25">
        <v>8.6538461538461533</v>
      </c>
      <c r="GZ14" s="25">
        <v>6.7307692307692308</v>
      </c>
      <c r="HA14" s="25">
        <v>5.7692307692307692</v>
      </c>
      <c r="HB14" s="25">
        <v>0</v>
      </c>
      <c r="HC14" s="25">
        <v>0</v>
      </c>
      <c r="HD14" s="2"/>
      <c r="HE14" s="2" t="s">
        <v>479</v>
      </c>
      <c r="HF14" s="2" t="s">
        <v>481</v>
      </c>
      <c r="HG14" s="2" t="s">
        <v>482</v>
      </c>
      <c r="HH14" s="2" t="s">
        <v>483</v>
      </c>
      <c r="HI14" s="2" t="s">
        <v>484</v>
      </c>
      <c r="HJ14" s="17">
        <v>90</v>
      </c>
      <c r="HK14" s="2">
        <v>2</v>
      </c>
      <c r="HL14" s="2">
        <v>2</v>
      </c>
      <c r="HM14" s="2">
        <v>2</v>
      </c>
      <c r="HN14" s="2">
        <v>4</v>
      </c>
      <c r="HO14" s="2">
        <v>0</v>
      </c>
      <c r="HP14" s="2" t="s">
        <v>393</v>
      </c>
    </row>
    <row r="15" spans="1:224" x14ac:dyDescent="0.25">
      <c r="A15" s="2" t="s">
        <v>485</v>
      </c>
      <c r="B15" s="6" t="s">
        <v>387</v>
      </c>
      <c r="C15" s="7" t="s">
        <v>456</v>
      </c>
      <c r="D15" s="7" t="s">
        <v>456</v>
      </c>
      <c r="E15" s="8" t="s">
        <v>453</v>
      </c>
      <c r="F15" s="7" t="s">
        <v>456</v>
      </c>
      <c r="G15" s="6" t="s">
        <v>453</v>
      </c>
      <c r="H15" s="6">
        <v>1</v>
      </c>
      <c r="I15" s="2" t="s">
        <v>6</v>
      </c>
      <c r="J15" s="13"/>
      <c r="K15" s="6"/>
      <c r="L15" s="6"/>
      <c r="M15" s="6">
        <v>1</v>
      </c>
      <c r="N15" s="6"/>
      <c r="O15" s="6"/>
      <c r="P15" s="6"/>
      <c r="Q15" s="6"/>
      <c r="R15" s="6"/>
      <c r="S15" s="6"/>
      <c r="T15" s="9"/>
      <c r="U15" s="9">
        <v>2017</v>
      </c>
      <c r="V15" s="9"/>
      <c r="W15" s="9"/>
      <c r="X15" s="9"/>
      <c r="Y15" s="2"/>
      <c r="Z15" s="2">
        <v>5</v>
      </c>
      <c r="AA15" s="6">
        <v>2</v>
      </c>
      <c r="AB15" s="6">
        <v>4</v>
      </c>
      <c r="AC15" s="6">
        <v>5</v>
      </c>
      <c r="AD15" s="6">
        <v>4</v>
      </c>
      <c r="AE15" s="6">
        <v>4</v>
      </c>
      <c r="AF15" s="6"/>
      <c r="AG15" s="2"/>
      <c r="AH15" s="2">
        <v>3</v>
      </c>
      <c r="AI15" s="7">
        <v>4</v>
      </c>
      <c r="AJ15" s="7">
        <v>5</v>
      </c>
      <c r="AK15" s="7">
        <v>4</v>
      </c>
      <c r="AL15" s="7">
        <v>5</v>
      </c>
      <c r="AM15" s="7">
        <v>4</v>
      </c>
      <c r="AN15" s="7">
        <v>3</v>
      </c>
      <c r="AO15" s="7">
        <v>4</v>
      </c>
      <c r="AP15" s="7">
        <v>2</v>
      </c>
      <c r="AQ15" s="7">
        <v>3</v>
      </c>
      <c r="AR15" s="6">
        <v>3</v>
      </c>
      <c r="AS15" s="6">
        <v>4</v>
      </c>
      <c r="AT15" s="6">
        <v>4</v>
      </c>
      <c r="AU15" s="6">
        <v>4</v>
      </c>
      <c r="AV15" s="6">
        <v>5</v>
      </c>
      <c r="AW15" s="6">
        <v>5</v>
      </c>
      <c r="AX15" s="6">
        <v>5</v>
      </c>
      <c r="AY15" s="6">
        <v>5</v>
      </c>
      <c r="AZ15" s="6">
        <v>5</v>
      </c>
      <c r="BA15" s="2">
        <v>6</v>
      </c>
      <c r="BB15" s="2"/>
      <c r="BC15" s="2"/>
      <c r="BD15" s="2"/>
      <c r="BE15" s="2"/>
      <c r="BF15" s="2"/>
      <c r="BG15" s="2"/>
      <c r="BH15" s="2"/>
      <c r="BI15" s="2"/>
      <c r="BJ15" s="2"/>
      <c r="BK15" s="6"/>
      <c r="BL15" s="6"/>
      <c r="BM15" s="6"/>
      <c r="BN15" s="11"/>
      <c r="BO15" s="2"/>
      <c r="BP15" s="2"/>
      <c r="BQ15" s="2"/>
      <c r="BR15" s="2"/>
      <c r="BS15" s="2"/>
      <c r="BT15" s="2"/>
      <c r="BU15" s="2"/>
      <c r="BV15" s="2"/>
      <c r="BW15" s="2"/>
      <c r="BX15" s="2"/>
      <c r="BY15" s="6"/>
      <c r="BZ15" s="2"/>
      <c r="CA15" s="2"/>
      <c r="CB15" s="6"/>
      <c r="CC15" s="6"/>
      <c r="CD15" s="6"/>
      <c r="CE15" s="6"/>
      <c r="CF15" s="6"/>
      <c r="CG15" s="6"/>
      <c r="CH15" s="6"/>
      <c r="CI15" s="6"/>
      <c r="CJ15" s="6"/>
      <c r="CK15" s="6"/>
      <c r="CL15" s="6"/>
      <c r="CM15" s="6"/>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11" t="s">
        <v>390</v>
      </c>
      <c r="FH15" s="6"/>
      <c r="FI15" s="6"/>
      <c r="FJ15" s="6">
        <v>15</v>
      </c>
      <c r="FK15" s="6"/>
      <c r="FL15" s="6"/>
      <c r="FM15" s="6"/>
      <c r="FN15" s="11"/>
      <c r="FO15" s="2"/>
      <c r="FP15" s="6" t="s">
        <v>390</v>
      </c>
      <c r="FQ15" s="12">
        <v>60</v>
      </c>
      <c r="FR15" s="12">
        <v>20</v>
      </c>
      <c r="FS15" s="12">
        <v>20</v>
      </c>
      <c r="FT15" s="12">
        <v>0</v>
      </c>
      <c r="FU15" s="12"/>
      <c r="FV15" s="2"/>
      <c r="FW15" s="13"/>
      <c r="FX15" s="13"/>
      <c r="FY15" s="14"/>
      <c r="FZ15" s="2"/>
      <c r="GA15" s="2"/>
      <c r="GB15" s="2"/>
      <c r="GC15" s="2"/>
      <c r="GD15" s="15"/>
      <c r="GE15" s="15"/>
      <c r="GF15" s="15">
        <v>0</v>
      </c>
      <c r="GG15" s="15">
        <v>0</v>
      </c>
      <c r="GH15" s="15">
        <v>0</v>
      </c>
      <c r="GI15" s="15"/>
      <c r="GJ15" s="15"/>
      <c r="GK15" s="15"/>
      <c r="GL15" s="15"/>
      <c r="GM15" s="15"/>
      <c r="GN15" s="15"/>
      <c r="GO15" s="15"/>
      <c r="GP15" s="15"/>
      <c r="GQ15" s="15"/>
      <c r="GR15" s="15"/>
      <c r="GS15" s="15"/>
      <c r="GT15" s="15"/>
      <c r="GU15" s="15"/>
      <c r="GV15" s="16">
        <v>0</v>
      </c>
      <c r="GW15" s="16">
        <v>0</v>
      </c>
      <c r="GX15" s="16">
        <v>0</v>
      </c>
      <c r="GY15" s="16">
        <v>0</v>
      </c>
      <c r="GZ15" s="16">
        <v>0</v>
      </c>
      <c r="HA15" s="16">
        <v>0</v>
      </c>
      <c r="HB15" s="16">
        <v>100</v>
      </c>
      <c r="HC15" s="16">
        <v>0</v>
      </c>
      <c r="HD15" s="2"/>
      <c r="HE15" s="2" t="s">
        <v>479</v>
      </c>
      <c r="HF15" s="2"/>
      <c r="HG15" s="2"/>
      <c r="HH15" s="2"/>
      <c r="HI15" s="2"/>
      <c r="HJ15" s="26">
        <v>100</v>
      </c>
      <c r="HK15" s="2"/>
      <c r="HL15" s="2"/>
      <c r="HM15" s="2"/>
      <c r="HN15" s="2"/>
      <c r="HO15" s="2">
        <v>0</v>
      </c>
      <c r="HP15" s="2" t="s">
        <v>393</v>
      </c>
    </row>
    <row r="16" spans="1:224" x14ac:dyDescent="0.25">
      <c r="A16" s="2" t="s">
        <v>486</v>
      </c>
      <c r="B16" s="6" t="s">
        <v>387</v>
      </c>
      <c r="C16" s="7"/>
      <c r="D16" s="7" t="s">
        <v>456</v>
      </c>
      <c r="E16" s="8" t="s">
        <v>453</v>
      </c>
      <c r="F16" s="7" t="s">
        <v>456</v>
      </c>
      <c r="G16" s="6" t="s">
        <v>453</v>
      </c>
      <c r="H16" s="6">
        <v>1</v>
      </c>
      <c r="I16" s="2" t="s">
        <v>6</v>
      </c>
      <c r="J16" s="9"/>
      <c r="K16" s="6"/>
      <c r="L16" s="6">
        <v>1</v>
      </c>
      <c r="M16" s="6"/>
      <c r="N16" s="6"/>
      <c r="O16" s="6"/>
      <c r="P16" s="6"/>
      <c r="Q16" s="6"/>
      <c r="R16" s="6"/>
      <c r="S16" s="6"/>
      <c r="T16" s="18">
        <v>2017</v>
      </c>
      <c r="U16" s="9"/>
      <c r="V16" s="9"/>
      <c r="W16" s="9"/>
      <c r="X16" s="9"/>
      <c r="Y16" s="2"/>
      <c r="Z16" s="2">
        <v>3</v>
      </c>
      <c r="AA16" s="6">
        <v>3</v>
      </c>
      <c r="AB16" s="6">
        <v>4</v>
      </c>
      <c r="AC16" s="6">
        <v>5</v>
      </c>
      <c r="AD16" s="6">
        <v>5</v>
      </c>
      <c r="AE16" s="6">
        <v>5</v>
      </c>
      <c r="AF16" s="6">
        <v>5</v>
      </c>
      <c r="AG16" s="2" t="s">
        <v>487</v>
      </c>
      <c r="AH16" s="2">
        <v>3</v>
      </c>
      <c r="AI16" s="7">
        <v>1</v>
      </c>
      <c r="AJ16" s="7">
        <v>5</v>
      </c>
      <c r="AK16" s="7">
        <v>4</v>
      </c>
      <c r="AL16" s="7">
        <v>2</v>
      </c>
      <c r="AM16" s="7">
        <v>2</v>
      </c>
      <c r="AN16" s="7">
        <v>2</v>
      </c>
      <c r="AO16" s="7">
        <v>3</v>
      </c>
      <c r="AP16" s="7">
        <v>4</v>
      </c>
      <c r="AQ16" s="7">
        <v>3</v>
      </c>
      <c r="AR16" s="6">
        <v>2</v>
      </c>
      <c r="AS16" s="6">
        <v>3</v>
      </c>
      <c r="AT16" s="6">
        <v>5</v>
      </c>
      <c r="AU16" s="6">
        <v>4</v>
      </c>
      <c r="AV16" s="6">
        <v>3</v>
      </c>
      <c r="AW16" s="6">
        <v>3</v>
      </c>
      <c r="AX16" s="6">
        <v>3</v>
      </c>
      <c r="AY16" s="6">
        <v>2</v>
      </c>
      <c r="AZ16" s="6">
        <v>5</v>
      </c>
      <c r="BA16" s="2">
        <v>3</v>
      </c>
      <c r="BB16" s="2" t="s">
        <v>468</v>
      </c>
      <c r="BC16" s="2"/>
      <c r="BD16" s="2" t="s">
        <v>488</v>
      </c>
      <c r="BE16" s="2"/>
      <c r="BF16" s="2">
        <v>2</v>
      </c>
      <c r="BG16" s="2"/>
      <c r="BH16" s="2" t="s">
        <v>489</v>
      </c>
      <c r="BI16" s="2"/>
      <c r="BJ16" s="2"/>
      <c r="BK16" s="19"/>
      <c r="BL16" s="19"/>
      <c r="BM16" s="19"/>
      <c r="BN16" s="20"/>
      <c r="BO16" s="2" t="s">
        <v>468</v>
      </c>
      <c r="BP16" s="2"/>
      <c r="BQ16" s="2">
        <v>0</v>
      </c>
      <c r="BR16" s="2"/>
      <c r="BS16" s="2"/>
      <c r="BT16" s="2"/>
      <c r="BU16" s="2"/>
      <c r="BV16" s="2"/>
      <c r="BW16" s="2"/>
      <c r="BX16" s="2"/>
      <c r="BY16" s="6">
        <v>10</v>
      </c>
      <c r="BZ16" s="2" t="s">
        <v>490</v>
      </c>
      <c r="CA16" s="2"/>
      <c r="CB16" s="6">
        <v>4</v>
      </c>
      <c r="CC16" s="6">
        <v>4</v>
      </c>
      <c r="CD16" s="6">
        <v>2</v>
      </c>
      <c r="CE16" s="6">
        <v>3</v>
      </c>
      <c r="CF16" s="6">
        <v>4</v>
      </c>
      <c r="CG16" s="6">
        <v>5</v>
      </c>
      <c r="CH16" s="6">
        <v>5</v>
      </c>
      <c r="CI16" s="6">
        <v>2</v>
      </c>
      <c r="CJ16" s="6">
        <v>4</v>
      </c>
      <c r="CK16" s="6">
        <v>2</v>
      </c>
      <c r="CL16" s="6">
        <v>2</v>
      </c>
      <c r="CM16" s="6"/>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11" t="s">
        <v>415</v>
      </c>
      <c r="FH16" s="6"/>
      <c r="FI16" s="13">
        <v>100</v>
      </c>
      <c r="FJ16" s="6"/>
      <c r="FK16" s="6"/>
      <c r="FL16" s="6"/>
      <c r="FM16" s="6"/>
      <c r="FN16" s="11"/>
      <c r="FO16" s="2"/>
      <c r="FP16" s="6" t="s">
        <v>390</v>
      </c>
      <c r="FQ16" s="24">
        <f>(22/106)*100</f>
        <v>20.754716981132077</v>
      </c>
      <c r="FR16" s="24">
        <f>(60/106)*100</f>
        <v>56.60377358490566</v>
      </c>
      <c r="FS16" s="24">
        <f>(12/106)*100</f>
        <v>11.320754716981133</v>
      </c>
      <c r="FT16" s="24">
        <f>(5/106)*100</f>
        <v>4.716981132075472</v>
      </c>
      <c r="FU16" s="24">
        <f>(7/106)*100</f>
        <v>6.6037735849056602</v>
      </c>
      <c r="FV16" s="2"/>
      <c r="FW16" s="6"/>
      <c r="FX16" s="6"/>
      <c r="FY16" s="11"/>
      <c r="FZ16" s="2"/>
      <c r="GA16" s="2"/>
      <c r="GB16" s="2"/>
      <c r="GC16" s="2"/>
      <c r="GD16" s="15">
        <v>50</v>
      </c>
      <c r="GE16" s="15">
        <v>40</v>
      </c>
      <c r="GF16" s="15"/>
      <c r="GG16" s="15"/>
      <c r="GH16" s="15"/>
      <c r="GI16" s="15"/>
      <c r="GJ16" s="15"/>
      <c r="GK16" s="15"/>
      <c r="GL16" s="15"/>
      <c r="GM16" s="15"/>
      <c r="GN16" s="15"/>
      <c r="GO16" s="15"/>
      <c r="GP16" s="15"/>
      <c r="GQ16" s="15"/>
      <c r="GR16" s="15"/>
      <c r="GS16" s="15"/>
      <c r="GT16" s="15"/>
      <c r="GU16" s="15"/>
      <c r="GV16" s="16"/>
      <c r="GW16" s="16"/>
      <c r="GX16" s="16"/>
      <c r="GY16" s="16"/>
      <c r="GZ16" s="16"/>
      <c r="HA16" s="16"/>
      <c r="HB16" s="16"/>
      <c r="HC16" s="16"/>
      <c r="HD16" s="2"/>
      <c r="HE16" s="2"/>
      <c r="HF16" s="2"/>
      <c r="HG16" s="2"/>
      <c r="HH16" s="2"/>
      <c r="HI16" s="2"/>
      <c r="HJ16" s="17"/>
      <c r="HK16" s="2"/>
      <c r="HL16" s="2"/>
      <c r="HM16" s="2"/>
      <c r="HN16" s="2"/>
      <c r="HO16" s="2">
        <v>0</v>
      </c>
      <c r="HP16" s="2" t="s">
        <v>393</v>
      </c>
    </row>
    <row r="17" spans="1:224" x14ac:dyDescent="0.25">
      <c r="A17" s="2" t="s">
        <v>491</v>
      </c>
      <c r="B17" s="6" t="s">
        <v>387</v>
      </c>
      <c r="C17" s="7" t="s">
        <v>492</v>
      </c>
      <c r="D17" s="7" t="s">
        <v>456</v>
      </c>
      <c r="E17" s="8" t="s">
        <v>453</v>
      </c>
      <c r="F17" s="7" t="s">
        <v>456</v>
      </c>
      <c r="G17" s="6" t="s">
        <v>453</v>
      </c>
      <c r="H17" s="6">
        <v>2</v>
      </c>
      <c r="I17" s="2" t="s">
        <v>6</v>
      </c>
      <c r="J17" s="13"/>
      <c r="K17" s="6">
        <v>1</v>
      </c>
      <c r="L17" s="6">
        <v>1</v>
      </c>
      <c r="M17" s="6"/>
      <c r="N17" s="6"/>
      <c r="O17" s="6"/>
      <c r="P17" s="6"/>
      <c r="Q17" s="6"/>
      <c r="R17" s="6"/>
      <c r="S17" s="6"/>
      <c r="T17" s="9"/>
      <c r="U17" s="9"/>
      <c r="V17" s="9"/>
      <c r="W17" s="9"/>
      <c r="X17" s="9"/>
      <c r="Y17" s="2"/>
      <c r="Z17" s="2">
        <v>2</v>
      </c>
      <c r="AA17" s="6">
        <v>3</v>
      </c>
      <c r="AB17" s="6">
        <v>3</v>
      </c>
      <c r="AC17" s="6">
        <v>2</v>
      </c>
      <c r="AD17" s="6">
        <v>4</v>
      </c>
      <c r="AE17" s="6">
        <v>4</v>
      </c>
      <c r="AF17" s="6"/>
      <c r="AG17" s="2"/>
      <c r="AH17" s="2">
        <v>4</v>
      </c>
      <c r="AI17" s="7">
        <v>2</v>
      </c>
      <c r="AJ17" s="7">
        <v>3</v>
      </c>
      <c r="AK17" s="7">
        <v>2</v>
      </c>
      <c r="AL17" s="7">
        <v>4</v>
      </c>
      <c r="AM17" s="7">
        <v>3</v>
      </c>
      <c r="AN17" s="7">
        <v>4</v>
      </c>
      <c r="AO17" s="7">
        <v>5</v>
      </c>
      <c r="AP17" s="22"/>
      <c r="AQ17" s="7">
        <v>3</v>
      </c>
      <c r="AR17" s="6">
        <v>4</v>
      </c>
      <c r="AS17" s="6">
        <v>3</v>
      </c>
      <c r="AT17" s="6">
        <v>3</v>
      </c>
      <c r="AU17" s="6">
        <v>4</v>
      </c>
      <c r="AV17" s="6">
        <v>3</v>
      </c>
      <c r="AW17" s="6">
        <v>2</v>
      </c>
      <c r="AX17" s="6">
        <v>3</v>
      </c>
      <c r="AY17" s="6">
        <v>4</v>
      </c>
      <c r="AZ17" s="6">
        <v>4</v>
      </c>
      <c r="BA17" s="2">
        <v>2</v>
      </c>
      <c r="BB17" s="2" t="s">
        <v>493</v>
      </c>
      <c r="BC17" s="2"/>
      <c r="BD17" s="2" t="s">
        <v>494</v>
      </c>
      <c r="BE17" s="2"/>
      <c r="BF17" s="2">
        <v>2</v>
      </c>
      <c r="BG17" s="2"/>
      <c r="BH17" s="2" t="s">
        <v>495</v>
      </c>
      <c r="BI17" s="2"/>
      <c r="BJ17" s="2"/>
      <c r="BK17" s="6">
        <v>2</v>
      </c>
      <c r="BL17" s="6">
        <v>4</v>
      </c>
      <c r="BM17" s="6">
        <v>100</v>
      </c>
      <c r="BN17" s="11">
        <v>25</v>
      </c>
      <c r="BO17" s="2" t="s">
        <v>468</v>
      </c>
      <c r="BP17" s="2"/>
      <c r="BQ17" s="2">
        <v>10</v>
      </c>
      <c r="BR17" s="2"/>
      <c r="BS17" s="2"/>
      <c r="BT17" s="2"/>
      <c r="BU17" s="2"/>
      <c r="BV17" s="2"/>
      <c r="BW17" s="2"/>
      <c r="BX17" s="2"/>
      <c r="BY17" s="6">
        <v>19</v>
      </c>
      <c r="BZ17" s="2" t="s">
        <v>496</v>
      </c>
      <c r="CA17" s="2"/>
      <c r="CB17" s="6">
        <v>4</v>
      </c>
      <c r="CC17" s="6">
        <v>5</v>
      </c>
      <c r="CD17" s="6">
        <v>4</v>
      </c>
      <c r="CE17" s="6">
        <v>3</v>
      </c>
      <c r="CF17" s="6">
        <v>5</v>
      </c>
      <c r="CG17" s="6">
        <v>3</v>
      </c>
      <c r="CH17" s="6">
        <v>4</v>
      </c>
      <c r="CI17" s="6">
        <v>3</v>
      </c>
      <c r="CJ17" s="6">
        <v>3</v>
      </c>
      <c r="CK17" s="6">
        <v>5</v>
      </c>
      <c r="CL17" s="6"/>
      <c r="CM17" s="6"/>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t="s">
        <v>497</v>
      </c>
      <c r="ES17" s="2"/>
      <c r="ET17" s="2" t="s">
        <v>498</v>
      </c>
      <c r="EU17" s="2"/>
      <c r="EV17" s="2" t="s">
        <v>499</v>
      </c>
      <c r="EW17" s="2"/>
      <c r="EX17" s="2" t="s">
        <v>500</v>
      </c>
      <c r="EY17" s="2"/>
      <c r="EZ17" s="2" t="s">
        <v>501</v>
      </c>
      <c r="FA17" s="2" t="s">
        <v>502</v>
      </c>
      <c r="FB17" s="2"/>
      <c r="FC17" s="2"/>
      <c r="FD17" s="2">
        <v>40</v>
      </c>
      <c r="FE17" s="2"/>
      <c r="FF17" s="2"/>
      <c r="FG17" s="11" t="s">
        <v>390</v>
      </c>
      <c r="FH17" s="24">
        <f>1300/29</f>
        <v>44.827586206896555</v>
      </c>
      <c r="FI17" s="24">
        <f>1600/29</f>
        <v>55.172413793103445</v>
      </c>
      <c r="FJ17" s="6"/>
      <c r="FK17" s="6"/>
      <c r="FL17" s="6"/>
      <c r="FM17" s="6"/>
      <c r="FN17" s="11"/>
      <c r="FO17" s="2"/>
      <c r="FP17" s="6" t="s">
        <v>503</v>
      </c>
      <c r="FQ17" s="12">
        <v>24</v>
      </c>
      <c r="FR17" s="12">
        <v>13</v>
      </c>
      <c r="FS17" s="12">
        <v>23</v>
      </c>
      <c r="FT17" s="12">
        <v>17</v>
      </c>
      <c r="FU17" s="12">
        <v>23</v>
      </c>
      <c r="FV17" s="2"/>
      <c r="FW17" s="6"/>
      <c r="FX17" s="6"/>
      <c r="FY17" s="14"/>
      <c r="FZ17" s="2"/>
      <c r="GA17" s="2"/>
      <c r="GB17" s="2">
        <v>16</v>
      </c>
      <c r="GC17" s="2"/>
      <c r="GD17" s="15"/>
      <c r="GE17" s="15">
        <v>14</v>
      </c>
      <c r="GF17" s="15"/>
      <c r="GG17" s="15"/>
      <c r="GH17" s="15"/>
      <c r="GI17" s="15"/>
      <c r="GJ17" s="15"/>
      <c r="GK17" s="15"/>
      <c r="GL17" s="15"/>
      <c r="GM17" s="15"/>
      <c r="GN17" s="15"/>
      <c r="GO17" s="15"/>
      <c r="GP17" s="15"/>
      <c r="GQ17" s="15"/>
      <c r="GR17" s="15"/>
      <c r="GS17" s="15"/>
      <c r="GT17" s="15"/>
      <c r="GU17" s="15"/>
      <c r="GV17" s="25">
        <v>11.564625850340136</v>
      </c>
      <c r="GW17" s="25">
        <v>15.986394557823129</v>
      </c>
      <c r="GX17" s="25">
        <v>11.904761904761905</v>
      </c>
      <c r="GY17" s="25">
        <v>18.707482993197278</v>
      </c>
      <c r="GZ17" s="25">
        <v>0</v>
      </c>
      <c r="HA17" s="25">
        <v>26.870748299319725</v>
      </c>
      <c r="HB17" s="25">
        <v>0</v>
      </c>
      <c r="HC17" s="25">
        <v>14.965986394557822</v>
      </c>
      <c r="HD17" s="2"/>
      <c r="HE17" s="2" t="s">
        <v>504</v>
      </c>
      <c r="HF17" s="2"/>
      <c r="HG17" s="2"/>
      <c r="HH17" s="2"/>
      <c r="HI17" s="2"/>
      <c r="HJ17" s="17">
        <v>30</v>
      </c>
      <c r="HK17" s="2"/>
      <c r="HL17" s="2"/>
      <c r="HM17" s="2"/>
      <c r="HN17" s="2"/>
      <c r="HO17" s="28" t="s">
        <v>505</v>
      </c>
      <c r="HP17" s="2" t="s">
        <v>393</v>
      </c>
    </row>
    <row r="18" spans="1:224" x14ac:dyDescent="0.25">
      <c r="A18" s="2" t="s">
        <v>506</v>
      </c>
      <c r="B18" s="6" t="s">
        <v>387</v>
      </c>
      <c r="C18" s="7"/>
      <c r="D18" s="7" t="s">
        <v>388</v>
      </c>
      <c r="E18" s="8" t="s">
        <v>389</v>
      </c>
      <c r="F18" s="7" t="s">
        <v>388</v>
      </c>
      <c r="G18" s="6" t="s">
        <v>389</v>
      </c>
      <c r="H18" s="6">
        <v>1</v>
      </c>
      <c r="I18" s="2" t="s">
        <v>6</v>
      </c>
      <c r="J18" s="9"/>
      <c r="K18" s="6"/>
      <c r="L18" s="6"/>
      <c r="M18" s="6">
        <v>1</v>
      </c>
      <c r="N18" s="6"/>
      <c r="O18" s="6"/>
      <c r="P18" s="6"/>
      <c r="Q18" s="6"/>
      <c r="R18" s="6"/>
      <c r="S18" s="6"/>
      <c r="T18" s="9"/>
      <c r="U18" s="18">
        <v>2017</v>
      </c>
      <c r="V18" s="9"/>
      <c r="W18" s="9"/>
      <c r="X18" s="9"/>
      <c r="Y18" s="2"/>
      <c r="Z18" s="2">
        <v>4</v>
      </c>
      <c r="AA18" s="6">
        <v>5</v>
      </c>
      <c r="AB18" s="6">
        <v>5</v>
      </c>
      <c r="AC18" s="6">
        <v>5</v>
      </c>
      <c r="AD18" s="6">
        <v>5</v>
      </c>
      <c r="AE18" s="6">
        <v>2</v>
      </c>
      <c r="AF18" s="6"/>
      <c r="AG18" s="2"/>
      <c r="AH18" s="2">
        <v>2</v>
      </c>
      <c r="AI18" s="7">
        <v>5</v>
      </c>
      <c r="AJ18" s="7">
        <v>5</v>
      </c>
      <c r="AK18" s="7">
        <v>5</v>
      </c>
      <c r="AL18" s="7">
        <v>5</v>
      </c>
      <c r="AM18" s="7">
        <v>2</v>
      </c>
      <c r="AN18" s="7">
        <v>2</v>
      </c>
      <c r="AO18" s="7">
        <v>4</v>
      </c>
      <c r="AP18" s="7">
        <v>4</v>
      </c>
      <c r="AQ18" s="7">
        <v>5</v>
      </c>
      <c r="AR18" s="6">
        <v>3</v>
      </c>
      <c r="AS18" s="6">
        <v>4</v>
      </c>
      <c r="AT18" s="6">
        <v>1</v>
      </c>
      <c r="AU18" s="6">
        <v>4</v>
      </c>
      <c r="AV18" s="6">
        <v>2</v>
      </c>
      <c r="AW18" s="6">
        <v>4</v>
      </c>
      <c r="AX18" s="6">
        <v>4</v>
      </c>
      <c r="AY18" s="6">
        <v>4</v>
      </c>
      <c r="AZ18" s="6">
        <v>5</v>
      </c>
      <c r="BA18" s="2">
        <v>5</v>
      </c>
      <c r="BB18" s="2"/>
      <c r="BC18" s="2"/>
      <c r="BD18" s="2"/>
      <c r="BE18" s="2"/>
      <c r="BF18" s="2"/>
      <c r="BG18" s="2"/>
      <c r="BH18" s="2"/>
      <c r="BI18" s="2"/>
      <c r="BJ18" s="2"/>
      <c r="BK18" s="6"/>
      <c r="BL18" s="6"/>
      <c r="BM18" s="6"/>
      <c r="BN18" s="11"/>
      <c r="BO18" s="2"/>
      <c r="BP18" s="2"/>
      <c r="BQ18" s="2"/>
      <c r="BR18" s="2"/>
      <c r="BS18" s="2"/>
      <c r="BT18" s="2"/>
      <c r="BU18" s="2"/>
      <c r="BV18" s="2"/>
      <c r="BW18" s="2"/>
      <c r="BX18" s="2"/>
      <c r="BY18" s="6"/>
      <c r="BZ18" s="2"/>
      <c r="CA18" s="2"/>
      <c r="CB18" s="6"/>
      <c r="CC18" s="6"/>
      <c r="CD18" s="6"/>
      <c r="CE18" s="6"/>
      <c r="CF18" s="6"/>
      <c r="CG18" s="6"/>
      <c r="CH18" s="6"/>
      <c r="CI18" s="6"/>
      <c r="CJ18" s="6"/>
      <c r="CK18" s="6"/>
      <c r="CL18" s="6"/>
      <c r="CM18" s="6"/>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11" t="s">
        <v>390</v>
      </c>
      <c r="FH18" s="6"/>
      <c r="FI18" s="6"/>
      <c r="FJ18" s="6">
        <v>100</v>
      </c>
      <c r="FK18" s="6"/>
      <c r="FL18" s="6"/>
      <c r="FM18" s="6"/>
      <c r="FN18" s="11"/>
      <c r="FO18" s="2"/>
      <c r="FP18" s="6" t="s">
        <v>390</v>
      </c>
      <c r="FQ18" s="12">
        <v>41</v>
      </c>
      <c r="FR18" s="24">
        <v>49</v>
      </c>
      <c r="FS18" s="12">
        <v>10</v>
      </c>
      <c r="FT18" s="12">
        <v>0</v>
      </c>
      <c r="FU18" s="12"/>
      <c r="FV18" s="2"/>
      <c r="FW18" s="13"/>
      <c r="FX18" s="13"/>
      <c r="FY18" s="14"/>
      <c r="FZ18" s="2"/>
      <c r="GA18" s="2"/>
      <c r="GB18" s="2"/>
      <c r="GC18" s="2"/>
      <c r="GD18" s="15"/>
      <c r="GE18" s="15"/>
      <c r="GF18" s="15">
        <v>0</v>
      </c>
      <c r="GG18" s="15">
        <v>1</v>
      </c>
      <c r="GH18" s="15">
        <v>1</v>
      </c>
      <c r="GI18" s="15"/>
      <c r="GJ18" s="15"/>
      <c r="GK18" s="15"/>
      <c r="GL18" s="15"/>
      <c r="GM18" s="15"/>
      <c r="GN18" s="15"/>
      <c r="GO18" s="15"/>
      <c r="GP18" s="15"/>
      <c r="GQ18" s="15"/>
      <c r="GR18" s="15"/>
      <c r="GS18" s="15"/>
      <c r="GT18" s="15"/>
      <c r="GU18" s="15"/>
      <c r="GV18" s="16">
        <v>0</v>
      </c>
      <c r="GW18" s="16">
        <v>0</v>
      </c>
      <c r="GX18" s="16">
        <v>0</v>
      </c>
      <c r="GY18" s="16">
        <v>0</v>
      </c>
      <c r="GZ18" s="16">
        <v>0</v>
      </c>
      <c r="HA18" s="16">
        <v>100</v>
      </c>
      <c r="HB18" s="16">
        <v>0</v>
      </c>
      <c r="HC18" s="16">
        <v>0</v>
      </c>
      <c r="HD18" s="2"/>
      <c r="HE18" s="2" t="s">
        <v>416</v>
      </c>
      <c r="HF18" s="2"/>
      <c r="HG18" s="2"/>
      <c r="HH18" s="2"/>
      <c r="HI18" s="2"/>
      <c r="HJ18" s="17">
        <v>100</v>
      </c>
      <c r="HK18" s="2"/>
      <c r="HL18" s="2"/>
      <c r="HM18" s="2"/>
      <c r="HN18" s="2"/>
      <c r="HO18" s="2">
        <v>0</v>
      </c>
      <c r="HP18" s="2" t="s">
        <v>393</v>
      </c>
    </row>
    <row r="19" spans="1:224" x14ac:dyDescent="0.25">
      <c r="A19" s="2" t="s">
        <v>507</v>
      </c>
      <c r="B19" s="6" t="s">
        <v>400</v>
      </c>
      <c r="C19" s="7" t="s">
        <v>508</v>
      </c>
      <c r="D19" s="7" t="s">
        <v>509</v>
      </c>
      <c r="E19" s="8" t="s">
        <v>420</v>
      </c>
      <c r="F19" s="7" t="s">
        <v>509</v>
      </c>
      <c r="G19" s="6" t="s">
        <v>420</v>
      </c>
      <c r="H19" s="6">
        <v>2</v>
      </c>
      <c r="I19" s="2" t="s">
        <v>2</v>
      </c>
      <c r="J19" s="9"/>
      <c r="K19" s="6">
        <v>1</v>
      </c>
      <c r="L19" s="6"/>
      <c r="M19" s="6"/>
      <c r="N19" s="6"/>
      <c r="O19" s="6"/>
      <c r="P19" s="6">
        <v>1</v>
      </c>
      <c r="Q19" s="6">
        <v>1</v>
      </c>
      <c r="R19" s="6" t="s">
        <v>510</v>
      </c>
      <c r="S19" s="6"/>
      <c r="T19" s="9"/>
      <c r="U19" s="9"/>
      <c r="V19" s="9"/>
      <c r="W19" s="9"/>
      <c r="X19" s="9"/>
      <c r="Y19" s="2"/>
      <c r="Z19" s="2">
        <v>1</v>
      </c>
      <c r="AA19" s="6">
        <v>5</v>
      </c>
      <c r="AB19" s="6">
        <v>5</v>
      </c>
      <c r="AC19" s="6">
        <v>5</v>
      </c>
      <c r="AD19" s="6">
        <v>4</v>
      </c>
      <c r="AE19" s="6">
        <v>4</v>
      </c>
      <c r="AF19" s="6"/>
      <c r="AG19" s="2"/>
      <c r="AH19" s="2">
        <v>5</v>
      </c>
      <c r="AI19" s="7">
        <v>4</v>
      </c>
      <c r="AJ19" s="7">
        <v>5</v>
      </c>
      <c r="AK19" s="7">
        <v>4</v>
      </c>
      <c r="AL19" s="7">
        <v>4</v>
      </c>
      <c r="AM19" s="7">
        <v>2</v>
      </c>
      <c r="AN19" s="7">
        <v>3</v>
      </c>
      <c r="AO19" s="7">
        <v>1</v>
      </c>
      <c r="AP19" s="7">
        <v>3</v>
      </c>
      <c r="AQ19" s="7">
        <v>3</v>
      </c>
      <c r="AR19" s="6">
        <v>5</v>
      </c>
      <c r="AS19" s="6">
        <v>4</v>
      </c>
      <c r="AT19" s="6">
        <v>3</v>
      </c>
      <c r="AU19" s="6">
        <v>4</v>
      </c>
      <c r="AV19" s="6">
        <v>3</v>
      </c>
      <c r="AW19" s="6">
        <v>3</v>
      </c>
      <c r="AX19" s="6">
        <v>3</v>
      </c>
      <c r="AY19" s="6">
        <v>3</v>
      </c>
      <c r="AZ19" s="6">
        <v>2</v>
      </c>
      <c r="BA19" s="2">
        <v>5</v>
      </c>
      <c r="BB19" s="2"/>
      <c r="BC19" s="2"/>
      <c r="BD19" s="2"/>
      <c r="BE19" s="2"/>
      <c r="BF19" s="2"/>
      <c r="BG19" s="2"/>
      <c r="BH19" s="2"/>
      <c r="BI19" s="2"/>
      <c r="BJ19" s="2"/>
      <c r="BK19" s="6">
        <v>2</v>
      </c>
      <c r="BL19" s="6">
        <v>1</v>
      </c>
      <c r="BM19" s="6">
        <v>4000</v>
      </c>
      <c r="BN19" s="11">
        <v>100</v>
      </c>
      <c r="BO19" s="2" t="s">
        <v>493</v>
      </c>
      <c r="BP19" s="2">
        <v>1350</v>
      </c>
      <c r="BQ19" s="2">
        <v>5000</v>
      </c>
      <c r="BR19" s="2"/>
      <c r="BS19" s="2"/>
      <c r="BT19" s="2"/>
      <c r="BU19" s="2"/>
      <c r="BV19" s="2"/>
      <c r="BW19" s="2"/>
      <c r="BX19" s="2"/>
      <c r="BY19" s="6">
        <v>0</v>
      </c>
      <c r="BZ19" s="2"/>
      <c r="CA19" s="2"/>
      <c r="CB19" s="6">
        <v>5</v>
      </c>
      <c r="CC19" s="6">
        <v>5</v>
      </c>
      <c r="CD19" s="6">
        <v>5</v>
      </c>
      <c r="CE19" s="6">
        <v>3</v>
      </c>
      <c r="CF19" s="6">
        <v>5</v>
      </c>
      <c r="CG19" s="6">
        <v>5</v>
      </c>
      <c r="CH19" s="6">
        <v>5</v>
      </c>
      <c r="CI19" s="6">
        <v>3</v>
      </c>
      <c r="CJ19" s="6">
        <v>5</v>
      </c>
      <c r="CK19" s="6">
        <v>5</v>
      </c>
      <c r="CL19" s="6"/>
      <c r="CM19" s="6"/>
      <c r="CN19" s="2" t="s">
        <v>511</v>
      </c>
      <c r="CO19" s="2" t="s">
        <v>509</v>
      </c>
      <c r="CP19" s="2" t="s">
        <v>420</v>
      </c>
      <c r="CQ19" s="17">
        <v>189468400</v>
      </c>
      <c r="CR19" s="2">
        <v>1500</v>
      </c>
      <c r="CS19" s="2"/>
      <c r="CT19" s="2">
        <v>0</v>
      </c>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t="s">
        <v>512</v>
      </c>
      <c r="ES19" s="2"/>
      <c r="ET19" s="2" t="s">
        <v>513</v>
      </c>
      <c r="EU19" s="2"/>
      <c r="EV19" s="2" t="s">
        <v>514</v>
      </c>
      <c r="EW19" s="2"/>
      <c r="EX19" s="2" t="s">
        <v>500</v>
      </c>
      <c r="EY19" s="2"/>
      <c r="EZ19" s="2" t="s">
        <v>515</v>
      </c>
      <c r="FA19" s="2" t="s">
        <v>516</v>
      </c>
      <c r="FB19" s="2" t="s">
        <v>515</v>
      </c>
      <c r="FC19" s="2"/>
      <c r="FD19" s="2">
        <v>60</v>
      </c>
      <c r="FE19" s="2">
        <v>30</v>
      </c>
      <c r="FF19" s="2"/>
      <c r="FG19" s="11" t="s">
        <v>517</v>
      </c>
      <c r="FH19" s="6">
        <v>50</v>
      </c>
      <c r="FI19" s="6"/>
      <c r="FJ19" s="6"/>
      <c r="FK19" s="6"/>
      <c r="FL19" s="6"/>
      <c r="FM19" s="6">
        <v>35</v>
      </c>
      <c r="FN19" s="11">
        <v>15</v>
      </c>
      <c r="FO19" s="2" t="s">
        <v>518</v>
      </c>
      <c r="FP19" s="6" t="s">
        <v>414</v>
      </c>
      <c r="FQ19" s="12">
        <v>30</v>
      </c>
      <c r="FR19" s="12">
        <v>30</v>
      </c>
      <c r="FS19" s="12">
        <v>10</v>
      </c>
      <c r="FT19" s="12">
        <v>20</v>
      </c>
      <c r="FU19" s="12">
        <v>10</v>
      </c>
      <c r="FV19" s="2"/>
      <c r="FW19" s="6">
        <v>100</v>
      </c>
      <c r="FX19" s="6">
        <v>100</v>
      </c>
      <c r="FY19" s="11">
        <v>100</v>
      </c>
      <c r="FZ19" s="2"/>
      <c r="GA19" s="2"/>
      <c r="GB19" s="2"/>
      <c r="GC19" s="2"/>
      <c r="GD19" s="15"/>
      <c r="GE19" s="15"/>
      <c r="GF19" s="15"/>
      <c r="GG19" s="15"/>
      <c r="GH19" s="15"/>
      <c r="GI19" s="15"/>
      <c r="GJ19" s="15"/>
      <c r="GK19" s="15"/>
      <c r="GL19" s="15"/>
      <c r="GM19" s="15"/>
      <c r="GN19" s="15"/>
      <c r="GO19" s="15"/>
      <c r="GP19" s="15"/>
      <c r="GQ19" s="15"/>
      <c r="GR19" s="15"/>
      <c r="GS19" s="15"/>
      <c r="GT19" s="15"/>
      <c r="GU19" s="15"/>
      <c r="GV19" s="25">
        <v>0</v>
      </c>
      <c r="GW19" s="25">
        <v>0</v>
      </c>
      <c r="GX19" s="25">
        <v>0</v>
      </c>
      <c r="GY19" s="25">
        <v>100</v>
      </c>
      <c r="GZ19" s="25">
        <v>0</v>
      </c>
      <c r="HA19" s="25">
        <v>0</v>
      </c>
      <c r="HB19" s="25">
        <v>0</v>
      </c>
      <c r="HC19" s="25"/>
      <c r="HD19" s="2" t="s">
        <v>519</v>
      </c>
      <c r="HE19" s="2" t="s">
        <v>516</v>
      </c>
      <c r="HF19" s="2" t="s">
        <v>515</v>
      </c>
      <c r="HG19" s="2"/>
      <c r="HH19" s="2"/>
      <c r="HI19" s="2"/>
      <c r="HJ19" s="17">
        <v>90</v>
      </c>
      <c r="HK19" s="2">
        <v>10</v>
      </c>
      <c r="HL19" s="2"/>
      <c r="HM19" s="2"/>
      <c r="HN19" s="2"/>
      <c r="HO19" s="2">
        <v>0</v>
      </c>
      <c r="HP19" s="2" t="s">
        <v>398</v>
      </c>
    </row>
    <row r="20" spans="1:224" x14ac:dyDescent="0.25">
      <c r="A20" s="2" t="s">
        <v>520</v>
      </c>
      <c r="B20" s="6" t="s">
        <v>387</v>
      </c>
      <c r="C20" s="7" t="s">
        <v>521</v>
      </c>
      <c r="D20" s="7" t="s">
        <v>522</v>
      </c>
      <c r="E20" s="8" t="s">
        <v>420</v>
      </c>
      <c r="F20" s="7" t="s">
        <v>522</v>
      </c>
      <c r="G20" s="6" t="s">
        <v>420</v>
      </c>
      <c r="H20" s="6">
        <v>2</v>
      </c>
      <c r="I20" s="2" t="s">
        <v>6</v>
      </c>
      <c r="J20" s="9"/>
      <c r="K20" s="6">
        <v>1</v>
      </c>
      <c r="L20" s="6"/>
      <c r="M20" s="6">
        <v>1</v>
      </c>
      <c r="N20" s="6"/>
      <c r="O20" s="6"/>
      <c r="P20" s="6"/>
      <c r="Q20" s="6"/>
      <c r="R20" s="6"/>
      <c r="S20" s="10">
        <v>2016</v>
      </c>
      <c r="T20" s="9"/>
      <c r="U20" s="18">
        <v>2016</v>
      </c>
      <c r="V20" s="9"/>
      <c r="W20" s="9"/>
      <c r="X20" s="9"/>
      <c r="Y20" s="2"/>
      <c r="Z20" s="2">
        <v>3</v>
      </c>
      <c r="AA20" s="6">
        <v>1</v>
      </c>
      <c r="AB20" s="6">
        <v>5</v>
      </c>
      <c r="AC20" s="6">
        <v>5</v>
      </c>
      <c r="AD20" s="6">
        <v>5</v>
      </c>
      <c r="AE20" s="6">
        <v>4</v>
      </c>
      <c r="AF20" s="6"/>
      <c r="AG20" s="2"/>
      <c r="AH20" s="2">
        <v>5</v>
      </c>
      <c r="AI20" s="7">
        <v>5</v>
      </c>
      <c r="AJ20" s="7">
        <v>5</v>
      </c>
      <c r="AK20" s="7">
        <v>4</v>
      </c>
      <c r="AL20" s="7">
        <v>1</v>
      </c>
      <c r="AM20" s="7">
        <v>4</v>
      </c>
      <c r="AN20" s="7">
        <v>4</v>
      </c>
      <c r="AO20" s="7">
        <v>4</v>
      </c>
      <c r="AP20" s="7">
        <v>3</v>
      </c>
      <c r="AQ20" s="7">
        <v>3</v>
      </c>
      <c r="AR20" s="6">
        <v>3</v>
      </c>
      <c r="AS20" s="6">
        <v>3</v>
      </c>
      <c r="AT20" s="6">
        <v>2</v>
      </c>
      <c r="AU20" s="6">
        <v>4</v>
      </c>
      <c r="AV20" s="6">
        <v>3</v>
      </c>
      <c r="AW20" s="6">
        <v>3</v>
      </c>
      <c r="AX20" s="6">
        <v>4</v>
      </c>
      <c r="AY20" s="6">
        <v>4</v>
      </c>
      <c r="AZ20" s="6">
        <v>3</v>
      </c>
      <c r="BA20" s="2">
        <v>1</v>
      </c>
      <c r="BB20" s="2"/>
      <c r="BC20" s="2"/>
      <c r="BD20" s="2"/>
      <c r="BE20" s="2"/>
      <c r="BF20" s="2"/>
      <c r="BG20" s="2"/>
      <c r="BH20" s="2"/>
      <c r="BI20" s="2"/>
      <c r="BJ20" s="2"/>
      <c r="BK20" s="6"/>
      <c r="BL20" s="6"/>
      <c r="BM20" s="6"/>
      <c r="BN20" s="11"/>
      <c r="BO20" s="2"/>
      <c r="BP20" s="2"/>
      <c r="BQ20" s="2"/>
      <c r="BR20" s="2"/>
      <c r="BS20" s="2"/>
      <c r="BT20" s="2"/>
      <c r="BU20" s="2"/>
      <c r="BV20" s="2"/>
      <c r="BW20" s="2"/>
      <c r="BX20" s="2"/>
      <c r="BY20" s="6"/>
      <c r="BZ20" s="2"/>
      <c r="CA20" s="2"/>
      <c r="CB20" s="6"/>
      <c r="CC20" s="6"/>
      <c r="CD20" s="6"/>
      <c r="CE20" s="6"/>
      <c r="CF20" s="6"/>
      <c r="CG20" s="6"/>
      <c r="CH20" s="6"/>
      <c r="CI20" s="6"/>
      <c r="CJ20" s="6"/>
      <c r="CK20" s="6"/>
      <c r="CL20" s="6"/>
      <c r="CM20" s="6"/>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t="s">
        <v>523</v>
      </c>
      <c r="ES20" s="2"/>
      <c r="ET20" s="2" t="s">
        <v>524</v>
      </c>
      <c r="EU20" s="2"/>
      <c r="EV20" s="2" t="s">
        <v>525</v>
      </c>
      <c r="EW20" s="2"/>
      <c r="EX20" s="2" t="s">
        <v>526</v>
      </c>
      <c r="EY20" s="2"/>
      <c r="EZ20" s="2" t="s">
        <v>522</v>
      </c>
      <c r="FA20" s="2" t="s">
        <v>402</v>
      </c>
      <c r="FB20" s="2" t="s">
        <v>502</v>
      </c>
      <c r="FC20" s="2" t="s">
        <v>527</v>
      </c>
      <c r="FD20" s="2">
        <v>50</v>
      </c>
      <c r="FE20" s="2">
        <v>25</v>
      </c>
      <c r="FF20" s="2">
        <v>25</v>
      </c>
      <c r="FG20" s="11" t="s">
        <v>415</v>
      </c>
      <c r="FH20" s="13">
        <v>9</v>
      </c>
      <c r="FI20" s="6"/>
      <c r="FJ20" s="13">
        <v>91</v>
      </c>
      <c r="FK20" s="6"/>
      <c r="FL20" s="6"/>
      <c r="FM20" s="6"/>
      <c r="FN20" s="11"/>
      <c r="FO20" s="2"/>
      <c r="FP20" s="6" t="s">
        <v>503</v>
      </c>
      <c r="FQ20" s="12">
        <v>30</v>
      </c>
      <c r="FR20" s="12">
        <v>60</v>
      </c>
      <c r="FS20" s="12">
        <v>10</v>
      </c>
      <c r="FT20" s="12">
        <v>0</v>
      </c>
      <c r="FU20" s="12">
        <v>0</v>
      </c>
      <c r="FV20" s="2"/>
      <c r="FW20" s="13"/>
      <c r="FX20" s="13"/>
      <c r="FY20" s="14"/>
      <c r="FZ20" s="2">
        <v>1</v>
      </c>
      <c r="GA20" s="2">
        <v>2</v>
      </c>
      <c r="GB20" s="2">
        <v>2</v>
      </c>
      <c r="GC20" s="2"/>
      <c r="GD20" s="15"/>
      <c r="GE20" s="15"/>
      <c r="GF20" s="15">
        <v>1</v>
      </c>
      <c r="GG20" s="15">
        <v>2</v>
      </c>
      <c r="GH20" s="15">
        <v>2</v>
      </c>
      <c r="GI20" s="15"/>
      <c r="GJ20" s="15"/>
      <c r="GK20" s="15"/>
      <c r="GL20" s="15"/>
      <c r="GM20" s="15"/>
      <c r="GN20" s="15"/>
      <c r="GO20" s="15"/>
      <c r="GP20" s="15"/>
      <c r="GQ20" s="15"/>
      <c r="GR20" s="15"/>
      <c r="GS20" s="15"/>
      <c r="GT20" s="15"/>
      <c r="GU20" s="15"/>
      <c r="GV20" s="16">
        <v>0</v>
      </c>
      <c r="GW20" s="16">
        <v>0</v>
      </c>
      <c r="GX20" s="16">
        <v>0</v>
      </c>
      <c r="GY20" s="16">
        <v>100</v>
      </c>
      <c r="GZ20" s="16">
        <v>0</v>
      </c>
      <c r="HA20" s="16">
        <v>0</v>
      </c>
      <c r="HB20" s="16">
        <v>0</v>
      </c>
      <c r="HC20" s="16">
        <v>0</v>
      </c>
      <c r="HD20" s="2"/>
      <c r="HE20" s="2" t="s">
        <v>528</v>
      </c>
      <c r="HF20" s="2"/>
      <c r="HG20" s="2"/>
      <c r="HH20" s="2"/>
      <c r="HI20" s="2"/>
      <c r="HJ20" s="17">
        <v>100</v>
      </c>
      <c r="HK20" s="2"/>
      <c r="HL20" s="2"/>
      <c r="HM20" s="2"/>
      <c r="HN20" s="2"/>
      <c r="HO20" s="2">
        <v>0</v>
      </c>
      <c r="HP20" s="2" t="s">
        <v>398</v>
      </c>
    </row>
    <row r="21" spans="1:224" x14ac:dyDescent="0.25">
      <c r="A21" s="2" t="s">
        <v>529</v>
      </c>
      <c r="B21" s="6" t="s">
        <v>387</v>
      </c>
      <c r="C21" s="7" t="s">
        <v>530</v>
      </c>
      <c r="D21" s="7" t="s">
        <v>531</v>
      </c>
      <c r="E21" s="8" t="s">
        <v>413</v>
      </c>
      <c r="F21" s="7" t="s">
        <v>531</v>
      </c>
      <c r="G21" s="6" t="s">
        <v>413</v>
      </c>
      <c r="H21" s="6">
        <v>1</v>
      </c>
      <c r="I21" s="2" t="s">
        <v>6</v>
      </c>
      <c r="J21" s="9"/>
      <c r="K21" s="6"/>
      <c r="L21" s="6">
        <v>1</v>
      </c>
      <c r="M21" s="6"/>
      <c r="N21" s="6"/>
      <c r="O21" s="6"/>
      <c r="P21" s="6"/>
      <c r="Q21" s="6"/>
      <c r="R21" s="6"/>
      <c r="S21" s="6"/>
      <c r="T21" s="18">
        <v>2015</v>
      </c>
      <c r="U21" s="9"/>
      <c r="V21" s="9"/>
      <c r="W21" s="9"/>
      <c r="X21" s="9"/>
      <c r="Y21" s="2"/>
      <c r="Z21" s="2">
        <v>5</v>
      </c>
      <c r="AA21" s="6">
        <v>1</v>
      </c>
      <c r="AB21" s="6">
        <v>2</v>
      </c>
      <c r="AC21" s="6">
        <v>4</v>
      </c>
      <c r="AD21" s="6">
        <v>5</v>
      </c>
      <c r="AE21" s="6">
        <v>5</v>
      </c>
      <c r="AF21" s="6"/>
      <c r="AG21" s="2"/>
      <c r="AH21" s="2">
        <v>4</v>
      </c>
      <c r="AI21" s="7">
        <v>2</v>
      </c>
      <c r="AJ21" s="7">
        <v>2</v>
      </c>
      <c r="AK21" s="7">
        <v>3</v>
      </c>
      <c r="AL21" s="7">
        <v>1</v>
      </c>
      <c r="AM21" s="7">
        <v>3</v>
      </c>
      <c r="AN21" s="7">
        <v>3</v>
      </c>
      <c r="AO21" s="7">
        <v>2</v>
      </c>
      <c r="AP21" s="7">
        <v>4</v>
      </c>
      <c r="AQ21" s="7">
        <v>4</v>
      </c>
      <c r="AR21" s="6">
        <v>5</v>
      </c>
      <c r="AS21" s="6">
        <v>4</v>
      </c>
      <c r="AT21" s="6">
        <v>4</v>
      </c>
      <c r="AU21" s="6">
        <v>4</v>
      </c>
      <c r="AV21" s="6">
        <v>3</v>
      </c>
      <c r="AW21" s="6">
        <v>3</v>
      </c>
      <c r="AX21" s="6">
        <v>4</v>
      </c>
      <c r="AY21" s="6">
        <v>2</v>
      </c>
      <c r="AZ21" s="6">
        <v>4</v>
      </c>
      <c r="BA21" s="2">
        <v>5</v>
      </c>
      <c r="BB21" s="2" t="s">
        <v>493</v>
      </c>
      <c r="BC21" s="2"/>
      <c r="BD21" s="2" t="s">
        <v>422</v>
      </c>
      <c r="BE21" s="2"/>
      <c r="BF21" s="2">
        <v>3</v>
      </c>
      <c r="BG21" s="2"/>
      <c r="BH21" s="2" t="s">
        <v>459</v>
      </c>
      <c r="BI21" s="2"/>
      <c r="BJ21" s="2"/>
      <c r="BK21" s="6">
        <v>1</v>
      </c>
      <c r="BL21" s="6">
        <v>1</v>
      </c>
      <c r="BM21" s="6">
        <v>2</v>
      </c>
      <c r="BN21" s="11">
        <v>50</v>
      </c>
      <c r="BO21" s="2" t="s">
        <v>493</v>
      </c>
      <c r="BP21" s="2">
        <v>8000</v>
      </c>
      <c r="BQ21" s="2">
        <v>10000</v>
      </c>
      <c r="BR21" s="2"/>
      <c r="BS21" s="2"/>
      <c r="BT21" s="2"/>
      <c r="BU21" s="2"/>
      <c r="BV21" s="2"/>
      <c r="BW21" s="2"/>
      <c r="BX21" s="2"/>
      <c r="BY21" s="6">
        <v>10</v>
      </c>
      <c r="BZ21" s="2" t="s">
        <v>532</v>
      </c>
      <c r="CA21" s="2"/>
      <c r="CB21" s="6">
        <v>4</v>
      </c>
      <c r="CC21" s="6">
        <v>4</v>
      </c>
      <c r="CD21" s="6">
        <v>3</v>
      </c>
      <c r="CE21" s="6">
        <v>2</v>
      </c>
      <c r="CF21" s="6">
        <v>5</v>
      </c>
      <c r="CG21" s="6">
        <v>5</v>
      </c>
      <c r="CH21" s="6">
        <v>5</v>
      </c>
      <c r="CI21" s="6">
        <v>2</v>
      </c>
      <c r="CJ21" s="6">
        <v>3</v>
      </c>
      <c r="CK21" s="6">
        <v>2</v>
      </c>
      <c r="CL21" s="6"/>
      <c r="CM21" s="6"/>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11" t="s">
        <v>390</v>
      </c>
      <c r="FH21" s="6"/>
      <c r="FI21" s="13">
        <v>100</v>
      </c>
      <c r="FJ21" s="6"/>
      <c r="FK21" s="6"/>
      <c r="FL21" s="6"/>
      <c r="FM21" s="6"/>
      <c r="FN21" s="11"/>
      <c r="FO21" s="2"/>
      <c r="FP21" s="6"/>
      <c r="FQ21" s="12"/>
      <c r="FR21" s="12"/>
      <c r="FS21" s="12"/>
      <c r="FT21" s="12"/>
      <c r="FU21" s="12"/>
      <c r="FV21" s="2"/>
      <c r="FW21" s="6"/>
      <c r="FX21" s="6"/>
      <c r="FY21" s="11"/>
      <c r="FZ21" s="2"/>
      <c r="GA21" s="2"/>
      <c r="GB21" s="2"/>
      <c r="GC21" s="2"/>
      <c r="GD21" s="15"/>
      <c r="GE21" s="15"/>
      <c r="GF21" s="15"/>
      <c r="GG21" s="15"/>
      <c r="GH21" s="15"/>
      <c r="GI21" s="15"/>
      <c r="GJ21" s="15"/>
      <c r="GK21" s="15"/>
      <c r="GL21" s="15"/>
      <c r="GM21" s="15"/>
      <c r="GN21" s="15"/>
      <c r="GO21" s="15"/>
      <c r="GP21" s="15"/>
      <c r="GQ21" s="15"/>
      <c r="GR21" s="15"/>
      <c r="GS21" s="15"/>
      <c r="GT21" s="15"/>
      <c r="GU21" s="15"/>
      <c r="GV21" s="16"/>
      <c r="GW21" s="16"/>
      <c r="GX21" s="16"/>
      <c r="GY21" s="16"/>
      <c r="GZ21" s="16"/>
      <c r="HA21" s="16"/>
      <c r="HB21" s="16"/>
      <c r="HC21" s="16"/>
      <c r="HD21" s="2"/>
      <c r="HE21" s="2"/>
      <c r="HF21" s="2"/>
      <c r="HG21" s="2"/>
      <c r="HH21" s="2"/>
      <c r="HI21" s="2"/>
      <c r="HJ21" s="17"/>
      <c r="HK21" s="2"/>
      <c r="HL21" s="2"/>
      <c r="HM21" s="2"/>
      <c r="HN21" s="2"/>
      <c r="HO21" s="2">
        <v>0</v>
      </c>
      <c r="HP21" s="2" t="s">
        <v>393</v>
      </c>
    </row>
    <row r="22" spans="1:224" x14ac:dyDescent="0.25">
      <c r="A22" s="2" t="s">
        <v>533</v>
      </c>
      <c r="B22" s="6" t="s">
        <v>387</v>
      </c>
      <c r="C22" s="7"/>
      <c r="D22" s="7" t="s">
        <v>456</v>
      </c>
      <c r="E22" s="8" t="s">
        <v>453</v>
      </c>
      <c r="F22" s="7" t="s">
        <v>456</v>
      </c>
      <c r="G22" s="6" t="s">
        <v>453</v>
      </c>
      <c r="H22" s="6">
        <v>1</v>
      </c>
      <c r="I22" s="2" t="s">
        <v>6</v>
      </c>
      <c r="J22" s="9"/>
      <c r="K22" s="6"/>
      <c r="L22" s="6">
        <v>1</v>
      </c>
      <c r="M22" s="6"/>
      <c r="N22" s="6"/>
      <c r="O22" s="6"/>
      <c r="P22" s="6"/>
      <c r="Q22" s="6">
        <v>1</v>
      </c>
      <c r="R22" s="6" t="s">
        <v>534</v>
      </c>
      <c r="S22" s="6"/>
      <c r="T22" s="9">
        <v>2018</v>
      </c>
      <c r="U22" s="9"/>
      <c r="V22" s="9"/>
      <c r="W22" s="9"/>
      <c r="X22" s="9"/>
      <c r="Y22" s="29">
        <v>2018</v>
      </c>
      <c r="Z22" s="2">
        <v>5</v>
      </c>
      <c r="AA22" s="6">
        <v>2</v>
      </c>
      <c r="AB22" s="6">
        <v>4</v>
      </c>
      <c r="AC22" s="6">
        <v>4</v>
      </c>
      <c r="AD22" s="6">
        <v>5</v>
      </c>
      <c r="AE22" s="6">
        <v>2</v>
      </c>
      <c r="AF22" s="6"/>
      <c r="AG22" s="2"/>
      <c r="AH22" s="2">
        <v>3</v>
      </c>
      <c r="AI22" s="7">
        <v>4</v>
      </c>
      <c r="AJ22" s="7">
        <v>4</v>
      </c>
      <c r="AK22" s="7">
        <v>2</v>
      </c>
      <c r="AL22" s="7">
        <v>3</v>
      </c>
      <c r="AM22" s="7">
        <v>3</v>
      </c>
      <c r="AN22" s="7">
        <v>3</v>
      </c>
      <c r="AO22" s="7">
        <v>3</v>
      </c>
      <c r="AP22" s="7">
        <v>4</v>
      </c>
      <c r="AQ22" s="7">
        <v>5</v>
      </c>
      <c r="AR22" s="6">
        <v>2</v>
      </c>
      <c r="AS22" s="6">
        <v>3</v>
      </c>
      <c r="AT22" s="6">
        <v>4</v>
      </c>
      <c r="AU22" s="6">
        <v>2</v>
      </c>
      <c r="AV22" s="6">
        <v>3</v>
      </c>
      <c r="AW22" s="6">
        <v>3</v>
      </c>
      <c r="AX22" s="6">
        <v>2</v>
      </c>
      <c r="AY22" s="6">
        <v>3</v>
      </c>
      <c r="AZ22" s="6">
        <v>4</v>
      </c>
      <c r="BA22" s="2">
        <v>5</v>
      </c>
      <c r="BB22" s="2" t="s">
        <v>535</v>
      </c>
      <c r="BC22" s="2"/>
      <c r="BD22" s="2" t="s">
        <v>536</v>
      </c>
      <c r="BE22" s="2"/>
      <c r="BF22" s="2">
        <v>3</v>
      </c>
      <c r="BG22" s="2"/>
      <c r="BH22" s="2" t="s">
        <v>537</v>
      </c>
      <c r="BI22" s="2"/>
      <c r="BJ22" s="2"/>
      <c r="BK22" s="6">
        <v>1</v>
      </c>
      <c r="BL22" s="6">
        <v>1</v>
      </c>
      <c r="BM22" s="6">
        <v>100</v>
      </c>
      <c r="BN22" s="20">
        <v>100</v>
      </c>
      <c r="BO22" s="2"/>
      <c r="BP22" s="2"/>
      <c r="BQ22" s="2"/>
      <c r="BR22" s="2"/>
      <c r="BS22" s="2"/>
      <c r="BT22" s="2"/>
      <c r="BU22" s="2"/>
      <c r="BV22" s="2"/>
      <c r="BW22" s="2"/>
      <c r="BX22" s="2"/>
      <c r="BY22" s="6"/>
      <c r="BZ22" s="2" t="s">
        <v>469</v>
      </c>
      <c r="CA22" s="2"/>
      <c r="CB22" s="6">
        <v>2</v>
      </c>
      <c r="CC22" s="6">
        <v>2</v>
      </c>
      <c r="CD22" s="6">
        <v>2</v>
      </c>
      <c r="CE22" s="6">
        <v>2</v>
      </c>
      <c r="CF22" s="6">
        <v>2</v>
      </c>
      <c r="CG22" s="6">
        <v>2</v>
      </c>
      <c r="CH22" s="6">
        <v>3</v>
      </c>
      <c r="CI22" s="6">
        <v>3</v>
      </c>
      <c r="CJ22" s="6">
        <v>2</v>
      </c>
      <c r="CK22" s="6">
        <v>3</v>
      </c>
      <c r="CL22" s="6">
        <v>3</v>
      </c>
      <c r="CM22" s="6"/>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11" t="s">
        <v>517</v>
      </c>
      <c r="FH22" s="6"/>
      <c r="FI22" s="13">
        <v>40</v>
      </c>
      <c r="FJ22" s="6"/>
      <c r="FK22" s="6"/>
      <c r="FL22" s="6"/>
      <c r="FM22" s="6"/>
      <c r="FN22" s="14">
        <v>60</v>
      </c>
      <c r="FO22" s="2"/>
      <c r="FP22" s="6" t="s">
        <v>538</v>
      </c>
      <c r="FQ22" s="24">
        <f>(44/146)*100</f>
        <v>30.136986301369863</v>
      </c>
      <c r="FR22" s="24">
        <f>(35/146)*100</f>
        <v>23.972602739726025</v>
      </c>
      <c r="FS22" s="24">
        <f>(26/146)*100</f>
        <v>17.80821917808219</v>
      </c>
      <c r="FT22" s="24">
        <f>(41/146)*100</f>
        <v>28.082191780821919</v>
      </c>
      <c r="FU22" s="12"/>
      <c r="FV22" s="2"/>
      <c r="FW22" s="6"/>
      <c r="FX22" s="6"/>
      <c r="FY22" s="11"/>
      <c r="FZ22" s="2"/>
      <c r="GA22" s="2"/>
      <c r="GB22" s="2"/>
      <c r="GC22" s="2"/>
      <c r="GD22" s="15"/>
      <c r="GE22" s="15"/>
      <c r="GF22" s="15"/>
      <c r="GG22" s="15"/>
      <c r="GH22" s="15"/>
      <c r="GI22" s="15"/>
      <c r="GJ22" s="15"/>
      <c r="GK22" s="15"/>
      <c r="GL22" s="15"/>
      <c r="GM22" s="15"/>
      <c r="GN22" s="15"/>
      <c r="GO22" s="15"/>
      <c r="GP22" s="15"/>
      <c r="GQ22" s="15"/>
      <c r="GR22" s="15"/>
      <c r="GS22" s="15"/>
      <c r="GT22" s="15"/>
      <c r="GU22" s="15"/>
      <c r="GV22" s="16"/>
      <c r="GW22" s="16"/>
      <c r="GX22" s="16"/>
      <c r="GY22" s="16"/>
      <c r="GZ22" s="16"/>
      <c r="HA22" s="16"/>
      <c r="HB22" s="16"/>
      <c r="HC22" s="16"/>
      <c r="HD22" s="2"/>
      <c r="HE22" s="2"/>
      <c r="HF22" s="2"/>
      <c r="HG22" s="2"/>
      <c r="HH22" s="2"/>
      <c r="HI22" s="2"/>
      <c r="HJ22" s="17"/>
      <c r="HK22" s="2"/>
      <c r="HL22" s="2"/>
      <c r="HM22" s="2"/>
      <c r="HN22" s="2"/>
      <c r="HO22" s="2">
        <v>0</v>
      </c>
      <c r="HP22" s="2" t="s">
        <v>398</v>
      </c>
    </row>
    <row r="23" spans="1:224" x14ac:dyDescent="0.25">
      <c r="A23" s="2" t="s">
        <v>539</v>
      </c>
      <c r="B23" s="6" t="s">
        <v>387</v>
      </c>
      <c r="C23" s="7"/>
      <c r="D23" s="7" t="s">
        <v>456</v>
      </c>
      <c r="E23" s="8" t="s">
        <v>453</v>
      </c>
      <c r="F23" s="7" t="s">
        <v>456</v>
      </c>
      <c r="G23" s="6" t="s">
        <v>453</v>
      </c>
      <c r="H23" s="6">
        <v>1</v>
      </c>
      <c r="I23" s="2" t="s">
        <v>6</v>
      </c>
      <c r="J23" s="9"/>
      <c r="K23" s="6"/>
      <c r="L23" s="6">
        <v>1</v>
      </c>
      <c r="M23" s="6"/>
      <c r="N23" s="6"/>
      <c r="O23" s="6"/>
      <c r="P23" s="6"/>
      <c r="Q23" s="6"/>
      <c r="R23" s="6"/>
      <c r="S23" s="6"/>
      <c r="T23" s="9"/>
      <c r="U23" s="9"/>
      <c r="V23" s="9"/>
      <c r="W23" s="9"/>
      <c r="X23" s="9"/>
      <c r="Y23" s="2"/>
      <c r="Z23" s="2">
        <v>5</v>
      </c>
      <c r="AA23" s="6">
        <v>2</v>
      </c>
      <c r="AB23" s="6">
        <v>5</v>
      </c>
      <c r="AC23" s="6">
        <v>5</v>
      </c>
      <c r="AD23" s="6">
        <v>5</v>
      </c>
      <c r="AE23" s="6">
        <v>5</v>
      </c>
      <c r="AF23" s="6"/>
      <c r="AG23" s="2"/>
      <c r="AH23" s="2">
        <v>3</v>
      </c>
      <c r="AI23" s="7">
        <v>4</v>
      </c>
      <c r="AJ23" s="7">
        <v>5</v>
      </c>
      <c r="AK23" s="7">
        <v>4</v>
      </c>
      <c r="AL23" s="7">
        <v>3</v>
      </c>
      <c r="AM23" s="7">
        <v>4</v>
      </c>
      <c r="AN23" s="7">
        <v>4</v>
      </c>
      <c r="AO23" s="7">
        <v>4</v>
      </c>
      <c r="AP23" s="7">
        <v>4</v>
      </c>
      <c r="AQ23" s="7">
        <v>3</v>
      </c>
      <c r="AR23" s="6">
        <v>2</v>
      </c>
      <c r="AS23" s="6">
        <v>3</v>
      </c>
      <c r="AT23" s="6">
        <v>4</v>
      </c>
      <c r="AU23" s="6">
        <v>3</v>
      </c>
      <c r="AV23" s="6">
        <v>3</v>
      </c>
      <c r="AW23" s="6">
        <v>4</v>
      </c>
      <c r="AX23" s="6">
        <v>3</v>
      </c>
      <c r="AY23" s="6">
        <v>3</v>
      </c>
      <c r="AZ23" s="6">
        <v>4</v>
      </c>
      <c r="BA23" s="2">
        <v>4</v>
      </c>
      <c r="BB23" s="2" t="s">
        <v>493</v>
      </c>
      <c r="BC23" s="2"/>
      <c r="BD23" s="2" t="s">
        <v>540</v>
      </c>
      <c r="BE23" s="2"/>
      <c r="BF23" s="2">
        <v>2</v>
      </c>
      <c r="BG23" s="2"/>
      <c r="BH23" s="2" t="s">
        <v>436</v>
      </c>
      <c r="BI23" s="2"/>
      <c r="BJ23" s="2"/>
      <c r="BK23" s="6">
        <v>1</v>
      </c>
      <c r="BL23" s="6">
        <v>1</v>
      </c>
      <c r="BM23" s="6">
        <v>1</v>
      </c>
      <c r="BN23" s="11">
        <v>100</v>
      </c>
      <c r="BO23" s="2" t="s">
        <v>541</v>
      </c>
      <c r="BP23" s="2">
        <v>1E-3</v>
      </c>
      <c r="BQ23" s="2"/>
      <c r="BR23" s="2"/>
      <c r="BS23" s="2"/>
      <c r="BT23" s="2"/>
      <c r="BU23" s="2"/>
      <c r="BV23" s="2"/>
      <c r="BW23" s="2"/>
      <c r="BX23" s="2"/>
      <c r="BY23" s="6">
        <v>0</v>
      </c>
      <c r="BZ23" s="2" t="s">
        <v>425</v>
      </c>
      <c r="CA23" s="2"/>
      <c r="CB23" s="6">
        <v>4</v>
      </c>
      <c r="CC23" s="6">
        <v>4</v>
      </c>
      <c r="CD23" s="6">
        <v>2</v>
      </c>
      <c r="CE23" s="6">
        <v>2</v>
      </c>
      <c r="CF23" s="6">
        <v>4</v>
      </c>
      <c r="CG23" s="6">
        <v>4</v>
      </c>
      <c r="CH23" s="6">
        <v>4</v>
      </c>
      <c r="CI23" s="6">
        <v>4</v>
      </c>
      <c r="CJ23" s="6">
        <v>4</v>
      </c>
      <c r="CK23" s="6">
        <v>4</v>
      </c>
      <c r="CL23" s="6"/>
      <c r="CM23" s="6"/>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11"/>
      <c r="FH23" s="6"/>
      <c r="FI23" s="6"/>
      <c r="FJ23" s="6"/>
      <c r="FK23" s="6"/>
      <c r="FL23" s="6"/>
      <c r="FM23" s="6"/>
      <c r="FN23" s="11"/>
      <c r="FO23" s="2"/>
      <c r="FP23" s="6"/>
      <c r="FQ23" s="12"/>
      <c r="FR23" s="12"/>
      <c r="FS23" s="12"/>
      <c r="FT23" s="12"/>
      <c r="FU23" s="12"/>
      <c r="FV23" s="2"/>
      <c r="FW23" s="6"/>
      <c r="FX23" s="6"/>
      <c r="FY23" s="11"/>
      <c r="FZ23" s="2"/>
      <c r="GA23" s="2"/>
      <c r="GB23" s="2"/>
      <c r="GC23" s="2"/>
      <c r="GD23" s="15"/>
      <c r="GE23" s="15"/>
      <c r="GF23" s="15"/>
      <c r="GG23" s="15"/>
      <c r="GH23" s="15"/>
      <c r="GI23" s="15"/>
      <c r="GJ23" s="15"/>
      <c r="GK23" s="15"/>
      <c r="GL23" s="15"/>
      <c r="GM23" s="15"/>
      <c r="GN23" s="15"/>
      <c r="GO23" s="15"/>
      <c r="GP23" s="15"/>
      <c r="GQ23" s="15"/>
      <c r="GR23" s="15"/>
      <c r="GS23" s="15"/>
      <c r="GT23" s="15"/>
      <c r="GU23" s="15"/>
      <c r="GV23" s="25">
        <v>3.6585365853658538</v>
      </c>
      <c r="GW23" s="25">
        <v>41.463414634146339</v>
      </c>
      <c r="GX23" s="25">
        <v>19.512195121951219</v>
      </c>
      <c r="GY23" s="25">
        <v>7.3170731707317076</v>
      </c>
      <c r="GZ23" s="25">
        <v>6.0975609756097562</v>
      </c>
      <c r="HA23" s="25">
        <v>21.951219512195124</v>
      </c>
      <c r="HB23" s="25">
        <v>0</v>
      </c>
      <c r="HC23" s="25">
        <v>0</v>
      </c>
      <c r="HD23" s="2"/>
      <c r="HE23" s="2" t="s">
        <v>479</v>
      </c>
      <c r="HF23" s="2"/>
      <c r="HG23" s="2"/>
      <c r="HH23" s="2"/>
      <c r="HI23" s="2"/>
      <c r="HJ23" s="17">
        <v>45</v>
      </c>
      <c r="HK23" s="2"/>
      <c r="HL23" s="2"/>
      <c r="HM23" s="2"/>
      <c r="HN23" s="2"/>
      <c r="HO23" s="2">
        <v>0</v>
      </c>
      <c r="HP23" s="2" t="s">
        <v>398</v>
      </c>
    </row>
    <row r="24" spans="1:224" x14ac:dyDescent="0.25">
      <c r="A24" s="2" t="s">
        <v>542</v>
      </c>
      <c r="B24" s="6" t="s">
        <v>387</v>
      </c>
      <c r="C24" s="7" t="s">
        <v>543</v>
      </c>
      <c r="D24" s="7" t="s">
        <v>456</v>
      </c>
      <c r="E24" s="8" t="s">
        <v>453</v>
      </c>
      <c r="F24" s="7" t="s">
        <v>456</v>
      </c>
      <c r="G24" s="6" t="s">
        <v>453</v>
      </c>
      <c r="H24" s="6">
        <v>1</v>
      </c>
      <c r="I24" s="2" t="s">
        <v>6</v>
      </c>
      <c r="J24" s="9"/>
      <c r="K24" s="6"/>
      <c r="L24" s="6">
        <v>1</v>
      </c>
      <c r="M24" s="6"/>
      <c r="N24" s="6"/>
      <c r="O24" s="6"/>
      <c r="P24" s="6"/>
      <c r="Q24" s="6"/>
      <c r="R24" s="6"/>
      <c r="S24" s="6"/>
      <c r="T24" s="9"/>
      <c r="U24" s="9"/>
      <c r="V24" s="9"/>
      <c r="W24" s="9"/>
      <c r="X24" s="9"/>
      <c r="Y24" s="2"/>
      <c r="Z24" s="2">
        <v>5</v>
      </c>
      <c r="AA24" s="6">
        <v>4</v>
      </c>
      <c r="AB24" s="6">
        <v>4</v>
      </c>
      <c r="AC24" s="6">
        <v>4</v>
      </c>
      <c r="AD24" s="6">
        <v>4</v>
      </c>
      <c r="AE24" s="6">
        <v>4</v>
      </c>
      <c r="AF24" s="6"/>
      <c r="AG24" s="2"/>
      <c r="AH24" s="2">
        <v>4</v>
      </c>
      <c r="AI24" s="7">
        <v>4</v>
      </c>
      <c r="AJ24" s="7">
        <v>5</v>
      </c>
      <c r="AK24" s="7">
        <v>3</v>
      </c>
      <c r="AL24" s="7">
        <v>3</v>
      </c>
      <c r="AM24" s="7">
        <v>3</v>
      </c>
      <c r="AN24" s="7">
        <v>3</v>
      </c>
      <c r="AO24" s="7">
        <v>3</v>
      </c>
      <c r="AP24" s="7">
        <v>3</v>
      </c>
      <c r="AQ24" s="7">
        <v>3</v>
      </c>
      <c r="AR24" s="6">
        <v>5</v>
      </c>
      <c r="AS24" s="6">
        <v>4</v>
      </c>
      <c r="AT24" s="6">
        <v>2</v>
      </c>
      <c r="AU24" s="6">
        <v>4</v>
      </c>
      <c r="AV24" s="6">
        <v>3</v>
      </c>
      <c r="AW24" s="6">
        <v>4</v>
      </c>
      <c r="AX24" s="6">
        <v>3</v>
      </c>
      <c r="AY24" s="6">
        <v>3</v>
      </c>
      <c r="AZ24" s="6">
        <v>2</v>
      </c>
      <c r="BA24" s="2">
        <v>5</v>
      </c>
      <c r="BB24" s="2" t="s">
        <v>468</v>
      </c>
      <c r="BC24" s="2"/>
      <c r="BD24" s="2" t="s">
        <v>544</v>
      </c>
      <c r="BE24" s="2"/>
      <c r="BF24" s="2">
        <v>3</v>
      </c>
      <c r="BG24" s="2"/>
      <c r="BH24" s="2" t="s">
        <v>459</v>
      </c>
      <c r="BI24" s="2"/>
      <c r="BJ24" s="2"/>
      <c r="BK24" s="6">
        <v>1</v>
      </c>
      <c r="BL24" s="6">
        <v>1</v>
      </c>
      <c r="BM24" s="6">
        <v>1</v>
      </c>
      <c r="BN24" s="20"/>
      <c r="BO24" s="2" t="s">
        <v>468</v>
      </c>
      <c r="BP24" s="2"/>
      <c r="BQ24" s="2">
        <v>0.5</v>
      </c>
      <c r="BR24" s="2"/>
      <c r="BS24" s="2"/>
      <c r="BT24" s="2"/>
      <c r="BU24" s="2"/>
      <c r="BV24" s="2"/>
      <c r="BW24" s="2"/>
      <c r="BX24" s="2"/>
      <c r="BY24" s="6">
        <v>0</v>
      </c>
      <c r="BZ24" s="2" t="s">
        <v>545</v>
      </c>
      <c r="CA24" s="2"/>
      <c r="CB24" s="6">
        <v>5</v>
      </c>
      <c r="CC24" s="6">
        <v>5</v>
      </c>
      <c r="CD24" s="6">
        <v>4</v>
      </c>
      <c r="CE24" s="6">
        <v>4</v>
      </c>
      <c r="CF24" s="6">
        <v>4</v>
      </c>
      <c r="CG24" s="6">
        <v>4</v>
      </c>
      <c r="CH24" s="6">
        <v>4</v>
      </c>
      <c r="CI24" s="6">
        <v>4</v>
      </c>
      <c r="CJ24" s="6">
        <v>4</v>
      </c>
      <c r="CK24" s="6">
        <v>4</v>
      </c>
      <c r="CL24" s="6">
        <v>4</v>
      </c>
      <c r="CM24" s="6"/>
      <c r="CN24" s="2" t="s">
        <v>546</v>
      </c>
      <c r="CO24" s="2" t="s">
        <v>456</v>
      </c>
      <c r="CP24" s="2" t="s">
        <v>543</v>
      </c>
      <c r="CQ24" s="2">
        <v>1</v>
      </c>
      <c r="CR24" s="2">
        <v>1</v>
      </c>
      <c r="CS24" s="2">
        <v>2017</v>
      </c>
      <c r="CT24" s="2">
        <v>0</v>
      </c>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11" t="s">
        <v>390</v>
      </c>
      <c r="FH24" s="6"/>
      <c r="FI24" s="13">
        <v>100</v>
      </c>
      <c r="FJ24" s="6"/>
      <c r="FK24" s="6"/>
      <c r="FL24" s="6"/>
      <c r="FM24" s="6"/>
      <c r="FN24" s="11"/>
      <c r="FO24" s="2"/>
      <c r="FP24" s="6" t="s">
        <v>390</v>
      </c>
      <c r="FQ24" s="27">
        <f>(16/61)*100</f>
        <v>26.229508196721312</v>
      </c>
      <c r="FR24" s="27">
        <f>(38/61)*100</f>
        <v>62.295081967213115</v>
      </c>
      <c r="FS24" s="27">
        <f>(7/61)*100</f>
        <v>11.475409836065573</v>
      </c>
      <c r="FT24" s="12">
        <v>0</v>
      </c>
      <c r="FU24" s="12">
        <v>0</v>
      </c>
      <c r="FV24" s="2"/>
      <c r="FW24" s="13"/>
      <c r="FX24" s="13"/>
      <c r="FY24" s="14"/>
      <c r="FZ24" s="2"/>
      <c r="GA24" s="2"/>
      <c r="GB24" s="2"/>
      <c r="GC24" s="2">
        <v>0</v>
      </c>
      <c r="GD24" s="15">
        <v>0</v>
      </c>
      <c r="GE24" s="15">
        <v>1</v>
      </c>
      <c r="GF24" s="15"/>
      <c r="GG24" s="15"/>
      <c r="GH24" s="15"/>
      <c r="GI24" s="15"/>
      <c r="GJ24" s="15"/>
      <c r="GK24" s="15"/>
      <c r="GL24" s="15"/>
      <c r="GM24" s="15"/>
      <c r="GN24" s="15"/>
      <c r="GO24" s="15"/>
      <c r="GP24" s="15"/>
      <c r="GQ24" s="15"/>
      <c r="GR24" s="15"/>
      <c r="GS24" s="15"/>
      <c r="GT24" s="15"/>
      <c r="GU24" s="15"/>
      <c r="GV24" s="16"/>
      <c r="GW24" s="16"/>
      <c r="GX24" s="16"/>
      <c r="GY24" s="16"/>
      <c r="GZ24" s="16"/>
      <c r="HA24" s="16"/>
      <c r="HB24" s="16"/>
      <c r="HC24" s="16"/>
      <c r="HD24" s="2"/>
      <c r="HE24" s="2" t="s">
        <v>479</v>
      </c>
      <c r="HF24" s="2"/>
      <c r="HG24" s="2"/>
      <c r="HH24" s="2"/>
      <c r="HI24" s="2"/>
      <c r="HJ24" s="17">
        <v>100</v>
      </c>
      <c r="HK24" s="2"/>
      <c r="HL24" s="2"/>
      <c r="HM24" s="2"/>
      <c r="HN24" s="2"/>
      <c r="HO24" s="2">
        <v>0</v>
      </c>
      <c r="HP24" s="2" t="s">
        <v>393</v>
      </c>
    </row>
    <row r="25" spans="1:224" x14ac:dyDescent="0.25">
      <c r="A25" s="2" t="s">
        <v>547</v>
      </c>
      <c r="B25" s="6" t="s">
        <v>387</v>
      </c>
      <c r="C25" s="7"/>
      <c r="D25" s="7" t="s">
        <v>456</v>
      </c>
      <c r="E25" s="8" t="s">
        <v>453</v>
      </c>
      <c r="F25" s="7" t="s">
        <v>456</v>
      </c>
      <c r="G25" s="6" t="s">
        <v>453</v>
      </c>
      <c r="H25" s="6">
        <v>1</v>
      </c>
      <c r="I25" s="2" t="s">
        <v>6</v>
      </c>
      <c r="J25" s="9"/>
      <c r="K25" s="6"/>
      <c r="L25" s="6"/>
      <c r="M25" s="6">
        <v>1</v>
      </c>
      <c r="N25" s="6"/>
      <c r="O25" s="6"/>
      <c r="P25" s="6"/>
      <c r="Q25" s="6"/>
      <c r="R25" s="6"/>
      <c r="S25" s="6"/>
      <c r="T25" s="9"/>
      <c r="U25" s="9">
        <v>2017</v>
      </c>
      <c r="V25" s="9"/>
      <c r="W25" s="9"/>
      <c r="X25" s="9"/>
      <c r="Y25" s="2"/>
      <c r="Z25" s="2">
        <v>5</v>
      </c>
      <c r="AA25" s="22"/>
      <c r="AB25" s="22"/>
      <c r="AC25" s="6">
        <v>4</v>
      </c>
      <c r="AD25" s="6">
        <v>5</v>
      </c>
      <c r="AE25" s="6">
        <v>4</v>
      </c>
      <c r="AF25" s="6"/>
      <c r="AG25" s="2"/>
      <c r="AH25" s="2">
        <v>5</v>
      </c>
      <c r="AI25" s="7">
        <v>4</v>
      </c>
      <c r="AJ25" s="7">
        <v>4</v>
      </c>
      <c r="AK25" s="7">
        <v>4</v>
      </c>
      <c r="AL25" s="7">
        <v>5</v>
      </c>
      <c r="AM25" s="7">
        <v>4</v>
      </c>
      <c r="AN25" s="7">
        <v>4</v>
      </c>
      <c r="AO25" s="7">
        <v>3</v>
      </c>
      <c r="AP25" s="7">
        <v>5</v>
      </c>
      <c r="AQ25" s="7">
        <v>4</v>
      </c>
      <c r="AR25" s="6">
        <v>4</v>
      </c>
      <c r="AS25" s="6">
        <v>5</v>
      </c>
      <c r="AT25" s="6">
        <v>4</v>
      </c>
      <c r="AU25" s="6">
        <v>4</v>
      </c>
      <c r="AV25" s="6">
        <v>3</v>
      </c>
      <c r="AW25" s="6">
        <v>2</v>
      </c>
      <c r="AX25" s="6">
        <v>3</v>
      </c>
      <c r="AY25" s="6">
        <v>3</v>
      </c>
      <c r="AZ25" s="6">
        <v>3</v>
      </c>
      <c r="BA25" s="2">
        <v>6</v>
      </c>
      <c r="BB25" s="2"/>
      <c r="BC25" s="2"/>
      <c r="BD25" s="2"/>
      <c r="BE25" s="2"/>
      <c r="BF25" s="2"/>
      <c r="BG25" s="2"/>
      <c r="BH25" s="2"/>
      <c r="BI25" s="2"/>
      <c r="BJ25" s="2"/>
      <c r="BK25" s="6"/>
      <c r="BL25" s="6"/>
      <c r="BM25" s="6"/>
      <c r="BN25" s="11"/>
      <c r="BO25" s="2"/>
      <c r="BP25" s="2"/>
      <c r="BQ25" s="2"/>
      <c r="BR25" s="2"/>
      <c r="BS25" s="2"/>
      <c r="BT25" s="2"/>
      <c r="BU25" s="2"/>
      <c r="BV25" s="2"/>
      <c r="BW25" s="2"/>
      <c r="BX25" s="2"/>
      <c r="BY25" s="6"/>
      <c r="BZ25" s="2"/>
      <c r="CA25" s="2"/>
      <c r="CB25" s="6"/>
      <c r="CC25" s="6"/>
      <c r="CD25" s="6"/>
      <c r="CE25" s="6"/>
      <c r="CF25" s="6"/>
      <c r="CG25" s="6"/>
      <c r="CH25" s="6"/>
      <c r="CI25" s="6"/>
      <c r="CJ25" s="6"/>
      <c r="CK25" s="6"/>
      <c r="CL25" s="6"/>
      <c r="CM25" s="6"/>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11" t="s">
        <v>390</v>
      </c>
      <c r="FH25" s="6"/>
      <c r="FI25" s="6"/>
      <c r="FJ25" s="13">
        <v>100</v>
      </c>
      <c r="FK25" s="6"/>
      <c r="FL25" s="6"/>
      <c r="FM25" s="6"/>
      <c r="FN25" s="11"/>
      <c r="FO25" s="2"/>
      <c r="FP25" s="6" t="s">
        <v>390</v>
      </c>
      <c r="FQ25" s="24">
        <f>(85/112)*100</f>
        <v>75.892857142857139</v>
      </c>
      <c r="FR25" s="24">
        <f>(7/112)*100</f>
        <v>6.25</v>
      </c>
      <c r="FS25" s="24">
        <f>(6/112)*100</f>
        <v>5.3571428571428568</v>
      </c>
      <c r="FT25" s="24">
        <f>(7/112)*100</f>
        <v>6.25</v>
      </c>
      <c r="FU25" s="24">
        <f>(7/112)*100</f>
        <v>6.25</v>
      </c>
      <c r="FV25" s="2"/>
      <c r="FW25" s="6"/>
      <c r="FX25" s="13"/>
      <c r="FY25" s="14"/>
      <c r="FZ25" s="2"/>
      <c r="GA25" s="2"/>
      <c r="GB25" s="2"/>
      <c r="GC25" s="2"/>
      <c r="GD25" s="15"/>
      <c r="GE25" s="15"/>
      <c r="GF25" s="15"/>
      <c r="GG25" s="15"/>
      <c r="GH25" s="15"/>
      <c r="GI25" s="15"/>
      <c r="GJ25" s="15"/>
      <c r="GK25" s="15"/>
      <c r="GL25" s="15"/>
      <c r="GM25" s="15"/>
      <c r="GN25" s="15"/>
      <c r="GO25" s="15"/>
      <c r="GP25" s="15"/>
      <c r="GQ25" s="15"/>
      <c r="GR25" s="15"/>
      <c r="GS25" s="15"/>
      <c r="GT25" s="15"/>
      <c r="GU25" s="15"/>
      <c r="GV25" s="16"/>
      <c r="GW25" s="16"/>
      <c r="GX25" s="16"/>
      <c r="GY25" s="16"/>
      <c r="GZ25" s="16"/>
      <c r="HA25" s="16"/>
      <c r="HB25" s="16"/>
      <c r="HC25" s="16"/>
      <c r="HD25" s="2"/>
      <c r="HE25" s="2"/>
      <c r="HF25" s="2"/>
      <c r="HG25" s="2"/>
      <c r="HH25" s="2"/>
      <c r="HI25" s="2"/>
      <c r="HJ25" s="17"/>
      <c r="HK25" s="2"/>
      <c r="HL25" s="2"/>
      <c r="HM25" s="2"/>
      <c r="HN25" s="2"/>
      <c r="HO25" s="2">
        <v>0</v>
      </c>
      <c r="HP25" s="2" t="s">
        <v>393</v>
      </c>
    </row>
    <row r="26" spans="1:224" x14ac:dyDescent="0.25">
      <c r="A26" s="2" t="s">
        <v>548</v>
      </c>
      <c r="B26" s="6" t="s">
        <v>400</v>
      </c>
      <c r="C26" s="7" t="s">
        <v>549</v>
      </c>
      <c r="D26" s="7" t="s">
        <v>550</v>
      </c>
      <c r="E26" s="8" t="s">
        <v>413</v>
      </c>
      <c r="F26" s="7" t="s">
        <v>550</v>
      </c>
      <c r="G26" s="6" t="s">
        <v>413</v>
      </c>
      <c r="H26" s="6">
        <v>6</v>
      </c>
      <c r="I26" s="2" t="s">
        <v>2</v>
      </c>
      <c r="J26" s="18">
        <v>2018</v>
      </c>
      <c r="K26" s="6">
        <v>1</v>
      </c>
      <c r="L26" s="6">
        <v>1</v>
      </c>
      <c r="M26" s="6">
        <v>1</v>
      </c>
      <c r="N26" s="6">
        <v>1</v>
      </c>
      <c r="O26" s="6">
        <v>1</v>
      </c>
      <c r="P26" s="6">
        <v>1</v>
      </c>
      <c r="Q26" s="6">
        <v>1</v>
      </c>
      <c r="R26" s="6" t="s">
        <v>551</v>
      </c>
      <c r="S26" s="10">
        <v>2017</v>
      </c>
      <c r="T26" s="18">
        <v>2017</v>
      </c>
      <c r="U26" s="18">
        <v>2016</v>
      </c>
      <c r="V26" s="18">
        <v>2017</v>
      </c>
      <c r="W26" s="18">
        <v>2017</v>
      </c>
      <c r="X26" s="18">
        <v>2017</v>
      </c>
      <c r="Y26" s="29">
        <v>2017</v>
      </c>
      <c r="Z26" s="2">
        <v>1</v>
      </c>
      <c r="AA26" s="6">
        <v>3</v>
      </c>
      <c r="AB26" s="6">
        <v>5</v>
      </c>
      <c r="AC26" s="6">
        <v>5</v>
      </c>
      <c r="AD26" s="6">
        <v>2</v>
      </c>
      <c r="AE26" s="6">
        <v>4</v>
      </c>
      <c r="AF26" s="6"/>
      <c r="AG26" s="2"/>
      <c r="AH26" s="2">
        <v>2</v>
      </c>
      <c r="AI26" s="7">
        <v>5</v>
      </c>
      <c r="AJ26" s="7">
        <v>5</v>
      </c>
      <c r="AK26" s="7">
        <v>5</v>
      </c>
      <c r="AL26" s="7">
        <v>1</v>
      </c>
      <c r="AM26" s="7">
        <v>2</v>
      </c>
      <c r="AN26" s="7">
        <v>1</v>
      </c>
      <c r="AO26" s="7">
        <v>3</v>
      </c>
      <c r="AP26" s="7">
        <v>4</v>
      </c>
      <c r="AQ26" s="7">
        <v>2</v>
      </c>
      <c r="AR26" s="6">
        <v>1</v>
      </c>
      <c r="AS26" s="6">
        <v>2</v>
      </c>
      <c r="AT26" s="6">
        <v>1</v>
      </c>
      <c r="AU26" s="6">
        <v>2</v>
      </c>
      <c r="AV26" s="6">
        <v>2</v>
      </c>
      <c r="AW26" s="6">
        <v>3</v>
      </c>
      <c r="AX26" s="6">
        <v>1</v>
      </c>
      <c r="AY26" s="6">
        <v>2</v>
      </c>
      <c r="AZ26" s="6">
        <v>2</v>
      </c>
      <c r="BA26" s="2">
        <v>1</v>
      </c>
      <c r="BB26" s="2" t="s">
        <v>552</v>
      </c>
      <c r="BC26" s="2" t="s">
        <v>553</v>
      </c>
      <c r="BD26" s="2" t="s">
        <v>554</v>
      </c>
      <c r="BE26" s="2" t="s">
        <v>555</v>
      </c>
      <c r="BF26" s="2">
        <v>1</v>
      </c>
      <c r="BG26" s="2" t="s">
        <v>556</v>
      </c>
      <c r="BH26" s="2" t="s">
        <v>557</v>
      </c>
      <c r="BI26" s="2"/>
      <c r="BJ26" s="2" t="s">
        <v>558</v>
      </c>
      <c r="BK26" s="6">
        <v>7</v>
      </c>
      <c r="BL26" s="6">
        <v>3</v>
      </c>
      <c r="BM26" s="6">
        <v>500</v>
      </c>
      <c r="BN26" s="11">
        <v>100</v>
      </c>
      <c r="BO26" s="2" t="s">
        <v>437</v>
      </c>
      <c r="BP26" s="2">
        <v>0.27</v>
      </c>
      <c r="BQ26" s="2">
        <v>14.8</v>
      </c>
      <c r="BR26" s="2">
        <v>1</v>
      </c>
      <c r="BS26" s="2">
        <v>3.7</v>
      </c>
      <c r="BT26" s="2">
        <v>0.3</v>
      </c>
      <c r="BU26" s="2">
        <v>3</v>
      </c>
      <c r="BV26" s="2">
        <v>350</v>
      </c>
      <c r="BW26" s="2">
        <v>17.8</v>
      </c>
      <c r="BX26" s="2"/>
      <c r="BY26" s="6">
        <v>33</v>
      </c>
      <c r="BZ26" s="2" t="s">
        <v>559</v>
      </c>
      <c r="CA26" s="2"/>
      <c r="CB26" s="6">
        <v>3</v>
      </c>
      <c r="CC26" s="6">
        <v>3</v>
      </c>
      <c r="CD26" s="6">
        <v>2</v>
      </c>
      <c r="CE26" s="6">
        <v>5</v>
      </c>
      <c r="CF26" s="6">
        <v>4</v>
      </c>
      <c r="CG26" s="6">
        <v>5</v>
      </c>
      <c r="CH26" s="6">
        <v>5</v>
      </c>
      <c r="CI26" s="6">
        <v>4</v>
      </c>
      <c r="CJ26" s="6">
        <v>5</v>
      </c>
      <c r="CK26" s="6">
        <v>3</v>
      </c>
      <c r="CL26" s="6">
        <v>5</v>
      </c>
      <c r="CM26" s="6" t="s">
        <v>560</v>
      </c>
      <c r="CN26" s="2" t="s">
        <v>561</v>
      </c>
      <c r="CO26" s="2" t="s">
        <v>402</v>
      </c>
      <c r="CP26" s="2" t="s">
        <v>562</v>
      </c>
      <c r="CQ26" s="2">
        <v>1</v>
      </c>
      <c r="CR26" s="2">
        <v>900</v>
      </c>
      <c r="CS26" s="2">
        <v>2017</v>
      </c>
      <c r="CT26" s="2">
        <v>33</v>
      </c>
      <c r="CU26" s="2" t="s">
        <v>561</v>
      </c>
      <c r="CV26" s="2" t="s">
        <v>388</v>
      </c>
      <c r="CW26" s="2" t="s">
        <v>563</v>
      </c>
      <c r="CX26" s="2">
        <v>3</v>
      </c>
      <c r="CY26" s="2">
        <v>3700</v>
      </c>
      <c r="CZ26" s="2">
        <v>2017</v>
      </c>
      <c r="DA26" s="2">
        <v>50</v>
      </c>
      <c r="DB26" s="2" t="s">
        <v>564</v>
      </c>
      <c r="DC26" s="2" t="s">
        <v>388</v>
      </c>
      <c r="DD26" s="2" t="s">
        <v>563</v>
      </c>
      <c r="DE26" s="2">
        <v>1</v>
      </c>
      <c r="DF26" s="2" t="s">
        <v>565</v>
      </c>
      <c r="DG26" s="2">
        <v>2018</v>
      </c>
      <c r="DH26" s="2">
        <v>75</v>
      </c>
      <c r="DI26" s="2" t="s">
        <v>566</v>
      </c>
      <c r="DJ26" s="2" t="s">
        <v>388</v>
      </c>
      <c r="DK26" s="2" t="s">
        <v>563</v>
      </c>
      <c r="DL26" s="2">
        <v>0.5</v>
      </c>
      <c r="DM26" s="2" t="s">
        <v>567</v>
      </c>
      <c r="DN26" s="2">
        <v>2017</v>
      </c>
      <c r="DO26" s="2">
        <v>0</v>
      </c>
      <c r="DP26" s="2" t="s">
        <v>568</v>
      </c>
      <c r="DQ26" s="2" t="s">
        <v>569</v>
      </c>
      <c r="DR26" s="2" t="s">
        <v>563</v>
      </c>
      <c r="DS26" s="2">
        <v>0.15</v>
      </c>
      <c r="DT26" s="2">
        <v>100</v>
      </c>
      <c r="DU26" s="2">
        <v>2018</v>
      </c>
      <c r="DV26" s="2">
        <v>50</v>
      </c>
      <c r="DW26" s="2">
        <v>3</v>
      </c>
      <c r="DX26" s="2">
        <v>100</v>
      </c>
      <c r="DY26" s="2" t="s">
        <v>570</v>
      </c>
      <c r="DZ26" s="2"/>
      <c r="EA26" s="2" t="s">
        <v>571</v>
      </c>
      <c r="EB26" s="2"/>
      <c r="EC26" s="2" t="s">
        <v>437</v>
      </c>
      <c r="ED26" s="2">
        <v>29</v>
      </c>
      <c r="EE26" s="2">
        <v>1.1000000000000001E-3</v>
      </c>
      <c r="EF26" s="2">
        <v>2.7</v>
      </c>
      <c r="EG26" s="2">
        <v>9.7000000000000005E-4</v>
      </c>
      <c r="EH26" s="2">
        <v>5.0000000000000001E-3</v>
      </c>
      <c r="EI26" s="2" t="s">
        <v>572</v>
      </c>
      <c r="EJ26" s="2">
        <v>1.8000000000000001E-4</v>
      </c>
      <c r="EK26" s="2"/>
      <c r="EL26" s="2"/>
      <c r="EM26" s="2" t="s">
        <v>573</v>
      </c>
      <c r="EN26" s="2"/>
      <c r="EO26" s="2"/>
      <c r="EP26" s="2"/>
      <c r="EQ26" s="2"/>
      <c r="ER26" s="2" t="s">
        <v>574</v>
      </c>
      <c r="ES26" s="2" t="s">
        <v>575</v>
      </c>
      <c r="ET26" s="2" t="s">
        <v>576</v>
      </c>
      <c r="EU26" s="2" t="s">
        <v>577</v>
      </c>
      <c r="EV26" s="2" t="s">
        <v>578</v>
      </c>
      <c r="EW26" s="2" t="s">
        <v>579</v>
      </c>
      <c r="EX26" s="2" t="s">
        <v>421</v>
      </c>
      <c r="EY26" s="2" t="s">
        <v>580</v>
      </c>
      <c r="EZ26" s="2" t="s">
        <v>456</v>
      </c>
      <c r="FA26" s="2" t="s">
        <v>402</v>
      </c>
      <c r="FB26" s="2" t="s">
        <v>581</v>
      </c>
      <c r="FC26" s="2" t="s">
        <v>582</v>
      </c>
      <c r="FD26" s="2">
        <v>50</v>
      </c>
      <c r="FE26" s="2">
        <v>30</v>
      </c>
      <c r="FF26" s="2">
        <v>20</v>
      </c>
      <c r="FG26" s="11" t="s">
        <v>583</v>
      </c>
      <c r="FH26" s="24">
        <f>(20/134)*100</f>
        <v>14.925373134328357</v>
      </c>
      <c r="FI26" s="24">
        <f>(15/134)*100</f>
        <v>11.194029850746269</v>
      </c>
      <c r="FJ26" s="24">
        <f>(5/134)*100</f>
        <v>3.7313432835820892</v>
      </c>
      <c r="FK26" s="24">
        <f>(3/134)*100</f>
        <v>2.2388059701492535</v>
      </c>
      <c r="FL26" s="24">
        <f>(10/134)*100</f>
        <v>7.4626865671641784</v>
      </c>
      <c r="FM26" s="24">
        <f>(30/134)*100</f>
        <v>22.388059701492537</v>
      </c>
      <c r="FN26" s="30">
        <f>(51/134)*100</f>
        <v>38.059701492537314</v>
      </c>
      <c r="FO26" s="2" t="s">
        <v>584</v>
      </c>
      <c r="FP26" s="6" t="s">
        <v>538</v>
      </c>
      <c r="FQ26" s="12">
        <v>80</v>
      </c>
      <c r="FR26" s="12">
        <v>10</v>
      </c>
      <c r="FS26" s="12">
        <v>0</v>
      </c>
      <c r="FT26" s="12">
        <v>10</v>
      </c>
      <c r="FU26" s="12">
        <v>0</v>
      </c>
      <c r="FV26" s="2"/>
      <c r="FW26" s="6">
        <v>1</v>
      </c>
      <c r="FX26" s="6">
        <v>1</v>
      </c>
      <c r="FY26" s="11">
        <v>5</v>
      </c>
      <c r="FZ26" s="2">
        <v>2</v>
      </c>
      <c r="GA26" s="2">
        <v>5</v>
      </c>
      <c r="GB26" s="2">
        <v>15</v>
      </c>
      <c r="GC26" s="2">
        <v>1</v>
      </c>
      <c r="GD26" s="15">
        <v>1</v>
      </c>
      <c r="GE26" s="15">
        <v>1</v>
      </c>
      <c r="GF26" s="15">
        <v>1</v>
      </c>
      <c r="GG26" s="15">
        <v>1</v>
      </c>
      <c r="GH26" s="15">
        <v>1</v>
      </c>
      <c r="GI26" s="15">
        <v>15</v>
      </c>
      <c r="GJ26" s="15">
        <v>50</v>
      </c>
      <c r="GK26" s="15">
        <v>250</v>
      </c>
      <c r="GL26" s="15"/>
      <c r="GM26" s="15">
        <v>50</v>
      </c>
      <c r="GN26" s="15">
        <v>750</v>
      </c>
      <c r="GO26" s="15">
        <v>50</v>
      </c>
      <c r="GP26" s="15">
        <v>150</v>
      </c>
      <c r="GQ26" s="15">
        <v>150</v>
      </c>
      <c r="GR26" s="15"/>
      <c r="GS26" s="15"/>
      <c r="GT26" s="15"/>
      <c r="GU26" s="15"/>
      <c r="GV26" s="16">
        <v>0</v>
      </c>
      <c r="GW26" s="16">
        <v>5</v>
      </c>
      <c r="GX26" s="16">
        <v>20</v>
      </c>
      <c r="GY26" s="16">
        <v>0</v>
      </c>
      <c r="GZ26" s="16">
        <v>0</v>
      </c>
      <c r="HA26" s="16">
        <v>60</v>
      </c>
      <c r="HB26" s="16">
        <v>15</v>
      </c>
      <c r="HC26" s="16">
        <v>0</v>
      </c>
      <c r="HD26" s="2"/>
      <c r="HE26" s="2" t="s">
        <v>581</v>
      </c>
      <c r="HF26" s="2" t="s">
        <v>402</v>
      </c>
      <c r="HG26" s="2" t="s">
        <v>582</v>
      </c>
      <c r="HH26" s="2" t="s">
        <v>585</v>
      </c>
      <c r="HI26" s="2" t="s">
        <v>392</v>
      </c>
      <c r="HJ26" s="17">
        <v>50</v>
      </c>
      <c r="HK26" s="2">
        <v>20</v>
      </c>
      <c r="HL26" s="2">
        <v>10</v>
      </c>
      <c r="HM26" s="2">
        <v>10</v>
      </c>
      <c r="HN26" s="2">
        <v>5</v>
      </c>
      <c r="HO26" s="2">
        <v>0</v>
      </c>
      <c r="HP26" s="2" t="s">
        <v>393</v>
      </c>
    </row>
    <row r="27" spans="1:224" x14ac:dyDescent="0.25">
      <c r="A27" s="2" t="s">
        <v>586</v>
      </c>
      <c r="B27" s="6" t="s">
        <v>387</v>
      </c>
      <c r="C27" s="7"/>
      <c r="D27" s="7" t="s">
        <v>456</v>
      </c>
      <c r="E27" s="8" t="s">
        <v>453</v>
      </c>
      <c r="F27" s="7" t="s">
        <v>456</v>
      </c>
      <c r="G27" s="6" t="s">
        <v>453</v>
      </c>
      <c r="H27" s="6">
        <v>1</v>
      </c>
      <c r="I27" s="2" t="s">
        <v>6</v>
      </c>
      <c r="J27" s="9"/>
      <c r="K27" s="6"/>
      <c r="L27" s="6">
        <v>1</v>
      </c>
      <c r="M27" s="6"/>
      <c r="N27" s="6"/>
      <c r="O27" s="6"/>
      <c r="P27" s="6"/>
      <c r="Q27" s="6"/>
      <c r="R27" s="6"/>
      <c r="S27" s="6"/>
      <c r="T27" s="9">
        <v>2018</v>
      </c>
      <c r="U27" s="9"/>
      <c r="V27" s="9"/>
      <c r="W27" s="9"/>
      <c r="X27" s="9"/>
      <c r="Y27" s="2"/>
      <c r="Z27" s="2">
        <v>5</v>
      </c>
      <c r="AA27" s="6">
        <v>3</v>
      </c>
      <c r="AB27" s="6">
        <v>3</v>
      </c>
      <c r="AC27" s="6">
        <v>5</v>
      </c>
      <c r="AD27" s="6">
        <v>5</v>
      </c>
      <c r="AE27" s="6">
        <v>5</v>
      </c>
      <c r="AF27" s="6"/>
      <c r="AG27" s="2"/>
      <c r="AH27" s="2">
        <v>3</v>
      </c>
      <c r="AI27" s="7">
        <v>3</v>
      </c>
      <c r="AJ27" s="7">
        <v>3</v>
      </c>
      <c r="AK27" s="7">
        <v>3</v>
      </c>
      <c r="AL27" s="7">
        <v>3</v>
      </c>
      <c r="AM27" s="7">
        <v>3</v>
      </c>
      <c r="AN27" s="7">
        <v>3</v>
      </c>
      <c r="AO27" s="7">
        <v>3</v>
      </c>
      <c r="AP27" s="7">
        <v>4</v>
      </c>
      <c r="AQ27" s="7">
        <v>5</v>
      </c>
      <c r="AR27" s="6">
        <v>3</v>
      </c>
      <c r="AS27" s="6">
        <v>3</v>
      </c>
      <c r="AT27" s="6">
        <v>5</v>
      </c>
      <c r="AU27" s="6">
        <v>4</v>
      </c>
      <c r="AV27" s="6">
        <v>4</v>
      </c>
      <c r="AW27" s="6">
        <v>3</v>
      </c>
      <c r="AX27" s="6">
        <v>4</v>
      </c>
      <c r="AY27" s="6">
        <v>3</v>
      </c>
      <c r="AZ27" s="6">
        <v>5</v>
      </c>
      <c r="BA27" s="2">
        <v>4</v>
      </c>
      <c r="BB27" s="2" t="s">
        <v>468</v>
      </c>
      <c r="BC27" s="2"/>
      <c r="BD27" s="2" t="s">
        <v>587</v>
      </c>
      <c r="BE27" s="2"/>
      <c r="BF27" s="2">
        <v>2</v>
      </c>
      <c r="BG27" s="2"/>
      <c r="BH27" s="2" t="s">
        <v>459</v>
      </c>
      <c r="BI27" s="2"/>
      <c r="BJ27" s="2"/>
      <c r="BK27" s="19"/>
      <c r="BL27" s="19"/>
      <c r="BM27" s="19"/>
      <c r="BN27" s="20"/>
      <c r="BO27" s="2"/>
      <c r="BP27" s="2"/>
      <c r="BQ27" s="2"/>
      <c r="BR27" s="2"/>
      <c r="BS27" s="2"/>
      <c r="BT27" s="2"/>
      <c r="BU27" s="2"/>
      <c r="BV27" s="2"/>
      <c r="BW27" s="2"/>
      <c r="BX27" s="2"/>
      <c r="BY27" s="6">
        <v>4</v>
      </c>
      <c r="BZ27" s="2" t="s">
        <v>588</v>
      </c>
      <c r="CA27" s="2"/>
      <c r="CB27" s="6">
        <v>5</v>
      </c>
      <c r="CC27" s="6">
        <v>5</v>
      </c>
      <c r="CD27" s="6">
        <v>5</v>
      </c>
      <c r="CE27" s="6">
        <v>3</v>
      </c>
      <c r="CF27" s="6">
        <v>5</v>
      </c>
      <c r="CG27" s="6">
        <v>5</v>
      </c>
      <c r="CH27" s="6">
        <v>5</v>
      </c>
      <c r="CI27" s="6">
        <v>5</v>
      </c>
      <c r="CJ27" s="6">
        <v>5</v>
      </c>
      <c r="CK27" s="6">
        <v>5</v>
      </c>
      <c r="CL27" s="6"/>
      <c r="CM27" s="6"/>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11" t="s">
        <v>390</v>
      </c>
      <c r="FH27" s="6"/>
      <c r="FI27" s="13">
        <v>100</v>
      </c>
      <c r="FJ27" s="6"/>
      <c r="FK27" s="6"/>
      <c r="FL27" s="6"/>
      <c r="FM27" s="6"/>
      <c r="FN27" s="11"/>
      <c r="FO27" s="2"/>
      <c r="FP27" s="6" t="s">
        <v>390</v>
      </c>
      <c r="FQ27" s="27">
        <f>(5/27)*100</f>
        <v>18.518518518518519</v>
      </c>
      <c r="FR27" s="27">
        <f>(6/27)*100</f>
        <v>22.222222222222221</v>
      </c>
      <c r="FS27" s="27">
        <f>(5/27)*100</f>
        <v>18.518518518518519</v>
      </c>
      <c r="FT27" s="27">
        <f>(5/27)*100</f>
        <v>18.518518518518519</v>
      </c>
      <c r="FU27" s="27">
        <f>(6/27)*100</f>
        <v>22.222222222222221</v>
      </c>
      <c r="FV27" s="2"/>
      <c r="FW27" s="6"/>
      <c r="FX27" s="6"/>
      <c r="FY27" s="14"/>
      <c r="FZ27" s="2"/>
      <c r="GA27" s="2"/>
      <c r="GB27" s="2"/>
      <c r="GC27" s="2"/>
      <c r="GD27" s="15"/>
      <c r="GE27" s="15">
        <v>3</v>
      </c>
      <c r="GF27" s="15"/>
      <c r="GG27" s="15"/>
      <c r="GH27" s="15"/>
      <c r="GI27" s="15"/>
      <c r="GJ27" s="15"/>
      <c r="GK27" s="15"/>
      <c r="GL27" s="15"/>
      <c r="GM27" s="15"/>
      <c r="GN27" s="15"/>
      <c r="GO27" s="15"/>
      <c r="GP27" s="15"/>
      <c r="GQ27" s="15"/>
      <c r="GR27" s="15"/>
      <c r="GS27" s="15"/>
      <c r="GT27" s="15"/>
      <c r="GU27" s="15"/>
      <c r="GV27" s="25">
        <v>13.256484149855908</v>
      </c>
      <c r="GW27" s="25">
        <v>13.256484149855908</v>
      </c>
      <c r="GX27" s="25">
        <v>15.273775216138329</v>
      </c>
      <c r="GY27" s="25">
        <v>12.680115273775217</v>
      </c>
      <c r="GZ27" s="25">
        <v>9.5100864553314128</v>
      </c>
      <c r="HA27" s="25">
        <v>7.4927953890489913</v>
      </c>
      <c r="HB27" s="25">
        <v>28.530259365994237</v>
      </c>
      <c r="HC27" s="25">
        <v>0</v>
      </c>
      <c r="HD27" s="2"/>
      <c r="HE27" s="2" t="s">
        <v>589</v>
      </c>
      <c r="HF27" s="2"/>
      <c r="HG27" s="2"/>
      <c r="HH27" s="2"/>
      <c r="HI27" s="2"/>
      <c r="HJ27" s="17">
        <v>80</v>
      </c>
      <c r="HK27" s="2"/>
      <c r="HL27" s="2"/>
      <c r="HM27" s="2"/>
      <c r="HN27" s="2"/>
      <c r="HO27" s="2">
        <v>0</v>
      </c>
      <c r="HP27" s="2" t="s">
        <v>393</v>
      </c>
    </row>
    <row r="28" spans="1:224" x14ac:dyDescent="0.25">
      <c r="A28" s="2" t="s">
        <v>590</v>
      </c>
      <c r="B28" s="6" t="s">
        <v>387</v>
      </c>
      <c r="C28" s="7"/>
      <c r="D28" s="7" t="s">
        <v>591</v>
      </c>
      <c r="E28" s="8" t="s">
        <v>413</v>
      </c>
      <c r="F28" s="7" t="s">
        <v>591</v>
      </c>
      <c r="G28" s="6" t="s">
        <v>413</v>
      </c>
      <c r="H28" s="6">
        <v>2</v>
      </c>
      <c r="I28" s="2" t="s">
        <v>6</v>
      </c>
      <c r="J28" s="9"/>
      <c r="K28" s="6"/>
      <c r="L28" s="6">
        <v>1</v>
      </c>
      <c r="M28" s="6">
        <v>1</v>
      </c>
      <c r="N28" s="6"/>
      <c r="O28" s="6"/>
      <c r="P28" s="6"/>
      <c r="Q28" s="6"/>
      <c r="R28" s="6"/>
      <c r="S28" s="6"/>
      <c r="T28" s="9"/>
      <c r="U28" s="9"/>
      <c r="V28" s="9"/>
      <c r="W28" s="9"/>
      <c r="X28" s="9"/>
      <c r="Y28" s="2"/>
      <c r="Z28" s="2">
        <v>4</v>
      </c>
      <c r="AA28" s="6">
        <v>5</v>
      </c>
      <c r="AB28" s="6">
        <v>5</v>
      </c>
      <c r="AC28" s="6">
        <v>5</v>
      </c>
      <c r="AD28" s="6">
        <v>1</v>
      </c>
      <c r="AE28" s="6">
        <v>1</v>
      </c>
      <c r="AF28" s="6"/>
      <c r="AG28" s="2"/>
      <c r="AH28" s="2">
        <v>5</v>
      </c>
      <c r="AI28" s="7">
        <v>5</v>
      </c>
      <c r="AJ28" s="7">
        <v>1</v>
      </c>
      <c r="AK28" s="7">
        <v>5</v>
      </c>
      <c r="AL28" s="7">
        <v>2</v>
      </c>
      <c r="AM28" s="7">
        <v>1</v>
      </c>
      <c r="AN28" s="7">
        <v>1</v>
      </c>
      <c r="AO28" s="7">
        <v>1</v>
      </c>
      <c r="AP28" s="7">
        <v>1</v>
      </c>
      <c r="AQ28" s="7">
        <v>1</v>
      </c>
      <c r="AR28" s="6">
        <v>5</v>
      </c>
      <c r="AS28" s="6">
        <v>1</v>
      </c>
      <c r="AT28" s="6">
        <v>1</v>
      </c>
      <c r="AU28" s="6">
        <v>4</v>
      </c>
      <c r="AV28" s="6">
        <v>1</v>
      </c>
      <c r="AW28" s="6">
        <v>1</v>
      </c>
      <c r="AX28" s="6">
        <v>1</v>
      </c>
      <c r="AY28" s="6">
        <v>5</v>
      </c>
      <c r="AZ28" s="6">
        <v>5</v>
      </c>
      <c r="BA28" s="2">
        <v>6</v>
      </c>
      <c r="BB28" s="2" t="s">
        <v>592</v>
      </c>
      <c r="BC28" s="2" t="s">
        <v>593</v>
      </c>
      <c r="BD28" s="2" t="s">
        <v>594</v>
      </c>
      <c r="BE28" s="2"/>
      <c r="BF28" s="2">
        <v>2</v>
      </c>
      <c r="BG28" s="2"/>
      <c r="BH28" s="2" t="s">
        <v>595</v>
      </c>
      <c r="BI28" s="2" t="s">
        <v>596</v>
      </c>
      <c r="BJ28" s="2" t="s">
        <v>597</v>
      </c>
      <c r="BK28" s="6">
        <v>1</v>
      </c>
      <c r="BL28" s="6">
        <v>1</v>
      </c>
      <c r="BM28" s="6">
        <v>9</v>
      </c>
      <c r="BN28" s="20"/>
      <c r="BO28" s="2" t="s">
        <v>598</v>
      </c>
      <c r="BP28" s="2"/>
      <c r="BQ28" s="2" t="s">
        <v>599</v>
      </c>
      <c r="BR28" s="2"/>
      <c r="BS28" s="2"/>
      <c r="BT28" s="2"/>
      <c r="BU28" s="2"/>
      <c r="BV28" s="2"/>
      <c r="BW28" s="2">
        <v>9.9999999999999994E-12</v>
      </c>
      <c r="BX28" s="2" t="s">
        <v>600</v>
      </c>
      <c r="BY28" s="6">
        <v>0</v>
      </c>
      <c r="BZ28" s="2" t="s">
        <v>601</v>
      </c>
      <c r="CA28" s="2"/>
      <c r="CB28" s="6">
        <v>5</v>
      </c>
      <c r="CC28" s="6">
        <v>5</v>
      </c>
      <c r="CD28" s="6">
        <v>1</v>
      </c>
      <c r="CE28" s="6">
        <v>4</v>
      </c>
      <c r="CF28" s="6">
        <v>4</v>
      </c>
      <c r="CG28" s="6">
        <v>5</v>
      </c>
      <c r="CH28" s="6">
        <v>5</v>
      </c>
      <c r="CI28" s="6">
        <v>5</v>
      </c>
      <c r="CJ28" s="6">
        <v>5</v>
      </c>
      <c r="CK28" s="6">
        <v>5</v>
      </c>
      <c r="CL28" s="6"/>
      <c r="CM28" s="6"/>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11" t="s">
        <v>390</v>
      </c>
      <c r="FH28" s="6"/>
      <c r="FI28" s="6">
        <v>10</v>
      </c>
      <c r="FJ28" s="6">
        <v>90</v>
      </c>
      <c r="FK28" s="6"/>
      <c r="FL28" s="6"/>
      <c r="FM28" s="6"/>
      <c r="FN28" s="11"/>
      <c r="FO28" s="2"/>
      <c r="FP28" s="6" t="s">
        <v>390</v>
      </c>
      <c r="FQ28" s="12">
        <v>50</v>
      </c>
      <c r="FR28" s="12">
        <v>50</v>
      </c>
      <c r="FS28" s="12"/>
      <c r="FT28" s="12"/>
      <c r="FU28" s="12"/>
      <c r="FV28" s="2"/>
      <c r="FW28" s="13"/>
      <c r="FX28" s="13"/>
      <c r="FY28" s="14"/>
      <c r="FZ28" s="2"/>
      <c r="GA28" s="2"/>
      <c r="GB28" s="2"/>
      <c r="GC28" s="2"/>
      <c r="GD28" s="15"/>
      <c r="GE28" s="15"/>
      <c r="GF28" s="15"/>
      <c r="GG28" s="15"/>
      <c r="GH28" s="15"/>
      <c r="GI28" s="15"/>
      <c r="GJ28" s="15"/>
      <c r="GK28" s="15"/>
      <c r="GL28" s="15"/>
      <c r="GM28" s="15"/>
      <c r="GN28" s="15"/>
      <c r="GO28" s="15"/>
      <c r="GP28" s="15"/>
      <c r="GQ28" s="15"/>
      <c r="GR28" s="15"/>
      <c r="GS28" s="15"/>
      <c r="GT28" s="15"/>
      <c r="GU28" s="15"/>
      <c r="GV28" s="16"/>
      <c r="GW28" s="16"/>
      <c r="GX28" s="16"/>
      <c r="GY28" s="16"/>
      <c r="GZ28" s="16"/>
      <c r="HA28" s="16"/>
      <c r="HB28" s="16"/>
      <c r="HC28" s="16"/>
      <c r="HD28" s="2"/>
      <c r="HE28" s="2"/>
      <c r="HF28" s="2"/>
      <c r="HG28" s="2"/>
      <c r="HH28" s="2"/>
      <c r="HI28" s="2"/>
      <c r="HJ28" s="17"/>
      <c r="HK28" s="2"/>
      <c r="HL28" s="2"/>
      <c r="HM28" s="2"/>
      <c r="HN28" s="2"/>
      <c r="HO28" s="2">
        <v>0</v>
      </c>
      <c r="HP28" s="2" t="s">
        <v>393</v>
      </c>
    </row>
    <row r="29" spans="1:224" x14ac:dyDescent="0.25">
      <c r="A29" s="2" t="s">
        <v>602</v>
      </c>
      <c r="B29" s="6" t="s">
        <v>387</v>
      </c>
      <c r="C29" s="7" t="s">
        <v>603</v>
      </c>
      <c r="D29" s="7" t="s">
        <v>604</v>
      </c>
      <c r="E29" s="8" t="s">
        <v>413</v>
      </c>
      <c r="F29" s="7" t="s">
        <v>604</v>
      </c>
      <c r="G29" s="6" t="s">
        <v>413</v>
      </c>
      <c r="H29" s="6">
        <v>1</v>
      </c>
      <c r="I29" s="2" t="s">
        <v>6</v>
      </c>
      <c r="J29" s="9"/>
      <c r="K29" s="6"/>
      <c r="L29" s="6"/>
      <c r="M29" s="6">
        <v>1</v>
      </c>
      <c r="N29" s="6"/>
      <c r="O29" s="6"/>
      <c r="P29" s="6"/>
      <c r="Q29" s="6"/>
      <c r="R29" s="6"/>
      <c r="S29" s="6"/>
      <c r="T29" s="9"/>
      <c r="U29" s="18">
        <v>2017</v>
      </c>
      <c r="V29" s="9"/>
      <c r="W29" s="9"/>
      <c r="X29" s="9"/>
      <c r="Y29" s="2"/>
      <c r="Z29" s="2">
        <v>5</v>
      </c>
      <c r="AA29" s="6">
        <v>4</v>
      </c>
      <c r="AB29" s="6">
        <v>4</v>
      </c>
      <c r="AC29" s="6">
        <v>1</v>
      </c>
      <c r="AD29" s="6">
        <v>4</v>
      </c>
      <c r="AE29" s="6">
        <v>5</v>
      </c>
      <c r="AF29" s="6"/>
      <c r="AG29" s="2"/>
      <c r="AH29" s="2">
        <v>5</v>
      </c>
      <c r="AI29" s="7">
        <v>5</v>
      </c>
      <c r="AJ29" s="7">
        <v>5</v>
      </c>
      <c r="AK29" s="7">
        <v>4</v>
      </c>
      <c r="AL29" s="7">
        <v>5</v>
      </c>
      <c r="AM29" s="7">
        <v>5</v>
      </c>
      <c r="AN29" s="7">
        <v>5</v>
      </c>
      <c r="AO29" s="7">
        <v>3</v>
      </c>
      <c r="AP29" s="7">
        <v>1</v>
      </c>
      <c r="AQ29" s="7">
        <v>4</v>
      </c>
      <c r="AR29" s="6">
        <v>2</v>
      </c>
      <c r="AS29" s="6">
        <v>4</v>
      </c>
      <c r="AT29" s="6">
        <v>3</v>
      </c>
      <c r="AU29" s="6">
        <v>5</v>
      </c>
      <c r="AV29" s="6">
        <v>1</v>
      </c>
      <c r="AW29" s="6">
        <v>1</v>
      </c>
      <c r="AX29" s="6">
        <v>3</v>
      </c>
      <c r="AY29" s="6">
        <v>3</v>
      </c>
      <c r="AZ29" s="6">
        <v>1</v>
      </c>
      <c r="BA29" s="2">
        <v>4</v>
      </c>
      <c r="BB29" s="2"/>
      <c r="BC29" s="2"/>
      <c r="BD29" s="2"/>
      <c r="BE29" s="2"/>
      <c r="BF29" s="2"/>
      <c r="BG29" s="2"/>
      <c r="BH29" s="2"/>
      <c r="BI29" s="2"/>
      <c r="BJ29" s="2"/>
      <c r="BK29" s="6"/>
      <c r="BL29" s="6"/>
      <c r="BM29" s="6"/>
      <c r="BN29" s="11"/>
      <c r="BO29" s="2"/>
      <c r="BP29" s="2"/>
      <c r="BQ29" s="2"/>
      <c r="BR29" s="2"/>
      <c r="BS29" s="2"/>
      <c r="BT29" s="2"/>
      <c r="BU29" s="2"/>
      <c r="BV29" s="2"/>
      <c r="BW29" s="2"/>
      <c r="BX29" s="2"/>
      <c r="BY29" s="6"/>
      <c r="BZ29" s="2"/>
      <c r="CA29" s="2"/>
      <c r="CB29" s="6"/>
      <c r="CC29" s="6"/>
      <c r="CD29" s="6"/>
      <c r="CE29" s="6"/>
      <c r="CF29" s="6"/>
      <c r="CG29" s="6"/>
      <c r="CH29" s="6"/>
      <c r="CI29" s="6"/>
      <c r="CJ29" s="6"/>
      <c r="CK29" s="6"/>
      <c r="CL29" s="6"/>
      <c r="CM29" s="6"/>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11" t="s">
        <v>391</v>
      </c>
      <c r="FH29" s="6"/>
      <c r="FI29" s="6"/>
      <c r="FJ29" s="6">
        <v>100</v>
      </c>
      <c r="FK29" s="6"/>
      <c r="FL29" s="6"/>
      <c r="FM29" s="6"/>
      <c r="FN29" s="11"/>
      <c r="FO29" s="2"/>
      <c r="FP29" s="6" t="s">
        <v>391</v>
      </c>
      <c r="FQ29" s="27">
        <f>(10/31)*100</f>
        <v>32.258064516129032</v>
      </c>
      <c r="FR29" s="27">
        <f>(16/31)*100</f>
        <v>51.612903225806448</v>
      </c>
      <c r="FS29" s="27">
        <f>(5/31)*100</f>
        <v>16.129032258064516</v>
      </c>
      <c r="FT29" s="12">
        <v>0</v>
      </c>
      <c r="FU29" s="12"/>
      <c r="FV29" s="2"/>
      <c r="FW29" s="13"/>
      <c r="FX29" s="13"/>
      <c r="FY29" s="14"/>
      <c r="FZ29" s="2"/>
      <c r="GA29" s="2"/>
      <c r="GB29" s="2"/>
      <c r="GC29" s="2"/>
      <c r="GD29" s="15"/>
      <c r="GE29" s="15"/>
      <c r="GF29" s="15">
        <v>0</v>
      </c>
      <c r="GG29" s="15">
        <v>0</v>
      </c>
      <c r="GH29" s="15">
        <v>0</v>
      </c>
      <c r="GI29" s="15"/>
      <c r="GJ29" s="15"/>
      <c r="GK29" s="15"/>
      <c r="GL29" s="15"/>
      <c r="GM29" s="15"/>
      <c r="GN29" s="15"/>
      <c r="GO29" s="15"/>
      <c r="GP29" s="15"/>
      <c r="GQ29" s="15"/>
      <c r="GR29" s="15"/>
      <c r="GS29" s="15"/>
      <c r="GT29" s="15"/>
      <c r="GU29" s="15"/>
      <c r="GV29" s="16"/>
      <c r="GW29" s="16"/>
      <c r="GX29" s="16"/>
      <c r="GY29" s="16"/>
      <c r="GZ29" s="16"/>
      <c r="HA29" s="16"/>
      <c r="HB29" s="16"/>
      <c r="HC29" s="16"/>
      <c r="HD29" s="2"/>
      <c r="HE29" s="2"/>
      <c r="HF29" s="2"/>
      <c r="HG29" s="2"/>
      <c r="HH29" s="2"/>
      <c r="HI29" s="2"/>
      <c r="HJ29" s="17"/>
      <c r="HK29" s="2"/>
      <c r="HL29" s="2"/>
      <c r="HM29" s="2"/>
      <c r="HN29" s="2"/>
      <c r="HO29" s="2">
        <v>0</v>
      </c>
      <c r="HP29" s="2" t="s">
        <v>393</v>
      </c>
    </row>
    <row r="30" spans="1:224" x14ac:dyDescent="0.25">
      <c r="A30" s="2" t="s">
        <v>605</v>
      </c>
      <c r="B30" s="6" t="s">
        <v>400</v>
      </c>
      <c r="C30" s="7" t="s">
        <v>606</v>
      </c>
      <c r="D30" s="7" t="s">
        <v>607</v>
      </c>
      <c r="E30" s="8" t="s">
        <v>413</v>
      </c>
      <c r="F30" s="7" t="s">
        <v>607</v>
      </c>
      <c r="G30" s="6" t="s">
        <v>413</v>
      </c>
      <c r="H30" s="6">
        <v>1</v>
      </c>
      <c r="I30" s="2" t="s">
        <v>2</v>
      </c>
      <c r="J30" s="9"/>
      <c r="K30" s="6"/>
      <c r="L30" s="6"/>
      <c r="M30" s="6"/>
      <c r="N30" s="6"/>
      <c r="O30" s="6">
        <v>1</v>
      </c>
      <c r="P30" s="6"/>
      <c r="Q30" s="6">
        <v>1</v>
      </c>
      <c r="R30" s="6" t="s">
        <v>608</v>
      </c>
      <c r="S30" s="6"/>
      <c r="T30" s="9"/>
      <c r="U30" s="9"/>
      <c r="V30" s="9"/>
      <c r="W30" s="9"/>
      <c r="X30" s="9"/>
      <c r="Y30" s="2"/>
      <c r="Z30" s="2">
        <v>1</v>
      </c>
      <c r="AA30" s="6">
        <v>3</v>
      </c>
      <c r="AB30" s="6">
        <v>5</v>
      </c>
      <c r="AC30" s="6">
        <v>5</v>
      </c>
      <c r="AD30" s="6">
        <v>5</v>
      </c>
      <c r="AE30" s="6">
        <v>1</v>
      </c>
      <c r="AF30" s="6"/>
      <c r="AG30" s="2"/>
      <c r="AH30" s="2">
        <v>4</v>
      </c>
      <c r="AI30" s="7">
        <v>4</v>
      </c>
      <c r="AJ30" s="7">
        <v>4</v>
      </c>
      <c r="AK30" s="7">
        <v>4</v>
      </c>
      <c r="AL30" s="7">
        <v>4</v>
      </c>
      <c r="AM30" s="7">
        <v>4</v>
      </c>
      <c r="AN30" s="7">
        <v>4</v>
      </c>
      <c r="AO30" s="7">
        <v>4</v>
      </c>
      <c r="AP30" s="7">
        <v>4</v>
      </c>
      <c r="AQ30" s="7">
        <v>2</v>
      </c>
      <c r="AR30" s="6">
        <v>3</v>
      </c>
      <c r="AS30" s="6">
        <v>1</v>
      </c>
      <c r="AT30" s="6">
        <v>5</v>
      </c>
      <c r="AU30" s="6">
        <v>2</v>
      </c>
      <c r="AV30" s="6">
        <v>2</v>
      </c>
      <c r="AW30" s="6">
        <v>4</v>
      </c>
      <c r="AX30" s="6">
        <v>4</v>
      </c>
      <c r="AY30" s="6">
        <v>5</v>
      </c>
      <c r="AZ30" s="6">
        <v>5</v>
      </c>
      <c r="BA30" s="2">
        <v>4</v>
      </c>
      <c r="BB30" s="2"/>
      <c r="BC30" s="2"/>
      <c r="BD30" s="2"/>
      <c r="BE30" s="2"/>
      <c r="BF30" s="2">
        <v>2</v>
      </c>
      <c r="BG30" s="2"/>
      <c r="BH30" s="2" t="s">
        <v>609</v>
      </c>
      <c r="BI30" s="2"/>
      <c r="BJ30" s="2"/>
      <c r="BK30" s="19"/>
      <c r="BL30" s="19"/>
      <c r="BM30" s="19"/>
      <c r="BN30" s="20"/>
      <c r="BO30" s="2" t="s">
        <v>421</v>
      </c>
      <c r="BP30" s="2"/>
      <c r="BQ30" s="2"/>
      <c r="BR30" s="2"/>
      <c r="BS30" s="2"/>
      <c r="BT30" s="2"/>
      <c r="BU30" s="2"/>
      <c r="BV30" s="2"/>
      <c r="BW30" s="2"/>
      <c r="BX30" s="2"/>
      <c r="BY30" s="6">
        <v>20</v>
      </c>
      <c r="BZ30" s="2"/>
      <c r="CA30" s="2"/>
      <c r="CB30" s="6"/>
      <c r="CC30" s="6"/>
      <c r="CD30" s="6"/>
      <c r="CE30" s="6"/>
      <c r="CF30" s="6"/>
      <c r="CG30" s="6"/>
      <c r="CH30" s="6"/>
      <c r="CI30" s="6"/>
      <c r="CJ30" s="6"/>
      <c r="CK30" s="6"/>
      <c r="CL30" s="6"/>
      <c r="CM30" s="6"/>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11" t="s">
        <v>583</v>
      </c>
      <c r="FH30" s="6"/>
      <c r="FI30" s="6"/>
      <c r="FJ30" s="6"/>
      <c r="FK30" s="6"/>
      <c r="FL30" s="6">
        <v>100</v>
      </c>
      <c r="FM30" s="6"/>
      <c r="FN30" s="11"/>
      <c r="FO30" s="2"/>
      <c r="FP30" s="6" t="s">
        <v>414</v>
      </c>
      <c r="FQ30" s="12"/>
      <c r="FR30" s="12"/>
      <c r="FS30" s="12"/>
      <c r="FT30" s="27">
        <f>(40/57)*100</f>
        <v>70.175438596491219</v>
      </c>
      <c r="FU30" s="27">
        <f>(17/57)*100</f>
        <v>29.82456140350877</v>
      </c>
      <c r="FV30" s="2"/>
      <c r="FW30" s="6">
        <v>5</v>
      </c>
      <c r="FX30" s="6">
        <v>20</v>
      </c>
      <c r="FY30" s="11">
        <v>50</v>
      </c>
      <c r="FZ30" s="2"/>
      <c r="GA30" s="2"/>
      <c r="GB30" s="2"/>
      <c r="GC30" s="2"/>
      <c r="GD30" s="15"/>
      <c r="GE30" s="15"/>
      <c r="GF30" s="15"/>
      <c r="GG30" s="15"/>
      <c r="GH30" s="15"/>
      <c r="GI30" s="15"/>
      <c r="GJ30" s="15"/>
      <c r="GK30" s="15"/>
      <c r="GL30" s="15"/>
      <c r="GM30" s="15">
        <v>700000</v>
      </c>
      <c r="GN30" s="15">
        <v>1500000</v>
      </c>
      <c r="GO30" s="15"/>
      <c r="GP30" s="15"/>
      <c r="GQ30" s="15"/>
      <c r="GR30" s="15"/>
      <c r="GS30" s="15"/>
      <c r="GT30" s="15"/>
      <c r="GU30" s="15"/>
      <c r="GV30" s="25">
        <v>2.1276595744680851</v>
      </c>
      <c r="GW30" s="25">
        <v>21.276595744680851</v>
      </c>
      <c r="GX30" s="25">
        <v>37.234042553191486</v>
      </c>
      <c r="GY30" s="25">
        <v>1.0638297872340425</v>
      </c>
      <c r="GZ30" s="25">
        <v>1.0638297872340425</v>
      </c>
      <c r="HA30" s="25">
        <v>36.170212765957444</v>
      </c>
      <c r="HB30" s="25">
        <v>1.0638297872340425</v>
      </c>
      <c r="HC30" s="25">
        <v>0</v>
      </c>
      <c r="HD30" s="2"/>
      <c r="HE30" s="2" t="s">
        <v>402</v>
      </c>
      <c r="HF30" s="2" t="s">
        <v>392</v>
      </c>
      <c r="HG30" s="2" t="s">
        <v>610</v>
      </c>
      <c r="HH30" s="2" t="s">
        <v>416</v>
      </c>
      <c r="HI30" s="2" t="s">
        <v>581</v>
      </c>
      <c r="HJ30" s="17"/>
      <c r="HK30" s="2"/>
      <c r="HL30" s="2"/>
      <c r="HM30" s="2"/>
      <c r="HN30" s="2"/>
      <c r="HO30" s="2" t="s">
        <v>611</v>
      </c>
      <c r="HP30" s="2" t="s">
        <v>398</v>
      </c>
    </row>
    <row r="31" spans="1:224" x14ac:dyDescent="0.25">
      <c r="A31" s="2" t="s">
        <v>612</v>
      </c>
      <c r="B31" s="6" t="s">
        <v>387</v>
      </c>
      <c r="C31" s="7"/>
      <c r="D31" s="7" t="s">
        <v>456</v>
      </c>
      <c r="E31" s="8" t="s">
        <v>453</v>
      </c>
      <c r="F31" s="7" t="s">
        <v>456</v>
      </c>
      <c r="G31" s="6" t="s">
        <v>453</v>
      </c>
      <c r="H31" s="6">
        <v>1</v>
      </c>
      <c r="I31" s="2" t="s">
        <v>6</v>
      </c>
      <c r="J31" s="9"/>
      <c r="K31" s="6"/>
      <c r="L31" s="6">
        <v>1</v>
      </c>
      <c r="M31" s="6"/>
      <c r="N31" s="6"/>
      <c r="O31" s="6"/>
      <c r="P31" s="6"/>
      <c r="Q31" s="6"/>
      <c r="R31" s="6"/>
      <c r="S31" s="6"/>
      <c r="T31" s="18">
        <v>2018</v>
      </c>
      <c r="U31" s="9"/>
      <c r="V31" s="9"/>
      <c r="W31" s="9"/>
      <c r="X31" s="9"/>
      <c r="Y31" s="2"/>
      <c r="Z31" s="2">
        <v>5</v>
      </c>
      <c r="AA31" s="22"/>
      <c r="AB31" s="6">
        <v>4</v>
      </c>
      <c r="AC31" s="22"/>
      <c r="AD31" s="22"/>
      <c r="AE31" s="22"/>
      <c r="AF31" s="6"/>
      <c r="AG31" s="2"/>
      <c r="AH31" s="2">
        <v>2</v>
      </c>
      <c r="AI31" s="7">
        <v>3</v>
      </c>
      <c r="AJ31" s="7">
        <v>4</v>
      </c>
      <c r="AK31" s="22"/>
      <c r="AL31" s="7">
        <v>3</v>
      </c>
      <c r="AM31" s="7">
        <v>4</v>
      </c>
      <c r="AN31" s="22"/>
      <c r="AO31" s="7">
        <v>3</v>
      </c>
      <c r="AP31" s="7">
        <v>3</v>
      </c>
      <c r="AQ31" s="7">
        <v>3</v>
      </c>
      <c r="AR31" s="22"/>
      <c r="AS31" s="22"/>
      <c r="AT31" s="6">
        <v>4</v>
      </c>
      <c r="AU31" s="22"/>
      <c r="AV31" s="6">
        <v>4</v>
      </c>
      <c r="AW31" s="22"/>
      <c r="AX31" s="22"/>
      <c r="AY31" s="22"/>
      <c r="AZ31" s="6">
        <v>4</v>
      </c>
      <c r="BA31" s="2">
        <v>3</v>
      </c>
      <c r="BB31" s="2" t="s">
        <v>613</v>
      </c>
      <c r="BC31" s="2"/>
      <c r="BD31" s="2" t="s">
        <v>614</v>
      </c>
      <c r="BE31" s="2"/>
      <c r="BF31" s="2">
        <v>2</v>
      </c>
      <c r="BG31" s="2"/>
      <c r="BH31" s="2" t="s">
        <v>615</v>
      </c>
      <c r="BI31" s="2"/>
      <c r="BJ31" s="2"/>
      <c r="BK31" s="19"/>
      <c r="BL31" s="6">
        <v>1</v>
      </c>
      <c r="BM31" s="6">
        <v>1</v>
      </c>
      <c r="BN31" s="20">
        <v>100</v>
      </c>
      <c r="BO31" s="2" t="s">
        <v>541</v>
      </c>
      <c r="BP31" s="2" t="s">
        <v>616</v>
      </c>
      <c r="BQ31" s="2"/>
      <c r="BR31" s="2"/>
      <c r="BS31" s="2"/>
      <c r="BT31" s="2"/>
      <c r="BU31" s="2"/>
      <c r="BV31" s="2"/>
      <c r="BW31" s="2"/>
      <c r="BX31" s="2"/>
      <c r="BY31" s="6">
        <v>0</v>
      </c>
      <c r="BZ31" s="2" t="s">
        <v>617</v>
      </c>
      <c r="CA31" s="2"/>
      <c r="CB31" s="6">
        <v>3</v>
      </c>
      <c r="CC31" s="6">
        <v>3</v>
      </c>
      <c r="CD31" s="6">
        <v>3</v>
      </c>
      <c r="CE31" s="6">
        <v>3</v>
      </c>
      <c r="CF31" s="6">
        <v>3</v>
      </c>
      <c r="CG31" s="6">
        <v>3</v>
      </c>
      <c r="CH31" s="6">
        <v>3</v>
      </c>
      <c r="CI31" s="6">
        <v>3</v>
      </c>
      <c r="CJ31" s="6">
        <v>3</v>
      </c>
      <c r="CK31" s="6">
        <v>3</v>
      </c>
      <c r="CL31" s="6">
        <v>3</v>
      </c>
      <c r="CM31" s="6"/>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11" t="s">
        <v>391</v>
      </c>
      <c r="FH31" s="6"/>
      <c r="FI31" s="6"/>
      <c r="FJ31" s="6"/>
      <c r="FK31" s="6"/>
      <c r="FL31" s="6"/>
      <c r="FM31" s="6"/>
      <c r="FN31" s="11"/>
      <c r="FO31" s="2"/>
      <c r="FP31" s="6" t="s">
        <v>390</v>
      </c>
      <c r="FQ31" s="24">
        <f>(57/203)*100</f>
        <v>28.078817733990146</v>
      </c>
      <c r="FR31" s="24">
        <f>(75/203)*100</f>
        <v>36.945812807881772</v>
      </c>
      <c r="FS31" s="24">
        <f>(71/203)*100</f>
        <v>34.975369458128078</v>
      </c>
      <c r="FT31" s="12"/>
      <c r="FU31" s="12"/>
      <c r="FV31" s="2"/>
      <c r="FW31" s="6"/>
      <c r="FX31" s="6"/>
      <c r="FY31" s="11"/>
      <c r="FZ31" s="2"/>
      <c r="GA31" s="2"/>
      <c r="GB31" s="2"/>
      <c r="GC31" s="2"/>
      <c r="GD31" s="15"/>
      <c r="GE31" s="15"/>
      <c r="GF31" s="15"/>
      <c r="GG31" s="15"/>
      <c r="GH31" s="15"/>
      <c r="GI31" s="15"/>
      <c r="GJ31" s="15"/>
      <c r="GK31" s="15"/>
      <c r="GL31" s="15"/>
      <c r="GM31" s="15"/>
      <c r="GN31" s="15"/>
      <c r="GO31" s="15"/>
      <c r="GP31" s="15"/>
      <c r="GQ31" s="15"/>
      <c r="GR31" s="15"/>
      <c r="GS31" s="15"/>
      <c r="GT31" s="15"/>
      <c r="GU31" s="15"/>
      <c r="GV31" s="16"/>
      <c r="GW31" s="16"/>
      <c r="GX31" s="16"/>
      <c r="GY31" s="16"/>
      <c r="GZ31" s="16"/>
      <c r="HA31" s="16"/>
      <c r="HB31" s="16"/>
      <c r="HC31" s="16"/>
      <c r="HD31" s="2"/>
      <c r="HE31" s="2"/>
      <c r="HF31" s="2"/>
      <c r="HG31" s="2"/>
      <c r="HH31" s="2"/>
      <c r="HI31" s="2"/>
      <c r="HJ31" s="17"/>
      <c r="HK31" s="2"/>
      <c r="HL31" s="2"/>
      <c r="HM31" s="2"/>
      <c r="HN31" s="2"/>
      <c r="HO31" s="2">
        <v>0</v>
      </c>
      <c r="HP31" s="2" t="s">
        <v>398</v>
      </c>
    </row>
    <row r="32" spans="1:224" x14ac:dyDescent="0.25">
      <c r="A32" s="2" t="s">
        <v>618</v>
      </c>
      <c r="B32" s="6" t="s">
        <v>387</v>
      </c>
      <c r="C32" s="7"/>
      <c r="D32" s="7" t="s">
        <v>456</v>
      </c>
      <c r="E32" s="8" t="s">
        <v>453</v>
      </c>
      <c r="F32" s="7" t="s">
        <v>456</v>
      </c>
      <c r="G32" s="6" t="s">
        <v>453</v>
      </c>
      <c r="H32" s="6">
        <v>1</v>
      </c>
      <c r="I32" s="2" t="s">
        <v>6</v>
      </c>
      <c r="J32" s="9"/>
      <c r="K32" s="6"/>
      <c r="L32" s="6">
        <v>1</v>
      </c>
      <c r="M32" s="6"/>
      <c r="N32" s="6"/>
      <c r="O32" s="6"/>
      <c r="P32" s="6"/>
      <c r="Q32" s="6"/>
      <c r="R32" s="6"/>
      <c r="S32" s="6"/>
      <c r="T32" s="9"/>
      <c r="U32" s="9"/>
      <c r="V32" s="9"/>
      <c r="W32" s="9"/>
      <c r="X32" s="9"/>
      <c r="Y32" s="2"/>
      <c r="Z32" s="2">
        <v>5</v>
      </c>
      <c r="AA32" s="6">
        <v>5</v>
      </c>
      <c r="AB32" s="6">
        <v>2</v>
      </c>
      <c r="AC32" s="6">
        <v>4</v>
      </c>
      <c r="AD32" s="6">
        <v>5</v>
      </c>
      <c r="AE32" s="6">
        <v>5</v>
      </c>
      <c r="AF32" s="6"/>
      <c r="AG32" s="2"/>
      <c r="AH32" s="2">
        <v>5</v>
      </c>
      <c r="AI32" s="7">
        <v>4</v>
      </c>
      <c r="AJ32" s="7">
        <v>5</v>
      </c>
      <c r="AK32" s="7">
        <v>2</v>
      </c>
      <c r="AL32" s="7">
        <v>5</v>
      </c>
      <c r="AM32" s="7">
        <v>3</v>
      </c>
      <c r="AN32" s="7">
        <v>3</v>
      </c>
      <c r="AO32" s="7">
        <v>5</v>
      </c>
      <c r="AP32" s="7">
        <v>5</v>
      </c>
      <c r="AQ32" s="7">
        <v>2</v>
      </c>
      <c r="AR32" s="6">
        <v>3</v>
      </c>
      <c r="AS32" s="6"/>
      <c r="AT32" s="6">
        <v>5</v>
      </c>
      <c r="AU32" s="6">
        <v>5</v>
      </c>
      <c r="AV32" s="6">
        <v>3</v>
      </c>
      <c r="AW32" s="6">
        <v>4</v>
      </c>
      <c r="AX32" s="6">
        <v>2</v>
      </c>
      <c r="AY32" s="6">
        <v>3</v>
      </c>
      <c r="AZ32" s="6">
        <v>5</v>
      </c>
      <c r="BA32" s="2">
        <v>3</v>
      </c>
      <c r="BB32" s="2" t="s">
        <v>619</v>
      </c>
      <c r="BC32" s="2"/>
      <c r="BD32" s="2" t="s">
        <v>620</v>
      </c>
      <c r="BE32" s="2"/>
      <c r="BF32" s="2">
        <v>2</v>
      </c>
      <c r="BG32" s="2"/>
      <c r="BH32" s="2" t="s">
        <v>495</v>
      </c>
      <c r="BI32" s="2"/>
      <c r="BJ32" s="2"/>
      <c r="BK32" s="19"/>
      <c r="BL32" s="19"/>
      <c r="BM32" s="19"/>
      <c r="BN32" s="20"/>
      <c r="BO32" s="2" t="s">
        <v>541</v>
      </c>
      <c r="BP32" s="2">
        <v>100</v>
      </c>
      <c r="BQ32" s="2"/>
      <c r="BR32" s="2"/>
      <c r="BS32" s="2"/>
      <c r="BT32" s="2"/>
      <c r="BU32" s="2"/>
      <c r="BV32" s="2"/>
      <c r="BW32" s="2"/>
      <c r="BX32" s="2"/>
      <c r="BY32" s="6">
        <v>0</v>
      </c>
      <c r="BZ32" s="2" t="s">
        <v>621</v>
      </c>
      <c r="CA32" s="2"/>
      <c r="CB32" s="6">
        <v>5</v>
      </c>
      <c r="CC32" s="6">
        <v>5</v>
      </c>
      <c r="CD32" s="6">
        <v>4</v>
      </c>
      <c r="CE32" s="6">
        <v>1</v>
      </c>
      <c r="CF32" s="6">
        <v>5</v>
      </c>
      <c r="CG32" s="6">
        <v>5</v>
      </c>
      <c r="CH32" s="6">
        <v>5</v>
      </c>
      <c r="CI32" s="6">
        <v>4</v>
      </c>
      <c r="CJ32" s="6">
        <v>3</v>
      </c>
      <c r="CK32" s="6">
        <v>1</v>
      </c>
      <c r="CL32" s="6">
        <v>3</v>
      </c>
      <c r="CM32" s="6"/>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11" t="s">
        <v>391</v>
      </c>
      <c r="FH32" s="6"/>
      <c r="FI32" s="6"/>
      <c r="FJ32" s="6"/>
      <c r="FK32" s="6"/>
      <c r="FL32" s="6"/>
      <c r="FM32" s="6"/>
      <c r="FN32" s="11"/>
      <c r="FO32" s="2"/>
      <c r="FP32" s="6" t="s">
        <v>391</v>
      </c>
      <c r="FQ32" s="12"/>
      <c r="FR32" s="12"/>
      <c r="FS32" s="12"/>
      <c r="FT32" s="12"/>
      <c r="FU32" s="12"/>
      <c r="FV32" s="2"/>
      <c r="FW32" s="13"/>
      <c r="FX32" s="13"/>
      <c r="FY32" s="14"/>
      <c r="FZ32" s="2"/>
      <c r="GA32" s="2"/>
      <c r="GB32" s="2"/>
      <c r="GC32" s="2"/>
      <c r="GD32" s="15"/>
      <c r="GE32" s="15"/>
      <c r="GF32" s="15"/>
      <c r="GG32" s="15"/>
      <c r="GH32" s="15"/>
      <c r="GI32" s="15"/>
      <c r="GJ32" s="15"/>
      <c r="GK32" s="15"/>
      <c r="GL32" s="15"/>
      <c r="GM32" s="15"/>
      <c r="GN32" s="15"/>
      <c r="GO32" s="15"/>
      <c r="GP32" s="15"/>
      <c r="GQ32" s="15"/>
      <c r="GR32" s="15"/>
      <c r="GS32" s="15"/>
      <c r="GT32" s="15"/>
      <c r="GU32" s="15"/>
      <c r="GV32" s="16"/>
      <c r="GW32" s="16"/>
      <c r="GX32" s="16"/>
      <c r="GY32" s="16"/>
      <c r="GZ32" s="16"/>
      <c r="HA32" s="16"/>
      <c r="HB32" s="16"/>
      <c r="HC32" s="16"/>
      <c r="HD32" s="2"/>
      <c r="HE32" s="2"/>
      <c r="HF32" s="2"/>
      <c r="HG32" s="2"/>
      <c r="HH32" s="2"/>
      <c r="HI32" s="2"/>
      <c r="HJ32" s="17"/>
      <c r="HK32" s="2"/>
      <c r="HL32" s="2"/>
      <c r="HM32" s="2"/>
      <c r="HN32" s="2"/>
      <c r="HO32" s="2">
        <v>0</v>
      </c>
      <c r="HP32" s="2" t="s">
        <v>398</v>
      </c>
    </row>
    <row r="33" spans="1:224" x14ac:dyDescent="0.25">
      <c r="A33" s="2" t="s">
        <v>622</v>
      </c>
      <c r="B33" s="6" t="s">
        <v>387</v>
      </c>
      <c r="C33" s="7" t="s">
        <v>623</v>
      </c>
      <c r="D33" s="7" t="s">
        <v>388</v>
      </c>
      <c r="E33" s="8" t="s">
        <v>389</v>
      </c>
      <c r="F33" s="7" t="s">
        <v>388</v>
      </c>
      <c r="G33" s="6" t="s">
        <v>389</v>
      </c>
      <c r="H33" s="6">
        <v>1</v>
      </c>
      <c r="I33" s="2" t="s">
        <v>2</v>
      </c>
      <c r="J33" s="18">
        <v>2017</v>
      </c>
      <c r="K33" s="6"/>
      <c r="L33" s="6"/>
      <c r="M33" s="6">
        <v>1</v>
      </c>
      <c r="N33" s="6"/>
      <c r="O33" s="6"/>
      <c r="P33" s="6"/>
      <c r="Q33" s="6"/>
      <c r="R33" s="6"/>
      <c r="S33" s="6"/>
      <c r="T33" s="9"/>
      <c r="U33" s="18">
        <v>2017</v>
      </c>
      <c r="V33" s="9"/>
      <c r="W33" s="9"/>
      <c r="X33" s="9"/>
      <c r="Y33" s="2"/>
      <c r="Z33" s="2">
        <v>3</v>
      </c>
      <c r="AA33" s="6">
        <v>5</v>
      </c>
      <c r="AB33" s="6">
        <v>5</v>
      </c>
      <c r="AC33" s="6">
        <v>5</v>
      </c>
      <c r="AD33" s="6">
        <v>5</v>
      </c>
      <c r="AE33" s="6">
        <v>1</v>
      </c>
      <c r="AF33" s="6"/>
      <c r="AG33" s="2"/>
      <c r="AH33" s="2">
        <v>4</v>
      </c>
      <c r="AI33" s="7">
        <v>4</v>
      </c>
      <c r="AJ33" s="7">
        <v>4</v>
      </c>
      <c r="AK33" s="7">
        <v>4</v>
      </c>
      <c r="AL33" s="7">
        <v>1</v>
      </c>
      <c r="AM33" s="7">
        <v>2</v>
      </c>
      <c r="AN33" s="7">
        <v>2</v>
      </c>
      <c r="AO33" s="7">
        <v>1</v>
      </c>
      <c r="AP33" s="7">
        <v>1</v>
      </c>
      <c r="AQ33" s="7">
        <v>1</v>
      </c>
      <c r="AR33" s="6">
        <v>1</v>
      </c>
      <c r="AS33" s="6">
        <v>5</v>
      </c>
      <c r="AT33" s="6">
        <v>1</v>
      </c>
      <c r="AU33" s="6">
        <v>2</v>
      </c>
      <c r="AV33" s="6">
        <v>1</v>
      </c>
      <c r="AW33" s="6">
        <v>1</v>
      </c>
      <c r="AX33" s="6">
        <v>4</v>
      </c>
      <c r="AY33" s="6">
        <v>2</v>
      </c>
      <c r="AZ33" s="6">
        <v>1</v>
      </c>
      <c r="BA33" s="2">
        <v>5</v>
      </c>
      <c r="BB33" s="2"/>
      <c r="BC33" s="2"/>
      <c r="BD33" s="2"/>
      <c r="BE33" s="2"/>
      <c r="BF33" s="2"/>
      <c r="BG33" s="2"/>
      <c r="BH33" s="2"/>
      <c r="BI33" s="2"/>
      <c r="BJ33" s="2"/>
      <c r="BK33" s="6"/>
      <c r="BL33" s="6"/>
      <c r="BM33" s="6"/>
      <c r="BN33" s="11"/>
      <c r="BO33" s="2"/>
      <c r="BP33" s="2"/>
      <c r="BQ33" s="2"/>
      <c r="BR33" s="2"/>
      <c r="BS33" s="2"/>
      <c r="BT33" s="2"/>
      <c r="BU33" s="2"/>
      <c r="BV33" s="2"/>
      <c r="BW33" s="2"/>
      <c r="BX33" s="2"/>
      <c r="BY33" s="6"/>
      <c r="BZ33" s="2"/>
      <c r="CA33" s="2"/>
      <c r="CB33" s="6"/>
      <c r="CC33" s="6"/>
      <c r="CD33" s="6"/>
      <c r="CE33" s="6"/>
      <c r="CF33" s="6"/>
      <c r="CG33" s="6"/>
      <c r="CH33" s="6"/>
      <c r="CI33" s="6"/>
      <c r="CJ33" s="6"/>
      <c r="CK33" s="6"/>
      <c r="CL33" s="6"/>
      <c r="CM33" s="6"/>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11" t="s">
        <v>415</v>
      </c>
      <c r="FH33" s="6"/>
      <c r="FI33" s="6"/>
      <c r="FJ33" s="6">
        <v>100</v>
      </c>
      <c r="FK33" s="6"/>
      <c r="FL33" s="6"/>
      <c r="FM33" s="6"/>
      <c r="FN33" s="11"/>
      <c r="FO33" s="2"/>
      <c r="FP33" s="6" t="s">
        <v>477</v>
      </c>
      <c r="FQ33" s="27">
        <f>(45/85)*100</f>
        <v>52.941176470588239</v>
      </c>
      <c r="FR33" s="27">
        <f>(35/85)*100</f>
        <v>41.17647058823529</v>
      </c>
      <c r="FS33" s="27">
        <f>(5/85)*100</f>
        <v>5.8823529411764701</v>
      </c>
      <c r="FT33" s="12"/>
      <c r="FU33" s="12">
        <v>0</v>
      </c>
      <c r="FV33" s="2"/>
      <c r="FW33" s="6">
        <v>0</v>
      </c>
      <c r="FX33" s="6">
        <v>0</v>
      </c>
      <c r="FY33" s="11">
        <v>1</v>
      </c>
      <c r="FZ33" s="2"/>
      <c r="GA33" s="2"/>
      <c r="GB33" s="2"/>
      <c r="GC33" s="2"/>
      <c r="GD33" s="15"/>
      <c r="GE33" s="15"/>
      <c r="GF33" s="15"/>
      <c r="GG33" s="15"/>
      <c r="GH33" s="15"/>
      <c r="GI33" s="15"/>
      <c r="GJ33" s="15"/>
      <c r="GK33" s="15"/>
      <c r="GL33" s="15"/>
      <c r="GM33" s="15"/>
      <c r="GN33" s="15"/>
      <c r="GO33" s="15"/>
      <c r="GP33" s="15"/>
      <c r="GQ33" s="15"/>
      <c r="GR33" s="15"/>
      <c r="GS33" s="15"/>
      <c r="GT33" s="15"/>
      <c r="GU33" s="15"/>
      <c r="GV33" s="16"/>
      <c r="GW33" s="16"/>
      <c r="GX33" s="16"/>
      <c r="GY33" s="16"/>
      <c r="GZ33" s="16"/>
      <c r="HA33" s="16"/>
      <c r="HB33" s="16"/>
      <c r="HC33" s="16"/>
      <c r="HD33" s="2"/>
      <c r="HE33" s="2"/>
      <c r="HF33" s="2"/>
      <c r="HG33" s="2"/>
      <c r="HH33" s="2"/>
      <c r="HI33" s="2"/>
      <c r="HJ33" s="17"/>
      <c r="HK33" s="2"/>
      <c r="HL33" s="2"/>
      <c r="HM33" s="2"/>
      <c r="HN33" s="2"/>
      <c r="HO33" s="2">
        <v>0</v>
      </c>
      <c r="HP33" s="2" t="s">
        <v>393</v>
      </c>
    </row>
    <row r="34" spans="1:224" x14ac:dyDescent="0.25">
      <c r="A34" s="2" t="s">
        <v>624</v>
      </c>
      <c r="B34" s="6" t="s">
        <v>387</v>
      </c>
      <c r="C34" s="7" t="s">
        <v>625</v>
      </c>
      <c r="D34" s="7" t="s">
        <v>456</v>
      </c>
      <c r="E34" s="8" t="s">
        <v>453</v>
      </c>
      <c r="F34" s="7" t="s">
        <v>456</v>
      </c>
      <c r="G34" s="6" t="s">
        <v>453</v>
      </c>
      <c r="H34" s="6">
        <v>2</v>
      </c>
      <c r="I34" s="2" t="s">
        <v>6</v>
      </c>
      <c r="J34" s="9"/>
      <c r="K34" s="6"/>
      <c r="L34" s="6">
        <v>1</v>
      </c>
      <c r="M34" s="6">
        <v>1</v>
      </c>
      <c r="N34" s="6"/>
      <c r="O34" s="6"/>
      <c r="P34" s="6"/>
      <c r="Q34" s="6"/>
      <c r="R34" s="6"/>
      <c r="S34" s="6"/>
      <c r="T34" s="9"/>
      <c r="U34" s="9"/>
      <c r="V34" s="9"/>
      <c r="W34" s="9"/>
      <c r="X34" s="9"/>
      <c r="Y34" s="2"/>
      <c r="Z34" s="2">
        <v>4</v>
      </c>
      <c r="AA34" s="6">
        <v>2</v>
      </c>
      <c r="AB34" s="6">
        <v>1</v>
      </c>
      <c r="AC34" s="6">
        <v>2</v>
      </c>
      <c r="AD34" s="6">
        <v>4</v>
      </c>
      <c r="AE34" s="6">
        <v>4</v>
      </c>
      <c r="AF34" s="6"/>
      <c r="AG34" s="2"/>
      <c r="AH34" s="2">
        <v>4</v>
      </c>
      <c r="AI34" s="7">
        <v>4</v>
      </c>
      <c r="AJ34" s="7">
        <v>5</v>
      </c>
      <c r="AK34" s="7">
        <v>5</v>
      </c>
      <c r="AL34" s="7">
        <v>5</v>
      </c>
      <c r="AM34" s="7">
        <v>3</v>
      </c>
      <c r="AN34" s="7">
        <v>3</v>
      </c>
      <c r="AO34" s="7">
        <v>4</v>
      </c>
      <c r="AP34" s="7">
        <v>3</v>
      </c>
      <c r="AQ34" s="7">
        <v>2</v>
      </c>
      <c r="AR34" s="6">
        <v>4</v>
      </c>
      <c r="AS34" s="6">
        <v>3</v>
      </c>
      <c r="AT34" s="6">
        <v>4</v>
      </c>
      <c r="AU34" s="6">
        <v>3</v>
      </c>
      <c r="AV34" s="6">
        <v>3</v>
      </c>
      <c r="AW34" s="6">
        <v>4</v>
      </c>
      <c r="AX34" s="6">
        <v>4</v>
      </c>
      <c r="AY34" s="6">
        <v>3</v>
      </c>
      <c r="AZ34" s="6">
        <v>4</v>
      </c>
      <c r="BA34" s="2">
        <v>2</v>
      </c>
      <c r="BB34" s="2" t="s">
        <v>626</v>
      </c>
      <c r="BC34" s="2"/>
      <c r="BD34" s="2" t="s">
        <v>627</v>
      </c>
      <c r="BE34" s="2"/>
      <c r="BF34" s="2">
        <v>2</v>
      </c>
      <c r="BG34" s="2"/>
      <c r="BH34" s="2" t="s">
        <v>489</v>
      </c>
      <c r="BI34" s="2"/>
      <c r="BJ34" s="2"/>
      <c r="BK34" s="6">
        <v>1</v>
      </c>
      <c r="BL34" s="6">
        <v>1</v>
      </c>
      <c r="BM34" s="6">
        <v>100</v>
      </c>
      <c r="BN34" s="11">
        <v>90</v>
      </c>
      <c r="BO34" s="2" t="s">
        <v>541</v>
      </c>
      <c r="BP34" s="2">
        <v>0.6</v>
      </c>
      <c r="BQ34" s="2"/>
      <c r="BR34" s="2"/>
      <c r="BS34" s="2"/>
      <c r="BT34" s="2"/>
      <c r="BU34" s="2"/>
      <c r="BV34" s="2"/>
      <c r="BW34" s="2"/>
      <c r="BX34" s="2"/>
      <c r="BY34" s="6">
        <v>20</v>
      </c>
      <c r="BZ34" s="2" t="s">
        <v>545</v>
      </c>
      <c r="CA34" s="2"/>
      <c r="CB34" s="6">
        <v>5</v>
      </c>
      <c r="CC34" s="6">
        <v>5</v>
      </c>
      <c r="CD34" s="6">
        <v>4</v>
      </c>
      <c r="CE34" s="6">
        <v>3</v>
      </c>
      <c r="CF34" s="6">
        <v>4</v>
      </c>
      <c r="CG34" s="6">
        <v>5</v>
      </c>
      <c r="CH34" s="6">
        <v>5</v>
      </c>
      <c r="CI34" s="6">
        <v>4</v>
      </c>
      <c r="CJ34" s="6">
        <v>5</v>
      </c>
      <c r="CK34" s="6">
        <v>4</v>
      </c>
      <c r="CL34" s="6"/>
      <c r="CM34" s="6"/>
      <c r="CN34" s="2" t="s">
        <v>628</v>
      </c>
      <c r="CO34" s="2" t="s">
        <v>456</v>
      </c>
      <c r="CP34" s="2" t="s">
        <v>628</v>
      </c>
      <c r="CQ34" s="2">
        <v>80</v>
      </c>
      <c r="CR34" s="2">
        <v>100</v>
      </c>
      <c r="CS34" s="2">
        <v>2016</v>
      </c>
      <c r="CT34" s="2">
        <v>20</v>
      </c>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11" t="s">
        <v>414</v>
      </c>
      <c r="FH34" s="6"/>
      <c r="FI34" s="24">
        <f>6000/90</f>
        <v>66.666666666666671</v>
      </c>
      <c r="FJ34" s="24">
        <f>3000/90</f>
        <v>33.333333333333336</v>
      </c>
      <c r="FK34" s="6"/>
      <c r="FL34" s="6"/>
      <c r="FM34" s="6"/>
      <c r="FN34" s="11"/>
      <c r="FO34" s="2"/>
      <c r="FP34" s="6" t="s">
        <v>415</v>
      </c>
      <c r="FQ34" s="24">
        <f>(30/106)*100</f>
        <v>28.30188679245283</v>
      </c>
      <c r="FR34" s="24">
        <f>(61/106)*100</f>
        <v>57.547169811320757</v>
      </c>
      <c r="FS34" s="24">
        <f>(4/106)*100</f>
        <v>3.7735849056603774</v>
      </c>
      <c r="FT34" s="24">
        <f>(11/106)*100</f>
        <v>10.377358490566039</v>
      </c>
      <c r="FU34" s="12"/>
      <c r="FV34" s="2"/>
      <c r="FW34" s="13"/>
      <c r="FX34" s="13"/>
      <c r="FY34" s="14"/>
      <c r="FZ34" s="2"/>
      <c r="GA34" s="2"/>
      <c r="GB34" s="2"/>
      <c r="GC34" s="2">
        <v>2</v>
      </c>
      <c r="GD34" s="15">
        <v>9</v>
      </c>
      <c r="GE34" s="15">
        <v>8</v>
      </c>
      <c r="GF34" s="15"/>
      <c r="GG34" s="15"/>
      <c r="GH34" s="15"/>
      <c r="GI34" s="15"/>
      <c r="GJ34" s="15"/>
      <c r="GK34" s="15"/>
      <c r="GL34" s="15"/>
      <c r="GM34" s="15"/>
      <c r="GN34" s="15"/>
      <c r="GO34" s="15"/>
      <c r="GP34" s="15"/>
      <c r="GQ34" s="15"/>
      <c r="GR34" s="15"/>
      <c r="GS34" s="15"/>
      <c r="GT34" s="15"/>
      <c r="GU34" s="15"/>
      <c r="GV34" s="25">
        <v>0</v>
      </c>
      <c r="GW34" s="25">
        <v>23.076923076923077</v>
      </c>
      <c r="GX34" s="25">
        <v>33.333333333333336</v>
      </c>
      <c r="GY34" s="25">
        <v>0</v>
      </c>
      <c r="GZ34" s="25">
        <v>0</v>
      </c>
      <c r="HA34" s="25">
        <v>0</v>
      </c>
      <c r="HB34" s="25">
        <v>43.589743589743591</v>
      </c>
      <c r="HC34" s="25">
        <v>0</v>
      </c>
      <c r="HD34" s="2"/>
      <c r="HE34" s="2" t="s">
        <v>479</v>
      </c>
      <c r="HF34" s="2"/>
      <c r="HG34" s="2"/>
      <c r="HH34" s="2"/>
      <c r="HI34" s="2"/>
      <c r="HJ34" s="17">
        <v>60</v>
      </c>
      <c r="HK34" s="2"/>
      <c r="HL34" s="2"/>
      <c r="HM34" s="2"/>
      <c r="HN34" s="2"/>
      <c r="HO34" s="28" t="s">
        <v>629</v>
      </c>
      <c r="HP34" s="2" t="s">
        <v>393</v>
      </c>
    </row>
    <row r="35" spans="1:224" ht="18" customHeight="1" x14ac:dyDescent="0.25">
      <c r="A35" s="2" t="s">
        <v>630</v>
      </c>
      <c r="B35" s="6" t="s">
        <v>387</v>
      </c>
      <c r="C35" s="7" t="s">
        <v>631</v>
      </c>
      <c r="D35" s="7" t="s">
        <v>456</v>
      </c>
      <c r="E35" s="8" t="s">
        <v>453</v>
      </c>
      <c r="F35" s="7" t="s">
        <v>456</v>
      </c>
      <c r="G35" s="6" t="s">
        <v>453</v>
      </c>
      <c r="H35" s="6">
        <v>1</v>
      </c>
      <c r="I35" s="2" t="s">
        <v>6</v>
      </c>
      <c r="J35" s="9"/>
      <c r="K35" s="6"/>
      <c r="L35" s="6"/>
      <c r="M35" s="6">
        <v>1</v>
      </c>
      <c r="N35" s="6"/>
      <c r="O35" s="6"/>
      <c r="P35" s="6"/>
      <c r="Q35" s="6"/>
      <c r="R35" s="6"/>
      <c r="S35" s="6"/>
      <c r="T35" s="9"/>
      <c r="U35" s="9"/>
      <c r="V35" s="9"/>
      <c r="W35" s="9"/>
      <c r="X35" s="9"/>
      <c r="Y35" s="2"/>
      <c r="Z35" s="2">
        <v>5</v>
      </c>
      <c r="AA35" s="6">
        <v>2</v>
      </c>
      <c r="AB35" s="6">
        <v>4</v>
      </c>
      <c r="AC35" s="6">
        <v>5</v>
      </c>
      <c r="AD35" s="6">
        <v>5</v>
      </c>
      <c r="AE35" s="6">
        <v>5</v>
      </c>
      <c r="AF35" s="6"/>
      <c r="AG35" s="2"/>
      <c r="AH35" s="2">
        <v>5</v>
      </c>
      <c r="AI35" s="7">
        <v>5</v>
      </c>
      <c r="AJ35" s="7">
        <v>5</v>
      </c>
      <c r="AK35" s="7">
        <v>2</v>
      </c>
      <c r="AL35" s="7">
        <v>4</v>
      </c>
      <c r="AM35" s="7">
        <v>2</v>
      </c>
      <c r="AN35" s="7">
        <v>4</v>
      </c>
      <c r="AO35" s="7">
        <v>4</v>
      </c>
      <c r="AP35" s="7">
        <v>2</v>
      </c>
      <c r="AQ35" s="7">
        <v>2</v>
      </c>
      <c r="AR35" s="6">
        <v>4</v>
      </c>
      <c r="AS35" s="6">
        <v>3</v>
      </c>
      <c r="AT35" s="6">
        <v>3</v>
      </c>
      <c r="AU35" s="6">
        <v>3</v>
      </c>
      <c r="AV35" s="6">
        <v>3</v>
      </c>
      <c r="AW35" s="6">
        <v>4</v>
      </c>
      <c r="AX35" s="6">
        <v>4</v>
      </c>
      <c r="AY35" s="6">
        <v>4</v>
      </c>
      <c r="AZ35" s="6">
        <v>5</v>
      </c>
      <c r="BA35" s="2">
        <v>5</v>
      </c>
      <c r="BB35" s="2"/>
      <c r="BC35" s="2"/>
      <c r="BD35" s="2"/>
      <c r="BE35" s="2"/>
      <c r="BF35" s="2"/>
      <c r="BG35" s="2"/>
      <c r="BH35" s="2"/>
      <c r="BI35" s="2"/>
      <c r="BJ35" s="2"/>
      <c r="BK35" s="6"/>
      <c r="BL35" s="6"/>
      <c r="BM35" s="6"/>
      <c r="BN35" s="11"/>
      <c r="BO35" s="2"/>
      <c r="BP35" s="2"/>
      <c r="BQ35" s="2"/>
      <c r="BR35" s="2"/>
      <c r="BS35" s="2"/>
      <c r="BT35" s="2"/>
      <c r="BU35" s="2"/>
      <c r="BV35" s="2"/>
      <c r="BW35" s="2"/>
      <c r="BX35" s="2"/>
      <c r="BY35" s="6"/>
      <c r="BZ35" s="2"/>
      <c r="CA35" s="2"/>
      <c r="CB35" s="6"/>
      <c r="CC35" s="6"/>
      <c r="CD35" s="6"/>
      <c r="CE35" s="6"/>
      <c r="CF35" s="6"/>
      <c r="CG35" s="6"/>
      <c r="CH35" s="6"/>
      <c r="CI35" s="6"/>
      <c r="CJ35" s="6"/>
      <c r="CK35" s="6"/>
      <c r="CL35" s="6"/>
      <c r="CM35" s="6"/>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11" t="s">
        <v>390</v>
      </c>
      <c r="FH35" s="6"/>
      <c r="FI35" s="6"/>
      <c r="FJ35" s="13">
        <v>100</v>
      </c>
      <c r="FK35" s="6"/>
      <c r="FL35" s="6"/>
      <c r="FM35" s="6"/>
      <c r="FN35" s="11"/>
      <c r="FO35" s="2"/>
      <c r="FP35" s="6" t="s">
        <v>390</v>
      </c>
      <c r="FQ35" s="27">
        <f>(10/25)*100</f>
        <v>40</v>
      </c>
      <c r="FR35" s="27">
        <f>(6/25)*100</f>
        <v>24</v>
      </c>
      <c r="FS35" s="27">
        <f>(8/25)*100</f>
        <v>32</v>
      </c>
      <c r="FT35" s="27">
        <f>(1/25)*100</f>
        <v>4</v>
      </c>
      <c r="FU35" s="12"/>
      <c r="FV35" s="2"/>
      <c r="FW35" s="6"/>
      <c r="FX35" s="6"/>
      <c r="FY35" s="11"/>
      <c r="FZ35" s="2"/>
      <c r="GA35" s="2"/>
      <c r="GB35" s="2"/>
      <c r="GC35" s="2"/>
      <c r="GD35" s="15"/>
      <c r="GE35" s="15"/>
      <c r="GF35" s="15">
        <v>0</v>
      </c>
      <c r="GG35" s="15">
        <v>0</v>
      </c>
      <c r="GH35" s="15">
        <v>1</v>
      </c>
      <c r="GI35" s="15"/>
      <c r="GJ35" s="15"/>
      <c r="GK35" s="15"/>
      <c r="GL35" s="15"/>
      <c r="GM35" s="15"/>
      <c r="GN35" s="15"/>
      <c r="GO35" s="15"/>
      <c r="GP35" s="15"/>
      <c r="GQ35" s="15"/>
      <c r="GR35" s="15"/>
      <c r="GS35" s="15"/>
      <c r="GT35" s="15"/>
      <c r="GU35" s="15"/>
      <c r="GV35" s="16">
        <v>0</v>
      </c>
      <c r="GW35" s="16">
        <v>0</v>
      </c>
      <c r="GX35" s="16">
        <v>0</v>
      </c>
      <c r="GY35" s="16">
        <v>0</v>
      </c>
      <c r="GZ35" s="16">
        <v>0</v>
      </c>
      <c r="HA35" s="16">
        <v>0</v>
      </c>
      <c r="HB35" s="25">
        <v>100</v>
      </c>
      <c r="HC35" s="16">
        <v>0</v>
      </c>
      <c r="HD35" s="2"/>
      <c r="HE35" s="2" t="s">
        <v>479</v>
      </c>
      <c r="HF35" s="2"/>
      <c r="HG35" s="2"/>
      <c r="HH35" s="2"/>
      <c r="HI35" s="2"/>
      <c r="HJ35" s="17">
        <v>100</v>
      </c>
      <c r="HK35" s="2"/>
      <c r="HL35" s="2"/>
      <c r="HM35" s="2"/>
      <c r="HN35" s="2"/>
      <c r="HO35" s="31" t="s">
        <v>632</v>
      </c>
      <c r="HP35" s="2" t="s">
        <v>398</v>
      </c>
    </row>
    <row r="36" spans="1:224" x14ac:dyDescent="0.25">
      <c r="A36" s="2" t="s">
        <v>633</v>
      </c>
      <c r="B36" s="6" t="s">
        <v>387</v>
      </c>
      <c r="C36" s="7" t="s">
        <v>634</v>
      </c>
      <c r="D36" s="7" t="s">
        <v>635</v>
      </c>
      <c r="E36" s="8" t="s">
        <v>636</v>
      </c>
      <c r="F36" s="7" t="s">
        <v>635</v>
      </c>
      <c r="G36" s="6" t="s">
        <v>636</v>
      </c>
      <c r="H36" s="6">
        <v>1</v>
      </c>
      <c r="I36" s="2" t="s">
        <v>2</v>
      </c>
      <c r="J36" s="9">
        <v>2013</v>
      </c>
      <c r="K36" s="6"/>
      <c r="L36" s="6"/>
      <c r="M36" s="6">
        <v>1</v>
      </c>
      <c r="N36" s="6"/>
      <c r="O36" s="6"/>
      <c r="P36" s="6"/>
      <c r="Q36" s="6"/>
      <c r="R36" s="6"/>
      <c r="S36" s="6"/>
      <c r="T36" s="9"/>
      <c r="U36" s="9"/>
      <c r="V36" s="9"/>
      <c r="W36" s="9"/>
      <c r="X36" s="9"/>
      <c r="Y36" s="2"/>
      <c r="Z36" s="2">
        <v>3</v>
      </c>
      <c r="AA36" s="6">
        <v>1</v>
      </c>
      <c r="AB36" s="6">
        <v>4</v>
      </c>
      <c r="AC36" s="6">
        <v>4</v>
      </c>
      <c r="AD36" s="6">
        <v>5</v>
      </c>
      <c r="AE36" s="6">
        <v>4</v>
      </c>
      <c r="AF36" s="6"/>
      <c r="AG36" s="2"/>
      <c r="AH36" s="2">
        <v>4</v>
      </c>
      <c r="AI36" s="7">
        <v>4</v>
      </c>
      <c r="AJ36" s="7">
        <v>5</v>
      </c>
      <c r="AK36" s="7">
        <v>2</v>
      </c>
      <c r="AL36" s="7">
        <v>3</v>
      </c>
      <c r="AM36" s="7">
        <v>2</v>
      </c>
      <c r="AN36" s="7">
        <v>2</v>
      </c>
      <c r="AO36" s="7">
        <v>4</v>
      </c>
      <c r="AP36" s="7">
        <v>3</v>
      </c>
      <c r="AQ36" s="7">
        <v>4</v>
      </c>
      <c r="AR36" s="6">
        <v>2</v>
      </c>
      <c r="AS36" s="6">
        <v>2</v>
      </c>
      <c r="AT36" s="6">
        <v>3</v>
      </c>
      <c r="AU36" s="6">
        <v>2</v>
      </c>
      <c r="AV36" s="6">
        <v>4</v>
      </c>
      <c r="AW36" s="6">
        <v>4</v>
      </c>
      <c r="AX36" s="6">
        <v>2</v>
      </c>
      <c r="AY36" s="6">
        <v>3</v>
      </c>
      <c r="AZ36" s="6">
        <v>3</v>
      </c>
      <c r="BA36" s="2">
        <v>6</v>
      </c>
      <c r="BB36" s="2"/>
      <c r="BC36" s="2"/>
      <c r="BD36" s="2"/>
      <c r="BE36" s="2"/>
      <c r="BF36" s="2"/>
      <c r="BG36" s="2"/>
      <c r="BH36" s="2"/>
      <c r="BI36" s="2"/>
      <c r="BJ36" s="2"/>
      <c r="BK36" s="6"/>
      <c r="BL36" s="6"/>
      <c r="BM36" s="6"/>
      <c r="BN36" s="11"/>
      <c r="BO36" s="2"/>
      <c r="BP36" s="2"/>
      <c r="BQ36" s="2"/>
      <c r="BR36" s="2"/>
      <c r="BS36" s="2"/>
      <c r="BT36" s="2"/>
      <c r="BU36" s="2"/>
      <c r="BV36" s="2"/>
      <c r="BW36" s="2"/>
      <c r="BX36" s="2"/>
      <c r="BY36" s="6"/>
      <c r="BZ36" s="2"/>
      <c r="CA36" s="2"/>
      <c r="CB36" s="6"/>
      <c r="CC36" s="6"/>
      <c r="CD36" s="6"/>
      <c r="CE36" s="6"/>
      <c r="CF36" s="6"/>
      <c r="CG36" s="6"/>
      <c r="CH36" s="6"/>
      <c r="CI36" s="6"/>
      <c r="CJ36" s="6"/>
      <c r="CK36" s="6"/>
      <c r="CL36" s="6"/>
      <c r="CM36" s="6"/>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11" t="s">
        <v>503</v>
      </c>
      <c r="FH36" s="6"/>
      <c r="FI36" s="6"/>
      <c r="FJ36" s="13">
        <v>100</v>
      </c>
      <c r="FK36" s="6"/>
      <c r="FL36" s="6"/>
      <c r="FM36" s="6"/>
      <c r="FN36" s="11"/>
      <c r="FO36" s="2"/>
      <c r="FP36" s="6" t="s">
        <v>390</v>
      </c>
      <c r="FQ36" s="27">
        <f>(26/96)*100</f>
        <v>27.083333333333332</v>
      </c>
      <c r="FR36" s="27">
        <f>(70/96)*100</f>
        <v>72.916666666666657</v>
      </c>
      <c r="FS36" s="12"/>
      <c r="FT36" s="12"/>
      <c r="FU36" s="12"/>
      <c r="FV36" s="2"/>
      <c r="FW36" s="6">
        <v>0</v>
      </c>
      <c r="FX36" s="6">
        <v>2</v>
      </c>
      <c r="FY36" s="11">
        <v>3</v>
      </c>
      <c r="FZ36" s="2"/>
      <c r="GA36" s="2"/>
      <c r="GB36" s="2"/>
      <c r="GC36" s="2"/>
      <c r="GD36" s="15"/>
      <c r="GE36" s="15"/>
      <c r="GF36" s="15">
        <v>0</v>
      </c>
      <c r="GG36" s="15">
        <v>2</v>
      </c>
      <c r="GH36" s="15">
        <v>3</v>
      </c>
      <c r="GI36" s="15"/>
      <c r="GJ36" s="15"/>
      <c r="GK36" s="15"/>
      <c r="GL36" s="15"/>
      <c r="GM36" s="15"/>
      <c r="GN36" s="15"/>
      <c r="GO36" s="15"/>
      <c r="GP36" s="15"/>
      <c r="GQ36" s="15"/>
      <c r="GR36" s="15"/>
      <c r="GS36" s="15"/>
      <c r="GT36" s="15"/>
      <c r="GU36" s="15"/>
      <c r="GV36" s="16">
        <v>0</v>
      </c>
      <c r="GW36" s="16">
        <v>0</v>
      </c>
      <c r="GX36" s="16">
        <v>100</v>
      </c>
      <c r="GY36" s="16">
        <v>0</v>
      </c>
      <c r="GZ36" s="16">
        <v>0</v>
      </c>
      <c r="HA36" s="16">
        <v>0</v>
      </c>
      <c r="HB36" s="16">
        <v>0</v>
      </c>
      <c r="HC36" s="16">
        <v>0</v>
      </c>
      <c r="HD36" s="2"/>
      <c r="HE36" s="2" t="s">
        <v>610</v>
      </c>
      <c r="HF36" s="2" t="s">
        <v>392</v>
      </c>
      <c r="HG36" s="2" t="s">
        <v>484</v>
      </c>
      <c r="HH36" s="2" t="s">
        <v>637</v>
      </c>
      <c r="HI36" s="2" t="s">
        <v>638</v>
      </c>
      <c r="HJ36" s="17"/>
      <c r="HK36" s="2"/>
      <c r="HL36" s="2"/>
      <c r="HM36" s="2"/>
      <c r="HN36" s="2"/>
      <c r="HO36" s="2">
        <v>0</v>
      </c>
      <c r="HP36" s="2" t="s">
        <v>393</v>
      </c>
    </row>
    <row r="37" spans="1:224" x14ac:dyDescent="0.25">
      <c r="A37" s="2" t="s">
        <v>639</v>
      </c>
      <c r="B37" s="6" t="s">
        <v>387</v>
      </c>
      <c r="C37" s="7"/>
      <c r="D37" s="7" t="s">
        <v>456</v>
      </c>
      <c r="E37" s="8" t="s">
        <v>453</v>
      </c>
      <c r="F37" s="7" t="s">
        <v>456</v>
      </c>
      <c r="G37" s="6" t="s">
        <v>453</v>
      </c>
      <c r="H37" s="6">
        <v>1</v>
      </c>
      <c r="I37" s="2" t="s">
        <v>6</v>
      </c>
      <c r="J37" s="9"/>
      <c r="K37" s="6"/>
      <c r="L37" s="6"/>
      <c r="M37" s="6">
        <v>1</v>
      </c>
      <c r="N37" s="6"/>
      <c r="O37" s="6"/>
      <c r="P37" s="6"/>
      <c r="Q37" s="6"/>
      <c r="R37" s="6"/>
      <c r="S37" s="6"/>
      <c r="T37" s="9"/>
      <c r="U37" s="18">
        <v>2017</v>
      </c>
      <c r="V37" s="9"/>
      <c r="W37" s="9"/>
      <c r="X37" s="9"/>
      <c r="Y37" s="2"/>
      <c r="Z37" s="2">
        <v>2</v>
      </c>
      <c r="AA37" s="6">
        <v>3</v>
      </c>
      <c r="AB37" s="6">
        <v>5</v>
      </c>
      <c r="AC37" s="6">
        <v>5</v>
      </c>
      <c r="AD37" s="6">
        <v>5</v>
      </c>
      <c r="AE37" s="6">
        <v>5</v>
      </c>
      <c r="AF37" s="6"/>
      <c r="AG37" s="2"/>
      <c r="AH37" s="2">
        <v>4</v>
      </c>
      <c r="AI37" s="7">
        <v>2</v>
      </c>
      <c r="AJ37" s="7">
        <v>4</v>
      </c>
      <c r="AK37" s="7">
        <v>3</v>
      </c>
      <c r="AL37" s="7">
        <v>5</v>
      </c>
      <c r="AM37" s="7">
        <v>5</v>
      </c>
      <c r="AN37" s="7">
        <v>5</v>
      </c>
      <c r="AO37" s="7">
        <v>5</v>
      </c>
      <c r="AP37" s="7">
        <v>3</v>
      </c>
      <c r="AQ37" s="7">
        <v>3</v>
      </c>
      <c r="AR37" s="6">
        <v>3</v>
      </c>
      <c r="AS37" s="6">
        <v>3</v>
      </c>
      <c r="AT37" s="6">
        <v>4</v>
      </c>
      <c r="AU37" s="6">
        <v>4</v>
      </c>
      <c r="AV37" s="6">
        <v>3</v>
      </c>
      <c r="AW37" s="6">
        <v>4</v>
      </c>
      <c r="AX37" s="6">
        <v>5</v>
      </c>
      <c r="AY37" s="6">
        <v>5</v>
      </c>
      <c r="AZ37" s="6">
        <v>5</v>
      </c>
      <c r="BA37" s="2">
        <v>3</v>
      </c>
      <c r="BB37" s="2"/>
      <c r="BC37" s="2"/>
      <c r="BD37" s="2"/>
      <c r="BE37" s="2"/>
      <c r="BF37" s="2"/>
      <c r="BG37" s="2"/>
      <c r="BH37" s="2"/>
      <c r="BI37" s="2"/>
      <c r="BJ37" s="2"/>
      <c r="BK37" s="6"/>
      <c r="BL37" s="6"/>
      <c r="BM37" s="6"/>
      <c r="BN37" s="11"/>
      <c r="BO37" s="2"/>
      <c r="BP37" s="2"/>
      <c r="BQ37" s="2"/>
      <c r="BR37" s="2"/>
      <c r="BS37" s="2"/>
      <c r="BT37" s="2"/>
      <c r="BU37" s="2"/>
      <c r="BV37" s="2"/>
      <c r="BW37" s="2"/>
      <c r="BX37" s="2"/>
      <c r="BY37" s="6"/>
      <c r="BZ37" s="2"/>
      <c r="CA37" s="2"/>
      <c r="CB37" s="6"/>
      <c r="CC37" s="6"/>
      <c r="CD37" s="6"/>
      <c r="CE37" s="6"/>
      <c r="CF37" s="6"/>
      <c r="CG37" s="6"/>
      <c r="CH37" s="6"/>
      <c r="CI37" s="6"/>
      <c r="CJ37" s="6"/>
      <c r="CK37" s="6"/>
      <c r="CL37" s="6"/>
      <c r="CM37" s="6"/>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11" t="s">
        <v>390</v>
      </c>
      <c r="FH37" s="6"/>
      <c r="FI37" s="6"/>
      <c r="FJ37" s="13">
        <v>100</v>
      </c>
      <c r="FK37" s="6"/>
      <c r="FL37" s="6"/>
      <c r="FM37" s="6"/>
      <c r="FN37" s="11"/>
      <c r="FO37" s="2"/>
      <c r="FP37" s="6" t="s">
        <v>390</v>
      </c>
      <c r="FQ37" s="27">
        <f>(4/26)*100</f>
        <v>15.384615384615385</v>
      </c>
      <c r="FR37" s="27">
        <f>(4/26)*100</f>
        <v>15.384615384615385</v>
      </c>
      <c r="FS37" s="27">
        <f>(15/26)*100</f>
        <v>57.692307692307686</v>
      </c>
      <c r="FT37" s="27">
        <f>(3/26)*100</f>
        <v>11.538461538461538</v>
      </c>
      <c r="FU37" s="12"/>
      <c r="FV37" s="2"/>
      <c r="FW37" s="13"/>
      <c r="FX37" s="13"/>
      <c r="FY37" s="14"/>
      <c r="FZ37" s="2"/>
      <c r="GA37" s="2"/>
      <c r="GB37" s="2"/>
      <c r="GC37" s="2"/>
      <c r="GD37" s="15"/>
      <c r="GE37" s="15"/>
      <c r="GF37" s="15">
        <v>1</v>
      </c>
      <c r="GG37" s="15">
        <v>1</v>
      </c>
      <c r="GH37" s="15">
        <v>1</v>
      </c>
      <c r="GI37" s="15"/>
      <c r="GJ37" s="15"/>
      <c r="GK37" s="15"/>
      <c r="GL37" s="15"/>
      <c r="GM37" s="15"/>
      <c r="GN37" s="15"/>
      <c r="GO37" s="15"/>
      <c r="GP37" s="15"/>
      <c r="GQ37" s="15"/>
      <c r="GR37" s="15"/>
      <c r="GS37" s="15"/>
      <c r="GT37" s="15"/>
      <c r="GU37" s="15"/>
      <c r="GV37" s="25">
        <v>14.492753623188406</v>
      </c>
      <c r="GW37" s="25">
        <v>14.492753623188406</v>
      </c>
      <c r="GX37" s="25">
        <v>14.492753623188406</v>
      </c>
      <c r="GY37" s="25">
        <v>14.492753623188406</v>
      </c>
      <c r="GZ37" s="25">
        <v>14.492753623188406</v>
      </c>
      <c r="HA37" s="25">
        <v>14.492753623188406</v>
      </c>
      <c r="HB37" s="25">
        <v>13.043478260869565</v>
      </c>
      <c r="HC37" s="25">
        <v>0</v>
      </c>
      <c r="HD37" s="2"/>
      <c r="HE37" s="2" t="s">
        <v>640</v>
      </c>
      <c r="HF37" s="2" t="s">
        <v>641</v>
      </c>
      <c r="HG37" s="2" t="s">
        <v>642</v>
      </c>
      <c r="HH37" s="2" t="s">
        <v>643</v>
      </c>
      <c r="HI37" s="2" t="s">
        <v>644</v>
      </c>
      <c r="HJ37" s="17">
        <v>10</v>
      </c>
      <c r="HK37" s="2">
        <v>10</v>
      </c>
      <c r="HL37" s="2">
        <v>10</v>
      </c>
      <c r="HM37" s="2">
        <v>10</v>
      </c>
      <c r="HN37" s="2">
        <v>10</v>
      </c>
      <c r="HO37" s="2">
        <v>0</v>
      </c>
      <c r="HP37" s="2" t="s">
        <v>393</v>
      </c>
    </row>
    <row r="38" spans="1:224" x14ac:dyDescent="0.25">
      <c r="A38" s="2" t="s">
        <v>645</v>
      </c>
      <c r="B38" s="6" t="s">
        <v>400</v>
      </c>
      <c r="C38" s="7"/>
      <c r="D38" s="7" t="s">
        <v>646</v>
      </c>
      <c r="E38" s="8" t="s">
        <v>413</v>
      </c>
      <c r="F38" s="7" t="s">
        <v>647</v>
      </c>
      <c r="G38" s="6" t="s">
        <v>413</v>
      </c>
      <c r="H38" s="6">
        <v>1</v>
      </c>
      <c r="I38" s="2" t="s">
        <v>2</v>
      </c>
      <c r="J38" s="9"/>
      <c r="K38" s="6"/>
      <c r="L38" s="6"/>
      <c r="M38" s="6"/>
      <c r="N38" s="6">
        <v>1</v>
      </c>
      <c r="O38" s="6"/>
      <c r="P38" s="6"/>
      <c r="Q38" s="6"/>
      <c r="R38" s="6"/>
      <c r="S38" s="6"/>
      <c r="T38" s="9"/>
      <c r="U38" s="9"/>
      <c r="V38" s="18">
        <v>2010</v>
      </c>
      <c r="W38" s="9"/>
      <c r="X38" s="9"/>
      <c r="Y38" s="2"/>
      <c r="Z38" s="2">
        <v>1</v>
      </c>
      <c r="AA38" s="6">
        <v>3</v>
      </c>
      <c r="AB38" s="6">
        <v>5</v>
      </c>
      <c r="AC38" s="6">
        <v>5</v>
      </c>
      <c r="AD38" s="6">
        <v>3</v>
      </c>
      <c r="AE38" s="6">
        <v>2</v>
      </c>
      <c r="AF38" s="6"/>
      <c r="AG38" s="2"/>
      <c r="AH38" s="2">
        <v>2</v>
      </c>
      <c r="AI38" s="7">
        <v>3</v>
      </c>
      <c r="AJ38" s="7">
        <v>4</v>
      </c>
      <c r="AK38" s="7">
        <v>4</v>
      </c>
      <c r="AL38" s="7">
        <v>2</v>
      </c>
      <c r="AM38" s="7">
        <v>4</v>
      </c>
      <c r="AN38" s="7">
        <v>2</v>
      </c>
      <c r="AO38" s="7">
        <v>1</v>
      </c>
      <c r="AP38" s="7">
        <v>1</v>
      </c>
      <c r="AQ38" s="7">
        <v>1</v>
      </c>
      <c r="AR38" s="6">
        <v>1</v>
      </c>
      <c r="AS38" s="6">
        <v>1</v>
      </c>
      <c r="AT38" s="6">
        <v>4</v>
      </c>
      <c r="AU38" s="6">
        <v>1</v>
      </c>
      <c r="AV38" s="6">
        <v>3</v>
      </c>
      <c r="AW38" s="6">
        <v>3</v>
      </c>
      <c r="AX38" s="6">
        <v>2</v>
      </c>
      <c r="AY38" s="6">
        <v>3</v>
      </c>
      <c r="AZ38" s="6">
        <v>3</v>
      </c>
      <c r="BA38" s="2">
        <v>1</v>
      </c>
      <c r="BB38" s="2" t="s">
        <v>619</v>
      </c>
      <c r="BC38" s="2"/>
      <c r="BD38" s="2" t="s">
        <v>648</v>
      </c>
      <c r="BE38" s="2"/>
      <c r="BF38" s="2">
        <v>2</v>
      </c>
      <c r="BG38" s="2"/>
      <c r="BH38" s="2" t="s">
        <v>649</v>
      </c>
      <c r="BI38" s="2" t="s">
        <v>650</v>
      </c>
      <c r="BJ38" s="2"/>
      <c r="BK38" s="6"/>
      <c r="BL38" s="6"/>
      <c r="BM38" s="6"/>
      <c r="BN38" s="11"/>
      <c r="BO38" s="2"/>
      <c r="BP38" s="2"/>
      <c r="BQ38" s="2"/>
      <c r="BR38" s="2"/>
      <c r="BS38" s="2"/>
      <c r="BT38" s="2"/>
      <c r="BU38" s="2"/>
      <c r="BV38" s="2"/>
      <c r="BW38" s="2"/>
      <c r="BX38" s="2"/>
      <c r="BY38" s="6"/>
      <c r="BZ38" s="2" t="s">
        <v>425</v>
      </c>
      <c r="CA38" s="2"/>
      <c r="CB38" s="6"/>
      <c r="CC38" s="6"/>
      <c r="CD38" s="6"/>
      <c r="CE38" s="6"/>
      <c r="CF38" s="6"/>
      <c r="CG38" s="6"/>
      <c r="CH38" s="6"/>
      <c r="CI38" s="6"/>
      <c r="CJ38" s="6"/>
      <c r="CK38" s="6"/>
      <c r="CL38" s="6"/>
      <c r="CM38" s="6"/>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v>1</v>
      </c>
      <c r="DX38" s="2">
        <v>30</v>
      </c>
      <c r="DY38" s="2" t="s">
        <v>426</v>
      </c>
      <c r="DZ38" s="2"/>
      <c r="EA38" s="2"/>
      <c r="EB38" s="2" t="s">
        <v>651</v>
      </c>
      <c r="EC38" s="2" t="s">
        <v>619</v>
      </c>
      <c r="ED38" s="2">
        <v>4000</v>
      </c>
      <c r="EE38" s="2"/>
      <c r="EF38" s="2"/>
      <c r="EG38" s="2"/>
      <c r="EH38" s="2"/>
      <c r="EI38" s="2"/>
      <c r="EJ38" s="2"/>
      <c r="EK38" s="2" t="s">
        <v>652</v>
      </c>
      <c r="EL38" s="2"/>
      <c r="EM38" s="2" t="s">
        <v>573</v>
      </c>
      <c r="EN38" s="2"/>
      <c r="EO38" s="2">
        <v>70</v>
      </c>
      <c r="EP38" s="2">
        <v>80</v>
      </c>
      <c r="EQ38" s="2">
        <v>90</v>
      </c>
      <c r="ER38" s="2"/>
      <c r="ES38" s="2"/>
      <c r="ET38" s="2"/>
      <c r="EU38" s="2"/>
      <c r="EV38" s="2"/>
      <c r="EW38" s="2"/>
      <c r="EX38" s="2"/>
      <c r="EY38" s="2"/>
      <c r="EZ38" s="2"/>
      <c r="FA38" s="2"/>
      <c r="FB38" s="2"/>
      <c r="FC38" s="2"/>
      <c r="FD38" s="2"/>
      <c r="FE38" s="2"/>
      <c r="FF38" s="2"/>
      <c r="FG38" s="11" t="s">
        <v>583</v>
      </c>
      <c r="FH38" s="6"/>
      <c r="FI38" s="6"/>
      <c r="FJ38" s="6"/>
      <c r="FK38" s="6">
        <v>100</v>
      </c>
      <c r="FL38" s="6"/>
      <c r="FM38" s="6"/>
      <c r="FN38" s="11"/>
      <c r="FO38" s="2"/>
      <c r="FP38" s="6" t="s">
        <v>414</v>
      </c>
      <c r="FQ38" s="12">
        <v>30</v>
      </c>
      <c r="FR38" s="12">
        <v>10</v>
      </c>
      <c r="FS38" s="12">
        <v>0</v>
      </c>
      <c r="FT38" s="12">
        <v>60</v>
      </c>
      <c r="FU38" s="12">
        <v>0</v>
      </c>
      <c r="FV38" s="2"/>
      <c r="FW38" s="6">
        <v>8</v>
      </c>
      <c r="FX38" s="6">
        <v>15</v>
      </c>
      <c r="FY38" s="11">
        <v>20</v>
      </c>
      <c r="FZ38" s="2"/>
      <c r="GA38" s="2"/>
      <c r="GB38" s="2"/>
      <c r="GC38" s="2"/>
      <c r="GD38" s="15"/>
      <c r="GE38" s="15"/>
      <c r="GF38" s="15"/>
      <c r="GG38" s="15"/>
      <c r="GH38" s="15"/>
      <c r="GI38" s="15"/>
      <c r="GJ38" s="15"/>
      <c r="GK38" s="15"/>
      <c r="GL38" s="15"/>
      <c r="GM38" s="15"/>
      <c r="GN38" s="15"/>
      <c r="GO38" s="15"/>
      <c r="GP38" s="15"/>
      <c r="GQ38" s="15"/>
      <c r="GR38" s="15"/>
      <c r="GS38" s="15"/>
      <c r="GT38" s="15"/>
      <c r="GU38" s="15"/>
      <c r="GV38" s="16">
        <v>0</v>
      </c>
      <c r="GW38" s="16">
        <v>5</v>
      </c>
      <c r="GX38" s="16">
        <v>39</v>
      </c>
      <c r="GY38" s="16">
        <v>7</v>
      </c>
      <c r="GZ38" s="16">
        <v>0</v>
      </c>
      <c r="HA38" s="16">
        <v>49</v>
      </c>
      <c r="HB38" s="16">
        <v>0</v>
      </c>
      <c r="HC38" s="16">
        <v>0</v>
      </c>
      <c r="HD38" s="2"/>
      <c r="HE38" s="2" t="s">
        <v>402</v>
      </c>
      <c r="HF38" s="2" t="s">
        <v>581</v>
      </c>
      <c r="HG38" s="2" t="s">
        <v>392</v>
      </c>
      <c r="HH38" s="2"/>
      <c r="HI38" s="2"/>
      <c r="HJ38" s="17"/>
      <c r="HK38" s="2"/>
      <c r="HL38" s="2"/>
      <c r="HM38" s="2"/>
      <c r="HN38" s="2"/>
      <c r="HO38" s="2">
        <v>0</v>
      </c>
      <c r="HP38" s="2" t="s">
        <v>398</v>
      </c>
    </row>
    <row r="39" spans="1:224" x14ac:dyDescent="0.25">
      <c r="A39" s="2" t="s">
        <v>653</v>
      </c>
      <c r="B39" s="6" t="s">
        <v>400</v>
      </c>
      <c r="C39" s="7" t="s">
        <v>654</v>
      </c>
      <c r="D39" s="7" t="s">
        <v>402</v>
      </c>
      <c r="E39" s="8" t="s">
        <v>389</v>
      </c>
      <c r="F39" s="7" t="s">
        <v>402</v>
      </c>
      <c r="G39" s="6" t="s">
        <v>389</v>
      </c>
      <c r="H39" s="6">
        <v>3</v>
      </c>
      <c r="I39" s="2" t="s">
        <v>2</v>
      </c>
      <c r="J39" s="9"/>
      <c r="K39" s="6"/>
      <c r="L39" s="6"/>
      <c r="M39" s="6">
        <v>1</v>
      </c>
      <c r="N39" s="6"/>
      <c r="O39" s="6">
        <v>1</v>
      </c>
      <c r="P39" s="6">
        <v>1</v>
      </c>
      <c r="Q39" s="6"/>
      <c r="R39" s="6"/>
      <c r="S39" s="6"/>
      <c r="T39" s="9"/>
      <c r="U39" s="9">
        <v>2014</v>
      </c>
      <c r="V39" s="9"/>
      <c r="W39" s="9">
        <v>2016</v>
      </c>
      <c r="X39" s="9">
        <v>2017</v>
      </c>
      <c r="Y39" s="2"/>
      <c r="Z39" s="2">
        <v>3</v>
      </c>
      <c r="AA39" s="6">
        <v>3</v>
      </c>
      <c r="AB39" s="6">
        <v>5</v>
      </c>
      <c r="AC39" s="6">
        <v>4</v>
      </c>
      <c r="AD39" s="6">
        <v>2</v>
      </c>
      <c r="AE39" s="6">
        <v>4</v>
      </c>
      <c r="AF39" s="6"/>
      <c r="AG39" s="2"/>
      <c r="AH39" s="2">
        <v>3</v>
      </c>
      <c r="AI39" s="7">
        <v>4</v>
      </c>
      <c r="AJ39" s="7">
        <v>4</v>
      </c>
      <c r="AK39" s="7">
        <v>3</v>
      </c>
      <c r="AL39" s="7">
        <v>4</v>
      </c>
      <c r="AM39" s="7">
        <v>4</v>
      </c>
      <c r="AN39" s="7">
        <v>4</v>
      </c>
      <c r="AO39" s="7">
        <v>3</v>
      </c>
      <c r="AP39" s="7">
        <v>2</v>
      </c>
      <c r="AQ39" s="7">
        <v>2</v>
      </c>
      <c r="AR39" s="6">
        <v>4</v>
      </c>
      <c r="AS39" s="6">
        <v>4</v>
      </c>
      <c r="AT39" s="6">
        <v>3</v>
      </c>
      <c r="AU39" s="6">
        <v>4</v>
      </c>
      <c r="AV39" s="6">
        <v>3</v>
      </c>
      <c r="AW39" s="6">
        <v>5</v>
      </c>
      <c r="AX39" s="6">
        <v>4</v>
      </c>
      <c r="AY39" s="6">
        <v>3</v>
      </c>
      <c r="AZ39" s="6">
        <v>2</v>
      </c>
      <c r="BA39" s="2">
        <v>4</v>
      </c>
      <c r="BB39" s="2" t="s">
        <v>655</v>
      </c>
      <c r="BC39" s="2"/>
      <c r="BD39" s="2" t="s">
        <v>421</v>
      </c>
      <c r="BE39" s="2" t="s">
        <v>656</v>
      </c>
      <c r="BF39" s="2">
        <v>2</v>
      </c>
      <c r="BG39" s="2"/>
      <c r="BH39" s="2" t="s">
        <v>657</v>
      </c>
      <c r="BI39" s="2" t="s">
        <v>658</v>
      </c>
      <c r="BJ39" s="2" t="s">
        <v>659</v>
      </c>
      <c r="BK39" s="6">
        <v>2</v>
      </c>
      <c r="BL39" s="6">
        <v>1</v>
      </c>
      <c r="BM39" s="6">
        <v>200</v>
      </c>
      <c r="BN39" s="11">
        <v>90</v>
      </c>
      <c r="BO39" s="2" t="s">
        <v>660</v>
      </c>
      <c r="BP39" s="2">
        <v>0.5</v>
      </c>
      <c r="BQ39" s="2"/>
      <c r="BR39" s="2">
        <v>0.1</v>
      </c>
      <c r="BS39" s="2"/>
      <c r="BT39" s="2"/>
      <c r="BU39" s="2"/>
      <c r="BV39" s="2"/>
      <c r="BW39" s="2"/>
      <c r="BX39" s="2"/>
      <c r="BY39" s="6">
        <v>0</v>
      </c>
      <c r="BZ39" s="2" t="s">
        <v>425</v>
      </c>
      <c r="CA39" s="2"/>
      <c r="CB39" s="6">
        <v>4</v>
      </c>
      <c r="CC39" s="6">
        <v>5</v>
      </c>
      <c r="CD39" s="6">
        <v>4</v>
      </c>
      <c r="CE39" s="6">
        <v>5</v>
      </c>
      <c r="CF39" s="6">
        <v>5</v>
      </c>
      <c r="CG39" s="6">
        <v>5</v>
      </c>
      <c r="CH39" s="6">
        <v>5</v>
      </c>
      <c r="CI39" s="6">
        <v>4</v>
      </c>
      <c r="CJ39" s="6">
        <v>4</v>
      </c>
      <c r="CK39" s="6">
        <v>4</v>
      </c>
      <c r="CL39" s="6">
        <v>5</v>
      </c>
      <c r="CM39" s="6" t="s">
        <v>661</v>
      </c>
      <c r="CN39" s="2" t="s">
        <v>100</v>
      </c>
      <c r="CO39" s="2" t="s">
        <v>402</v>
      </c>
      <c r="CP39" s="2" t="s">
        <v>662</v>
      </c>
      <c r="CQ39" s="2">
        <v>0.2</v>
      </c>
      <c r="CR39" s="2">
        <v>200</v>
      </c>
      <c r="CS39" s="2"/>
      <c r="CT39" s="2"/>
      <c r="CU39" s="2" t="s">
        <v>663</v>
      </c>
      <c r="CV39" s="2" t="s">
        <v>402</v>
      </c>
      <c r="CW39" s="2" t="s">
        <v>662</v>
      </c>
      <c r="CX39" s="2">
        <v>0.3</v>
      </c>
      <c r="CY39" s="2">
        <v>200</v>
      </c>
      <c r="CZ39" s="2"/>
      <c r="DA39" s="2"/>
      <c r="DB39" s="2" t="s">
        <v>664</v>
      </c>
      <c r="DC39" s="2" t="s">
        <v>402</v>
      </c>
      <c r="DD39" s="2" t="s">
        <v>665</v>
      </c>
      <c r="DE39" s="2">
        <v>0.1</v>
      </c>
      <c r="DF39" s="2">
        <v>25</v>
      </c>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11" t="s">
        <v>477</v>
      </c>
      <c r="FH39" s="6"/>
      <c r="FI39" s="6"/>
      <c r="FJ39" s="6">
        <v>60</v>
      </c>
      <c r="FK39" s="6"/>
      <c r="FL39" s="6">
        <v>10</v>
      </c>
      <c r="FM39" s="6">
        <v>30</v>
      </c>
      <c r="FN39" s="11"/>
      <c r="FO39" s="2"/>
      <c r="FP39" s="6" t="s">
        <v>390</v>
      </c>
      <c r="FQ39" s="24">
        <f>(60/99)*100</f>
        <v>60.606060606060609</v>
      </c>
      <c r="FR39" s="24">
        <f>(21/99)*100</f>
        <v>21.212121212121211</v>
      </c>
      <c r="FS39" s="24">
        <f>(2/99)*100</f>
        <v>2.0202020202020203</v>
      </c>
      <c r="FT39" s="24">
        <f>(8/99)*100</f>
        <v>8.0808080808080813</v>
      </c>
      <c r="FU39" s="24">
        <f>(8/99)*100</f>
        <v>8.0808080808080813</v>
      </c>
      <c r="FV39" s="2" t="s">
        <v>666</v>
      </c>
      <c r="FW39" s="6">
        <v>1</v>
      </c>
      <c r="FX39" s="6">
        <v>2</v>
      </c>
      <c r="FY39" s="11">
        <v>3</v>
      </c>
      <c r="FZ39" s="2"/>
      <c r="GA39" s="2"/>
      <c r="GB39" s="2"/>
      <c r="GC39" s="2"/>
      <c r="GD39" s="15"/>
      <c r="GE39" s="15"/>
      <c r="GF39" s="15">
        <v>1</v>
      </c>
      <c r="GG39" s="15">
        <v>2</v>
      </c>
      <c r="GH39" s="15">
        <v>3</v>
      </c>
      <c r="GI39" s="15"/>
      <c r="GJ39" s="15"/>
      <c r="GK39" s="15"/>
      <c r="GL39" s="15"/>
      <c r="GM39" s="15">
        <v>5</v>
      </c>
      <c r="GN39" s="15">
        <v>5</v>
      </c>
      <c r="GO39" s="15"/>
      <c r="GP39" s="15"/>
      <c r="GQ39" s="15">
        <v>7</v>
      </c>
      <c r="GR39" s="15"/>
      <c r="GS39" s="15"/>
      <c r="GT39" s="15"/>
      <c r="GU39" s="15"/>
      <c r="GV39" s="16">
        <v>0</v>
      </c>
      <c r="GW39" s="16">
        <v>0</v>
      </c>
      <c r="GX39" s="16">
        <v>0</v>
      </c>
      <c r="GY39" s="16">
        <v>0</v>
      </c>
      <c r="GZ39" s="16">
        <v>0</v>
      </c>
      <c r="HA39" s="16">
        <v>92</v>
      </c>
      <c r="HB39" s="16">
        <v>8</v>
      </c>
      <c r="HC39" s="16">
        <v>0</v>
      </c>
      <c r="HD39" s="2"/>
      <c r="HE39" s="2" t="s">
        <v>402</v>
      </c>
      <c r="HF39" s="2"/>
      <c r="HG39" s="2"/>
      <c r="HH39" s="2"/>
      <c r="HI39" s="2"/>
      <c r="HJ39" s="17">
        <v>100</v>
      </c>
      <c r="HK39" s="2"/>
      <c r="HL39" s="2"/>
      <c r="HM39" s="2"/>
      <c r="HN39" s="2"/>
      <c r="HO39" s="2" t="s">
        <v>667</v>
      </c>
      <c r="HP39" s="2" t="s">
        <v>398</v>
      </c>
    </row>
    <row r="40" spans="1:224" x14ac:dyDescent="0.25">
      <c r="A40" s="2" t="s">
        <v>668</v>
      </c>
      <c r="B40" s="6" t="s">
        <v>400</v>
      </c>
      <c r="C40" s="7"/>
      <c r="D40" s="7" t="s">
        <v>456</v>
      </c>
      <c r="E40" s="8" t="s">
        <v>453</v>
      </c>
      <c r="F40" s="7" t="s">
        <v>669</v>
      </c>
      <c r="G40" s="6" t="s">
        <v>453</v>
      </c>
      <c r="H40" s="6">
        <v>2</v>
      </c>
      <c r="I40" s="2" t="s">
        <v>2</v>
      </c>
      <c r="J40" s="9">
        <v>2016</v>
      </c>
      <c r="K40" s="6"/>
      <c r="L40" s="6"/>
      <c r="M40" s="6"/>
      <c r="N40" s="6">
        <v>1</v>
      </c>
      <c r="O40" s="6">
        <v>1</v>
      </c>
      <c r="P40" s="6"/>
      <c r="Q40" s="6"/>
      <c r="R40" s="6"/>
      <c r="S40" s="6"/>
      <c r="T40" s="9"/>
      <c r="U40" s="9"/>
      <c r="V40" s="9"/>
      <c r="W40" s="9"/>
      <c r="X40" s="9"/>
      <c r="Y40" s="2"/>
      <c r="Z40" s="2">
        <v>1</v>
      </c>
      <c r="AA40" s="6">
        <v>5</v>
      </c>
      <c r="AB40" s="6">
        <v>5</v>
      </c>
      <c r="AC40" s="6">
        <v>5</v>
      </c>
      <c r="AD40" s="6">
        <v>5</v>
      </c>
      <c r="AE40" s="6">
        <v>1</v>
      </c>
      <c r="AF40" s="6"/>
      <c r="AG40" s="2"/>
      <c r="AH40" s="2">
        <v>1</v>
      </c>
      <c r="AI40" s="7">
        <v>1</v>
      </c>
      <c r="AJ40" s="7">
        <v>4</v>
      </c>
      <c r="AK40" s="7">
        <v>1</v>
      </c>
      <c r="AL40" s="7">
        <v>5</v>
      </c>
      <c r="AM40" s="7">
        <v>5</v>
      </c>
      <c r="AN40" s="7">
        <v>5</v>
      </c>
      <c r="AO40" s="7">
        <v>4</v>
      </c>
      <c r="AP40" s="7">
        <v>3</v>
      </c>
      <c r="AQ40" s="7">
        <v>1</v>
      </c>
      <c r="AR40" s="6">
        <v>4</v>
      </c>
      <c r="AS40" s="6">
        <v>3</v>
      </c>
      <c r="AT40" s="6">
        <v>5</v>
      </c>
      <c r="AU40" s="6">
        <v>3</v>
      </c>
      <c r="AV40" s="6">
        <v>5</v>
      </c>
      <c r="AW40" s="6">
        <v>5</v>
      </c>
      <c r="AX40" s="6">
        <v>3</v>
      </c>
      <c r="AY40" s="6">
        <v>3</v>
      </c>
      <c r="AZ40" s="6">
        <v>5</v>
      </c>
      <c r="BA40" s="2">
        <v>4</v>
      </c>
      <c r="BB40" s="2" t="s">
        <v>437</v>
      </c>
      <c r="BC40" s="2"/>
      <c r="BD40" s="2" t="s">
        <v>406</v>
      </c>
      <c r="BE40" s="2"/>
      <c r="BF40" s="2">
        <v>2</v>
      </c>
      <c r="BG40" s="2"/>
      <c r="BH40" s="2" t="s">
        <v>670</v>
      </c>
      <c r="BI40" s="2"/>
      <c r="BJ40" s="2"/>
      <c r="BK40" s="6">
        <v>3</v>
      </c>
      <c r="BL40" s="6">
        <v>1</v>
      </c>
      <c r="BM40" s="6">
        <v>2000</v>
      </c>
      <c r="BN40" s="32">
        <v>99</v>
      </c>
      <c r="BO40" s="2" t="s">
        <v>671</v>
      </c>
      <c r="BP40" s="2">
        <v>40</v>
      </c>
      <c r="BQ40" s="2"/>
      <c r="BR40" s="2">
        <v>40</v>
      </c>
      <c r="BS40" s="2">
        <v>50</v>
      </c>
      <c r="BT40" s="2"/>
      <c r="BU40" s="2"/>
      <c r="BV40" s="2"/>
      <c r="BW40" s="2"/>
      <c r="BX40" s="2"/>
      <c r="BY40" s="6">
        <v>20</v>
      </c>
      <c r="BZ40" s="2" t="s">
        <v>545</v>
      </c>
      <c r="CA40" s="2"/>
      <c r="CB40" s="6">
        <v>5</v>
      </c>
      <c r="CC40" s="6">
        <v>5</v>
      </c>
      <c r="CD40" s="6">
        <v>5</v>
      </c>
      <c r="CE40" s="6">
        <v>5</v>
      </c>
      <c r="CF40" s="6">
        <v>5</v>
      </c>
      <c r="CG40" s="6">
        <v>5</v>
      </c>
      <c r="CH40" s="6">
        <v>5</v>
      </c>
      <c r="CI40" s="6">
        <v>5</v>
      </c>
      <c r="CJ40" s="6">
        <v>5</v>
      </c>
      <c r="CK40" s="6">
        <v>5</v>
      </c>
      <c r="CL40" s="6"/>
      <c r="CM40" s="6"/>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t="s">
        <v>672</v>
      </c>
      <c r="DX40" s="2">
        <v>10</v>
      </c>
      <c r="DY40" s="2" t="s">
        <v>426</v>
      </c>
      <c r="DZ40" s="2"/>
      <c r="EA40" s="2"/>
      <c r="EB40" s="2"/>
      <c r="EC40" s="2" t="s">
        <v>655</v>
      </c>
      <c r="ED40" s="2" t="s">
        <v>673</v>
      </c>
      <c r="EE40" s="2" t="s">
        <v>674</v>
      </c>
      <c r="EF40" s="2" t="s">
        <v>675</v>
      </c>
      <c r="EG40" s="2" t="s">
        <v>676</v>
      </c>
      <c r="EH40" s="2" t="s">
        <v>677</v>
      </c>
      <c r="EI40" s="2"/>
      <c r="EJ40" s="2" t="s">
        <v>678</v>
      </c>
      <c r="EK40" s="2" t="s">
        <v>679</v>
      </c>
      <c r="EL40" s="2"/>
      <c r="EM40" s="2" t="s">
        <v>429</v>
      </c>
      <c r="EN40" s="2"/>
      <c r="EO40" s="29">
        <v>10</v>
      </c>
      <c r="EP40" s="29">
        <v>20</v>
      </c>
      <c r="EQ40" s="29">
        <v>30</v>
      </c>
      <c r="ER40" s="2"/>
      <c r="ES40" s="2"/>
      <c r="ET40" s="2"/>
      <c r="EU40" s="2"/>
      <c r="EV40" s="2"/>
      <c r="EW40" s="2"/>
      <c r="EX40" s="2"/>
      <c r="EY40" s="2"/>
      <c r="EZ40" s="2"/>
      <c r="FA40" s="2"/>
      <c r="FB40" s="2"/>
      <c r="FC40" s="2"/>
      <c r="FD40" s="2"/>
      <c r="FE40" s="2"/>
      <c r="FF40" s="2"/>
      <c r="FG40" s="11" t="s">
        <v>583</v>
      </c>
      <c r="FH40" s="6"/>
      <c r="FI40" s="6"/>
      <c r="FJ40" s="6"/>
      <c r="FK40" s="6">
        <v>91</v>
      </c>
      <c r="FL40" s="6">
        <v>9</v>
      </c>
      <c r="FM40" s="6"/>
      <c r="FN40" s="11"/>
      <c r="FO40" s="2"/>
      <c r="FP40" s="6" t="s">
        <v>538</v>
      </c>
      <c r="FQ40" s="12">
        <v>0</v>
      </c>
      <c r="FR40" s="12">
        <v>90</v>
      </c>
      <c r="FS40" s="12">
        <v>10</v>
      </c>
      <c r="FT40" s="12">
        <v>0</v>
      </c>
      <c r="FU40" s="12">
        <v>0</v>
      </c>
      <c r="FV40" s="2"/>
      <c r="FW40" s="6">
        <v>5</v>
      </c>
      <c r="FX40" s="6">
        <v>20</v>
      </c>
      <c r="FY40" s="11">
        <v>40</v>
      </c>
      <c r="FZ40" s="2"/>
      <c r="GA40" s="2"/>
      <c r="GB40" s="2"/>
      <c r="GC40" s="2"/>
      <c r="GD40" s="15"/>
      <c r="GE40" s="15"/>
      <c r="GF40" s="15"/>
      <c r="GG40" s="15"/>
      <c r="GH40" s="15"/>
      <c r="GI40" s="15">
        <v>100</v>
      </c>
      <c r="GJ40" s="15">
        <v>10000</v>
      </c>
      <c r="GK40" s="15">
        <v>20000</v>
      </c>
      <c r="GL40" s="15">
        <v>100</v>
      </c>
      <c r="GM40" s="15">
        <v>1000</v>
      </c>
      <c r="GN40" s="15">
        <v>2000</v>
      </c>
      <c r="GO40" s="15"/>
      <c r="GP40" s="15"/>
      <c r="GQ40" s="15"/>
      <c r="GR40" s="15"/>
      <c r="GS40" s="15"/>
      <c r="GT40" s="15"/>
      <c r="GU40" s="15"/>
      <c r="GV40" s="25">
        <v>65.591397849462368</v>
      </c>
      <c r="GW40" s="25">
        <v>5.376344086021505</v>
      </c>
      <c r="GX40" s="25">
        <v>12.903225806451612</v>
      </c>
      <c r="GY40" s="25">
        <v>9.67741935483871</v>
      </c>
      <c r="GZ40" s="25">
        <v>3.225806451612903</v>
      </c>
      <c r="HA40" s="25">
        <v>3.225806451612903</v>
      </c>
      <c r="HB40" s="25">
        <v>0</v>
      </c>
      <c r="HC40" s="25">
        <v>0</v>
      </c>
      <c r="HD40" s="2"/>
      <c r="HE40" s="2" t="s">
        <v>479</v>
      </c>
      <c r="HF40" s="2" t="s">
        <v>582</v>
      </c>
      <c r="HG40" s="2" t="s">
        <v>680</v>
      </c>
      <c r="HH40" s="2" t="s">
        <v>681</v>
      </c>
      <c r="HI40" s="2" t="s">
        <v>416</v>
      </c>
      <c r="HJ40" s="17">
        <v>36</v>
      </c>
      <c r="HK40" s="2">
        <v>20</v>
      </c>
      <c r="HL40" s="2">
        <v>7</v>
      </c>
      <c r="HM40" s="2">
        <v>6</v>
      </c>
      <c r="HN40" s="2">
        <v>6</v>
      </c>
      <c r="HO40" s="2">
        <v>0</v>
      </c>
      <c r="HP40" s="2" t="s">
        <v>398</v>
      </c>
    </row>
    <row r="41" spans="1:224" x14ac:dyDescent="0.25">
      <c r="A41" s="2" t="s">
        <v>682</v>
      </c>
      <c r="B41" s="6" t="s">
        <v>387</v>
      </c>
      <c r="C41" s="7" t="s">
        <v>683</v>
      </c>
      <c r="D41" s="7" t="s">
        <v>388</v>
      </c>
      <c r="E41" s="8" t="s">
        <v>389</v>
      </c>
      <c r="F41" s="7" t="s">
        <v>388</v>
      </c>
      <c r="G41" s="6" t="s">
        <v>389</v>
      </c>
      <c r="H41" s="6">
        <v>1</v>
      </c>
      <c r="I41" s="2" t="s">
        <v>2</v>
      </c>
      <c r="J41" s="9">
        <v>2013</v>
      </c>
      <c r="K41" s="6"/>
      <c r="L41" s="6"/>
      <c r="M41" s="6">
        <v>1</v>
      </c>
      <c r="N41" s="6"/>
      <c r="O41" s="6"/>
      <c r="P41" s="6"/>
      <c r="Q41" s="6">
        <v>1</v>
      </c>
      <c r="R41" s="6" t="s">
        <v>684</v>
      </c>
      <c r="S41" s="6"/>
      <c r="T41" s="9"/>
      <c r="U41" s="9">
        <v>2011</v>
      </c>
      <c r="V41" s="9"/>
      <c r="W41" s="9"/>
      <c r="X41" s="9"/>
      <c r="Y41" s="2">
        <v>2015</v>
      </c>
      <c r="Z41" s="2">
        <v>3</v>
      </c>
      <c r="AA41" s="6">
        <v>5</v>
      </c>
      <c r="AB41" s="6">
        <v>4</v>
      </c>
      <c r="AC41" s="6">
        <v>5</v>
      </c>
      <c r="AD41" s="6">
        <v>4</v>
      </c>
      <c r="AE41" s="6">
        <v>1</v>
      </c>
      <c r="AF41" s="6"/>
      <c r="AG41" s="2"/>
      <c r="AH41" s="2">
        <v>2</v>
      </c>
      <c r="AI41" s="7">
        <v>4</v>
      </c>
      <c r="AJ41" s="7">
        <v>5</v>
      </c>
      <c r="AK41" s="7">
        <v>4</v>
      </c>
      <c r="AL41" s="7">
        <v>3</v>
      </c>
      <c r="AM41" s="7">
        <v>4</v>
      </c>
      <c r="AN41" s="7">
        <v>2</v>
      </c>
      <c r="AO41" s="7">
        <v>2</v>
      </c>
      <c r="AP41" s="7">
        <v>4</v>
      </c>
      <c r="AQ41" s="7">
        <v>4</v>
      </c>
      <c r="AR41" s="6">
        <v>2</v>
      </c>
      <c r="AS41" s="6">
        <v>3</v>
      </c>
      <c r="AT41" s="6">
        <v>2</v>
      </c>
      <c r="AU41" s="6">
        <v>3</v>
      </c>
      <c r="AV41" s="6">
        <v>3</v>
      </c>
      <c r="AW41" s="6">
        <v>1</v>
      </c>
      <c r="AX41" s="6">
        <v>4</v>
      </c>
      <c r="AY41" s="6">
        <v>4</v>
      </c>
      <c r="AZ41" s="6">
        <v>2</v>
      </c>
      <c r="BA41" s="2">
        <v>4</v>
      </c>
      <c r="BB41" s="2"/>
      <c r="BC41" s="2"/>
      <c r="BD41" s="2"/>
      <c r="BE41" s="2"/>
      <c r="BF41" s="2"/>
      <c r="BG41" s="2"/>
      <c r="BH41" s="2"/>
      <c r="BI41" s="2"/>
      <c r="BJ41" s="2"/>
      <c r="BK41" s="6"/>
      <c r="BL41" s="6"/>
      <c r="BM41" s="6"/>
      <c r="BN41" s="11"/>
      <c r="BO41" s="2"/>
      <c r="BP41" s="2"/>
      <c r="BQ41" s="2"/>
      <c r="BR41" s="2"/>
      <c r="BS41" s="2"/>
      <c r="BT41" s="2"/>
      <c r="BU41" s="2"/>
      <c r="BV41" s="2"/>
      <c r="BW41" s="2"/>
      <c r="BX41" s="2"/>
      <c r="BY41" s="6"/>
      <c r="BZ41" s="2"/>
      <c r="CA41" s="2"/>
      <c r="CB41" s="6"/>
      <c r="CC41" s="6"/>
      <c r="CD41" s="6"/>
      <c r="CE41" s="6"/>
      <c r="CF41" s="6"/>
      <c r="CG41" s="6"/>
      <c r="CH41" s="6"/>
      <c r="CI41" s="6"/>
      <c r="CJ41" s="6"/>
      <c r="CK41" s="6"/>
      <c r="CL41" s="6"/>
      <c r="CM41" s="6"/>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11" t="s">
        <v>538</v>
      </c>
      <c r="FH41" s="6"/>
      <c r="FI41" s="6"/>
      <c r="FJ41" s="6">
        <v>20</v>
      </c>
      <c r="FK41" s="6"/>
      <c r="FL41" s="6"/>
      <c r="FM41" s="6"/>
      <c r="FN41" s="11">
        <v>80</v>
      </c>
      <c r="FO41" s="2" t="s">
        <v>685</v>
      </c>
      <c r="FP41" s="6" t="s">
        <v>503</v>
      </c>
      <c r="FQ41" s="12"/>
      <c r="FR41" s="12"/>
      <c r="FS41" s="12"/>
      <c r="FT41" s="12"/>
      <c r="FU41" s="12"/>
      <c r="FV41" s="2"/>
      <c r="FW41" s="6"/>
      <c r="FX41" s="6"/>
      <c r="FY41" s="11"/>
      <c r="FZ41" s="2"/>
      <c r="GA41" s="2"/>
      <c r="GB41" s="2"/>
      <c r="GC41" s="2"/>
      <c r="GD41" s="15"/>
      <c r="GE41" s="15"/>
      <c r="GF41" s="15"/>
      <c r="GG41" s="15"/>
      <c r="GH41" s="15"/>
      <c r="GI41" s="15"/>
      <c r="GJ41" s="15"/>
      <c r="GK41" s="15"/>
      <c r="GL41" s="15"/>
      <c r="GM41" s="15"/>
      <c r="GN41" s="15"/>
      <c r="GO41" s="15"/>
      <c r="GP41" s="15"/>
      <c r="GQ41" s="15"/>
      <c r="GR41" s="15"/>
      <c r="GS41" s="15"/>
      <c r="GT41" s="15"/>
      <c r="GU41" s="15"/>
      <c r="GV41" s="16">
        <v>0</v>
      </c>
      <c r="GW41" s="16">
        <v>0</v>
      </c>
      <c r="GX41" s="16">
        <v>0</v>
      </c>
      <c r="GY41" s="16">
        <v>0</v>
      </c>
      <c r="GZ41" s="16">
        <v>0</v>
      </c>
      <c r="HA41" s="16">
        <v>100</v>
      </c>
      <c r="HB41" s="16">
        <v>0</v>
      </c>
      <c r="HC41" s="16">
        <v>0</v>
      </c>
      <c r="HD41" s="2"/>
      <c r="HE41" s="2" t="s">
        <v>581</v>
      </c>
      <c r="HF41" s="2"/>
      <c r="HG41" s="2"/>
      <c r="HH41" s="2"/>
      <c r="HI41" s="2"/>
      <c r="HJ41" s="17">
        <v>100</v>
      </c>
      <c r="HK41" s="2"/>
      <c r="HL41" s="2"/>
      <c r="HM41" s="2"/>
      <c r="HN41" s="2"/>
      <c r="HO41" s="2">
        <v>0</v>
      </c>
      <c r="HP41" s="2" t="s">
        <v>398</v>
      </c>
    </row>
    <row r="42" spans="1:224" x14ac:dyDescent="0.25">
      <c r="A42" s="2" t="s">
        <v>686</v>
      </c>
      <c r="B42" s="6" t="s">
        <v>387</v>
      </c>
      <c r="C42" s="7" t="s">
        <v>687</v>
      </c>
      <c r="D42" s="7" t="s">
        <v>688</v>
      </c>
      <c r="E42" s="8" t="s">
        <v>420</v>
      </c>
      <c r="F42" s="7" t="s">
        <v>688</v>
      </c>
      <c r="G42" s="6" t="s">
        <v>420</v>
      </c>
      <c r="H42" s="6">
        <v>1</v>
      </c>
      <c r="I42" s="2" t="s">
        <v>6</v>
      </c>
      <c r="J42" s="9">
        <v>2013</v>
      </c>
      <c r="K42" s="6"/>
      <c r="L42" s="6"/>
      <c r="M42" s="6">
        <v>1</v>
      </c>
      <c r="N42" s="6"/>
      <c r="O42" s="6"/>
      <c r="P42" s="6"/>
      <c r="Q42" s="6"/>
      <c r="R42" s="6"/>
      <c r="S42" s="6"/>
      <c r="T42" s="9"/>
      <c r="U42" s="9">
        <v>2013</v>
      </c>
      <c r="V42" s="9"/>
      <c r="W42" s="9"/>
      <c r="X42" s="9"/>
      <c r="Y42" s="2"/>
      <c r="Z42" s="2">
        <v>5</v>
      </c>
      <c r="AA42" s="6">
        <v>2</v>
      </c>
      <c r="AB42" s="6">
        <v>4</v>
      </c>
      <c r="AC42" s="6">
        <v>2</v>
      </c>
      <c r="AD42" s="6">
        <v>5</v>
      </c>
      <c r="AE42" s="6">
        <v>5</v>
      </c>
      <c r="AF42" s="6"/>
      <c r="AG42" s="2"/>
      <c r="AH42" s="2">
        <v>3</v>
      </c>
      <c r="AI42" s="7">
        <v>5</v>
      </c>
      <c r="AJ42" s="7">
        <v>5</v>
      </c>
      <c r="AK42" s="7">
        <v>4</v>
      </c>
      <c r="AL42" s="7">
        <v>5</v>
      </c>
      <c r="AM42" s="7">
        <v>4</v>
      </c>
      <c r="AN42" s="7">
        <v>4</v>
      </c>
      <c r="AO42" s="7">
        <v>5</v>
      </c>
      <c r="AP42" s="7">
        <v>3</v>
      </c>
      <c r="AQ42" s="7">
        <v>2</v>
      </c>
      <c r="AR42" s="6">
        <v>3</v>
      </c>
      <c r="AS42" s="6">
        <v>3</v>
      </c>
      <c r="AT42" s="6">
        <v>4</v>
      </c>
      <c r="AU42" s="6">
        <v>2</v>
      </c>
      <c r="AV42" s="6">
        <v>4</v>
      </c>
      <c r="AW42" s="6">
        <v>3</v>
      </c>
      <c r="AX42" s="6">
        <v>2</v>
      </c>
      <c r="AY42" s="6">
        <v>3</v>
      </c>
      <c r="AZ42" s="6">
        <v>5</v>
      </c>
      <c r="BA42" s="2">
        <v>3</v>
      </c>
      <c r="BB42" s="2"/>
      <c r="BC42" s="2"/>
      <c r="BD42" s="2"/>
      <c r="BE42" s="2"/>
      <c r="BF42" s="2"/>
      <c r="BG42" s="2"/>
      <c r="BH42" s="2"/>
      <c r="BI42" s="2"/>
      <c r="BJ42" s="2"/>
      <c r="BK42" s="6"/>
      <c r="BL42" s="6"/>
      <c r="BM42" s="6"/>
      <c r="BN42" s="11"/>
      <c r="BO42" s="2"/>
      <c r="BP42" s="2"/>
      <c r="BQ42" s="2"/>
      <c r="BR42" s="2"/>
      <c r="BS42" s="2"/>
      <c r="BT42" s="2"/>
      <c r="BU42" s="2"/>
      <c r="BV42" s="2"/>
      <c r="BW42" s="2"/>
      <c r="BX42" s="2"/>
      <c r="BY42" s="6"/>
      <c r="BZ42" s="2"/>
      <c r="CA42" s="2"/>
      <c r="CB42" s="6"/>
      <c r="CC42" s="6"/>
      <c r="CD42" s="6"/>
      <c r="CE42" s="6"/>
      <c r="CF42" s="6"/>
      <c r="CG42" s="6"/>
      <c r="CH42" s="6"/>
      <c r="CI42" s="6"/>
      <c r="CJ42" s="6"/>
      <c r="CK42" s="6"/>
      <c r="CL42" s="6"/>
      <c r="CM42" s="6"/>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11" t="s">
        <v>391</v>
      </c>
      <c r="FH42" s="6"/>
      <c r="FI42" s="6"/>
      <c r="FJ42" s="13">
        <v>100</v>
      </c>
      <c r="FK42" s="6"/>
      <c r="FL42" s="6"/>
      <c r="FM42" s="6"/>
      <c r="FN42" s="11"/>
      <c r="FO42" s="2"/>
      <c r="FP42" s="6" t="s">
        <v>391</v>
      </c>
      <c r="FQ42" s="24">
        <v>100</v>
      </c>
      <c r="FR42" s="12">
        <v>0</v>
      </c>
      <c r="FS42" s="12">
        <v>0</v>
      </c>
      <c r="FT42" s="12">
        <v>0</v>
      </c>
      <c r="FU42" s="12"/>
      <c r="FV42" s="2"/>
      <c r="FW42" s="13"/>
      <c r="FX42" s="13"/>
      <c r="FY42" s="14"/>
      <c r="FZ42" s="2"/>
      <c r="GA42" s="2"/>
      <c r="GB42" s="2"/>
      <c r="GC42" s="2"/>
      <c r="GD42" s="15"/>
      <c r="GE42" s="15"/>
      <c r="GF42" s="15">
        <v>4000</v>
      </c>
      <c r="GG42" s="15">
        <v>4000</v>
      </c>
      <c r="GH42" s="15">
        <v>4000</v>
      </c>
      <c r="GI42" s="15"/>
      <c r="GJ42" s="15"/>
      <c r="GK42" s="15"/>
      <c r="GL42" s="15"/>
      <c r="GM42" s="15"/>
      <c r="GN42" s="15"/>
      <c r="GO42" s="15"/>
      <c r="GP42" s="15"/>
      <c r="GQ42" s="15"/>
      <c r="GR42" s="15"/>
      <c r="GS42" s="15"/>
      <c r="GT42" s="15"/>
      <c r="GU42" s="15"/>
      <c r="GV42" s="16"/>
      <c r="GW42" s="16"/>
      <c r="GX42" s="16"/>
      <c r="GY42" s="16"/>
      <c r="GZ42" s="16"/>
      <c r="HA42" s="16"/>
      <c r="HB42" s="16"/>
      <c r="HC42" s="16"/>
      <c r="HD42" s="2"/>
      <c r="HE42" s="2"/>
      <c r="HF42" s="2"/>
      <c r="HG42" s="2"/>
      <c r="HH42" s="2"/>
      <c r="HI42" s="2"/>
      <c r="HJ42" s="17"/>
      <c r="HK42" s="2"/>
      <c r="HL42" s="2"/>
      <c r="HM42" s="2"/>
      <c r="HN42" s="2"/>
      <c r="HO42" s="2">
        <v>0</v>
      </c>
      <c r="HP42" s="2" t="s">
        <v>393</v>
      </c>
    </row>
    <row r="43" spans="1:224" x14ac:dyDescent="0.25">
      <c r="A43" s="2" t="s">
        <v>689</v>
      </c>
      <c r="B43" s="6" t="s">
        <v>400</v>
      </c>
      <c r="C43" s="7" t="s">
        <v>690</v>
      </c>
      <c r="D43" s="7" t="s">
        <v>388</v>
      </c>
      <c r="E43" s="8" t="s">
        <v>389</v>
      </c>
      <c r="F43" s="7" t="s">
        <v>388</v>
      </c>
      <c r="G43" s="6" t="s">
        <v>389</v>
      </c>
      <c r="H43" s="6">
        <v>1</v>
      </c>
      <c r="I43" s="2" t="s">
        <v>2</v>
      </c>
      <c r="J43" s="9">
        <v>2013</v>
      </c>
      <c r="K43" s="6"/>
      <c r="L43" s="6"/>
      <c r="M43" s="6"/>
      <c r="N43" s="6"/>
      <c r="O43" s="6"/>
      <c r="P43" s="19">
        <v>1</v>
      </c>
      <c r="Q43" s="6">
        <v>1</v>
      </c>
      <c r="R43" s="6" t="s">
        <v>691</v>
      </c>
      <c r="S43" s="6"/>
      <c r="T43" s="9"/>
      <c r="U43" s="9"/>
      <c r="V43" s="9"/>
      <c r="W43" s="9"/>
      <c r="X43" s="9"/>
      <c r="Y43" s="29">
        <v>2013</v>
      </c>
      <c r="Z43" s="2">
        <v>2</v>
      </c>
      <c r="AA43" s="6">
        <v>5</v>
      </c>
      <c r="AB43" s="6">
        <v>4</v>
      </c>
      <c r="AC43" s="6">
        <v>5</v>
      </c>
      <c r="AD43" s="6">
        <v>5</v>
      </c>
      <c r="AE43" s="6">
        <v>1</v>
      </c>
      <c r="AF43" s="6"/>
      <c r="AG43" s="2"/>
      <c r="AH43" s="2">
        <v>4</v>
      </c>
      <c r="AI43" s="7">
        <v>3</v>
      </c>
      <c r="AJ43" s="7">
        <v>4</v>
      </c>
      <c r="AK43" s="7">
        <v>3</v>
      </c>
      <c r="AL43" s="7">
        <v>2</v>
      </c>
      <c r="AM43" s="7">
        <v>2</v>
      </c>
      <c r="AN43" s="7">
        <v>2</v>
      </c>
      <c r="AO43" s="7">
        <v>2</v>
      </c>
      <c r="AP43" s="7">
        <v>2</v>
      </c>
      <c r="AQ43" s="7">
        <v>4</v>
      </c>
      <c r="AR43" s="6">
        <v>4</v>
      </c>
      <c r="AS43" s="6">
        <v>4</v>
      </c>
      <c r="AT43" s="6">
        <v>2</v>
      </c>
      <c r="AU43" s="6">
        <v>2</v>
      </c>
      <c r="AV43" s="6">
        <v>2</v>
      </c>
      <c r="AW43" s="6">
        <v>2</v>
      </c>
      <c r="AX43" s="6">
        <v>2</v>
      </c>
      <c r="AY43" s="6">
        <v>2</v>
      </c>
      <c r="AZ43" s="6">
        <v>1</v>
      </c>
      <c r="BA43" s="2">
        <v>1</v>
      </c>
      <c r="BB43" s="2"/>
      <c r="BC43" s="2"/>
      <c r="BD43" s="2"/>
      <c r="BE43" s="2"/>
      <c r="BF43" s="2"/>
      <c r="BG43" s="2"/>
      <c r="BH43" s="2"/>
      <c r="BI43" s="2"/>
      <c r="BJ43" s="2"/>
      <c r="BK43" s="6"/>
      <c r="BL43" s="6"/>
      <c r="BM43" s="6"/>
      <c r="BN43" s="11"/>
      <c r="BO43" s="2"/>
      <c r="BP43" s="2"/>
      <c r="BQ43" s="2"/>
      <c r="BR43" s="2"/>
      <c r="BS43" s="2"/>
      <c r="BT43" s="2"/>
      <c r="BU43" s="2"/>
      <c r="BV43" s="2"/>
      <c r="BW43" s="2"/>
      <c r="BX43" s="2"/>
      <c r="BY43" s="6"/>
      <c r="BZ43" s="2"/>
      <c r="CA43" s="2"/>
      <c r="CB43" s="6"/>
      <c r="CC43" s="6"/>
      <c r="CD43" s="6"/>
      <c r="CE43" s="6"/>
      <c r="CF43" s="6"/>
      <c r="CG43" s="6"/>
      <c r="CH43" s="6"/>
      <c r="CI43" s="6"/>
      <c r="CJ43" s="6"/>
      <c r="CK43" s="6"/>
      <c r="CL43" s="6"/>
      <c r="CM43" s="6"/>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11" t="s">
        <v>583</v>
      </c>
      <c r="FH43" s="6"/>
      <c r="FI43" s="6"/>
      <c r="FJ43" s="6"/>
      <c r="FK43" s="6"/>
      <c r="FL43" s="6"/>
      <c r="FM43" s="6"/>
      <c r="FN43" s="11">
        <v>100</v>
      </c>
      <c r="FO43" s="2" t="s">
        <v>692</v>
      </c>
      <c r="FP43" s="6" t="s">
        <v>517</v>
      </c>
      <c r="FQ43" s="12">
        <v>50</v>
      </c>
      <c r="FR43" s="12">
        <v>20</v>
      </c>
      <c r="FS43" s="12">
        <v>10</v>
      </c>
      <c r="FT43" s="12">
        <v>20</v>
      </c>
      <c r="FU43" s="12">
        <v>0</v>
      </c>
      <c r="FV43" s="2"/>
      <c r="FW43" s="6">
        <v>2</v>
      </c>
      <c r="FX43" s="6">
        <v>4</v>
      </c>
      <c r="FY43" s="11">
        <v>20</v>
      </c>
      <c r="FZ43" s="2"/>
      <c r="GA43" s="2"/>
      <c r="GB43" s="2"/>
      <c r="GC43" s="2"/>
      <c r="GD43" s="15"/>
      <c r="GE43" s="15"/>
      <c r="GF43" s="15"/>
      <c r="GG43" s="15"/>
      <c r="GH43" s="15"/>
      <c r="GI43" s="15"/>
      <c r="GJ43" s="15"/>
      <c r="GK43" s="15"/>
      <c r="GL43" s="15"/>
      <c r="GM43" s="15"/>
      <c r="GN43" s="15"/>
      <c r="GO43" s="15"/>
      <c r="GP43" s="15"/>
      <c r="GQ43" s="15"/>
      <c r="GR43" s="15"/>
      <c r="GS43" s="15">
        <v>15</v>
      </c>
      <c r="GT43" s="15">
        <v>50</v>
      </c>
      <c r="GU43" s="15">
        <v>100</v>
      </c>
      <c r="GV43" s="16">
        <v>5</v>
      </c>
      <c r="GW43" s="16">
        <v>0</v>
      </c>
      <c r="GX43" s="16">
        <v>15</v>
      </c>
      <c r="GY43" s="16">
        <v>10</v>
      </c>
      <c r="GZ43" s="16">
        <v>20</v>
      </c>
      <c r="HA43" s="16">
        <v>50</v>
      </c>
      <c r="HB43" s="16">
        <v>0</v>
      </c>
      <c r="HC43" s="16">
        <v>0</v>
      </c>
      <c r="HD43" s="2"/>
      <c r="HE43" s="2" t="s">
        <v>581</v>
      </c>
      <c r="HF43" s="2" t="s">
        <v>504</v>
      </c>
      <c r="HG43" s="2" t="s">
        <v>402</v>
      </c>
      <c r="HH43" s="2" t="s">
        <v>693</v>
      </c>
      <c r="HI43" s="2" t="s">
        <v>694</v>
      </c>
      <c r="HJ43" s="17">
        <v>40</v>
      </c>
      <c r="HK43" s="2">
        <v>20</v>
      </c>
      <c r="HL43" s="2">
        <v>10</v>
      </c>
      <c r="HM43" s="2">
        <v>10</v>
      </c>
      <c r="HN43" s="2">
        <v>5</v>
      </c>
      <c r="HO43" s="2">
        <v>0</v>
      </c>
      <c r="HP43" s="2" t="s">
        <v>398</v>
      </c>
    </row>
    <row r="44" spans="1:224" x14ac:dyDescent="0.25">
      <c r="A44" s="2" t="s">
        <v>695</v>
      </c>
      <c r="B44" s="6" t="s">
        <v>400</v>
      </c>
      <c r="C44" s="7" t="s">
        <v>696</v>
      </c>
      <c r="D44" s="7" t="s">
        <v>456</v>
      </c>
      <c r="E44" s="8" t="s">
        <v>453</v>
      </c>
      <c r="F44" s="7" t="s">
        <v>697</v>
      </c>
      <c r="G44" s="6" t="s">
        <v>420</v>
      </c>
      <c r="H44" s="6">
        <v>5</v>
      </c>
      <c r="I44" s="2" t="s">
        <v>2</v>
      </c>
      <c r="J44" s="9">
        <v>2013</v>
      </c>
      <c r="K44" s="6">
        <v>1</v>
      </c>
      <c r="L44" s="6"/>
      <c r="M44" s="6">
        <v>1</v>
      </c>
      <c r="N44" s="6">
        <v>1</v>
      </c>
      <c r="O44" s="6">
        <v>1</v>
      </c>
      <c r="P44" s="6">
        <v>1</v>
      </c>
      <c r="Q44" s="6"/>
      <c r="R44" s="6"/>
      <c r="S44" s="6"/>
      <c r="T44" s="9"/>
      <c r="U44" s="9"/>
      <c r="V44" s="9"/>
      <c r="W44" s="9"/>
      <c r="X44" s="9"/>
      <c r="Y44" s="2"/>
      <c r="Z44" s="2">
        <v>1</v>
      </c>
      <c r="AA44" s="6">
        <v>3</v>
      </c>
      <c r="AB44" s="6">
        <v>4</v>
      </c>
      <c r="AC44" s="6">
        <v>5</v>
      </c>
      <c r="AD44" s="6">
        <v>5</v>
      </c>
      <c r="AE44" s="6">
        <v>1</v>
      </c>
      <c r="AF44" s="6"/>
      <c r="AG44" s="2"/>
      <c r="AH44" s="2">
        <v>5</v>
      </c>
      <c r="AI44" s="7">
        <v>4</v>
      </c>
      <c r="AJ44" s="7">
        <v>1</v>
      </c>
      <c r="AK44" s="7">
        <v>3</v>
      </c>
      <c r="AL44" s="7">
        <v>1</v>
      </c>
      <c r="AM44" s="7">
        <v>4</v>
      </c>
      <c r="AN44" s="7">
        <v>4</v>
      </c>
      <c r="AO44" s="7">
        <v>4</v>
      </c>
      <c r="AP44" s="7">
        <v>5</v>
      </c>
      <c r="AQ44" s="7">
        <v>2</v>
      </c>
      <c r="AR44" s="6">
        <v>3</v>
      </c>
      <c r="AS44" s="6">
        <v>3</v>
      </c>
      <c r="AT44" s="6">
        <v>3</v>
      </c>
      <c r="AU44" s="6">
        <v>1</v>
      </c>
      <c r="AV44" s="6">
        <v>3</v>
      </c>
      <c r="AW44" s="6">
        <v>5</v>
      </c>
      <c r="AX44" s="6">
        <v>3</v>
      </c>
      <c r="AY44" s="6">
        <v>3</v>
      </c>
      <c r="AZ44" s="6">
        <v>2</v>
      </c>
      <c r="BA44" s="2">
        <v>1</v>
      </c>
      <c r="BB44" s="2" t="s">
        <v>655</v>
      </c>
      <c r="BC44" s="2"/>
      <c r="BD44" s="2" t="s">
        <v>458</v>
      </c>
      <c r="BE44" s="2"/>
      <c r="BF44" s="2">
        <v>3</v>
      </c>
      <c r="BG44" s="2"/>
      <c r="BH44" s="2" t="s">
        <v>698</v>
      </c>
      <c r="BI44" s="2"/>
      <c r="BJ44" s="2"/>
      <c r="BK44" s="19"/>
      <c r="BL44" s="19"/>
      <c r="BM44" s="19"/>
      <c r="BN44" s="20"/>
      <c r="BO44" s="2"/>
      <c r="BP44" s="2"/>
      <c r="BQ44" s="2"/>
      <c r="BR44" s="2"/>
      <c r="BS44" s="2"/>
      <c r="BT44" s="2"/>
      <c r="BU44" s="2"/>
      <c r="BV44" s="2"/>
      <c r="BW44" s="2"/>
      <c r="BX44" s="2"/>
      <c r="BY44" s="6">
        <v>50</v>
      </c>
      <c r="BZ44" s="2" t="s">
        <v>699</v>
      </c>
      <c r="CA44" s="2"/>
      <c r="CB44" s="6">
        <v>5</v>
      </c>
      <c r="CC44" s="6">
        <v>5</v>
      </c>
      <c r="CD44" s="6">
        <v>5</v>
      </c>
      <c r="CE44" s="6">
        <v>4</v>
      </c>
      <c r="CF44" s="6">
        <v>4</v>
      </c>
      <c r="CG44" s="6">
        <v>5</v>
      </c>
      <c r="CH44" s="6">
        <v>4</v>
      </c>
      <c r="CI44" s="6">
        <v>4</v>
      </c>
      <c r="CJ44" s="6">
        <v>3</v>
      </c>
      <c r="CK44" s="6">
        <v>3</v>
      </c>
      <c r="CL44" s="6"/>
      <c r="CM44" s="6"/>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t="s">
        <v>672</v>
      </c>
      <c r="DX44" s="2"/>
      <c r="DY44" s="2" t="s">
        <v>426</v>
      </c>
      <c r="DZ44" s="2"/>
      <c r="EA44" s="2"/>
      <c r="EB44" s="2"/>
      <c r="EC44" s="2"/>
      <c r="ED44" s="2"/>
      <c r="EE44" s="2"/>
      <c r="EF44" s="2"/>
      <c r="EG44" s="2"/>
      <c r="EH44" s="2"/>
      <c r="EI44" s="2"/>
      <c r="EJ44" s="2"/>
      <c r="EK44" s="2"/>
      <c r="EL44" s="2"/>
      <c r="EM44" s="2" t="s">
        <v>700</v>
      </c>
      <c r="EN44" s="2"/>
      <c r="EO44" s="2"/>
      <c r="EP44" s="2"/>
      <c r="EQ44" s="2"/>
      <c r="ER44" s="2" t="s">
        <v>574</v>
      </c>
      <c r="ES44" s="2" t="s">
        <v>701</v>
      </c>
      <c r="ET44" s="2" t="s">
        <v>702</v>
      </c>
      <c r="EU44" s="2"/>
      <c r="EV44" s="2" t="s">
        <v>703</v>
      </c>
      <c r="EW44" s="2"/>
      <c r="EX44" s="2" t="s">
        <v>526</v>
      </c>
      <c r="EY44" s="2"/>
      <c r="EZ44" s="2" t="s">
        <v>704</v>
      </c>
      <c r="FA44" s="2" t="s">
        <v>479</v>
      </c>
      <c r="FB44" s="2" t="s">
        <v>402</v>
      </c>
      <c r="FC44" s="2"/>
      <c r="FD44" s="2"/>
      <c r="FE44" s="2"/>
      <c r="FF44" s="2"/>
      <c r="FG44" s="11"/>
      <c r="FH44" s="6"/>
      <c r="FI44" s="6"/>
      <c r="FJ44" s="6"/>
      <c r="FK44" s="6"/>
      <c r="FL44" s="6"/>
      <c r="FM44" s="6"/>
      <c r="FN44" s="11"/>
      <c r="FO44" s="2"/>
      <c r="FP44" s="6"/>
      <c r="FQ44" s="12"/>
      <c r="FR44" s="12"/>
      <c r="FS44" s="12"/>
      <c r="FT44" s="12"/>
      <c r="FU44" s="12"/>
      <c r="FV44" s="2"/>
      <c r="FW44" s="6">
        <v>500</v>
      </c>
      <c r="FX44" s="6">
        <v>1100</v>
      </c>
      <c r="FY44" s="11">
        <v>1800</v>
      </c>
      <c r="FZ44" s="2"/>
      <c r="GA44" s="2"/>
      <c r="GB44" s="2"/>
      <c r="GC44" s="2"/>
      <c r="GD44" s="15"/>
      <c r="GE44" s="15"/>
      <c r="GF44" s="15"/>
      <c r="GG44" s="15"/>
      <c r="GH44" s="15"/>
      <c r="GI44" s="15"/>
      <c r="GJ44" s="15"/>
      <c r="GK44" s="15"/>
      <c r="GL44" s="15"/>
      <c r="GM44" s="15"/>
      <c r="GN44" s="15"/>
      <c r="GO44" s="15"/>
      <c r="GP44" s="15"/>
      <c r="GQ44" s="15"/>
      <c r="GR44" s="15"/>
      <c r="GS44" s="15"/>
      <c r="GT44" s="15"/>
      <c r="GU44" s="15"/>
      <c r="GV44" s="16"/>
      <c r="GW44" s="16"/>
      <c r="GX44" s="16"/>
      <c r="GY44" s="16"/>
      <c r="GZ44" s="16"/>
      <c r="HA44" s="16"/>
      <c r="HB44" s="16"/>
      <c r="HC44" s="16"/>
      <c r="HD44" s="2"/>
      <c r="HE44" s="2" t="s">
        <v>479</v>
      </c>
      <c r="HF44" s="2" t="s">
        <v>402</v>
      </c>
      <c r="HG44" s="2" t="s">
        <v>581</v>
      </c>
      <c r="HH44" s="2" t="s">
        <v>392</v>
      </c>
      <c r="HI44" s="2" t="s">
        <v>516</v>
      </c>
      <c r="HJ44" s="17"/>
      <c r="HK44" s="2"/>
      <c r="HL44" s="2"/>
      <c r="HM44" s="2"/>
      <c r="HN44" s="2"/>
      <c r="HO44" s="2">
        <v>0</v>
      </c>
      <c r="HP44" s="2" t="s">
        <v>398</v>
      </c>
    </row>
    <row r="45" spans="1:224" x14ac:dyDescent="0.25">
      <c r="A45" s="2" t="s">
        <v>705</v>
      </c>
      <c r="B45" s="6" t="s">
        <v>400</v>
      </c>
      <c r="C45" s="7" t="s">
        <v>706</v>
      </c>
      <c r="D45" s="7" t="s">
        <v>707</v>
      </c>
      <c r="E45" s="8" t="s">
        <v>413</v>
      </c>
      <c r="F45" s="7" t="s">
        <v>669</v>
      </c>
      <c r="G45" s="6" t="s">
        <v>453</v>
      </c>
      <c r="H45" s="6">
        <v>3</v>
      </c>
      <c r="I45" s="2" t="s">
        <v>2</v>
      </c>
      <c r="J45" s="9">
        <v>2013</v>
      </c>
      <c r="K45" s="6"/>
      <c r="L45" s="6"/>
      <c r="M45" s="6">
        <v>1</v>
      </c>
      <c r="N45" s="6"/>
      <c r="O45" s="6">
        <v>1</v>
      </c>
      <c r="P45" s="6">
        <v>1</v>
      </c>
      <c r="Q45" s="6"/>
      <c r="R45" s="6"/>
      <c r="S45" s="6"/>
      <c r="T45" s="9"/>
      <c r="U45" s="18">
        <v>2013</v>
      </c>
      <c r="V45" s="9"/>
      <c r="W45" s="18">
        <v>2013</v>
      </c>
      <c r="X45" s="18">
        <v>2013</v>
      </c>
      <c r="Y45" s="2"/>
      <c r="Z45" s="2">
        <v>2</v>
      </c>
      <c r="AA45" s="6">
        <v>4</v>
      </c>
      <c r="AB45" s="22"/>
      <c r="AC45" s="22"/>
      <c r="AD45" s="22"/>
      <c r="AE45" s="22"/>
      <c r="AF45" s="6"/>
      <c r="AG45" s="2"/>
      <c r="AH45" s="2">
        <v>4</v>
      </c>
      <c r="AI45" s="7">
        <v>4</v>
      </c>
      <c r="AJ45" s="7">
        <v>4</v>
      </c>
      <c r="AK45" s="22"/>
      <c r="AL45" s="7">
        <v>4</v>
      </c>
      <c r="AM45" s="7">
        <v>2</v>
      </c>
      <c r="AN45" s="22"/>
      <c r="AO45" s="7">
        <v>3</v>
      </c>
      <c r="AP45" s="7">
        <v>2</v>
      </c>
      <c r="AQ45" s="7">
        <v>1</v>
      </c>
      <c r="AR45" s="6">
        <v>2</v>
      </c>
      <c r="AS45" s="6">
        <v>2</v>
      </c>
      <c r="AT45" s="6">
        <v>3</v>
      </c>
      <c r="AU45" s="6">
        <v>2</v>
      </c>
      <c r="AV45" s="6">
        <v>3</v>
      </c>
      <c r="AW45" s="6">
        <v>3</v>
      </c>
      <c r="AX45" s="6">
        <v>2</v>
      </c>
      <c r="AY45" s="6">
        <v>2</v>
      </c>
      <c r="AZ45" s="6">
        <v>2</v>
      </c>
      <c r="BA45" s="2"/>
      <c r="BB45" s="2" t="s">
        <v>437</v>
      </c>
      <c r="BC45" s="2"/>
      <c r="BD45" s="2" t="s">
        <v>458</v>
      </c>
      <c r="BE45" s="2"/>
      <c r="BF45" s="2">
        <v>2</v>
      </c>
      <c r="BG45" s="2"/>
      <c r="BH45" s="2" t="s">
        <v>708</v>
      </c>
      <c r="BI45" s="2"/>
      <c r="BJ45" s="2"/>
      <c r="BK45" s="6"/>
      <c r="BL45" s="6"/>
      <c r="BM45" s="6"/>
      <c r="BN45" s="11"/>
      <c r="BO45" s="2"/>
      <c r="BP45" s="2"/>
      <c r="BQ45" s="2"/>
      <c r="BR45" s="2"/>
      <c r="BS45" s="2"/>
      <c r="BT45" s="2"/>
      <c r="BU45" s="2"/>
      <c r="BV45" s="2"/>
      <c r="BW45" s="2"/>
      <c r="BX45" s="2"/>
      <c r="BY45" s="6">
        <v>85</v>
      </c>
      <c r="BZ45" s="2"/>
      <c r="CA45" s="2"/>
      <c r="CB45" s="6"/>
      <c r="CC45" s="6"/>
      <c r="CD45" s="6"/>
      <c r="CE45" s="6"/>
      <c r="CF45" s="6"/>
      <c r="CG45" s="6"/>
      <c r="CH45" s="6"/>
      <c r="CI45" s="6"/>
      <c r="CJ45" s="6"/>
      <c r="CK45" s="6"/>
      <c r="CL45" s="6"/>
      <c r="CM45" s="6"/>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11"/>
      <c r="FH45" s="6"/>
      <c r="FI45" s="6"/>
      <c r="FJ45" s="6"/>
      <c r="FK45" s="6"/>
      <c r="FL45" s="6"/>
      <c r="FM45" s="6"/>
      <c r="FN45" s="11"/>
      <c r="FO45" s="2"/>
      <c r="FP45" s="6"/>
      <c r="FQ45" s="12"/>
      <c r="FR45" s="12"/>
      <c r="FS45" s="12"/>
      <c r="FT45" s="12"/>
      <c r="FU45" s="12"/>
      <c r="FV45" s="2"/>
      <c r="FW45" s="6"/>
      <c r="FX45" s="6"/>
      <c r="FY45" s="11"/>
      <c r="FZ45" s="2"/>
      <c r="GA45" s="2"/>
      <c r="GB45" s="2"/>
      <c r="GC45" s="2"/>
      <c r="GD45" s="15"/>
      <c r="GE45" s="15"/>
      <c r="GF45" s="15"/>
      <c r="GG45" s="15"/>
      <c r="GH45" s="15"/>
      <c r="GI45" s="15"/>
      <c r="GJ45" s="15"/>
      <c r="GK45" s="15"/>
      <c r="GL45" s="15"/>
      <c r="GM45" s="15"/>
      <c r="GN45" s="15"/>
      <c r="GO45" s="15"/>
      <c r="GP45" s="15"/>
      <c r="GQ45" s="15"/>
      <c r="GR45" s="15"/>
      <c r="GS45" s="15"/>
      <c r="GT45" s="15"/>
      <c r="GU45" s="15"/>
      <c r="GV45" s="16"/>
      <c r="GW45" s="16"/>
      <c r="GX45" s="16"/>
      <c r="GY45" s="16"/>
      <c r="GZ45" s="16"/>
      <c r="HA45" s="16"/>
      <c r="HB45" s="16"/>
      <c r="HC45" s="16"/>
      <c r="HD45" s="2"/>
      <c r="HE45" s="2"/>
      <c r="HF45" s="2"/>
      <c r="HG45" s="2"/>
      <c r="HH45" s="2"/>
      <c r="HI45" s="2"/>
      <c r="HJ45" s="17"/>
      <c r="HK45" s="2"/>
      <c r="HL45" s="2"/>
      <c r="HM45" s="2"/>
      <c r="HN45" s="2"/>
      <c r="HO45" s="2">
        <v>0</v>
      </c>
      <c r="HP45" s="2" t="s">
        <v>398</v>
      </c>
    </row>
    <row r="46" spans="1:224" x14ac:dyDescent="0.25">
      <c r="A46" s="2" t="s">
        <v>709</v>
      </c>
      <c r="B46" s="6" t="s">
        <v>387</v>
      </c>
      <c r="C46" s="7" t="s">
        <v>710</v>
      </c>
      <c r="D46" s="7" t="s">
        <v>402</v>
      </c>
      <c r="E46" s="8" t="s">
        <v>389</v>
      </c>
      <c r="F46" s="7" t="s">
        <v>402</v>
      </c>
      <c r="G46" s="6" t="s">
        <v>389</v>
      </c>
      <c r="H46" s="6">
        <v>2</v>
      </c>
      <c r="I46" s="2" t="s">
        <v>2</v>
      </c>
      <c r="J46" s="9">
        <v>2012</v>
      </c>
      <c r="K46" s="6"/>
      <c r="L46" s="6"/>
      <c r="M46" s="6">
        <v>1</v>
      </c>
      <c r="N46" s="6"/>
      <c r="O46" s="6"/>
      <c r="P46" s="6">
        <v>1</v>
      </c>
      <c r="Q46" s="6"/>
      <c r="R46" s="6"/>
      <c r="S46" s="6"/>
      <c r="T46" s="9"/>
      <c r="U46" s="18">
        <v>2012</v>
      </c>
      <c r="V46" s="9"/>
      <c r="W46" s="9"/>
      <c r="X46" s="18">
        <v>2012</v>
      </c>
      <c r="Y46" s="2"/>
      <c r="Z46" s="2">
        <v>3</v>
      </c>
      <c r="AA46" s="6">
        <v>5</v>
      </c>
      <c r="AB46" s="6">
        <v>2</v>
      </c>
      <c r="AC46" s="6">
        <v>3</v>
      </c>
      <c r="AD46" s="6">
        <v>2</v>
      </c>
      <c r="AE46" s="6">
        <v>4</v>
      </c>
      <c r="AF46" s="6"/>
      <c r="AG46" s="2"/>
      <c r="AH46" s="2">
        <v>4</v>
      </c>
      <c r="AI46" s="7">
        <v>5</v>
      </c>
      <c r="AJ46" s="7">
        <v>5</v>
      </c>
      <c r="AK46" s="7">
        <v>5</v>
      </c>
      <c r="AL46" s="7">
        <v>4</v>
      </c>
      <c r="AM46" s="7">
        <v>4</v>
      </c>
      <c r="AN46" s="7">
        <v>4</v>
      </c>
      <c r="AO46" s="7">
        <v>5</v>
      </c>
      <c r="AP46" s="7">
        <v>3</v>
      </c>
      <c r="AQ46" s="7">
        <v>1</v>
      </c>
      <c r="AR46" s="6">
        <v>5</v>
      </c>
      <c r="AS46" s="6">
        <v>5</v>
      </c>
      <c r="AT46" s="6">
        <v>3</v>
      </c>
      <c r="AU46" s="6">
        <v>4</v>
      </c>
      <c r="AV46" s="6">
        <v>3</v>
      </c>
      <c r="AW46" s="6">
        <v>2</v>
      </c>
      <c r="AX46" s="6">
        <v>3</v>
      </c>
      <c r="AY46" s="6">
        <v>3</v>
      </c>
      <c r="AZ46" s="6">
        <v>1</v>
      </c>
      <c r="BA46" s="2">
        <v>1</v>
      </c>
      <c r="BB46" s="2"/>
      <c r="BC46" s="2"/>
      <c r="BD46" s="2"/>
      <c r="BE46" s="2"/>
      <c r="BF46" s="2"/>
      <c r="BG46" s="2"/>
      <c r="BH46" s="2"/>
      <c r="BI46" s="2"/>
      <c r="BJ46" s="2"/>
      <c r="BK46" s="6">
        <v>5</v>
      </c>
      <c r="BL46" s="6">
        <v>1</v>
      </c>
      <c r="BM46" s="6">
        <v>400</v>
      </c>
      <c r="BN46" s="11">
        <v>95</v>
      </c>
      <c r="BO46" s="2" t="s">
        <v>711</v>
      </c>
      <c r="BP46" s="2">
        <v>4</v>
      </c>
      <c r="BQ46" s="2">
        <v>0.05</v>
      </c>
      <c r="BR46" s="2"/>
      <c r="BS46" s="2">
        <v>1.0000000000000001E-5</v>
      </c>
      <c r="BT46" s="2"/>
      <c r="BU46" s="2"/>
      <c r="BV46" s="2"/>
      <c r="BW46" s="2"/>
      <c r="BX46" s="2"/>
      <c r="BY46" s="6">
        <v>100</v>
      </c>
      <c r="BZ46" s="2"/>
      <c r="CA46" s="2"/>
      <c r="CB46" s="6">
        <v>5</v>
      </c>
      <c r="CC46" s="6">
        <v>5</v>
      </c>
      <c r="CD46" s="6">
        <v>4</v>
      </c>
      <c r="CE46" s="6">
        <v>4</v>
      </c>
      <c r="CF46" s="6">
        <v>5</v>
      </c>
      <c r="CG46" s="6">
        <v>5</v>
      </c>
      <c r="CH46" s="6">
        <v>5</v>
      </c>
      <c r="CI46" s="6">
        <v>4</v>
      </c>
      <c r="CJ46" s="6">
        <v>3</v>
      </c>
      <c r="CK46" s="6">
        <v>4</v>
      </c>
      <c r="CL46" s="6">
        <v>4</v>
      </c>
      <c r="CM46" s="6" t="s">
        <v>712</v>
      </c>
      <c r="CN46" s="2">
        <v>1</v>
      </c>
      <c r="CO46" s="2" t="s">
        <v>402</v>
      </c>
      <c r="CP46" s="2" t="s">
        <v>713</v>
      </c>
      <c r="CQ46" s="2">
        <v>0.5</v>
      </c>
      <c r="CR46" s="2" t="s">
        <v>714</v>
      </c>
      <c r="CS46" s="2">
        <v>2012</v>
      </c>
      <c r="CT46" s="2">
        <v>100</v>
      </c>
      <c r="CU46" s="2">
        <v>2</v>
      </c>
      <c r="CV46" s="2" t="s">
        <v>402</v>
      </c>
      <c r="CW46" s="2" t="s">
        <v>713</v>
      </c>
      <c r="CX46" s="2">
        <v>2</v>
      </c>
      <c r="CY46" s="2" t="s">
        <v>714</v>
      </c>
      <c r="CZ46" s="2">
        <v>2014</v>
      </c>
      <c r="DA46" s="2">
        <v>100</v>
      </c>
      <c r="DB46" s="2">
        <v>3</v>
      </c>
      <c r="DC46" s="2" t="s">
        <v>402</v>
      </c>
      <c r="DD46" s="2" t="s">
        <v>713</v>
      </c>
      <c r="DE46" s="2">
        <v>0.5</v>
      </c>
      <c r="DF46" s="2" t="s">
        <v>714</v>
      </c>
      <c r="DG46" s="2">
        <v>2015</v>
      </c>
      <c r="DH46" s="2">
        <v>100</v>
      </c>
      <c r="DI46" s="2">
        <v>4</v>
      </c>
      <c r="DJ46" s="2" t="s">
        <v>402</v>
      </c>
      <c r="DK46" s="2" t="s">
        <v>713</v>
      </c>
      <c r="DL46" s="2">
        <v>1</v>
      </c>
      <c r="DM46" s="2" t="s">
        <v>714</v>
      </c>
      <c r="DN46" s="2">
        <v>2016</v>
      </c>
      <c r="DO46" s="2">
        <v>100</v>
      </c>
      <c r="DP46" s="2">
        <v>5</v>
      </c>
      <c r="DQ46" s="2" t="s">
        <v>402</v>
      </c>
      <c r="DR46" s="2" t="s">
        <v>713</v>
      </c>
      <c r="DS46" s="2">
        <v>8</v>
      </c>
      <c r="DT46" s="2" t="s">
        <v>714</v>
      </c>
      <c r="DU46" s="2">
        <v>2018</v>
      </c>
      <c r="DV46" s="2">
        <v>100</v>
      </c>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11" t="s">
        <v>391</v>
      </c>
      <c r="FH46" s="6"/>
      <c r="FI46" s="6"/>
      <c r="FJ46" s="6"/>
      <c r="FK46" s="6"/>
      <c r="FL46" s="6"/>
      <c r="FM46" s="6">
        <v>100</v>
      </c>
      <c r="FN46" s="11"/>
      <c r="FO46" s="2"/>
      <c r="FP46" s="6" t="s">
        <v>391</v>
      </c>
      <c r="FQ46" s="12"/>
      <c r="FR46" s="12"/>
      <c r="FS46" s="12"/>
      <c r="FT46" s="12"/>
      <c r="FU46" s="12"/>
      <c r="FV46" s="2"/>
      <c r="FW46" s="6">
        <v>14</v>
      </c>
      <c r="FX46" s="6">
        <v>20</v>
      </c>
      <c r="FY46" s="11">
        <v>17</v>
      </c>
      <c r="FZ46" s="2"/>
      <c r="GA46" s="2"/>
      <c r="GB46" s="2"/>
      <c r="GC46" s="2"/>
      <c r="GD46" s="15"/>
      <c r="GE46" s="15"/>
      <c r="GF46" s="15"/>
      <c r="GG46" s="15"/>
      <c r="GH46" s="15"/>
      <c r="GI46" s="15"/>
      <c r="GJ46" s="15"/>
      <c r="GK46" s="15"/>
      <c r="GL46" s="15"/>
      <c r="GM46" s="15"/>
      <c r="GN46" s="15"/>
      <c r="GO46" s="15"/>
      <c r="GP46" s="15"/>
      <c r="GQ46" s="15"/>
      <c r="GR46" s="15"/>
      <c r="GS46" s="15"/>
      <c r="GT46" s="15"/>
      <c r="GU46" s="15"/>
      <c r="GV46" s="16">
        <v>0</v>
      </c>
      <c r="GW46" s="16">
        <v>5</v>
      </c>
      <c r="GX46" s="16">
        <v>15</v>
      </c>
      <c r="GY46" s="16">
        <v>0</v>
      </c>
      <c r="GZ46" s="16">
        <v>0</v>
      </c>
      <c r="HA46" s="16">
        <v>80</v>
      </c>
      <c r="HB46" s="16">
        <v>0</v>
      </c>
      <c r="HC46" s="16">
        <v>0</v>
      </c>
      <c r="HD46" s="2"/>
      <c r="HE46" s="2" t="s">
        <v>402</v>
      </c>
      <c r="HF46" s="2" t="s">
        <v>581</v>
      </c>
      <c r="HG46" s="2" t="s">
        <v>610</v>
      </c>
      <c r="HH46" s="2" t="s">
        <v>715</v>
      </c>
      <c r="HI46" s="2" t="s">
        <v>716</v>
      </c>
      <c r="HJ46" s="17">
        <v>80</v>
      </c>
      <c r="HK46" s="2">
        <v>5</v>
      </c>
      <c r="HL46" s="2">
        <v>5</v>
      </c>
      <c r="HM46" s="2">
        <v>5</v>
      </c>
      <c r="HN46" s="2">
        <v>5</v>
      </c>
      <c r="HO46" s="2" t="s">
        <v>717</v>
      </c>
      <c r="HP46" s="2" t="s">
        <v>398</v>
      </c>
    </row>
    <row r="47" spans="1:224" x14ac:dyDescent="0.25">
      <c r="A47" s="2" t="s">
        <v>718</v>
      </c>
      <c r="B47" s="6" t="s">
        <v>400</v>
      </c>
      <c r="C47" s="7"/>
      <c r="D47" s="7" t="s">
        <v>719</v>
      </c>
      <c r="E47" s="8" t="s">
        <v>413</v>
      </c>
      <c r="F47" s="7" t="s">
        <v>719</v>
      </c>
      <c r="G47" s="6" t="s">
        <v>413</v>
      </c>
      <c r="H47" s="6">
        <v>3</v>
      </c>
      <c r="I47" s="2" t="s">
        <v>2</v>
      </c>
      <c r="J47" s="9"/>
      <c r="K47" s="6">
        <v>1</v>
      </c>
      <c r="L47" s="6"/>
      <c r="M47" s="6">
        <v>1</v>
      </c>
      <c r="N47" s="6">
        <v>1</v>
      </c>
      <c r="O47" s="6"/>
      <c r="P47" s="6"/>
      <c r="Q47" s="6"/>
      <c r="R47" s="6"/>
      <c r="S47" s="18">
        <v>2011</v>
      </c>
      <c r="T47" s="9"/>
      <c r="U47" s="18">
        <v>2011</v>
      </c>
      <c r="V47" s="18">
        <v>2011</v>
      </c>
      <c r="W47" s="9"/>
      <c r="X47" s="9"/>
      <c r="Y47" s="2"/>
      <c r="Z47" s="2">
        <v>1</v>
      </c>
      <c r="AA47" s="6">
        <v>1</v>
      </c>
      <c r="AB47" s="6">
        <v>4</v>
      </c>
      <c r="AC47" s="6">
        <v>4</v>
      </c>
      <c r="AD47" s="6">
        <v>5</v>
      </c>
      <c r="AE47" s="6">
        <v>2</v>
      </c>
      <c r="AF47" s="6"/>
      <c r="AG47" s="2"/>
      <c r="AH47" s="2">
        <v>3</v>
      </c>
      <c r="AI47" s="7">
        <v>4</v>
      </c>
      <c r="AJ47" s="7">
        <v>5</v>
      </c>
      <c r="AK47" s="7">
        <v>4</v>
      </c>
      <c r="AL47" s="7">
        <v>3</v>
      </c>
      <c r="AM47" s="7">
        <v>5</v>
      </c>
      <c r="AN47" s="7">
        <v>5</v>
      </c>
      <c r="AO47" s="7">
        <v>4</v>
      </c>
      <c r="AP47" s="7">
        <v>3</v>
      </c>
      <c r="AQ47" s="7">
        <v>1</v>
      </c>
      <c r="AR47" s="6">
        <v>5</v>
      </c>
      <c r="AS47" s="6">
        <v>5</v>
      </c>
      <c r="AT47" s="6">
        <v>3</v>
      </c>
      <c r="AU47" s="6">
        <v>2</v>
      </c>
      <c r="AV47" s="6">
        <v>2</v>
      </c>
      <c r="AW47" s="6">
        <v>5</v>
      </c>
      <c r="AX47" s="6">
        <v>4</v>
      </c>
      <c r="AY47" s="6">
        <v>4</v>
      </c>
      <c r="AZ47" s="6">
        <v>3</v>
      </c>
      <c r="BA47" s="2">
        <v>1</v>
      </c>
      <c r="BB47" s="2" t="s">
        <v>541</v>
      </c>
      <c r="BC47" s="2"/>
      <c r="BD47" s="2" t="s">
        <v>720</v>
      </c>
      <c r="BE47" s="2"/>
      <c r="BF47" s="2">
        <v>2</v>
      </c>
      <c r="BG47" s="2"/>
      <c r="BH47" s="2" t="s">
        <v>721</v>
      </c>
      <c r="BI47" s="2"/>
      <c r="BJ47" s="2"/>
      <c r="BK47" s="6"/>
      <c r="BL47" s="6"/>
      <c r="BM47" s="6"/>
      <c r="BN47" s="11"/>
      <c r="BO47" s="2"/>
      <c r="BP47" s="2"/>
      <c r="BQ47" s="2"/>
      <c r="BR47" s="2"/>
      <c r="BS47" s="2"/>
      <c r="BT47" s="2"/>
      <c r="BU47" s="2"/>
      <c r="BV47" s="2"/>
      <c r="BW47" s="2"/>
      <c r="BX47" s="2"/>
      <c r="BY47" s="6"/>
      <c r="BZ47" s="2" t="s">
        <v>722</v>
      </c>
      <c r="CA47" s="2"/>
      <c r="CB47" s="6"/>
      <c r="CC47" s="6"/>
      <c r="CD47" s="6"/>
      <c r="CE47" s="6"/>
      <c r="CF47" s="6"/>
      <c r="CG47" s="6"/>
      <c r="CH47" s="6"/>
      <c r="CI47" s="6"/>
      <c r="CJ47" s="6"/>
      <c r="CK47" s="6"/>
      <c r="CL47" s="6"/>
      <c r="CM47" s="6"/>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v>2</v>
      </c>
      <c r="DX47" s="2">
        <v>100</v>
      </c>
      <c r="DY47" s="2" t="s">
        <v>426</v>
      </c>
      <c r="DZ47" s="2"/>
      <c r="EA47" s="2"/>
      <c r="EB47" s="2" t="s">
        <v>723</v>
      </c>
      <c r="EC47" s="2" t="s">
        <v>541</v>
      </c>
      <c r="ED47" s="2">
        <v>800</v>
      </c>
      <c r="EE47" s="2"/>
      <c r="EF47" s="2"/>
      <c r="EG47" s="2"/>
      <c r="EH47" s="2"/>
      <c r="EI47" s="2"/>
      <c r="EJ47" s="2"/>
      <c r="EK47" s="2"/>
      <c r="EL47" s="2"/>
      <c r="EM47" s="2" t="s">
        <v>700</v>
      </c>
      <c r="EN47" s="2"/>
      <c r="EO47" s="2"/>
      <c r="EP47" s="2">
        <v>100</v>
      </c>
      <c r="EQ47" s="2"/>
      <c r="ER47" s="2" t="s">
        <v>724</v>
      </c>
      <c r="ES47" s="2"/>
      <c r="ET47" s="2" t="s">
        <v>702</v>
      </c>
      <c r="EU47" s="2"/>
      <c r="EV47" s="2" t="s">
        <v>703</v>
      </c>
      <c r="EW47" s="2"/>
      <c r="EX47" s="2" t="s">
        <v>725</v>
      </c>
      <c r="EY47" s="2"/>
      <c r="EZ47" s="2"/>
      <c r="FA47" s="2" t="s">
        <v>581</v>
      </c>
      <c r="FB47" s="2" t="s">
        <v>726</v>
      </c>
      <c r="FC47" s="2" t="s">
        <v>727</v>
      </c>
      <c r="FD47" s="2">
        <v>40</v>
      </c>
      <c r="FE47" s="2">
        <v>25</v>
      </c>
      <c r="FF47" s="2">
        <v>30</v>
      </c>
      <c r="FG47" s="11" t="s">
        <v>583</v>
      </c>
      <c r="FH47" s="13">
        <v>90</v>
      </c>
      <c r="FI47" s="6"/>
      <c r="FJ47" s="13">
        <v>10</v>
      </c>
      <c r="FK47" s="6"/>
      <c r="FL47" s="6"/>
      <c r="FM47" s="6"/>
      <c r="FN47" s="11"/>
      <c r="FO47" s="2"/>
      <c r="FP47" s="6" t="s">
        <v>583</v>
      </c>
      <c r="FQ47" s="12">
        <v>20</v>
      </c>
      <c r="FR47" s="12">
        <v>20</v>
      </c>
      <c r="FS47" s="12">
        <v>20</v>
      </c>
      <c r="FT47" s="12">
        <v>20</v>
      </c>
      <c r="FU47" s="12">
        <v>20</v>
      </c>
      <c r="FV47" s="2"/>
      <c r="FW47" s="6">
        <v>120</v>
      </c>
      <c r="FX47" s="6">
        <v>250</v>
      </c>
      <c r="FY47" s="11">
        <v>500</v>
      </c>
      <c r="FZ47" s="2"/>
      <c r="GA47" s="2"/>
      <c r="GB47" s="2"/>
      <c r="GC47" s="2"/>
      <c r="GD47" s="15"/>
      <c r="GE47" s="15"/>
      <c r="GF47" s="15"/>
      <c r="GG47" s="15"/>
      <c r="GH47" s="15"/>
      <c r="GI47" s="15"/>
      <c r="GJ47" s="15"/>
      <c r="GK47" s="15"/>
      <c r="GL47" s="15"/>
      <c r="GM47" s="15"/>
      <c r="GN47" s="15"/>
      <c r="GO47" s="15"/>
      <c r="GP47" s="15"/>
      <c r="GQ47" s="15"/>
      <c r="GR47" s="15"/>
      <c r="GS47" s="15"/>
      <c r="GT47" s="15"/>
      <c r="GU47" s="15"/>
      <c r="GV47" s="25">
        <v>0</v>
      </c>
      <c r="GW47" s="25">
        <v>42.857142857142854</v>
      </c>
      <c r="GX47" s="25">
        <v>14.285714285714286</v>
      </c>
      <c r="GY47" s="25">
        <v>0</v>
      </c>
      <c r="GZ47" s="25">
        <v>14.285714285714286</v>
      </c>
      <c r="HA47" s="25">
        <v>28.571428571428573</v>
      </c>
      <c r="HB47" s="25">
        <v>0</v>
      </c>
      <c r="HC47" s="25">
        <v>0</v>
      </c>
      <c r="HD47" s="2"/>
      <c r="HE47" s="2" t="s">
        <v>479</v>
      </c>
      <c r="HF47" s="2" t="s">
        <v>402</v>
      </c>
      <c r="HG47" s="2" t="s">
        <v>392</v>
      </c>
      <c r="HH47" s="2"/>
      <c r="HI47" s="2"/>
      <c r="HJ47" s="17"/>
      <c r="HK47" s="2"/>
      <c r="HL47" s="2"/>
      <c r="HM47" s="2"/>
      <c r="HN47" s="2"/>
      <c r="HO47" s="2">
        <v>0</v>
      </c>
      <c r="HP47" s="2" t="s">
        <v>393</v>
      </c>
    </row>
    <row r="48" spans="1:224" x14ac:dyDescent="0.25">
      <c r="A48" s="2" t="s">
        <v>728</v>
      </c>
      <c r="B48" s="6" t="s">
        <v>387</v>
      </c>
      <c r="C48" s="7" t="s">
        <v>603</v>
      </c>
      <c r="D48" s="7" t="s">
        <v>604</v>
      </c>
      <c r="E48" s="8" t="s">
        <v>413</v>
      </c>
      <c r="F48" s="7" t="s">
        <v>604</v>
      </c>
      <c r="G48" s="6" t="s">
        <v>413</v>
      </c>
      <c r="H48" s="6">
        <v>5</v>
      </c>
      <c r="I48" s="2" t="s">
        <v>2</v>
      </c>
      <c r="J48" s="18">
        <v>2017</v>
      </c>
      <c r="K48" s="6">
        <v>1</v>
      </c>
      <c r="L48" s="6">
        <v>1</v>
      </c>
      <c r="M48" s="6">
        <v>1</v>
      </c>
      <c r="N48" s="6">
        <v>1</v>
      </c>
      <c r="O48" s="6"/>
      <c r="P48" s="6">
        <v>1</v>
      </c>
      <c r="Q48" s="6"/>
      <c r="R48" s="6"/>
      <c r="S48" s="6"/>
      <c r="T48" s="9"/>
      <c r="U48" s="9"/>
      <c r="V48" s="9"/>
      <c r="W48" s="9"/>
      <c r="X48" s="9"/>
      <c r="Y48" s="2"/>
      <c r="Z48" s="2">
        <v>3</v>
      </c>
      <c r="AA48" s="6">
        <v>5</v>
      </c>
      <c r="AB48" s="6">
        <v>5</v>
      </c>
      <c r="AC48" s="6">
        <v>4</v>
      </c>
      <c r="AD48" s="6">
        <v>5</v>
      </c>
      <c r="AE48" s="6">
        <v>5</v>
      </c>
      <c r="AF48" s="6"/>
      <c r="AG48" s="2"/>
      <c r="AH48" s="2">
        <v>2</v>
      </c>
      <c r="AI48" s="7">
        <v>4</v>
      </c>
      <c r="AJ48" s="7">
        <v>5</v>
      </c>
      <c r="AK48" s="7">
        <v>4</v>
      </c>
      <c r="AL48" s="7">
        <v>3</v>
      </c>
      <c r="AM48" s="7">
        <v>1</v>
      </c>
      <c r="AN48" s="7">
        <v>2</v>
      </c>
      <c r="AO48" s="7">
        <v>1</v>
      </c>
      <c r="AP48" s="7">
        <v>3</v>
      </c>
      <c r="AQ48" s="7">
        <v>3</v>
      </c>
      <c r="AR48" s="6">
        <v>3</v>
      </c>
      <c r="AS48" s="6">
        <v>2</v>
      </c>
      <c r="AT48" s="6">
        <v>2</v>
      </c>
      <c r="AU48" s="6">
        <v>2</v>
      </c>
      <c r="AV48" s="6">
        <v>3</v>
      </c>
      <c r="AW48" s="6">
        <v>2</v>
      </c>
      <c r="AX48" s="6">
        <v>2</v>
      </c>
      <c r="AY48" s="6">
        <v>3</v>
      </c>
      <c r="AZ48" s="6">
        <v>3</v>
      </c>
      <c r="BA48" s="2">
        <v>2</v>
      </c>
      <c r="BB48" s="2" t="s">
        <v>729</v>
      </c>
      <c r="BC48" s="2"/>
      <c r="BD48" s="2" t="s">
        <v>730</v>
      </c>
      <c r="BE48" s="2"/>
      <c r="BF48" s="2">
        <v>2</v>
      </c>
      <c r="BG48" s="2"/>
      <c r="BH48" s="2" t="s">
        <v>670</v>
      </c>
      <c r="BI48" s="2"/>
      <c r="BJ48" s="2"/>
      <c r="BK48" s="6"/>
      <c r="BL48" s="6"/>
      <c r="BM48" s="6"/>
      <c r="BN48" s="11"/>
      <c r="BO48" s="2"/>
      <c r="BP48" s="2"/>
      <c r="BQ48" s="2"/>
      <c r="BR48" s="2"/>
      <c r="BS48" s="2"/>
      <c r="BT48" s="2"/>
      <c r="BU48" s="2"/>
      <c r="BV48" s="2"/>
      <c r="BW48" s="2"/>
      <c r="BX48" s="2"/>
      <c r="BY48" s="6"/>
      <c r="BZ48" s="2"/>
      <c r="CA48" s="2"/>
      <c r="CB48" s="6"/>
      <c r="CC48" s="6"/>
      <c r="CD48" s="6"/>
      <c r="CE48" s="6"/>
      <c r="CF48" s="6"/>
      <c r="CG48" s="6"/>
      <c r="CH48" s="6"/>
      <c r="CI48" s="6"/>
      <c r="CJ48" s="6"/>
      <c r="CK48" s="6"/>
      <c r="CL48" s="6"/>
      <c r="CM48" s="6"/>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t="s">
        <v>672</v>
      </c>
      <c r="DX48" s="2">
        <v>100</v>
      </c>
      <c r="DY48" s="2" t="s">
        <v>426</v>
      </c>
      <c r="DZ48" s="2"/>
      <c r="EA48" s="2"/>
      <c r="EB48" s="2"/>
      <c r="EC48" s="2"/>
      <c r="ED48" s="2"/>
      <c r="EE48" s="2"/>
      <c r="EF48" s="2"/>
      <c r="EG48" s="2"/>
      <c r="EH48" s="2"/>
      <c r="EI48" s="2"/>
      <c r="EJ48" s="2"/>
      <c r="EK48" s="2"/>
      <c r="EL48" s="2"/>
      <c r="EM48" s="2" t="s">
        <v>573</v>
      </c>
      <c r="EN48" s="2"/>
      <c r="EO48" s="2"/>
      <c r="EP48" s="2"/>
      <c r="EQ48" s="2"/>
      <c r="ER48" s="2"/>
      <c r="ES48" s="2"/>
      <c r="ET48" s="2"/>
      <c r="EU48" s="2"/>
      <c r="EV48" s="2"/>
      <c r="EW48" s="2"/>
      <c r="EX48" s="2"/>
      <c r="EY48" s="2"/>
      <c r="EZ48" s="2"/>
      <c r="FA48" s="2"/>
      <c r="FB48" s="2"/>
      <c r="FC48" s="2"/>
      <c r="FD48" s="2"/>
      <c r="FE48" s="2"/>
      <c r="FF48" s="2"/>
      <c r="FG48" s="11"/>
      <c r="FH48" s="6"/>
      <c r="FI48" s="6"/>
      <c r="FJ48" s="6"/>
      <c r="FK48" s="6"/>
      <c r="FL48" s="6"/>
      <c r="FM48" s="6"/>
      <c r="FN48" s="11"/>
      <c r="FO48" s="2"/>
      <c r="FP48" s="6"/>
      <c r="FQ48" s="12"/>
      <c r="FR48" s="12"/>
      <c r="FS48" s="12"/>
      <c r="FT48" s="12"/>
      <c r="FU48" s="12"/>
      <c r="FV48" s="2"/>
      <c r="FW48" s="6"/>
      <c r="FX48" s="6"/>
      <c r="FY48" s="11"/>
      <c r="FZ48" s="2"/>
      <c r="GA48" s="2"/>
      <c r="GB48" s="2"/>
      <c r="GC48" s="2"/>
      <c r="GD48" s="15"/>
      <c r="GE48" s="15"/>
      <c r="GF48" s="15"/>
      <c r="GG48" s="15"/>
      <c r="GH48" s="15"/>
      <c r="GI48" s="15"/>
      <c r="GJ48" s="15"/>
      <c r="GK48" s="15"/>
      <c r="GL48" s="15"/>
      <c r="GM48" s="15"/>
      <c r="GN48" s="15"/>
      <c r="GO48" s="15"/>
      <c r="GP48" s="15"/>
      <c r="GQ48" s="15"/>
      <c r="GR48" s="15"/>
      <c r="GS48" s="15"/>
      <c r="GT48" s="15"/>
      <c r="GU48" s="15"/>
      <c r="GV48" s="16"/>
      <c r="GW48" s="16"/>
      <c r="GX48" s="16"/>
      <c r="GY48" s="16"/>
      <c r="GZ48" s="16"/>
      <c r="HA48" s="16"/>
      <c r="HB48" s="16"/>
      <c r="HC48" s="16"/>
      <c r="HD48" s="2"/>
      <c r="HE48" s="2"/>
      <c r="HF48" s="2"/>
      <c r="HG48" s="2"/>
      <c r="HH48" s="2"/>
      <c r="HI48" s="2"/>
      <c r="HJ48" s="17"/>
      <c r="HK48" s="2"/>
      <c r="HL48" s="2"/>
      <c r="HM48" s="2"/>
      <c r="HN48" s="2"/>
      <c r="HO48" s="2">
        <v>0</v>
      </c>
      <c r="HP48" s="2" t="s">
        <v>398</v>
      </c>
    </row>
    <row r="49" spans="1:225" x14ac:dyDescent="0.25">
      <c r="A49" s="2" t="s">
        <v>731</v>
      </c>
      <c r="B49" s="6" t="s">
        <v>400</v>
      </c>
      <c r="C49" s="7" t="s">
        <v>732</v>
      </c>
      <c r="D49" s="7" t="s">
        <v>388</v>
      </c>
      <c r="E49" s="8" t="s">
        <v>389</v>
      </c>
      <c r="F49" s="7" t="s">
        <v>388</v>
      </c>
      <c r="G49" s="6" t="s">
        <v>389</v>
      </c>
      <c r="H49" s="6">
        <v>1</v>
      </c>
      <c r="I49" s="2" t="s">
        <v>2</v>
      </c>
      <c r="J49" s="18">
        <v>2017</v>
      </c>
      <c r="K49" s="6"/>
      <c r="L49" s="6">
        <v>1</v>
      </c>
      <c r="M49" s="6"/>
      <c r="N49" s="6"/>
      <c r="O49" s="6"/>
      <c r="P49" s="6"/>
      <c r="Q49" s="6"/>
      <c r="R49" s="6"/>
      <c r="S49" s="6"/>
      <c r="T49" s="18">
        <v>2017</v>
      </c>
      <c r="U49" s="9"/>
      <c r="V49" s="9"/>
      <c r="W49" s="9"/>
      <c r="X49" s="9"/>
      <c r="Y49" s="2"/>
      <c r="Z49" s="2">
        <v>1</v>
      </c>
      <c r="AA49" s="6">
        <v>4</v>
      </c>
      <c r="AB49" s="6">
        <v>5</v>
      </c>
      <c r="AC49" s="6">
        <v>4</v>
      </c>
      <c r="AD49" s="6">
        <v>5</v>
      </c>
      <c r="AE49" s="6">
        <v>3</v>
      </c>
      <c r="AF49" s="6"/>
      <c r="AG49" s="2"/>
      <c r="AH49" s="2">
        <v>3</v>
      </c>
      <c r="AI49" s="7">
        <v>4</v>
      </c>
      <c r="AJ49" s="7">
        <v>4</v>
      </c>
      <c r="AK49" s="7">
        <v>2</v>
      </c>
      <c r="AL49" s="7">
        <v>4</v>
      </c>
      <c r="AM49" s="7">
        <v>4</v>
      </c>
      <c r="AN49" s="7">
        <v>4</v>
      </c>
      <c r="AO49" s="7">
        <v>2</v>
      </c>
      <c r="AP49" s="7">
        <v>3</v>
      </c>
      <c r="AQ49" s="7">
        <v>3</v>
      </c>
      <c r="AR49" s="6">
        <v>4</v>
      </c>
      <c r="AS49" s="6">
        <v>3</v>
      </c>
      <c r="AT49" s="6">
        <v>2</v>
      </c>
      <c r="AU49" s="6">
        <v>2</v>
      </c>
      <c r="AV49" s="6">
        <v>4</v>
      </c>
      <c r="AW49" s="6">
        <v>3</v>
      </c>
      <c r="AX49" s="6">
        <v>3</v>
      </c>
      <c r="AY49" s="6">
        <v>3</v>
      </c>
      <c r="AZ49" s="6">
        <v>2</v>
      </c>
      <c r="BA49" s="2">
        <v>1</v>
      </c>
      <c r="BB49" s="2" t="s">
        <v>541</v>
      </c>
      <c r="BC49" s="2"/>
      <c r="BD49" s="2" t="s">
        <v>733</v>
      </c>
      <c r="BE49" s="2"/>
      <c r="BF49" s="2">
        <v>2</v>
      </c>
      <c r="BG49" s="2"/>
      <c r="BH49" s="2" t="s">
        <v>537</v>
      </c>
      <c r="BI49" s="2"/>
      <c r="BJ49" s="2"/>
      <c r="BK49" s="6">
        <v>2</v>
      </c>
      <c r="BL49" s="6">
        <v>1</v>
      </c>
      <c r="BM49" s="6">
        <v>30</v>
      </c>
      <c r="BN49" s="11">
        <v>100</v>
      </c>
      <c r="BO49" s="2" t="s">
        <v>541</v>
      </c>
      <c r="BP49" s="2">
        <v>487</v>
      </c>
      <c r="BQ49" s="2"/>
      <c r="BR49" s="2"/>
      <c r="BS49" s="2"/>
      <c r="BT49" s="2"/>
      <c r="BU49" s="2"/>
      <c r="BV49" s="2"/>
      <c r="BW49" s="2"/>
      <c r="BX49" s="2"/>
      <c r="BY49" s="6">
        <v>26</v>
      </c>
      <c r="BZ49" s="2" t="s">
        <v>722</v>
      </c>
      <c r="CA49" s="2"/>
      <c r="CB49" s="6">
        <v>5</v>
      </c>
      <c r="CC49" s="6">
        <v>5</v>
      </c>
      <c r="CD49" s="6">
        <v>4</v>
      </c>
      <c r="CE49" s="6">
        <v>4</v>
      </c>
      <c r="CF49" s="6">
        <v>4</v>
      </c>
      <c r="CG49" s="6">
        <v>4</v>
      </c>
      <c r="CH49" s="6">
        <v>5</v>
      </c>
      <c r="CI49" s="6">
        <v>4</v>
      </c>
      <c r="CJ49" s="6">
        <v>4</v>
      </c>
      <c r="CK49" s="6">
        <v>4</v>
      </c>
      <c r="CL49" s="6"/>
      <c r="CM49" s="6"/>
      <c r="CN49" s="2" t="s">
        <v>734</v>
      </c>
      <c r="CO49" s="2" t="s">
        <v>388</v>
      </c>
      <c r="CP49" s="2" t="s">
        <v>735</v>
      </c>
      <c r="CQ49" s="2">
        <v>48</v>
      </c>
      <c r="CR49" s="2">
        <v>40</v>
      </c>
      <c r="CS49" s="2">
        <v>2018</v>
      </c>
      <c r="CT49" s="2">
        <v>25</v>
      </c>
      <c r="CU49" s="2" t="s">
        <v>736</v>
      </c>
      <c r="CV49" s="2" t="s">
        <v>388</v>
      </c>
      <c r="CW49" s="2" t="s">
        <v>735</v>
      </c>
      <c r="CX49" s="2">
        <v>18.7</v>
      </c>
      <c r="CY49" s="2">
        <v>17</v>
      </c>
      <c r="CZ49" s="2">
        <v>2018</v>
      </c>
      <c r="DA49" s="2">
        <v>0</v>
      </c>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11" t="s">
        <v>583</v>
      </c>
      <c r="FH49" s="6"/>
      <c r="FI49" s="6">
        <v>100</v>
      </c>
      <c r="FJ49" s="6"/>
      <c r="FK49" s="6"/>
      <c r="FL49" s="6"/>
      <c r="FM49" s="6"/>
      <c r="FN49" s="11"/>
      <c r="FO49" s="2"/>
      <c r="FP49" s="6" t="s">
        <v>583</v>
      </c>
      <c r="FQ49" s="27">
        <f>(10/94)*100</f>
        <v>10.638297872340425</v>
      </c>
      <c r="FR49" s="27">
        <f>(69/94)*100</f>
        <v>73.40425531914893</v>
      </c>
      <c r="FS49" s="27">
        <f>(5/94)*100</f>
        <v>5.3191489361702127</v>
      </c>
      <c r="FT49" s="27">
        <f>(10/94)*100</f>
        <v>10.638297872340425</v>
      </c>
      <c r="FU49" s="33"/>
      <c r="FV49" s="2"/>
      <c r="FW49" s="6"/>
      <c r="FX49" s="6"/>
      <c r="FY49" s="11">
        <v>3</v>
      </c>
      <c r="FZ49" s="2"/>
      <c r="GA49" s="2"/>
      <c r="GB49" s="2"/>
      <c r="GC49" s="2"/>
      <c r="GD49" s="15"/>
      <c r="GE49" s="15">
        <v>0</v>
      </c>
      <c r="GF49" s="15"/>
      <c r="GG49" s="15"/>
      <c r="GH49" s="15"/>
      <c r="GI49" s="15"/>
      <c r="GJ49" s="15"/>
      <c r="GK49" s="15"/>
      <c r="GL49" s="15"/>
      <c r="GM49" s="15"/>
      <c r="GN49" s="15"/>
      <c r="GO49" s="15"/>
      <c r="GP49" s="15"/>
      <c r="GQ49" s="15"/>
      <c r="GR49" s="15"/>
      <c r="GS49" s="15"/>
      <c r="GT49" s="15"/>
      <c r="GU49" s="15"/>
      <c r="GV49" s="16"/>
      <c r="GW49" s="16"/>
      <c r="GX49" s="16"/>
      <c r="GY49" s="16"/>
      <c r="GZ49" s="16"/>
      <c r="HA49" s="16"/>
      <c r="HB49" s="16"/>
      <c r="HC49" s="16"/>
      <c r="HD49" s="2"/>
      <c r="HE49" s="2"/>
      <c r="HF49" s="2"/>
      <c r="HG49" s="2"/>
      <c r="HH49" s="2"/>
      <c r="HI49" s="2"/>
      <c r="HJ49" s="17"/>
      <c r="HK49" s="2"/>
      <c r="HL49" s="2"/>
      <c r="HM49" s="2"/>
      <c r="HN49" s="2"/>
      <c r="HO49" s="2" t="s">
        <v>737</v>
      </c>
      <c r="HP49" s="2" t="s">
        <v>398</v>
      </c>
    </row>
    <row r="50" spans="1:225" x14ac:dyDescent="0.25">
      <c r="A50" s="2" t="s">
        <v>738</v>
      </c>
      <c r="B50" s="6" t="s">
        <v>387</v>
      </c>
      <c r="C50" s="7" t="s">
        <v>739</v>
      </c>
      <c r="D50" s="7" t="s">
        <v>740</v>
      </c>
      <c r="E50" s="8" t="s">
        <v>413</v>
      </c>
      <c r="F50" s="7" t="s">
        <v>740</v>
      </c>
      <c r="G50" s="6" t="s">
        <v>413</v>
      </c>
      <c r="H50" s="6">
        <v>1</v>
      </c>
      <c r="I50" s="2" t="s">
        <v>2</v>
      </c>
      <c r="J50" s="9"/>
      <c r="K50" s="6">
        <v>1</v>
      </c>
      <c r="L50" s="6"/>
      <c r="M50" s="6"/>
      <c r="N50" s="6"/>
      <c r="O50" s="6"/>
      <c r="P50" s="6"/>
      <c r="Q50" s="6"/>
      <c r="R50" s="6"/>
      <c r="S50" s="18">
        <v>2017</v>
      </c>
      <c r="T50" s="9"/>
      <c r="U50" s="9"/>
      <c r="V50" s="9"/>
      <c r="W50" s="9"/>
      <c r="X50" s="9"/>
      <c r="Y50" s="2"/>
      <c r="Z50" s="2">
        <v>4</v>
      </c>
      <c r="AA50" s="6">
        <v>2</v>
      </c>
      <c r="AB50" s="6">
        <v>5</v>
      </c>
      <c r="AC50" s="6">
        <v>3</v>
      </c>
      <c r="AD50" s="6">
        <v>5</v>
      </c>
      <c r="AE50" s="6">
        <v>5</v>
      </c>
      <c r="AF50" s="6"/>
      <c r="AG50" s="2"/>
      <c r="AH50" s="2">
        <v>2</v>
      </c>
      <c r="AI50" s="7">
        <v>5</v>
      </c>
      <c r="AJ50" s="7">
        <v>5</v>
      </c>
      <c r="AK50" s="7">
        <v>5</v>
      </c>
      <c r="AL50" s="7">
        <v>4</v>
      </c>
      <c r="AM50" s="7">
        <v>4</v>
      </c>
      <c r="AN50" s="7">
        <v>4</v>
      </c>
      <c r="AO50" s="7">
        <v>5</v>
      </c>
      <c r="AP50" s="7">
        <v>3</v>
      </c>
      <c r="AQ50" s="7">
        <v>3</v>
      </c>
      <c r="AR50" s="6">
        <v>3</v>
      </c>
      <c r="AS50" s="6">
        <v>4</v>
      </c>
      <c r="AT50" s="6">
        <v>4</v>
      </c>
      <c r="AU50" s="6">
        <v>4</v>
      </c>
      <c r="AV50" s="6">
        <v>2</v>
      </c>
      <c r="AW50" s="6">
        <v>3</v>
      </c>
      <c r="AX50" s="6">
        <v>1</v>
      </c>
      <c r="AY50" s="6">
        <v>2</v>
      </c>
      <c r="AZ50" s="6">
        <v>1</v>
      </c>
      <c r="BA50" s="2">
        <v>1</v>
      </c>
      <c r="BB50" s="2"/>
      <c r="BC50" s="2"/>
      <c r="BD50" s="2"/>
      <c r="BE50" s="2"/>
      <c r="BF50" s="2"/>
      <c r="BG50" s="2"/>
      <c r="BH50" s="2"/>
      <c r="BI50" s="2"/>
      <c r="BJ50" s="2"/>
      <c r="BK50" s="6"/>
      <c r="BL50" s="6"/>
      <c r="BM50" s="6"/>
      <c r="BN50" s="11"/>
      <c r="BO50" s="2"/>
      <c r="BP50" s="2"/>
      <c r="BQ50" s="2"/>
      <c r="BR50" s="2"/>
      <c r="BS50" s="2"/>
      <c r="BT50" s="2"/>
      <c r="BU50" s="2"/>
      <c r="BV50" s="2"/>
      <c r="BW50" s="2"/>
      <c r="BX50" s="2"/>
      <c r="BY50" s="6"/>
      <c r="BZ50" s="2"/>
      <c r="CA50" s="2"/>
      <c r="CB50" s="6"/>
      <c r="CC50" s="6"/>
      <c r="CD50" s="6"/>
      <c r="CE50" s="6"/>
      <c r="CF50" s="6"/>
      <c r="CG50" s="6"/>
      <c r="CH50" s="6"/>
      <c r="CI50" s="6"/>
      <c r="CJ50" s="6"/>
      <c r="CK50" s="6"/>
      <c r="CL50" s="6"/>
      <c r="CM50" s="6"/>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t="s">
        <v>741</v>
      </c>
      <c r="ES50" s="2"/>
      <c r="ET50" s="2" t="s">
        <v>513</v>
      </c>
      <c r="EU50" s="2"/>
      <c r="EV50" s="2" t="s">
        <v>514</v>
      </c>
      <c r="EW50" s="2"/>
      <c r="EX50" s="2" t="s">
        <v>500</v>
      </c>
      <c r="EY50" s="2"/>
      <c r="EZ50" s="2" t="s">
        <v>740</v>
      </c>
      <c r="FA50" s="2" t="s">
        <v>484</v>
      </c>
      <c r="FB50" s="2"/>
      <c r="FC50" s="2"/>
      <c r="FD50" s="2">
        <v>100</v>
      </c>
      <c r="FE50" s="2"/>
      <c r="FF50" s="2"/>
      <c r="FG50" s="11" t="s">
        <v>390</v>
      </c>
      <c r="FH50" s="13">
        <v>100</v>
      </c>
      <c r="FI50" s="6"/>
      <c r="FJ50" s="6"/>
      <c r="FK50" s="6"/>
      <c r="FL50" s="6"/>
      <c r="FM50" s="6"/>
      <c r="FN50" s="11"/>
      <c r="FO50" s="2"/>
      <c r="FP50" s="6" t="s">
        <v>391</v>
      </c>
      <c r="FQ50" s="12">
        <v>50</v>
      </c>
      <c r="FR50" s="12">
        <v>10</v>
      </c>
      <c r="FS50" s="12">
        <v>5</v>
      </c>
      <c r="FT50" s="12">
        <v>15</v>
      </c>
      <c r="FU50" s="12">
        <v>20</v>
      </c>
      <c r="FV50" s="2"/>
      <c r="FW50" s="6"/>
      <c r="FX50" s="6"/>
      <c r="FY50" s="11">
        <v>2</v>
      </c>
      <c r="FZ50" s="2"/>
      <c r="GA50" s="2"/>
      <c r="GB50" s="2">
        <v>10</v>
      </c>
      <c r="GC50" s="2"/>
      <c r="GD50" s="15"/>
      <c r="GE50" s="15"/>
      <c r="GF50" s="15"/>
      <c r="GG50" s="15"/>
      <c r="GH50" s="15"/>
      <c r="GI50" s="15"/>
      <c r="GJ50" s="15"/>
      <c r="GK50" s="15"/>
      <c r="GL50" s="15"/>
      <c r="GM50" s="15"/>
      <c r="GN50" s="15"/>
      <c r="GO50" s="15"/>
      <c r="GP50" s="15"/>
      <c r="GQ50" s="15"/>
      <c r="GR50" s="15"/>
      <c r="GS50" s="15"/>
      <c r="GT50" s="15"/>
      <c r="GU50" s="15"/>
      <c r="GV50" s="16">
        <v>0</v>
      </c>
      <c r="GW50" s="16">
        <v>0</v>
      </c>
      <c r="GX50" s="16">
        <v>100</v>
      </c>
      <c r="GY50" s="16">
        <v>0</v>
      </c>
      <c r="GZ50" s="16">
        <v>0</v>
      </c>
      <c r="HA50" s="16">
        <v>0</v>
      </c>
      <c r="HB50" s="16">
        <v>0</v>
      </c>
      <c r="HC50" s="16">
        <v>0</v>
      </c>
      <c r="HD50" s="2"/>
      <c r="HE50" s="2" t="s">
        <v>484</v>
      </c>
      <c r="HF50" s="2"/>
      <c r="HG50" s="2"/>
      <c r="HH50" s="2"/>
      <c r="HI50" s="2"/>
      <c r="HJ50" s="17">
        <v>100</v>
      </c>
      <c r="HK50" s="2"/>
      <c r="HL50" s="2"/>
      <c r="HM50" s="2"/>
      <c r="HN50" s="2"/>
      <c r="HO50" s="2">
        <v>0</v>
      </c>
      <c r="HP50" s="2" t="s">
        <v>398</v>
      </c>
    </row>
    <row r="51" spans="1:225" x14ac:dyDescent="0.25">
      <c r="A51" s="2" t="s">
        <v>742</v>
      </c>
      <c r="B51" s="6" t="s">
        <v>387</v>
      </c>
      <c r="C51" s="7" t="s">
        <v>743</v>
      </c>
      <c r="D51" s="7" t="s">
        <v>688</v>
      </c>
      <c r="E51" s="8" t="s">
        <v>420</v>
      </c>
      <c r="F51" s="7" t="s">
        <v>688</v>
      </c>
      <c r="G51" s="6" t="s">
        <v>420</v>
      </c>
      <c r="H51" s="6">
        <v>2</v>
      </c>
      <c r="I51" s="2" t="s">
        <v>6</v>
      </c>
      <c r="J51" s="9"/>
      <c r="K51" s="6"/>
      <c r="L51" s="6">
        <v>1</v>
      </c>
      <c r="M51" s="6">
        <v>1</v>
      </c>
      <c r="N51" s="6"/>
      <c r="O51" s="6"/>
      <c r="P51" s="6"/>
      <c r="Q51" s="6"/>
      <c r="R51" s="6"/>
      <c r="S51" s="6"/>
      <c r="T51" s="9">
        <v>2015</v>
      </c>
      <c r="U51" s="9">
        <v>2015</v>
      </c>
      <c r="V51" s="9"/>
      <c r="W51" s="9"/>
      <c r="X51" s="9"/>
      <c r="Y51" s="2"/>
      <c r="Z51" s="2">
        <v>5</v>
      </c>
      <c r="AA51" s="6">
        <v>4</v>
      </c>
      <c r="AB51" s="6">
        <v>5</v>
      </c>
      <c r="AC51" s="6">
        <v>4</v>
      </c>
      <c r="AD51" s="6">
        <v>4</v>
      </c>
      <c r="AE51" s="6">
        <v>4</v>
      </c>
      <c r="AF51" s="6"/>
      <c r="AG51" s="2"/>
      <c r="AH51" s="2">
        <v>4</v>
      </c>
      <c r="AI51" s="7">
        <v>4</v>
      </c>
      <c r="AJ51" s="7">
        <v>5</v>
      </c>
      <c r="AK51" s="7">
        <v>4</v>
      </c>
      <c r="AL51" s="7">
        <v>4</v>
      </c>
      <c r="AM51" s="7">
        <v>1</v>
      </c>
      <c r="AN51" s="7">
        <v>5</v>
      </c>
      <c r="AO51" s="7">
        <v>1</v>
      </c>
      <c r="AP51" s="7">
        <v>1</v>
      </c>
      <c r="AQ51" s="7">
        <v>3</v>
      </c>
      <c r="AR51" s="6">
        <v>3</v>
      </c>
      <c r="AS51" s="6">
        <v>4</v>
      </c>
      <c r="AT51" s="6">
        <v>2</v>
      </c>
      <c r="AU51" s="6">
        <v>4</v>
      </c>
      <c r="AV51" s="6">
        <v>4</v>
      </c>
      <c r="AW51" s="6">
        <v>5</v>
      </c>
      <c r="AX51" s="6">
        <v>4</v>
      </c>
      <c r="AY51" s="6">
        <v>5</v>
      </c>
      <c r="AZ51" s="6">
        <v>5</v>
      </c>
      <c r="BA51" s="2">
        <v>4</v>
      </c>
      <c r="BB51" s="2" t="s">
        <v>744</v>
      </c>
      <c r="BC51" s="2"/>
      <c r="BD51" s="2" t="s">
        <v>594</v>
      </c>
      <c r="BE51" s="2"/>
      <c r="BF51" s="2">
        <v>2</v>
      </c>
      <c r="BG51" s="2"/>
      <c r="BH51" s="2" t="s">
        <v>407</v>
      </c>
      <c r="BI51" s="2"/>
      <c r="BJ51" s="2"/>
      <c r="BK51" s="6">
        <v>1</v>
      </c>
      <c r="BL51" s="6">
        <v>1</v>
      </c>
      <c r="BM51" s="6">
        <v>2</v>
      </c>
      <c r="BN51" s="11">
        <v>100</v>
      </c>
      <c r="BO51" s="2"/>
      <c r="BP51" s="2"/>
      <c r="BQ51" s="2"/>
      <c r="BR51" s="2"/>
      <c r="BS51" s="2"/>
      <c r="BT51" s="2"/>
      <c r="BU51" s="2"/>
      <c r="BV51" s="2"/>
      <c r="BW51" s="2"/>
      <c r="BX51" s="2"/>
      <c r="BY51" s="6">
        <v>0</v>
      </c>
      <c r="BZ51" s="2" t="s">
        <v>745</v>
      </c>
      <c r="CA51" s="2"/>
      <c r="CB51" s="6">
        <v>5</v>
      </c>
      <c r="CC51" s="6">
        <v>4</v>
      </c>
      <c r="CD51" s="6">
        <v>3</v>
      </c>
      <c r="CE51" s="6">
        <v>3</v>
      </c>
      <c r="CF51" s="6">
        <v>4</v>
      </c>
      <c r="CG51" s="6">
        <v>5</v>
      </c>
      <c r="CH51" s="6">
        <v>4</v>
      </c>
      <c r="CI51" s="6">
        <v>4</v>
      </c>
      <c r="CJ51" s="6">
        <v>5</v>
      </c>
      <c r="CK51" s="6">
        <v>4</v>
      </c>
      <c r="CL51" s="6"/>
      <c r="CM51" s="6"/>
      <c r="CN51" s="2">
        <v>1</v>
      </c>
      <c r="CO51" s="2" t="s">
        <v>688</v>
      </c>
      <c r="CP51" s="2" t="s">
        <v>746</v>
      </c>
      <c r="CQ51" s="2">
        <v>2E-3</v>
      </c>
      <c r="CR51" s="2">
        <v>2</v>
      </c>
      <c r="CS51" s="2">
        <v>2015</v>
      </c>
      <c r="CT51" s="2">
        <v>0</v>
      </c>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11" t="s">
        <v>390</v>
      </c>
      <c r="FH51" s="6"/>
      <c r="FI51" s="6">
        <v>0</v>
      </c>
      <c r="FJ51" s="6">
        <v>100</v>
      </c>
      <c r="FK51" s="6"/>
      <c r="FL51" s="6"/>
      <c r="FM51" s="6"/>
      <c r="FN51" s="11"/>
      <c r="FO51" s="2"/>
      <c r="FP51" s="6" t="s">
        <v>391</v>
      </c>
      <c r="FQ51" s="24">
        <v>100</v>
      </c>
      <c r="FR51" s="12"/>
      <c r="FS51" s="12"/>
      <c r="FT51" s="12"/>
      <c r="FU51" s="12">
        <v>0</v>
      </c>
      <c r="FV51" s="2"/>
      <c r="FW51" s="13"/>
      <c r="FX51" s="13"/>
      <c r="FY51" s="14"/>
      <c r="FZ51" s="2"/>
      <c r="GA51" s="2"/>
      <c r="GB51" s="2"/>
      <c r="GC51" s="2"/>
      <c r="GD51" s="15"/>
      <c r="GE51" s="15"/>
      <c r="GF51" s="15">
        <v>0</v>
      </c>
      <c r="GG51" s="15">
        <v>0</v>
      </c>
      <c r="GH51" s="15">
        <v>0</v>
      </c>
      <c r="GI51" s="15"/>
      <c r="GJ51" s="15"/>
      <c r="GK51" s="15"/>
      <c r="GL51" s="15"/>
      <c r="GM51" s="15"/>
      <c r="GN51" s="15"/>
      <c r="GO51" s="15"/>
      <c r="GP51" s="15"/>
      <c r="GQ51" s="15"/>
      <c r="GR51" s="15"/>
      <c r="GS51" s="15"/>
      <c r="GT51" s="15"/>
      <c r="GU51" s="15"/>
      <c r="GV51" s="16"/>
      <c r="GW51" s="16"/>
      <c r="GX51" s="16"/>
      <c r="GY51" s="16"/>
      <c r="GZ51" s="16"/>
      <c r="HA51" s="16"/>
      <c r="HB51" s="16"/>
      <c r="HC51" s="16"/>
      <c r="HD51" s="2"/>
      <c r="HE51" s="2"/>
      <c r="HF51" s="2"/>
      <c r="HG51" s="2"/>
      <c r="HH51" s="2"/>
      <c r="HI51" s="2"/>
      <c r="HJ51" s="17"/>
      <c r="HK51" s="2"/>
      <c r="HL51" s="2"/>
      <c r="HM51" s="2"/>
      <c r="HN51" s="2"/>
      <c r="HO51" s="2">
        <v>0</v>
      </c>
      <c r="HP51" s="2" t="s">
        <v>398</v>
      </c>
    </row>
    <row r="52" spans="1:225" x14ac:dyDescent="0.25">
      <c r="A52" s="2" t="s">
        <v>747</v>
      </c>
      <c r="B52" s="6" t="s">
        <v>387</v>
      </c>
      <c r="C52" s="7" t="s">
        <v>748</v>
      </c>
      <c r="D52" s="7" t="s">
        <v>749</v>
      </c>
      <c r="E52" s="8" t="s">
        <v>413</v>
      </c>
      <c r="F52" s="7" t="s">
        <v>749</v>
      </c>
      <c r="G52" s="6" t="s">
        <v>413</v>
      </c>
      <c r="H52" s="6">
        <v>3</v>
      </c>
      <c r="I52" s="2" t="s">
        <v>2</v>
      </c>
      <c r="J52" s="18">
        <v>2017</v>
      </c>
      <c r="K52" s="6"/>
      <c r="L52" s="6"/>
      <c r="M52" s="6">
        <v>1</v>
      </c>
      <c r="N52" s="6"/>
      <c r="O52" s="6">
        <v>1</v>
      </c>
      <c r="P52" s="6">
        <v>1</v>
      </c>
      <c r="Q52" s="6"/>
      <c r="R52" s="6"/>
      <c r="S52" s="6"/>
      <c r="T52" s="9"/>
      <c r="U52" s="18">
        <v>2017</v>
      </c>
      <c r="V52" s="9"/>
      <c r="W52" s="18">
        <v>2017</v>
      </c>
      <c r="X52" s="18">
        <v>2017</v>
      </c>
      <c r="Y52" s="2"/>
      <c r="Z52" s="2">
        <v>3</v>
      </c>
      <c r="AA52" s="6">
        <v>5</v>
      </c>
      <c r="AB52" s="6">
        <v>5</v>
      </c>
      <c r="AC52" s="6">
        <v>5</v>
      </c>
      <c r="AD52" s="6">
        <v>5</v>
      </c>
      <c r="AE52" s="6">
        <v>1</v>
      </c>
      <c r="AF52" s="6"/>
      <c r="AG52" s="2"/>
      <c r="AH52" s="2">
        <v>3</v>
      </c>
      <c r="AI52" s="7">
        <v>4</v>
      </c>
      <c r="AJ52" s="7">
        <v>4</v>
      </c>
      <c r="AK52" s="7">
        <v>5</v>
      </c>
      <c r="AL52" s="7">
        <v>3</v>
      </c>
      <c r="AM52" s="7">
        <v>5</v>
      </c>
      <c r="AN52" s="7">
        <v>5</v>
      </c>
      <c r="AO52" s="7">
        <v>1</v>
      </c>
      <c r="AP52" s="7">
        <v>1</v>
      </c>
      <c r="AQ52" s="7">
        <v>3</v>
      </c>
      <c r="AR52" s="6">
        <v>2</v>
      </c>
      <c r="AS52" s="6">
        <v>4</v>
      </c>
      <c r="AT52" s="6">
        <v>1</v>
      </c>
      <c r="AU52" s="6">
        <v>1</v>
      </c>
      <c r="AV52" s="6">
        <v>1</v>
      </c>
      <c r="AW52" s="6">
        <v>1</v>
      </c>
      <c r="AX52" s="6">
        <v>3</v>
      </c>
      <c r="AY52" s="6">
        <v>5</v>
      </c>
      <c r="AZ52" s="6">
        <v>4</v>
      </c>
      <c r="BA52" s="2">
        <v>4</v>
      </c>
      <c r="BB52" s="2" t="s">
        <v>750</v>
      </c>
      <c r="BC52" s="2"/>
      <c r="BD52" s="2" t="s">
        <v>751</v>
      </c>
      <c r="BE52" s="2"/>
      <c r="BF52" s="2">
        <v>2</v>
      </c>
      <c r="BG52" s="2"/>
      <c r="BH52" s="2" t="s">
        <v>423</v>
      </c>
      <c r="BI52" s="2"/>
      <c r="BJ52" s="2"/>
      <c r="BK52" s="6">
        <v>3</v>
      </c>
      <c r="BL52" s="6">
        <v>1</v>
      </c>
      <c r="BM52" s="6">
        <v>500</v>
      </c>
      <c r="BN52" s="11">
        <v>100</v>
      </c>
      <c r="BO52" s="2"/>
      <c r="BP52" s="2"/>
      <c r="BQ52" s="2"/>
      <c r="BR52" s="2"/>
      <c r="BS52" s="2"/>
      <c r="BT52" s="2"/>
      <c r="BU52" s="2"/>
      <c r="BV52" s="2"/>
      <c r="BW52" s="2"/>
      <c r="BX52" s="2"/>
      <c r="BY52" s="6">
        <v>100</v>
      </c>
      <c r="BZ52" s="2" t="s">
        <v>425</v>
      </c>
      <c r="CA52" s="2"/>
      <c r="CB52" s="6">
        <v>5</v>
      </c>
      <c r="CC52" s="6">
        <v>5</v>
      </c>
      <c r="CD52" s="6">
        <v>3</v>
      </c>
      <c r="CE52" s="6">
        <v>4</v>
      </c>
      <c r="CF52" s="6">
        <v>3</v>
      </c>
      <c r="CG52" s="6">
        <v>4</v>
      </c>
      <c r="CH52" s="6">
        <v>5</v>
      </c>
      <c r="CI52" s="6">
        <v>2</v>
      </c>
      <c r="CJ52" s="6">
        <v>3</v>
      </c>
      <c r="CK52" s="6">
        <v>5</v>
      </c>
      <c r="CL52" s="6">
        <v>5</v>
      </c>
      <c r="CM52" s="6" t="s">
        <v>752</v>
      </c>
      <c r="CN52" s="6" t="s">
        <v>753</v>
      </c>
      <c r="CO52" s="6" t="s">
        <v>749</v>
      </c>
      <c r="CP52" s="6" t="s">
        <v>753</v>
      </c>
      <c r="CQ52" s="6">
        <v>0.25</v>
      </c>
      <c r="CR52" s="6">
        <v>200</v>
      </c>
      <c r="CS52" s="6">
        <v>2017</v>
      </c>
      <c r="CT52" s="6">
        <v>100</v>
      </c>
      <c r="CU52" s="6" t="s">
        <v>754</v>
      </c>
      <c r="CV52" s="6" t="s">
        <v>749</v>
      </c>
      <c r="CW52" s="6" t="s">
        <v>754</v>
      </c>
      <c r="CX52" s="6">
        <v>0.6</v>
      </c>
      <c r="CY52" s="6">
        <v>350</v>
      </c>
      <c r="CZ52" s="6">
        <v>2017</v>
      </c>
      <c r="DA52" s="6">
        <v>100</v>
      </c>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11"/>
      <c r="FH52" s="6"/>
      <c r="FI52" s="6"/>
      <c r="FJ52" s="6">
        <v>71</v>
      </c>
      <c r="FK52" s="6"/>
      <c r="FL52" s="6">
        <v>24</v>
      </c>
      <c r="FM52" s="6">
        <v>5</v>
      </c>
      <c r="FN52" s="11"/>
      <c r="FO52" s="2"/>
      <c r="FP52" s="6"/>
      <c r="FQ52" s="24">
        <f>(40/99)*100</f>
        <v>40.404040404040401</v>
      </c>
      <c r="FR52" s="24">
        <f>(45/99)*100</f>
        <v>45.454545454545453</v>
      </c>
      <c r="FS52" s="24">
        <f>(7/99)*100</f>
        <v>7.0707070707070701</v>
      </c>
      <c r="FT52" s="24">
        <f>(7/99)*100</f>
        <v>7.0707070707070701</v>
      </c>
      <c r="FU52" s="12"/>
      <c r="FV52" s="2"/>
      <c r="FW52" s="6"/>
      <c r="FX52" s="6">
        <v>4</v>
      </c>
      <c r="FY52" s="11">
        <v>12</v>
      </c>
      <c r="FZ52" s="2"/>
      <c r="GA52" s="2"/>
      <c r="GB52" s="2"/>
      <c r="GC52" s="2"/>
      <c r="GD52" s="15"/>
      <c r="GE52" s="15"/>
      <c r="GF52" s="15"/>
      <c r="GG52" s="15"/>
      <c r="GH52" s="15"/>
      <c r="GI52" s="15"/>
      <c r="GJ52" s="15"/>
      <c r="GK52" s="15"/>
      <c r="GL52" s="15"/>
      <c r="GM52" s="15"/>
      <c r="GN52" s="15"/>
      <c r="GO52" s="15"/>
      <c r="GP52" s="15"/>
      <c r="GQ52" s="15"/>
      <c r="GR52" s="15"/>
      <c r="GS52" s="15"/>
      <c r="GT52" s="15"/>
      <c r="GU52" s="15"/>
      <c r="GV52" s="25">
        <v>3.125</v>
      </c>
      <c r="GW52" s="25">
        <v>7.291666666666667</v>
      </c>
      <c r="GX52" s="25">
        <v>40.625</v>
      </c>
      <c r="GY52" s="25">
        <v>7.291666666666667</v>
      </c>
      <c r="GZ52" s="25">
        <v>3.125</v>
      </c>
      <c r="HA52" s="25">
        <v>31.25</v>
      </c>
      <c r="HB52" s="25">
        <v>7.291666666666667</v>
      </c>
      <c r="HC52" s="25">
        <v>0</v>
      </c>
      <c r="HD52" s="2"/>
      <c r="HE52" s="2" t="s">
        <v>527</v>
      </c>
      <c r="HF52" s="2" t="s">
        <v>716</v>
      </c>
      <c r="HG52" s="2" t="s">
        <v>416</v>
      </c>
      <c r="HH52" s="2" t="s">
        <v>693</v>
      </c>
      <c r="HI52" s="2"/>
      <c r="HJ52" s="17">
        <v>35</v>
      </c>
      <c r="HK52" s="2">
        <v>20</v>
      </c>
      <c r="HL52" s="2">
        <v>20</v>
      </c>
      <c r="HM52" s="2">
        <v>15</v>
      </c>
      <c r="HN52" s="2">
        <v>10</v>
      </c>
      <c r="HO52" s="2" t="s">
        <v>755</v>
      </c>
      <c r="HP52" s="2" t="s">
        <v>398</v>
      </c>
    </row>
    <row r="53" spans="1:225" x14ac:dyDescent="0.25">
      <c r="A53" s="2" t="s">
        <v>756</v>
      </c>
      <c r="B53" s="6" t="s">
        <v>400</v>
      </c>
      <c r="C53" s="7" t="s">
        <v>757</v>
      </c>
      <c r="D53" s="7" t="s">
        <v>758</v>
      </c>
      <c r="E53" s="8" t="s">
        <v>453</v>
      </c>
      <c r="F53" s="7" t="s">
        <v>758</v>
      </c>
      <c r="G53" s="6" t="s">
        <v>453</v>
      </c>
      <c r="H53" s="6">
        <v>1</v>
      </c>
      <c r="I53" s="2" t="s">
        <v>2</v>
      </c>
      <c r="J53" s="9"/>
      <c r="K53" s="6"/>
      <c r="L53" s="6">
        <v>1</v>
      </c>
      <c r="M53" s="6"/>
      <c r="N53" s="6"/>
      <c r="O53" s="6"/>
      <c r="P53" s="6"/>
      <c r="Q53" s="6"/>
      <c r="R53" s="6"/>
      <c r="S53" s="6"/>
      <c r="T53" s="18">
        <v>2018</v>
      </c>
      <c r="U53" s="9"/>
      <c r="V53" s="9"/>
      <c r="W53" s="9"/>
      <c r="X53" s="9"/>
      <c r="Y53" s="2"/>
      <c r="Z53" s="2">
        <v>2</v>
      </c>
      <c r="AA53" s="6">
        <v>4</v>
      </c>
      <c r="AB53" s="6">
        <v>5</v>
      </c>
      <c r="AC53" s="6">
        <v>5</v>
      </c>
      <c r="AD53" s="6">
        <v>5</v>
      </c>
      <c r="AE53" s="6">
        <v>1</v>
      </c>
      <c r="AF53" s="6"/>
      <c r="AG53" s="2"/>
      <c r="AH53" s="2">
        <v>5</v>
      </c>
      <c r="AI53" s="7">
        <v>4</v>
      </c>
      <c r="AJ53" s="7">
        <v>4</v>
      </c>
      <c r="AK53" s="7">
        <v>4</v>
      </c>
      <c r="AL53" s="7">
        <v>2</v>
      </c>
      <c r="AM53" s="7">
        <v>2</v>
      </c>
      <c r="AN53" s="7">
        <v>1</v>
      </c>
      <c r="AO53" s="7">
        <v>4</v>
      </c>
      <c r="AP53" s="7">
        <v>3</v>
      </c>
      <c r="AQ53" s="7">
        <v>4</v>
      </c>
      <c r="AR53" s="6">
        <v>5</v>
      </c>
      <c r="AS53" s="6">
        <v>5</v>
      </c>
      <c r="AT53" s="6">
        <v>4</v>
      </c>
      <c r="AU53" s="6">
        <v>2</v>
      </c>
      <c r="AV53" s="6">
        <v>2</v>
      </c>
      <c r="AW53" s="6">
        <v>2</v>
      </c>
      <c r="AX53" s="6">
        <v>2</v>
      </c>
      <c r="AY53" s="6">
        <v>2</v>
      </c>
      <c r="AZ53" s="6">
        <v>1</v>
      </c>
      <c r="BA53" s="2">
        <v>4</v>
      </c>
      <c r="BB53" s="2" t="s">
        <v>759</v>
      </c>
      <c r="BC53" s="2"/>
      <c r="BD53" s="2" t="s">
        <v>760</v>
      </c>
      <c r="BE53" s="2"/>
      <c r="BF53" s="2">
        <v>2</v>
      </c>
      <c r="BG53" s="2"/>
      <c r="BH53" s="2" t="s">
        <v>761</v>
      </c>
      <c r="BI53" s="2" t="s">
        <v>762</v>
      </c>
      <c r="BJ53" s="2"/>
      <c r="BK53" s="6"/>
      <c r="BL53" s="6"/>
      <c r="BM53" s="6"/>
      <c r="BN53" s="11"/>
      <c r="BO53" s="2"/>
      <c r="BP53" s="2"/>
      <c r="BQ53" s="2"/>
      <c r="BR53" s="2"/>
      <c r="BS53" s="2"/>
      <c r="BT53" s="2"/>
      <c r="BU53" s="2"/>
      <c r="BV53" s="2"/>
      <c r="BW53" s="2"/>
      <c r="BX53" s="2"/>
      <c r="BY53" s="6">
        <v>0</v>
      </c>
      <c r="BZ53" s="2" t="s">
        <v>763</v>
      </c>
      <c r="CA53" s="2"/>
      <c r="CB53" s="6">
        <v>5</v>
      </c>
      <c r="CC53" s="6">
        <v>5</v>
      </c>
      <c r="CD53" s="6">
        <v>4</v>
      </c>
      <c r="CE53" s="6">
        <v>4</v>
      </c>
      <c r="CF53" s="6">
        <v>3</v>
      </c>
      <c r="CG53" s="6">
        <v>5</v>
      </c>
      <c r="CH53" s="6">
        <v>5</v>
      </c>
      <c r="CI53" s="6">
        <v>3</v>
      </c>
      <c r="CJ53" s="6">
        <v>3</v>
      </c>
      <c r="CK53" s="6">
        <v>2</v>
      </c>
      <c r="CL53" s="6"/>
      <c r="CM53" s="6"/>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11"/>
      <c r="FH53" s="6"/>
      <c r="FI53" s="6">
        <v>0</v>
      </c>
      <c r="FJ53" s="6"/>
      <c r="FK53" s="6"/>
      <c r="FL53" s="6"/>
      <c r="FM53" s="6"/>
      <c r="FN53" s="11"/>
      <c r="FO53" s="2"/>
      <c r="FP53" s="6"/>
      <c r="FQ53" s="12"/>
      <c r="FR53" s="12"/>
      <c r="FS53" s="12"/>
      <c r="FT53" s="12"/>
      <c r="FU53" s="12"/>
      <c r="FV53" s="2"/>
      <c r="FW53" s="6"/>
      <c r="FX53" s="6"/>
      <c r="FY53" s="11"/>
      <c r="FZ53" s="2"/>
      <c r="GA53" s="2"/>
      <c r="GB53" s="2"/>
      <c r="GC53" s="2"/>
      <c r="GD53" s="15"/>
      <c r="GE53" s="15"/>
      <c r="GF53" s="15"/>
      <c r="GG53" s="15"/>
      <c r="GH53" s="15"/>
      <c r="GI53" s="15"/>
      <c r="GJ53" s="15"/>
      <c r="GK53" s="15"/>
      <c r="GL53" s="15"/>
      <c r="GM53" s="15"/>
      <c r="GN53" s="15"/>
      <c r="GO53" s="15"/>
      <c r="GP53" s="15"/>
      <c r="GQ53" s="15"/>
      <c r="GR53" s="15"/>
      <c r="GS53" s="15"/>
      <c r="GT53" s="15"/>
      <c r="GU53" s="15"/>
      <c r="GV53" s="25">
        <v>100</v>
      </c>
      <c r="GW53" s="25">
        <v>0</v>
      </c>
      <c r="GX53" s="25">
        <v>0</v>
      </c>
      <c r="GY53" s="25">
        <v>0</v>
      </c>
      <c r="GZ53" s="25">
        <v>0</v>
      </c>
      <c r="HA53" s="25">
        <v>0</v>
      </c>
      <c r="HB53" s="25">
        <v>0</v>
      </c>
      <c r="HC53" s="25">
        <v>0</v>
      </c>
      <c r="HD53" s="2"/>
      <c r="HE53" s="2"/>
      <c r="HF53" s="2"/>
      <c r="HG53" s="2"/>
      <c r="HH53" s="2"/>
      <c r="HI53" s="2"/>
      <c r="HJ53" s="17"/>
      <c r="HK53" s="2"/>
      <c r="HL53" s="2"/>
      <c r="HM53" s="2"/>
      <c r="HN53" s="2"/>
      <c r="HO53" s="2" t="s">
        <v>764</v>
      </c>
      <c r="HP53" s="2" t="s">
        <v>398</v>
      </c>
    </row>
    <row r="54" spans="1:225" s="35" customFormat="1" x14ac:dyDescent="0.25">
      <c r="A54" s="34" t="s">
        <v>765</v>
      </c>
      <c r="B54" s="35" t="s">
        <v>387</v>
      </c>
      <c r="C54" s="36" t="s">
        <v>766</v>
      </c>
      <c r="D54" s="36" t="s">
        <v>456</v>
      </c>
      <c r="E54" s="37" t="s">
        <v>453</v>
      </c>
      <c r="F54" s="36" t="s">
        <v>456</v>
      </c>
      <c r="G54" s="35" t="s">
        <v>453</v>
      </c>
      <c r="H54" s="35">
        <v>1</v>
      </c>
      <c r="I54" s="35" t="s">
        <v>6</v>
      </c>
      <c r="J54" s="38"/>
      <c r="M54" s="35">
        <v>1</v>
      </c>
      <c r="T54" s="38"/>
      <c r="U54" s="35">
        <v>2018</v>
      </c>
      <c r="V54" s="38"/>
      <c r="W54" s="38"/>
      <c r="X54" s="38"/>
      <c r="Z54" s="35">
        <v>4</v>
      </c>
      <c r="AA54" s="39">
        <v>5</v>
      </c>
      <c r="AB54" s="39">
        <v>4</v>
      </c>
      <c r="AC54" s="39">
        <v>5</v>
      </c>
      <c r="AD54" s="39">
        <v>3</v>
      </c>
      <c r="AE54" s="39">
        <v>2</v>
      </c>
      <c r="AF54" s="39"/>
      <c r="AG54" s="39"/>
      <c r="AH54" s="35">
        <v>5</v>
      </c>
      <c r="AI54" s="36">
        <v>4</v>
      </c>
      <c r="AJ54" s="36">
        <v>4</v>
      </c>
      <c r="AK54" s="36">
        <v>4</v>
      </c>
      <c r="AL54" s="36">
        <v>3</v>
      </c>
      <c r="AM54" s="36">
        <v>2</v>
      </c>
      <c r="AN54" s="36">
        <v>2</v>
      </c>
      <c r="AO54" s="36">
        <v>3</v>
      </c>
      <c r="AP54" s="36">
        <v>4</v>
      </c>
      <c r="AQ54" s="36">
        <v>2</v>
      </c>
      <c r="AR54" s="35">
        <v>4</v>
      </c>
      <c r="AS54" s="35">
        <v>3</v>
      </c>
      <c r="AT54" s="35">
        <v>2</v>
      </c>
      <c r="AU54" s="35">
        <v>3</v>
      </c>
      <c r="AV54" s="35">
        <v>4</v>
      </c>
      <c r="AW54" s="35">
        <v>5</v>
      </c>
      <c r="AX54" s="35">
        <v>3</v>
      </c>
      <c r="AY54" s="35">
        <v>3</v>
      </c>
      <c r="AZ54" s="35">
        <v>4</v>
      </c>
      <c r="BA54" s="35">
        <v>4</v>
      </c>
      <c r="BN54" s="40"/>
      <c r="FN54" s="40"/>
      <c r="FQ54" s="41"/>
      <c r="FR54" s="41"/>
      <c r="FS54" s="41"/>
      <c r="FT54" s="41"/>
      <c r="FU54" s="41"/>
      <c r="FY54" s="40"/>
      <c r="GD54" s="42"/>
      <c r="GE54" s="42"/>
      <c r="GF54" s="42"/>
      <c r="GG54" s="42"/>
      <c r="GH54" s="42"/>
      <c r="GI54" s="42"/>
      <c r="GJ54" s="42"/>
      <c r="GK54" s="42"/>
      <c r="GL54" s="42"/>
      <c r="GM54" s="42"/>
      <c r="GN54" s="42"/>
      <c r="GO54" s="42"/>
      <c r="GP54" s="42"/>
      <c r="GQ54" s="42"/>
      <c r="GR54" s="42"/>
      <c r="GS54" s="42"/>
      <c r="GT54" s="42"/>
      <c r="GU54" s="42"/>
      <c r="GV54" s="43"/>
      <c r="GW54" s="43"/>
      <c r="GX54" s="43"/>
      <c r="GY54" s="43"/>
      <c r="GZ54" s="43"/>
      <c r="HA54" s="43"/>
      <c r="HB54" s="43"/>
      <c r="HC54" s="43"/>
      <c r="HJ54" s="44"/>
      <c r="HK54" s="34"/>
      <c r="HL54" s="34"/>
      <c r="HM54" s="34"/>
      <c r="HN54" s="34"/>
      <c r="HO54" s="34">
        <v>0</v>
      </c>
      <c r="HQ54" s="45"/>
    </row>
    <row r="55" spans="1:225" s="35" customFormat="1" x14ac:dyDescent="0.25">
      <c r="A55" s="34" t="s">
        <v>767</v>
      </c>
      <c r="B55" s="35" t="s">
        <v>387</v>
      </c>
      <c r="C55" s="36"/>
      <c r="D55" s="36" t="s">
        <v>456</v>
      </c>
      <c r="E55" s="37" t="s">
        <v>453</v>
      </c>
      <c r="F55" s="36" t="s">
        <v>456</v>
      </c>
      <c r="G55" s="35" t="s">
        <v>453</v>
      </c>
      <c r="H55" s="35">
        <v>1</v>
      </c>
      <c r="I55" s="35" t="s">
        <v>6</v>
      </c>
      <c r="J55" s="38"/>
      <c r="L55" s="35">
        <v>1</v>
      </c>
      <c r="T55" s="35">
        <v>2018</v>
      </c>
      <c r="U55" s="38"/>
      <c r="V55" s="38"/>
      <c r="W55" s="38"/>
      <c r="X55" s="38"/>
      <c r="Z55" s="35">
        <v>5</v>
      </c>
      <c r="AA55" s="39">
        <v>4</v>
      </c>
      <c r="AB55" s="39">
        <v>2</v>
      </c>
      <c r="AC55" s="39">
        <v>5</v>
      </c>
      <c r="AD55" s="39">
        <v>5</v>
      </c>
      <c r="AE55" s="39">
        <v>4</v>
      </c>
      <c r="AF55" s="39"/>
      <c r="AG55" s="39"/>
      <c r="AH55" s="35">
        <v>5</v>
      </c>
      <c r="AI55" s="36">
        <v>4</v>
      </c>
      <c r="AJ55" s="36">
        <v>5</v>
      </c>
      <c r="AK55" s="36">
        <v>2</v>
      </c>
      <c r="AL55" s="36">
        <v>3</v>
      </c>
      <c r="AM55" s="36">
        <v>3</v>
      </c>
      <c r="AN55" s="36">
        <v>3</v>
      </c>
      <c r="AO55" s="36">
        <v>1</v>
      </c>
      <c r="AP55" s="36">
        <v>4</v>
      </c>
      <c r="AQ55" s="36">
        <v>1</v>
      </c>
      <c r="AR55" s="35">
        <v>4</v>
      </c>
      <c r="AS55" s="35">
        <v>3</v>
      </c>
      <c r="AT55" s="35">
        <v>5</v>
      </c>
      <c r="AU55" s="35">
        <v>2</v>
      </c>
      <c r="AV55" s="35">
        <v>3</v>
      </c>
      <c r="AW55" s="35">
        <v>4</v>
      </c>
      <c r="AX55" s="35">
        <v>4</v>
      </c>
      <c r="AY55" s="35">
        <v>3</v>
      </c>
      <c r="AZ55" s="35">
        <v>3</v>
      </c>
      <c r="BA55" s="35">
        <v>4</v>
      </c>
      <c r="BB55" s="35" t="s">
        <v>493</v>
      </c>
      <c r="BD55" s="35" t="s">
        <v>768</v>
      </c>
      <c r="BF55" s="35">
        <v>3</v>
      </c>
      <c r="BH55" s="35" t="s">
        <v>769</v>
      </c>
      <c r="BK55" s="35">
        <v>1</v>
      </c>
      <c r="BL55" s="35">
        <v>1</v>
      </c>
      <c r="BM55" s="35">
        <v>3</v>
      </c>
      <c r="BN55" s="20">
        <v>33</v>
      </c>
      <c r="BO55" s="35" t="s">
        <v>541</v>
      </c>
      <c r="BP55" s="35">
        <v>100000</v>
      </c>
      <c r="BY55" s="35">
        <v>40</v>
      </c>
      <c r="BZ55" s="35" t="s">
        <v>460</v>
      </c>
      <c r="CB55" s="35">
        <v>5</v>
      </c>
      <c r="CC55" s="35">
        <v>5</v>
      </c>
      <c r="CD55" s="35">
        <v>2</v>
      </c>
      <c r="CE55" s="35">
        <v>2</v>
      </c>
      <c r="CF55" s="35">
        <v>5</v>
      </c>
      <c r="CG55" s="35">
        <v>3</v>
      </c>
      <c r="CH55" s="35">
        <v>3</v>
      </c>
      <c r="CI55" s="35">
        <v>2</v>
      </c>
      <c r="CJ55" s="35">
        <v>4</v>
      </c>
      <c r="CK55" s="35">
        <v>1</v>
      </c>
      <c r="FN55" s="40"/>
      <c r="FQ55" s="41"/>
      <c r="FR55" s="41"/>
      <c r="FS55" s="41"/>
      <c r="FT55" s="41"/>
      <c r="FU55" s="41"/>
      <c r="FY55" s="40"/>
      <c r="GD55" s="42"/>
      <c r="GE55" s="42"/>
      <c r="GF55" s="42"/>
      <c r="GG55" s="42"/>
      <c r="GH55" s="42"/>
      <c r="GI55" s="42"/>
      <c r="GJ55" s="42"/>
      <c r="GK55" s="42"/>
      <c r="GL55" s="42"/>
      <c r="GM55" s="42"/>
      <c r="GN55" s="42"/>
      <c r="GO55" s="42"/>
      <c r="GP55" s="42"/>
      <c r="GQ55" s="42"/>
      <c r="GR55" s="42"/>
      <c r="GS55" s="42"/>
      <c r="GT55" s="42"/>
      <c r="GU55" s="42"/>
      <c r="GV55" s="43"/>
      <c r="GW55" s="43"/>
      <c r="GX55" s="43"/>
      <c r="GY55" s="43"/>
      <c r="GZ55" s="43"/>
      <c r="HA55" s="43"/>
      <c r="HB55" s="43"/>
      <c r="HC55" s="43"/>
      <c r="HJ55" s="44"/>
      <c r="HK55" s="34"/>
      <c r="HL55" s="34"/>
      <c r="HM55" s="34"/>
      <c r="HN55" s="34"/>
      <c r="HO55" s="34">
        <v>0</v>
      </c>
      <c r="HQ55" s="45"/>
    </row>
    <row r="56" spans="1:225" s="35" customFormat="1" x14ac:dyDescent="0.25">
      <c r="A56" s="34" t="s">
        <v>770</v>
      </c>
      <c r="B56" s="35" t="s">
        <v>387</v>
      </c>
      <c r="C56" s="36" t="s">
        <v>771</v>
      </c>
      <c r="D56" s="36" t="s">
        <v>522</v>
      </c>
      <c r="E56" s="37" t="s">
        <v>420</v>
      </c>
      <c r="F56" s="36" t="s">
        <v>522</v>
      </c>
      <c r="G56" s="35" t="s">
        <v>420</v>
      </c>
      <c r="H56" s="35">
        <v>1</v>
      </c>
      <c r="I56" s="35" t="s">
        <v>6</v>
      </c>
      <c r="J56" s="38">
        <v>2011</v>
      </c>
      <c r="L56" s="35">
        <v>1</v>
      </c>
      <c r="T56" s="38">
        <v>2012</v>
      </c>
      <c r="U56" s="38"/>
      <c r="V56" s="38"/>
      <c r="W56" s="38"/>
      <c r="X56" s="38"/>
      <c r="Z56" s="35">
        <v>3</v>
      </c>
      <c r="AA56" s="39">
        <v>2</v>
      </c>
      <c r="AB56" s="39">
        <v>4</v>
      </c>
      <c r="AC56" s="39">
        <v>5</v>
      </c>
      <c r="AD56" s="39">
        <v>5</v>
      </c>
      <c r="AE56" s="39">
        <v>4</v>
      </c>
      <c r="AF56" s="39"/>
      <c r="AG56" s="39"/>
      <c r="AH56" s="35">
        <v>3</v>
      </c>
      <c r="AI56" s="36">
        <v>4</v>
      </c>
      <c r="AJ56" s="36">
        <v>4</v>
      </c>
      <c r="AK56" s="36">
        <v>2</v>
      </c>
      <c r="AL56" s="36">
        <v>3</v>
      </c>
      <c r="AM56" s="36">
        <v>5</v>
      </c>
      <c r="AN56" s="36">
        <v>5</v>
      </c>
      <c r="AO56" s="36">
        <v>4</v>
      </c>
      <c r="AP56" s="36">
        <v>4</v>
      </c>
      <c r="AQ56" s="36">
        <v>3</v>
      </c>
      <c r="AR56" s="35">
        <v>3</v>
      </c>
      <c r="AS56" s="35">
        <v>4</v>
      </c>
      <c r="AT56" s="35">
        <v>5</v>
      </c>
      <c r="AU56" s="35">
        <v>4</v>
      </c>
      <c r="AV56" s="35">
        <v>2</v>
      </c>
      <c r="AW56" s="35">
        <v>5</v>
      </c>
      <c r="AX56" s="35">
        <v>4</v>
      </c>
      <c r="AY56" s="35">
        <v>4</v>
      </c>
      <c r="AZ56" s="35">
        <v>5</v>
      </c>
      <c r="BA56" s="35">
        <v>5</v>
      </c>
      <c r="BB56" s="35" t="s">
        <v>772</v>
      </c>
      <c r="BD56" s="35" t="s">
        <v>773</v>
      </c>
      <c r="BF56" s="35">
        <v>2</v>
      </c>
      <c r="BH56" s="35" t="s">
        <v>467</v>
      </c>
      <c r="BN56" s="40"/>
      <c r="FN56" s="40"/>
      <c r="FQ56" s="41"/>
      <c r="FR56" s="41"/>
      <c r="FS56" s="41"/>
      <c r="FT56" s="41"/>
      <c r="FU56" s="41"/>
      <c r="FY56" s="40"/>
      <c r="GD56" s="42"/>
      <c r="GE56" s="42"/>
      <c r="GF56" s="42"/>
      <c r="GG56" s="42"/>
      <c r="GH56" s="42"/>
      <c r="GI56" s="42"/>
      <c r="GJ56" s="42"/>
      <c r="GK56" s="42"/>
      <c r="GL56" s="42"/>
      <c r="GM56" s="42"/>
      <c r="GN56" s="42"/>
      <c r="GO56" s="42"/>
      <c r="GP56" s="42"/>
      <c r="GQ56" s="42"/>
      <c r="GR56" s="42"/>
      <c r="GS56" s="42"/>
      <c r="GT56" s="42"/>
      <c r="GU56" s="42"/>
      <c r="GV56" s="43"/>
      <c r="GW56" s="43"/>
      <c r="GX56" s="43"/>
      <c r="GY56" s="43"/>
      <c r="GZ56" s="43"/>
      <c r="HA56" s="43"/>
      <c r="HB56" s="43"/>
      <c r="HC56" s="43"/>
      <c r="HJ56" s="44"/>
      <c r="HK56" s="34"/>
      <c r="HL56" s="34"/>
      <c r="HM56" s="34"/>
      <c r="HN56" s="34"/>
      <c r="HO56" s="34">
        <v>0</v>
      </c>
      <c r="HQ56" s="45"/>
    </row>
    <row r="57" spans="1:225" s="35" customFormat="1" x14ac:dyDescent="0.25">
      <c r="A57" s="34" t="s">
        <v>774</v>
      </c>
      <c r="B57" s="35" t="s">
        <v>387</v>
      </c>
      <c r="C57" s="36"/>
      <c r="D57" s="40" t="s">
        <v>688</v>
      </c>
      <c r="E57" s="37" t="s">
        <v>420</v>
      </c>
      <c r="F57" s="35" t="s">
        <v>688</v>
      </c>
      <c r="G57" s="35" t="s">
        <v>420</v>
      </c>
      <c r="H57" s="35">
        <v>2</v>
      </c>
      <c r="I57" s="35" t="s">
        <v>6</v>
      </c>
      <c r="J57" s="38"/>
      <c r="M57" s="35">
        <v>1</v>
      </c>
      <c r="P57" s="35">
        <v>1</v>
      </c>
      <c r="T57" s="38"/>
      <c r="U57" s="38">
        <v>2014</v>
      </c>
      <c r="V57" s="38"/>
      <c r="W57" s="38"/>
      <c r="X57" s="38">
        <v>2014</v>
      </c>
      <c r="Z57" s="35">
        <v>4</v>
      </c>
      <c r="AA57" s="39">
        <v>2</v>
      </c>
      <c r="AB57" s="39">
        <v>4</v>
      </c>
      <c r="AC57" s="39">
        <v>5</v>
      </c>
      <c r="AD57" s="39">
        <v>5</v>
      </c>
      <c r="AE57" s="39">
        <v>3</v>
      </c>
      <c r="AF57" s="39">
        <v>5</v>
      </c>
      <c r="AG57" s="39" t="s">
        <v>775</v>
      </c>
      <c r="AH57" s="35">
        <v>4</v>
      </c>
      <c r="AI57" s="36">
        <v>5</v>
      </c>
      <c r="AJ57" s="36">
        <v>5</v>
      </c>
      <c r="AK57" s="36">
        <v>3</v>
      </c>
      <c r="AL57" s="36">
        <v>2</v>
      </c>
      <c r="AM57" s="36">
        <v>1</v>
      </c>
      <c r="AN57" s="36">
        <v>2</v>
      </c>
      <c r="AO57" s="36">
        <v>1</v>
      </c>
      <c r="AP57" s="36">
        <v>3</v>
      </c>
      <c r="AQ57" s="36">
        <v>2</v>
      </c>
      <c r="AR57" s="35">
        <v>3</v>
      </c>
      <c r="AS57" s="35">
        <v>4</v>
      </c>
      <c r="AT57" s="35">
        <v>2</v>
      </c>
      <c r="AU57" s="35">
        <v>4</v>
      </c>
      <c r="AV57" s="35">
        <v>2</v>
      </c>
      <c r="AW57" s="35">
        <v>2</v>
      </c>
      <c r="AX57" s="35">
        <v>5</v>
      </c>
      <c r="AY57" s="35">
        <v>5</v>
      </c>
      <c r="AZ57" s="35">
        <v>5</v>
      </c>
      <c r="BA57" s="35">
        <v>4</v>
      </c>
      <c r="BN57" s="40"/>
      <c r="FN57" s="40"/>
      <c r="FQ57" s="41"/>
      <c r="FR57" s="41"/>
      <c r="FS57" s="41"/>
      <c r="FT57" s="41"/>
      <c r="FU57" s="41"/>
      <c r="FY57" s="40"/>
      <c r="GD57" s="42"/>
      <c r="GE57" s="42"/>
      <c r="GF57" s="42"/>
      <c r="GG57" s="42"/>
      <c r="GH57" s="42"/>
      <c r="GI57" s="42"/>
      <c r="GJ57" s="42"/>
      <c r="GK57" s="42"/>
      <c r="GL57" s="42"/>
      <c r="GM57" s="42"/>
      <c r="GN57" s="42"/>
      <c r="GO57" s="42"/>
      <c r="GP57" s="42"/>
      <c r="GQ57" s="42"/>
      <c r="GR57" s="42"/>
      <c r="GS57" s="42"/>
      <c r="GT57" s="42"/>
      <c r="GU57" s="42"/>
      <c r="GV57" s="43"/>
      <c r="GW57" s="43"/>
      <c r="GX57" s="43"/>
      <c r="GY57" s="43"/>
      <c r="GZ57" s="43"/>
      <c r="HA57" s="43"/>
      <c r="HB57" s="43"/>
      <c r="HC57" s="43"/>
      <c r="HJ57" s="44"/>
      <c r="HK57" s="34"/>
      <c r="HL57" s="34"/>
      <c r="HM57" s="34"/>
      <c r="HN57" s="34"/>
      <c r="HO57" s="34">
        <v>0</v>
      </c>
    </row>
    <row r="58" spans="1:225" s="35" customFormat="1" x14ac:dyDescent="0.25">
      <c r="A58" s="34" t="s">
        <v>776</v>
      </c>
      <c r="B58" s="35" t="s">
        <v>387</v>
      </c>
      <c r="C58" s="35" t="s">
        <v>777</v>
      </c>
      <c r="D58" s="35" t="s">
        <v>402</v>
      </c>
      <c r="E58" s="35" t="s">
        <v>389</v>
      </c>
      <c r="F58" s="37" t="s">
        <v>402</v>
      </c>
      <c r="G58" s="35" t="s">
        <v>389</v>
      </c>
      <c r="H58" s="35">
        <v>1</v>
      </c>
      <c r="I58" s="35" t="s">
        <v>2</v>
      </c>
      <c r="J58" s="46">
        <v>2014</v>
      </c>
      <c r="K58" s="19">
        <v>1</v>
      </c>
      <c r="Q58" s="35">
        <v>1</v>
      </c>
      <c r="R58" s="35" t="s">
        <v>778</v>
      </c>
      <c r="S58" s="37"/>
      <c r="T58" s="47"/>
      <c r="U58" s="47"/>
      <c r="V58" s="47"/>
      <c r="W58" s="47"/>
      <c r="X58" s="47"/>
      <c r="Y58" s="48">
        <v>2014</v>
      </c>
      <c r="Z58" s="35">
        <v>4</v>
      </c>
      <c r="AA58" s="49">
        <v>5</v>
      </c>
      <c r="AB58" s="49">
        <v>5</v>
      </c>
      <c r="AC58" s="49">
        <v>5</v>
      </c>
      <c r="AD58" s="49">
        <v>3</v>
      </c>
      <c r="AE58" s="49">
        <v>2</v>
      </c>
      <c r="AF58" s="49"/>
      <c r="AG58" s="39"/>
      <c r="AH58" s="35">
        <v>5</v>
      </c>
      <c r="AI58" s="40">
        <v>2</v>
      </c>
      <c r="AJ58" s="40">
        <v>2</v>
      </c>
      <c r="AK58" s="40">
        <v>2</v>
      </c>
      <c r="AL58" s="40">
        <v>3</v>
      </c>
      <c r="AM58" s="40">
        <v>4</v>
      </c>
      <c r="AN58" s="40">
        <v>4</v>
      </c>
      <c r="AO58" s="40">
        <v>3</v>
      </c>
      <c r="AP58" s="40">
        <v>1</v>
      </c>
      <c r="AQ58" s="40">
        <v>3</v>
      </c>
      <c r="AR58" s="37">
        <v>1</v>
      </c>
      <c r="AS58" s="37">
        <v>1</v>
      </c>
      <c r="AT58" s="37">
        <v>1</v>
      </c>
      <c r="AU58" s="37">
        <v>1</v>
      </c>
      <c r="AV58" s="37">
        <v>1</v>
      </c>
      <c r="AW58" s="37">
        <v>1</v>
      </c>
      <c r="AX58" s="37">
        <v>1</v>
      </c>
      <c r="AY58" s="37">
        <v>3</v>
      </c>
      <c r="AZ58" s="37">
        <v>1</v>
      </c>
      <c r="BA58" s="35">
        <v>4</v>
      </c>
      <c r="BN58" s="40"/>
      <c r="FH58" s="37"/>
      <c r="FI58" s="37"/>
      <c r="FJ58" s="37"/>
      <c r="FK58" s="37"/>
      <c r="FL58" s="37"/>
      <c r="FM58" s="37"/>
      <c r="FN58" s="36"/>
      <c r="FQ58" s="50"/>
      <c r="FR58" s="50"/>
      <c r="FS58" s="50"/>
      <c r="FT58" s="50"/>
      <c r="FU58" s="50"/>
      <c r="FV58" s="45"/>
      <c r="FW58" s="37"/>
      <c r="FX58" s="37"/>
      <c r="FY58" s="36"/>
      <c r="GD58" s="42"/>
      <c r="GE58" s="42"/>
      <c r="GF58" s="42"/>
      <c r="GG58" s="42"/>
      <c r="GH58" s="42"/>
      <c r="GI58" s="42"/>
      <c r="GJ58" s="42"/>
      <c r="GK58" s="42"/>
      <c r="GL58" s="42"/>
      <c r="GM58" s="42"/>
      <c r="GN58" s="42"/>
      <c r="GO58" s="42"/>
      <c r="GP58" s="42"/>
      <c r="GQ58" s="42"/>
      <c r="GR58" s="42"/>
      <c r="GS58" s="42"/>
      <c r="GT58" s="42"/>
      <c r="GU58" s="42"/>
      <c r="GV58" s="43"/>
      <c r="GW58" s="43"/>
      <c r="GX58" s="43"/>
      <c r="GY58" s="43"/>
      <c r="GZ58" s="43"/>
      <c r="HA58" s="43"/>
      <c r="HB58" s="43"/>
      <c r="HC58" s="43"/>
      <c r="HJ58" s="44"/>
      <c r="HK58" s="34"/>
      <c r="HL58" s="34"/>
      <c r="HM58" s="34"/>
      <c r="HN58" s="34"/>
      <c r="HO58" s="34">
        <v>0</v>
      </c>
    </row>
    <row r="1048571" spans="2:2" x14ac:dyDescent="0.25">
      <c r="B1048571" t="str">
        <f>CONCATENATE(A1048570,A1048571)</f>
        <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58"/>
  <sheetViews>
    <sheetView workbookViewId="0">
      <selection sqref="A1:A1048576"/>
    </sheetView>
  </sheetViews>
  <sheetFormatPr defaultRowHeight="15" x14ac:dyDescent="0.25"/>
  <sheetData>
    <row r="1" spans="1:36" x14ac:dyDescent="0.25">
      <c r="A1" s="4" t="s">
        <v>162</v>
      </c>
      <c r="B1" s="4" t="s">
        <v>253</v>
      </c>
      <c r="C1" s="4" t="s">
        <v>254</v>
      </c>
      <c r="D1" s="4" t="s">
        <v>255</v>
      </c>
      <c r="E1" s="4" t="s">
        <v>256</v>
      </c>
      <c r="F1" s="4" t="s">
        <v>257</v>
      </c>
      <c r="G1" s="4" t="s">
        <v>258</v>
      </c>
      <c r="H1" s="4" t="s">
        <v>259</v>
      </c>
      <c r="I1" s="4" t="s">
        <v>260</v>
      </c>
      <c r="J1" s="4" t="s">
        <v>261</v>
      </c>
      <c r="K1" s="4" t="s">
        <v>262</v>
      </c>
      <c r="L1" s="4" t="s">
        <v>263</v>
      </c>
      <c r="M1" s="4" t="s">
        <v>264</v>
      </c>
      <c r="N1" s="4" t="s">
        <v>265</v>
      </c>
      <c r="O1" s="4" t="s">
        <v>266</v>
      </c>
      <c r="P1" s="4" t="s">
        <v>267</v>
      </c>
      <c r="Q1" s="4" t="s">
        <v>268</v>
      </c>
      <c r="R1" s="4" t="s">
        <v>269</v>
      </c>
      <c r="S1" s="4" t="s">
        <v>270</v>
      </c>
      <c r="T1" s="4" t="s">
        <v>271</v>
      </c>
      <c r="U1" s="4" t="s">
        <v>272</v>
      </c>
      <c r="V1" s="4" t="s">
        <v>273</v>
      </c>
      <c r="W1" s="4" t="s">
        <v>274</v>
      </c>
      <c r="X1" s="4" t="s">
        <v>275</v>
      </c>
      <c r="Y1" s="4" t="s">
        <v>276</v>
      </c>
      <c r="Z1" s="4" t="s">
        <v>277</v>
      </c>
      <c r="AA1" s="4" t="s">
        <v>278</v>
      </c>
      <c r="AB1" s="4" t="s">
        <v>279</v>
      </c>
      <c r="AC1" s="4" t="s">
        <v>280</v>
      </c>
      <c r="AD1" s="4" t="s">
        <v>281</v>
      </c>
      <c r="AE1" s="4" t="s">
        <v>282</v>
      </c>
      <c r="AF1" s="4" t="s">
        <v>283</v>
      </c>
      <c r="AG1" s="4" t="s">
        <v>284</v>
      </c>
      <c r="AH1" s="4" t="s">
        <v>285</v>
      </c>
      <c r="AI1" s="4" t="s">
        <v>286</v>
      </c>
      <c r="AJ1" s="4" t="s">
        <v>287</v>
      </c>
    </row>
    <row r="2" spans="1:36" x14ac:dyDescent="0.25">
      <c r="A2" s="2" t="s">
        <v>386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x14ac:dyDescent="0.25">
      <c r="A3" s="2" t="s">
        <v>394</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row>
    <row r="4" spans="1:36" x14ac:dyDescent="0.25">
      <c r="A4" s="2" t="s">
        <v>396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row>
    <row r="5" spans="1:36" x14ac:dyDescent="0.25">
      <c r="A5" s="2" t="s">
        <v>399</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row>
    <row r="6" spans="1:36" x14ac:dyDescent="0.25">
      <c r="A6" s="2" t="s">
        <v>410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x14ac:dyDescent="0.25">
      <c r="A7" s="2" t="s">
        <v>417</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row>
    <row r="8" spans="1:36" x14ac:dyDescent="0.25">
      <c r="A8" s="2" t="s">
        <v>430</v>
      </c>
      <c r="B8" s="2" t="s">
        <v>441</v>
      </c>
      <c r="C8" s="2" t="s">
        <v>432</v>
      </c>
      <c r="D8" s="2" t="s">
        <v>442</v>
      </c>
      <c r="E8" s="2">
        <v>1000</v>
      </c>
      <c r="F8" s="2">
        <v>1</v>
      </c>
      <c r="G8" s="2">
        <v>2018</v>
      </c>
      <c r="H8" s="2"/>
      <c r="I8" s="2" t="s">
        <v>443</v>
      </c>
      <c r="J8" s="2" t="s">
        <v>432</v>
      </c>
      <c r="K8" s="2" t="s">
        <v>442</v>
      </c>
      <c r="L8" s="2">
        <v>900</v>
      </c>
      <c r="M8" s="2">
        <v>1</v>
      </c>
      <c r="N8" s="2" t="s">
        <v>444</v>
      </c>
      <c r="O8" s="2"/>
      <c r="P8" s="2" t="s">
        <v>445</v>
      </c>
      <c r="Q8" s="2" t="s">
        <v>432</v>
      </c>
      <c r="R8" s="2" t="s">
        <v>442</v>
      </c>
      <c r="S8" s="2">
        <v>1000</v>
      </c>
      <c r="T8" s="2">
        <v>1</v>
      </c>
      <c r="U8" s="2" t="s">
        <v>446</v>
      </c>
      <c r="V8" s="2"/>
      <c r="W8" s="2"/>
      <c r="X8" s="2"/>
      <c r="Y8" s="2"/>
      <c r="Z8" s="2"/>
      <c r="AA8" s="2"/>
      <c r="AB8" s="2"/>
      <c r="AC8" s="2"/>
      <c r="AD8" s="2"/>
      <c r="AE8" s="2"/>
      <c r="AF8" s="2"/>
      <c r="AG8" s="2"/>
      <c r="AH8" s="2"/>
      <c r="AI8" s="2"/>
      <c r="AJ8" s="2"/>
    </row>
    <row r="9" spans="1:36" x14ac:dyDescent="0.25">
      <c r="A9" s="2" t="s">
        <v>448</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spans="1:36" x14ac:dyDescent="0.25">
      <c r="A10" s="2" t="s">
        <v>450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x14ac:dyDescent="0.25">
      <c r="A11" s="2" t="s">
        <v>455</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x14ac:dyDescent="0.25">
      <c r="A12" s="2" t="s">
        <v>463</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x14ac:dyDescent="0.25">
      <c r="A13" s="2" t="s">
        <v>471</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4" spans="1:36" x14ac:dyDescent="0.25">
      <c r="A14" s="2" t="s">
        <v>480</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row>
    <row r="15" spans="1:36" x14ac:dyDescent="0.25">
      <c r="A15" s="2" t="s">
        <v>485</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row>
    <row r="16" spans="1:36" x14ac:dyDescent="0.25">
      <c r="A16" s="2" t="s">
        <v>486</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row>
    <row r="17" spans="1:36" x14ac:dyDescent="0.25">
      <c r="A17" s="2" t="s">
        <v>491</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8" spans="1:36" x14ac:dyDescent="0.25">
      <c r="A18" s="2" t="s">
        <v>506</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row>
    <row r="19" spans="1:36" x14ac:dyDescent="0.25">
      <c r="A19" s="2" t="s">
        <v>507</v>
      </c>
      <c r="B19" s="2" t="s">
        <v>511</v>
      </c>
      <c r="C19" s="2" t="s">
        <v>509</v>
      </c>
      <c r="D19" s="2" t="s">
        <v>420</v>
      </c>
      <c r="E19" s="17">
        <v>189468400</v>
      </c>
      <c r="F19" s="2">
        <v>1500</v>
      </c>
      <c r="G19" s="2"/>
      <c r="H19" s="2">
        <v>0</v>
      </c>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row>
    <row r="20" spans="1:36" x14ac:dyDescent="0.25">
      <c r="A20" s="2" t="s">
        <v>520</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row>
    <row r="21" spans="1:36" x14ac:dyDescent="0.25">
      <c r="A21" s="2" t="s">
        <v>529</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row>
    <row r="22" spans="1:36" x14ac:dyDescent="0.25">
      <c r="A22" s="2" t="s">
        <v>533</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row>
    <row r="23" spans="1:36" x14ac:dyDescent="0.25">
      <c r="A23" s="2" t="s">
        <v>539</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row>
    <row r="24" spans="1:36" x14ac:dyDescent="0.25">
      <c r="A24" s="2" t="s">
        <v>542</v>
      </c>
      <c r="B24" s="2" t="s">
        <v>546</v>
      </c>
      <c r="C24" s="2" t="s">
        <v>456</v>
      </c>
      <c r="D24" s="2" t="s">
        <v>543</v>
      </c>
      <c r="E24" s="2">
        <v>1</v>
      </c>
      <c r="F24" s="2">
        <v>1</v>
      </c>
      <c r="G24" s="2">
        <v>2017</v>
      </c>
      <c r="H24" s="2">
        <v>0</v>
      </c>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row>
    <row r="25" spans="1:36" x14ac:dyDescent="0.25">
      <c r="A25" s="2" t="s">
        <v>547</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row>
    <row r="26" spans="1:36" x14ac:dyDescent="0.25">
      <c r="A26" s="2" t="s">
        <v>548</v>
      </c>
      <c r="B26" s="2" t="s">
        <v>561</v>
      </c>
      <c r="C26" s="2" t="s">
        <v>402</v>
      </c>
      <c r="D26" s="2" t="s">
        <v>562</v>
      </c>
      <c r="E26" s="2">
        <v>1</v>
      </c>
      <c r="F26" s="2">
        <v>900</v>
      </c>
      <c r="G26" s="2">
        <v>2017</v>
      </c>
      <c r="H26" s="2">
        <v>33</v>
      </c>
      <c r="I26" s="2" t="s">
        <v>561</v>
      </c>
      <c r="J26" s="2" t="s">
        <v>388</v>
      </c>
      <c r="K26" s="2" t="s">
        <v>563</v>
      </c>
      <c r="L26" s="2">
        <v>3</v>
      </c>
      <c r="M26" s="2">
        <v>3700</v>
      </c>
      <c r="N26" s="2">
        <v>2017</v>
      </c>
      <c r="O26" s="2">
        <v>50</v>
      </c>
      <c r="P26" s="2" t="s">
        <v>564</v>
      </c>
      <c r="Q26" s="2" t="s">
        <v>388</v>
      </c>
      <c r="R26" s="2" t="s">
        <v>563</v>
      </c>
      <c r="S26" s="2">
        <v>1</v>
      </c>
      <c r="T26" s="2" t="s">
        <v>565</v>
      </c>
      <c r="U26" s="2">
        <v>2018</v>
      </c>
      <c r="V26" s="2">
        <v>75</v>
      </c>
      <c r="W26" s="2" t="s">
        <v>566</v>
      </c>
      <c r="X26" s="2" t="s">
        <v>388</v>
      </c>
      <c r="Y26" s="2" t="s">
        <v>563</v>
      </c>
      <c r="Z26" s="2">
        <v>0.5</v>
      </c>
      <c r="AA26" s="2" t="s">
        <v>567</v>
      </c>
      <c r="AB26" s="2">
        <v>2017</v>
      </c>
      <c r="AC26" s="2">
        <v>0</v>
      </c>
      <c r="AD26" s="2" t="s">
        <v>568</v>
      </c>
      <c r="AE26" s="2" t="s">
        <v>569</v>
      </c>
      <c r="AF26" s="2" t="s">
        <v>563</v>
      </c>
      <c r="AG26" s="2">
        <v>0.15</v>
      </c>
      <c r="AH26" s="2">
        <v>100</v>
      </c>
      <c r="AI26" s="2">
        <v>2018</v>
      </c>
      <c r="AJ26" s="2">
        <v>50</v>
      </c>
    </row>
    <row r="27" spans="1:36" x14ac:dyDescent="0.25">
      <c r="A27" s="2" t="s">
        <v>586</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row>
    <row r="28" spans="1:36" x14ac:dyDescent="0.25">
      <c r="A28" s="2" t="s">
        <v>590</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row>
    <row r="29" spans="1:36" x14ac:dyDescent="0.25">
      <c r="A29" s="2" t="s">
        <v>602</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row>
    <row r="30" spans="1:36" x14ac:dyDescent="0.25">
      <c r="A30" s="2" t="s">
        <v>605</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row>
    <row r="31" spans="1:36" x14ac:dyDescent="0.25">
      <c r="A31" s="2" t="s">
        <v>612</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row>
    <row r="32" spans="1:36" x14ac:dyDescent="0.25">
      <c r="A32" s="2" t="s">
        <v>618</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row>
    <row r="33" spans="1:36" x14ac:dyDescent="0.25">
      <c r="A33" s="2" t="s">
        <v>622</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row>
    <row r="34" spans="1:36" x14ac:dyDescent="0.25">
      <c r="A34" s="2" t="s">
        <v>624</v>
      </c>
      <c r="B34" s="2" t="s">
        <v>628</v>
      </c>
      <c r="C34" s="2" t="s">
        <v>456</v>
      </c>
      <c r="D34" s="2" t="s">
        <v>628</v>
      </c>
      <c r="E34" s="2">
        <v>80</v>
      </c>
      <c r="F34" s="2">
        <v>100</v>
      </c>
      <c r="G34" s="2">
        <v>2016</v>
      </c>
      <c r="H34" s="2">
        <v>20</v>
      </c>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row>
    <row r="35" spans="1:36" x14ac:dyDescent="0.25">
      <c r="A35" s="2" t="s">
        <v>630</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row>
    <row r="36" spans="1:36" x14ac:dyDescent="0.25">
      <c r="A36" s="2" t="s">
        <v>633</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row>
    <row r="37" spans="1:36" x14ac:dyDescent="0.25">
      <c r="A37" s="2" t="s">
        <v>639</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row>
    <row r="38" spans="1:36" x14ac:dyDescent="0.25">
      <c r="A38" s="2" t="s">
        <v>645</v>
      </c>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row>
    <row r="39" spans="1:36" x14ac:dyDescent="0.25">
      <c r="A39" s="2" t="s">
        <v>653</v>
      </c>
      <c r="B39" s="2" t="s">
        <v>100</v>
      </c>
      <c r="C39" s="2" t="s">
        <v>402</v>
      </c>
      <c r="D39" s="2" t="s">
        <v>662</v>
      </c>
      <c r="E39" s="2">
        <v>0.2</v>
      </c>
      <c r="F39" s="2">
        <v>200</v>
      </c>
      <c r="G39" s="2"/>
      <c r="H39" s="2"/>
      <c r="I39" s="2" t="s">
        <v>663</v>
      </c>
      <c r="J39" s="2" t="s">
        <v>402</v>
      </c>
      <c r="K39" s="2" t="s">
        <v>662</v>
      </c>
      <c r="L39" s="2">
        <v>0.3</v>
      </c>
      <c r="M39" s="2">
        <v>200</v>
      </c>
      <c r="N39" s="2"/>
      <c r="O39" s="2"/>
      <c r="P39" s="2" t="s">
        <v>664</v>
      </c>
      <c r="Q39" s="2" t="s">
        <v>402</v>
      </c>
      <c r="R39" s="2" t="s">
        <v>665</v>
      </c>
      <c r="S39" s="2">
        <v>0.1</v>
      </c>
      <c r="T39" s="2">
        <v>25</v>
      </c>
      <c r="U39" s="2"/>
      <c r="V39" s="2"/>
      <c r="W39" s="2"/>
      <c r="X39" s="2"/>
      <c r="Y39" s="2"/>
      <c r="Z39" s="2"/>
      <c r="AA39" s="2"/>
      <c r="AB39" s="2"/>
      <c r="AC39" s="2"/>
      <c r="AD39" s="2"/>
      <c r="AE39" s="2"/>
      <c r="AF39" s="2"/>
      <c r="AG39" s="2"/>
      <c r="AH39" s="2"/>
      <c r="AI39" s="2"/>
      <c r="AJ39" s="2"/>
    </row>
    <row r="40" spans="1:36" x14ac:dyDescent="0.25">
      <c r="A40" s="2" t="s">
        <v>668</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row>
    <row r="41" spans="1:36" x14ac:dyDescent="0.25">
      <c r="A41" s="2" t="s">
        <v>682</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row>
    <row r="42" spans="1:36" x14ac:dyDescent="0.25">
      <c r="A42" s="2" t="s">
        <v>686</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row>
    <row r="43" spans="1:36" x14ac:dyDescent="0.25">
      <c r="A43" s="2" t="s">
        <v>689</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row>
    <row r="44" spans="1:36" x14ac:dyDescent="0.25">
      <c r="A44" s="2" t="s">
        <v>695</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row>
    <row r="45" spans="1:36" x14ac:dyDescent="0.25">
      <c r="A45" s="2" t="s">
        <v>705</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row>
    <row r="46" spans="1:36" x14ac:dyDescent="0.25">
      <c r="A46" s="2" t="s">
        <v>709</v>
      </c>
      <c r="B46" s="2">
        <v>1</v>
      </c>
      <c r="C46" s="2" t="s">
        <v>402</v>
      </c>
      <c r="D46" s="2" t="s">
        <v>713</v>
      </c>
      <c r="E46" s="2">
        <v>0.5</v>
      </c>
      <c r="F46" s="2" t="s">
        <v>714</v>
      </c>
      <c r="G46" s="2">
        <v>2012</v>
      </c>
      <c r="H46" s="2">
        <v>100</v>
      </c>
      <c r="I46" s="2">
        <v>2</v>
      </c>
      <c r="J46" s="2" t="s">
        <v>402</v>
      </c>
      <c r="K46" s="2" t="s">
        <v>713</v>
      </c>
      <c r="L46" s="2">
        <v>2</v>
      </c>
      <c r="M46" s="2" t="s">
        <v>714</v>
      </c>
      <c r="N46" s="2">
        <v>2014</v>
      </c>
      <c r="O46" s="2">
        <v>100</v>
      </c>
      <c r="P46" s="2">
        <v>3</v>
      </c>
      <c r="Q46" s="2" t="s">
        <v>402</v>
      </c>
      <c r="R46" s="2" t="s">
        <v>713</v>
      </c>
      <c r="S46" s="2">
        <v>0.5</v>
      </c>
      <c r="T46" s="2" t="s">
        <v>714</v>
      </c>
      <c r="U46" s="2">
        <v>2015</v>
      </c>
      <c r="V46" s="2">
        <v>100</v>
      </c>
      <c r="W46" s="2">
        <v>4</v>
      </c>
      <c r="X46" s="2" t="s">
        <v>402</v>
      </c>
      <c r="Y46" s="2" t="s">
        <v>713</v>
      </c>
      <c r="Z46" s="2">
        <v>1</v>
      </c>
      <c r="AA46" s="2" t="s">
        <v>714</v>
      </c>
      <c r="AB46" s="2">
        <v>2016</v>
      </c>
      <c r="AC46" s="2">
        <v>100</v>
      </c>
      <c r="AD46" s="2">
        <v>5</v>
      </c>
      <c r="AE46" s="2" t="s">
        <v>402</v>
      </c>
      <c r="AF46" s="2" t="s">
        <v>713</v>
      </c>
      <c r="AG46" s="2">
        <v>8</v>
      </c>
      <c r="AH46" s="2" t="s">
        <v>714</v>
      </c>
      <c r="AI46" s="2">
        <v>2018</v>
      </c>
      <c r="AJ46" s="2">
        <v>100</v>
      </c>
    </row>
    <row r="47" spans="1:36" x14ac:dyDescent="0.25">
      <c r="A47" s="2" t="s">
        <v>718</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row>
    <row r="48" spans="1:36" x14ac:dyDescent="0.25">
      <c r="A48" s="2" t="s">
        <v>728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row>
    <row r="49" spans="1:36" x14ac:dyDescent="0.25">
      <c r="A49" s="2" t="s">
        <v>731</v>
      </c>
      <c r="B49" s="2" t="s">
        <v>734</v>
      </c>
      <c r="C49" s="2" t="s">
        <v>388</v>
      </c>
      <c r="D49" s="2" t="s">
        <v>735</v>
      </c>
      <c r="E49" s="2">
        <v>48</v>
      </c>
      <c r="F49" s="2">
        <v>40</v>
      </c>
      <c r="G49" s="2">
        <v>2018</v>
      </c>
      <c r="H49" s="2">
        <v>25</v>
      </c>
      <c r="I49" s="2" t="s">
        <v>736</v>
      </c>
      <c r="J49" s="2" t="s">
        <v>388</v>
      </c>
      <c r="K49" s="2" t="s">
        <v>735</v>
      </c>
      <c r="L49" s="2">
        <v>18.7</v>
      </c>
      <c r="M49" s="2">
        <v>17</v>
      </c>
      <c r="N49" s="2">
        <v>2018</v>
      </c>
      <c r="O49" s="2">
        <v>0</v>
      </c>
      <c r="P49" s="2"/>
      <c r="Q49" s="2"/>
      <c r="R49" s="2"/>
      <c r="S49" s="2"/>
      <c r="T49" s="2"/>
      <c r="U49" s="2"/>
      <c r="V49" s="2"/>
      <c r="W49" s="2"/>
      <c r="X49" s="2"/>
      <c r="Y49" s="2"/>
      <c r="Z49" s="2"/>
      <c r="AA49" s="2"/>
      <c r="AB49" s="2"/>
      <c r="AC49" s="2"/>
      <c r="AD49" s="2"/>
      <c r="AE49" s="2"/>
      <c r="AF49" s="2"/>
      <c r="AG49" s="2"/>
      <c r="AH49" s="2"/>
      <c r="AI49" s="2"/>
      <c r="AJ49" s="2"/>
    </row>
    <row r="50" spans="1:36" x14ac:dyDescent="0.25">
      <c r="A50" s="2" t="s">
        <v>738</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row>
    <row r="51" spans="1:36" x14ac:dyDescent="0.25">
      <c r="A51" s="2" t="s">
        <v>742</v>
      </c>
      <c r="B51" s="2">
        <v>1</v>
      </c>
      <c r="C51" s="2" t="s">
        <v>688</v>
      </c>
      <c r="D51" s="2" t="s">
        <v>746</v>
      </c>
      <c r="E51" s="2">
        <v>2E-3</v>
      </c>
      <c r="F51" s="2">
        <v>2</v>
      </c>
      <c r="G51" s="2">
        <v>2015</v>
      </c>
      <c r="H51" s="2">
        <v>0</v>
      </c>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row>
    <row r="52" spans="1:36" x14ac:dyDescent="0.25">
      <c r="A52" s="2" t="s">
        <v>747</v>
      </c>
      <c r="B52" s="6" t="s">
        <v>753</v>
      </c>
      <c r="C52" s="6" t="s">
        <v>749</v>
      </c>
      <c r="D52" s="6" t="s">
        <v>753</v>
      </c>
      <c r="E52" s="6">
        <v>0.25</v>
      </c>
      <c r="F52" s="6">
        <v>200</v>
      </c>
      <c r="G52" s="6">
        <v>2017</v>
      </c>
      <c r="H52" s="6">
        <v>100</v>
      </c>
      <c r="I52" s="6" t="s">
        <v>754</v>
      </c>
      <c r="J52" s="6" t="s">
        <v>749</v>
      </c>
      <c r="K52" s="6" t="s">
        <v>754</v>
      </c>
      <c r="L52" s="6">
        <v>0.6</v>
      </c>
      <c r="M52" s="6">
        <v>350</v>
      </c>
      <c r="N52" s="6">
        <v>2017</v>
      </c>
      <c r="O52" s="6">
        <v>100</v>
      </c>
      <c r="P52" s="2"/>
      <c r="Q52" s="2"/>
      <c r="R52" s="2"/>
      <c r="S52" s="2"/>
      <c r="T52" s="2"/>
      <c r="U52" s="2"/>
      <c r="V52" s="2"/>
      <c r="W52" s="2"/>
      <c r="X52" s="2"/>
      <c r="Y52" s="2"/>
      <c r="Z52" s="2"/>
      <c r="AA52" s="2"/>
      <c r="AB52" s="2"/>
      <c r="AC52" s="2"/>
      <c r="AD52" s="2"/>
      <c r="AE52" s="2"/>
      <c r="AF52" s="2"/>
      <c r="AG52" s="2"/>
      <c r="AH52" s="2"/>
      <c r="AI52" s="2"/>
      <c r="AJ52" s="2"/>
    </row>
    <row r="53" spans="1:36" x14ac:dyDescent="0.25">
      <c r="A53" s="2" t="s">
        <v>756</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row>
    <row r="54" spans="1:36" x14ac:dyDescent="0.25">
      <c r="A54" s="34" t="s">
        <v>765</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row>
    <row r="55" spans="1:36" x14ac:dyDescent="0.25">
      <c r="A55" s="34" t="s">
        <v>767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row>
    <row r="56" spans="1:36" x14ac:dyDescent="0.25">
      <c r="A56" s="34" t="s">
        <v>770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row>
    <row r="57" spans="1:36" x14ac:dyDescent="0.25">
      <c r="A57" s="34" t="s">
        <v>774</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row>
    <row r="58" spans="1:36" x14ac:dyDescent="0.25">
      <c r="A58" s="34" t="s">
        <v>776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8"/>
  <sheetViews>
    <sheetView workbookViewId="0">
      <selection sqref="A1:A1048576"/>
    </sheetView>
  </sheetViews>
  <sheetFormatPr defaultRowHeight="15" x14ac:dyDescent="0.25"/>
  <cols>
    <col min="2" max="2" width="12.5703125" bestFit="1" customWidth="1"/>
    <col min="3" max="3" width="21.85546875" bestFit="1" customWidth="1"/>
  </cols>
  <sheetData>
    <row r="1" spans="1:3" x14ac:dyDescent="0.25">
      <c r="A1" s="4" t="s">
        <v>162</v>
      </c>
      <c r="B1" s="53" t="s">
        <v>809</v>
      </c>
      <c r="C1" s="54" t="s">
        <v>810</v>
      </c>
    </row>
    <row r="2" spans="1:3" x14ac:dyDescent="0.25">
      <c r="A2" s="2" t="s">
        <v>386</v>
      </c>
      <c r="B2" s="2"/>
      <c r="C2" s="2"/>
    </row>
    <row r="3" spans="1:3" x14ac:dyDescent="0.25">
      <c r="A3" s="2" t="s">
        <v>394</v>
      </c>
      <c r="B3" s="2"/>
      <c r="C3" s="2"/>
    </row>
    <row r="4" spans="1:3" x14ac:dyDescent="0.25">
      <c r="A4" s="2" t="s">
        <v>396</v>
      </c>
      <c r="B4" s="2"/>
      <c r="C4" s="2"/>
    </row>
    <row r="5" spans="1:3" x14ac:dyDescent="0.25">
      <c r="A5" s="2" t="s">
        <v>399</v>
      </c>
      <c r="B5" s="2"/>
      <c r="C5" s="2"/>
    </row>
    <row r="6" spans="1:3" x14ac:dyDescent="0.25">
      <c r="A6" s="2" t="s">
        <v>410</v>
      </c>
      <c r="B6" s="2"/>
      <c r="C6" s="2"/>
    </row>
    <row r="7" spans="1:3" x14ac:dyDescent="0.25">
      <c r="A7" s="2" t="s">
        <v>417</v>
      </c>
      <c r="B7" s="2">
        <v>1</v>
      </c>
      <c r="C7" s="2">
        <v>2</v>
      </c>
    </row>
    <row r="8" spans="1:3" x14ac:dyDescent="0.25">
      <c r="A8" s="2" t="s">
        <v>430</v>
      </c>
      <c r="B8" s="2"/>
      <c r="C8" s="2"/>
    </row>
    <row r="9" spans="1:3" x14ac:dyDescent="0.25">
      <c r="A9" s="2" t="s">
        <v>448</v>
      </c>
      <c r="B9" s="2"/>
      <c r="C9" s="2"/>
    </row>
    <row r="10" spans="1:3" x14ac:dyDescent="0.25">
      <c r="A10" s="2" t="s">
        <v>450</v>
      </c>
      <c r="B10" s="2"/>
      <c r="C10" s="2"/>
    </row>
    <row r="11" spans="1:3" x14ac:dyDescent="0.25">
      <c r="A11" s="2" t="s">
        <v>455</v>
      </c>
      <c r="B11" s="2"/>
      <c r="C11" s="2"/>
    </row>
    <row r="12" spans="1:3" x14ac:dyDescent="0.25">
      <c r="A12" s="2" t="s">
        <v>463</v>
      </c>
      <c r="B12" s="2"/>
      <c r="C12" s="2"/>
    </row>
    <row r="13" spans="1:3" x14ac:dyDescent="0.25">
      <c r="A13" s="2" t="s">
        <v>471</v>
      </c>
      <c r="B13" s="2">
        <v>2</v>
      </c>
      <c r="C13" s="2">
        <v>12</v>
      </c>
    </row>
    <row r="14" spans="1:3" x14ac:dyDescent="0.25">
      <c r="A14" s="2" t="s">
        <v>480</v>
      </c>
      <c r="B14" s="2"/>
      <c r="C14" s="2"/>
    </row>
    <row r="15" spans="1:3" x14ac:dyDescent="0.25">
      <c r="A15" s="2" t="s">
        <v>485</v>
      </c>
      <c r="B15" s="2"/>
      <c r="C15" s="2"/>
    </row>
    <row r="16" spans="1:3" x14ac:dyDescent="0.25">
      <c r="A16" s="2" t="s">
        <v>486</v>
      </c>
      <c r="B16" s="2"/>
      <c r="C16" s="2"/>
    </row>
    <row r="17" spans="1:3" x14ac:dyDescent="0.25">
      <c r="A17" s="2" t="s">
        <v>491</v>
      </c>
      <c r="B17" s="2"/>
      <c r="C17" s="2"/>
    </row>
    <row r="18" spans="1:3" x14ac:dyDescent="0.25">
      <c r="A18" s="2" t="s">
        <v>506</v>
      </c>
      <c r="B18" s="2"/>
      <c r="C18" s="2"/>
    </row>
    <row r="19" spans="1:3" x14ac:dyDescent="0.25">
      <c r="A19" s="2" t="s">
        <v>507</v>
      </c>
      <c r="B19" s="2"/>
      <c r="C19" s="2"/>
    </row>
    <row r="20" spans="1:3" x14ac:dyDescent="0.25">
      <c r="A20" s="2" t="s">
        <v>520</v>
      </c>
      <c r="B20" s="2"/>
      <c r="C20" s="2"/>
    </row>
    <row r="21" spans="1:3" x14ac:dyDescent="0.25">
      <c r="A21" s="2" t="s">
        <v>529</v>
      </c>
      <c r="B21" s="2"/>
      <c r="C21" s="2"/>
    </row>
    <row r="22" spans="1:3" x14ac:dyDescent="0.25">
      <c r="A22" s="2" t="s">
        <v>533</v>
      </c>
      <c r="B22" s="2"/>
      <c r="C22" s="2"/>
    </row>
    <row r="23" spans="1:3" x14ac:dyDescent="0.25">
      <c r="A23" s="2" t="s">
        <v>539</v>
      </c>
      <c r="B23" s="2"/>
      <c r="C23" s="2"/>
    </row>
    <row r="24" spans="1:3" x14ac:dyDescent="0.25">
      <c r="A24" s="2" t="s">
        <v>542</v>
      </c>
      <c r="B24" s="2"/>
      <c r="C24" s="2"/>
    </row>
    <row r="25" spans="1:3" x14ac:dyDescent="0.25">
      <c r="A25" s="2" t="s">
        <v>547</v>
      </c>
      <c r="B25" s="2"/>
      <c r="C25" s="2"/>
    </row>
    <row r="26" spans="1:3" x14ac:dyDescent="0.25">
      <c r="A26" s="2" t="s">
        <v>548</v>
      </c>
      <c r="B26" s="2">
        <v>3</v>
      </c>
      <c r="C26" s="2">
        <v>100</v>
      </c>
    </row>
    <row r="27" spans="1:3" x14ac:dyDescent="0.25">
      <c r="A27" s="2" t="s">
        <v>586</v>
      </c>
      <c r="B27" s="2"/>
      <c r="C27" s="2"/>
    </row>
    <row r="28" spans="1:3" x14ac:dyDescent="0.25">
      <c r="A28" s="2" t="s">
        <v>590</v>
      </c>
      <c r="B28" s="2"/>
      <c r="C28" s="2"/>
    </row>
    <row r="29" spans="1:3" x14ac:dyDescent="0.25">
      <c r="A29" s="2" t="s">
        <v>602</v>
      </c>
      <c r="B29" s="2"/>
      <c r="C29" s="2"/>
    </row>
    <row r="30" spans="1:3" x14ac:dyDescent="0.25">
      <c r="A30" s="2" t="s">
        <v>605</v>
      </c>
      <c r="B30" s="2"/>
      <c r="C30" s="2"/>
    </row>
    <row r="31" spans="1:3" x14ac:dyDescent="0.25">
      <c r="A31" s="2" t="s">
        <v>612</v>
      </c>
      <c r="B31" s="2"/>
      <c r="C31" s="2"/>
    </row>
    <row r="32" spans="1:3" x14ac:dyDescent="0.25">
      <c r="A32" s="2" t="s">
        <v>618</v>
      </c>
      <c r="B32" s="2"/>
      <c r="C32" s="2"/>
    </row>
    <row r="33" spans="1:3" x14ac:dyDescent="0.25">
      <c r="A33" s="2" t="s">
        <v>622</v>
      </c>
      <c r="B33" s="2"/>
      <c r="C33" s="2"/>
    </row>
    <row r="34" spans="1:3" x14ac:dyDescent="0.25">
      <c r="A34" s="2" t="s">
        <v>624</v>
      </c>
      <c r="B34" s="2"/>
      <c r="C34" s="2"/>
    </row>
    <row r="35" spans="1:3" x14ac:dyDescent="0.25">
      <c r="A35" s="2" t="s">
        <v>630</v>
      </c>
      <c r="B35" s="2"/>
      <c r="C35" s="2"/>
    </row>
    <row r="36" spans="1:3" x14ac:dyDescent="0.25">
      <c r="A36" s="2" t="s">
        <v>633</v>
      </c>
      <c r="B36" s="2"/>
      <c r="C36" s="2"/>
    </row>
    <row r="37" spans="1:3" x14ac:dyDescent="0.25">
      <c r="A37" s="2" t="s">
        <v>639</v>
      </c>
      <c r="B37" s="2"/>
      <c r="C37" s="2"/>
    </row>
    <row r="38" spans="1:3" x14ac:dyDescent="0.25">
      <c r="A38" s="2" t="s">
        <v>645</v>
      </c>
      <c r="B38" s="2">
        <v>1</v>
      </c>
      <c r="C38" s="2">
        <v>30</v>
      </c>
    </row>
    <row r="39" spans="1:3" x14ac:dyDescent="0.25">
      <c r="A39" s="2" t="s">
        <v>653</v>
      </c>
      <c r="B39" s="2"/>
      <c r="C39" s="2"/>
    </row>
    <row r="40" spans="1:3" x14ac:dyDescent="0.25">
      <c r="A40" s="2" t="s">
        <v>668</v>
      </c>
      <c r="B40" s="2" t="s">
        <v>672</v>
      </c>
      <c r="C40" s="2">
        <v>10</v>
      </c>
    </row>
    <row r="41" spans="1:3" x14ac:dyDescent="0.25">
      <c r="A41" s="2" t="s">
        <v>682</v>
      </c>
      <c r="B41" s="2"/>
      <c r="C41" s="2"/>
    </row>
    <row r="42" spans="1:3" x14ac:dyDescent="0.25">
      <c r="A42" s="2" t="s">
        <v>686</v>
      </c>
      <c r="B42" s="2"/>
      <c r="C42" s="2"/>
    </row>
    <row r="43" spans="1:3" x14ac:dyDescent="0.25">
      <c r="A43" s="2" t="s">
        <v>689</v>
      </c>
      <c r="B43" s="2"/>
      <c r="C43" s="2"/>
    </row>
    <row r="44" spans="1:3" x14ac:dyDescent="0.25">
      <c r="A44" s="2" t="s">
        <v>695</v>
      </c>
      <c r="B44" s="2" t="s">
        <v>672</v>
      </c>
      <c r="C44" s="2"/>
    </row>
    <row r="45" spans="1:3" x14ac:dyDescent="0.25">
      <c r="A45" s="2" t="s">
        <v>705</v>
      </c>
      <c r="B45" s="2"/>
      <c r="C45" s="2"/>
    </row>
    <row r="46" spans="1:3" x14ac:dyDescent="0.25">
      <c r="A46" s="2" t="s">
        <v>709</v>
      </c>
      <c r="B46" s="2"/>
      <c r="C46" s="2"/>
    </row>
    <row r="47" spans="1:3" x14ac:dyDescent="0.25">
      <c r="A47" s="2" t="s">
        <v>718</v>
      </c>
      <c r="B47" s="2">
        <v>2</v>
      </c>
      <c r="C47" s="2">
        <v>100</v>
      </c>
    </row>
    <row r="48" spans="1:3" x14ac:dyDescent="0.25">
      <c r="A48" s="2" t="s">
        <v>728</v>
      </c>
      <c r="B48" s="2" t="s">
        <v>672</v>
      </c>
      <c r="C48" s="2">
        <v>100</v>
      </c>
    </row>
    <row r="49" spans="1:3" x14ac:dyDescent="0.25">
      <c r="A49" s="2" t="s">
        <v>731</v>
      </c>
      <c r="B49" s="2"/>
      <c r="C49" s="2"/>
    </row>
    <row r="50" spans="1:3" x14ac:dyDescent="0.25">
      <c r="A50" s="2" t="s">
        <v>738</v>
      </c>
      <c r="B50" s="2"/>
      <c r="C50" s="2"/>
    </row>
    <row r="51" spans="1:3" x14ac:dyDescent="0.25">
      <c r="A51" s="2" t="s">
        <v>742</v>
      </c>
      <c r="B51" s="2"/>
      <c r="C51" s="2"/>
    </row>
    <row r="52" spans="1:3" x14ac:dyDescent="0.25">
      <c r="A52" s="2" t="s">
        <v>747</v>
      </c>
      <c r="B52" s="2"/>
      <c r="C52" s="2"/>
    </row>
    <row r="53" spans="1:3" x14ac:dyDescent="0.25">
      <c r="A53" s="2" t="s">
        <v>756</v>
      </c>
      <c r="B53" s="2"/>
      <c r="C53" s="2"/>
    </row>
    <row r="54" spans="1:3" x14ac:dyDescent="0.25">
      <c r="A54" s="34" t="s">
        <v>765</v>
      </c>
      <c r="B54" s="35"/>
      <c r="C54" s="35"/>
    </row>
    <row r="55" spans="1:3" x14ac:dyDescent="0.25">
      <c r="A55" s="34" t="s">
        <v>767</v>
      </c>
      <c r="B55" s="35"/>
      <c r="C55" s="35"/>
    </row>
    <row r="56" spans="1:3" x14ac:dyDescent="0.25">
      <c r="A56" s="34" t="s">
        <v>770</v>
      </c>
      <c r="B56" s="35"/>
      <c r="C56" s="35"/>
    </row>
    <row r="57" spans="1:3" x14ac:dyDescent="0.25">
      <c r="A57" s="34" t="s">
        <v>774</v>
      </c>
      <c r="B57" s="35"/>
      <c r="C57" s="35"/>
    </row>
    <row r="58" spans="1:3" x14ac:dyDescent="0.25">
      <c r="A58" s="34" t="s">
        <v>776</v>
      </c>
      <c r="B58" s="35"/>
      <c r="C58" s="3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8"/>
  <sheetViews>
    <sheetView workbookViewId="0">
      <selection sqref="A1:A1048576"/>
    </sheetView>
  </sheetViews>
  <sheetFormatPr defaultRowHeight="15" x14ac:dyDescent="0.25"/>
  <sheetData>
    <row r="1" spans="1:5" x14ac:dyDescent="0.25">
      <c r="A1" s="4" t="s">
        <v>162</v>
      </c>
      <c r="B1" s="4" t="s">
        <v>290</v>
      </c>
      <c r="C1" s="4" t="s">
        <v>291</v>
      </c>
      <c r="D1" s="4" t="s">
        <v>292</v>
      </c>
      <c r="E1" s="4" t="s">
        <v>293</v>
      </c>
    </row>
    <row r="2" spans="1:5" x14ac:dyDescent="0.25">
      <c r="A2" s="2" t="s">
        <v>386</v>
      </c>
      <c r="B2" s="2"/>
      <c r="C2" s="2"/>
      <c r="D2" s="2"/>
      <c r="E2" s="2"/>
    </row>
    <row r="3" spans="1:5" x14ac:dyDescent="0.25">
      <c r="A3" s="2" t="s">
        <v>394</v>
      </c>
      <c r="B3" s="2"/>
      <c r="C3" s="2"/>
      <c r="D3" s="2"/>
      <c r="E3" s="2"/>
    </row>
    <row r="4" spans="1:5" x14ac:dyDescent="0.25">
      <c r="A4" s="2" t="s">
        <v>396</v>
      </c>
      <c r="B4" s="2"/>
      <c r="C4" s="2"/>
      <c r="D4" s="2"/>
      <c r="E4" s="2"/>
    </row>
    <row r="5" spans="1:5" x14ac:dyDescent="0.25">
      <c r="A5" s="2" t="s">
        <v>399</v>
      </c>
      <c r="B5" s="2"/>
      <c r="C5" s="2"/>
      <c r="D5" s="2"/>
      <c r="E5" s="2"/>
    </row>
    <row r="6" spans="1:5" x14ac:dyDescent="0.25">
      <c r="A6" s="2" t="s">
        <v>410</v>
      </c>
      <c r="B6" s="2"/>
      <c r="C6" s="2"/>
      <c r="D6" s="2"/>
      <c r="E6" s="2"/>
    </row>
    <row r="7" spans="1:5" x14ac:dyDescent="0.25">
      <c r="A7" s="2" t="s">
        <v>417</v>
      </c>
      <c r="B7" s="2" t="s">
        <v>426</v>
      </c>
      <c r="C7" s="2"/>
      <c r="D7" s="2"/>
      <c r="E7" s="2"/>
    </row>
    <row r="8" spans="1:5" x14ac:dyDescent="0.25">
      <c r="A8" s="2" t="s">
        <v>430</v>
      </c>
      <c r="B8" s="2"/>
      <c r="C8" s="2"/>
      <c r="D8" s="2"/>
      <c r="E8" s="2"/>
    </row>
    <row r="9" spans="1:5" x14ac:dyDescent="0.25">
      <c r="A9" s="2" t="s">
        <v>448</v>
      </c>
      <c r="B9" s="2"/>
      <c r="C9" s="2"/>
      <c r="D9" s="2"/>
      <c r="E9" s="2"/>
    </row>
    <row r="10" spans="1:5" x14ac:dyDescent="0.25">
      <c r="A10" s="2" t="s">
        <v>450</v>
      </c>
      <c r="B10" s="2"/>
      <c r="C10" s="2"/>
      <c r="D10" s="2"/>
      <c r="E10" s="2"/>
    </row>
    <row r="11" spans="1:5" x14ac:dyDescent="0.25">
      <c r="A11" s="2" t="s">
        <v>455</v>
      </c>
      <c r="B11" s="2"/>
      <c r="C11" s="2"/>
      <c r="D11" s="2"/>
      <c r="E11" s="2"/>
    </row>
    <row r="12" spans="1:5" x14ac:dyDescent="0.25">
      <c r="A12" s="2" t="s">
        <v>463</v>
      </c>
      <c r="B12" s="2"/>
      <c r="C12" s="2"/>
      <c r="D12" s="2"/>
      <c r="E12" s="2"/>
    </row>
    <row r="13" spans="1:5" x14ac:dyDescent="0.25">
      <c r="A13" s="2" t="s">
        <v>471</v>
      </c>
      <c r="B13" s="2" t="s">
        <v>426</v>
      </c>
      <c r="C13" s="2"/>
      <c r="D13" s="2"/>
      <c r="E13" s="2" t="s">
        <v>475</v>
      </c>
    </row>
    <row r="14" spans="1:5" x14ac:dyDescent="0.25">
      <c r="A14" s="2" t="s">
        <v>480</v>
      </c>
      <c r="B14" s="2"/>
      <c r="C14" s="2"/>
      <c r="D14" s="2"/>
      <c r="E14" s="2"/>
    </row>
    <row r="15" spans="1:5" x14ac:dyDescent="0.25">
      <c r="A15" s="2" t="s">
        <v>485</v>
      </c>
      <c r="B15" s="2"/>
      <c r="C15" s="2"/>
      <c r="D15" s="2"/>
      <c r="E15" s="2"/>
    </row>
    <row r="16" spans="1:5" x14ac:dyDescent="0.25">
      <c r="A16" s="2" t="s">
        <v>486</v>
      </c>
      <c r="B16" s="2"/>
      <c r="C16" s="2"/>
      <c r="D16" s="2"/>
      <c r="E16" s="2"/>
    </row>
    <row r="17" spans="1:5" x14ac:dyDescent="0.25">
      <c r="A17" s="2" t="s">
        <v>491</v>
      </c>
      <c r="B17" s="2"/>
      <c r="C17" s="2"/>
      <c r="D17" s="2"/>
      <c r="E17" s="2"/>
    </row>
    <row r="18" spans="1:5" x14ac:dyDescent="0.25">
      <c r="A18" s="2" t="s">
        <v>506</v>
      </c>
      <c r="B18" s="2"/>
      <c r="C18" s="2"/>
      <c r="D18" s="2"/>
      <c r="E18" s="2"/>
    </row>
    <row r="19" spans="1:5" x14ac:dyDescent="0.25">
      <c r="A19" s="2" t="s">
        <v>507</v>
      </c>
      <c r="B19" s="2"/>
      <c r="C19" s="2"/>
      <c r="D19" s="2"/>
      <c r="E19" s="2"/>
    </row>
    <row r="20" spans="1:5" x14ac:dyDescent="0.25">
      <c r="A20" s="2" t="s">
        <v>520</v>
      </c>
      <c r="B20" s="2"/>
      <c r="C20" s="2"/>
      <c r="D20" s="2"/>
      <c r="E20" s="2"/>
    </row>
    <row r="21" spans="1:5" x14ac:dyDescent="0.25">
      <c r="A21" s="2" t="s">
        <v>529</v>
      </c>
      <c r="B21" s="2"/>
      <c r="C21" s="2"/>
      <c r="D21" s="2"/>
      <c r="E21" s="2"/>
    </row>
    <row r="22" spans="1:5" x14ac:dyDescent="0.25">
      <c r="A22" s="2" t="s">
        <v>533</v>
      </c>
      <c r="B22" s="2"/>
      <c r="C22" s="2"/>
      <c r="D22" s="2"/>
      <c r="E22" s="2"/>
    </row>
    <row r="23" spans="1:5" x14ac:dyDescent="0.25">
      <c r="A23" s="2" t="s">
        <v>539</v>
      </c>
      <c r="B23" s="2"/>
      <c r="C23" s="2"/>
      <c r="D23" s="2"/>
      <c r="E23" s="2"/>
    </row>
    <row r="24" spans="1:5" x14ac:dyDescent="0.25">
      <c r="A24" s="2" t="s">
        <v>542</v>
      </c>
      <c r="B24" s="2"/>
      <c r="C24" s="2"/>
      <c r="D24" s="2"/>
      <c r="E24" s="2"/>
    </row>
    <row r="25" spans="1:5" x14ac:dyDescent="0.25">
      <c r="A25" s="2" t="s">
        <v>547</v>
      </c>
      <c r="B25" s="2"/>
      <c r="C25" s="2"/>
      <c r="D25" s="2"/>
      <c r="E25" s="2"/>
    </row>
    <row r="26" spans="1:5" x14ac:dyDescent="0.25">
      <c r="A26" s="2" t="s">
        <v>548</v>
      </c>
      <c r="B26" s="2" t="s">
        <v>570</v>
      </c>
      <c r="C26" s="2"/>
      <c r="D26" s="2" t="s">
        <v>571</v>
      </c>
      <c r="E26" s="2"/>
    </row>
    <row r="27" spans="1:5" x14ac:dyDescent="0.25">
      <c r="A27" s="2" t="s">
        <v>586</v>
      </c>
      <c r="B27" s="2"/>
      <c r="C27" s="2"/>
      <c r="D27" s="2"/>
      <c r="E27" s="2"/>
    </row>
    <row r="28" spans="1:5" x14ac:dyDescent="0.25">
      <c r="A28" s="2" t="s">
        <v>590</v>
      </c>
      <c r="B28" s="2"/>
      <c r="C28" s="2"/>
      <c r="D28" s="2"/>
      <c r="E28" s="2"/>
    </row>
    <row r="29" spans="1:5" x14ac:dyDescent="0.25">
      <c r="A29" s="2" t="s">
        <v>602</v>
      </c>
      <c r="B29" s="2"/>
      <c r="C29" s="2"/>
      <c r="D29" s="2"/>
      <c r="E29" s="2"/>
    </row>
    <row r="30" spans="1:5" x14ac:dyDescent="0.25">
      <c r="A30" s="2" t="s">
        <v>605</v>
      </c>
      <c r="B30" s="2"/>
      <c r="C30" s="2"/>
      <c r="D30" s="2"/>
      <c r="E30" s="2"/>
    </row>
    <row r="31" spans="1:5" x14ac:dyDescent="0.25">
      <c r="A31" s="2" t="s">
        <v>612</v>
      </c>
      <c r="B31" s="2"/>
      <c r="C31" s="2"/>
      <c r="D31" s="2"/>
      <c r="E31" s="2"/>
    </row>
    <row r="32" spans="1:5" x14ac:dyDescent="0.25">
      <c r="A32" s="2" t="s">
        <v>618</v>
      </c>
      <c r="B32" s="2"/>
      <c r="C32" s="2"/>
      <c r="D32" s="2"/>
      <c r="E32" s="2"/>
    </row>
    <row r="33" spans="1:5" x14ac:dyDescent="0.25">
      <c r="A33" s="2" t="s">
        <v>622</v>
      </c>
      <c r="B33" s="2"/>
      <c r="C33" s="2"/>
      <c r="D33" s="2"/>
      <c r="E33" s="2"/>
    </row>
    <row r="34" spans="1:5" x14ac:dyDescent="0.25">
      <c r="A34" s="2" t="s">
        <v>624</v>
      </c>
      <c r="B34" s="2"/>
      <c r="C34" s="2"/>
      <c r="D34" s="2"/>
      <c r="E34" s="2"/>
    </row>
    <row r="35" spans="1:5" x14ac:dyDescent="0.25">
      <c r="A35" s="2" t="s">
        <v>630</v>
      </c>
      <c r="B35" s="2"/>
      <c r="C35" s="2"/>
      <c r="D35" s="2"/>
      <c r="E35" s="2"/>
    </row>
    <row r="36" spans="1:5" x14ac:dyDescent="0.25">
      <c r="A36" s="2" t="s">
        <v>633</v>
      </c>
      <c r="B36" s="2"/>
      <c r="C36" s="2"/>
      <c r="D36" s="2"/>
      <c r="E36" s="2"/>
    </row>
    <row r="37" spans="1:5" x14ac:dyDescent="0.25">
      <c r="A37" s="2" t="s">
        <v>639</v>
      </c>
      <c r="B37" s="2"/>
      <c r="C37" s="2"/>
      <c r="D37" s="2"/>
      <c r="E37" s="2"/>
    </row>
    <row r="38" spans="1:5" x14ac:dyDescent="0.25">
      <c r="A38" s="2" t="s">
        <v>645</v>
      </c>
      <c r="B38" s="2" t="s">
        <v>426</v>
      </c>
      <c r="C38" s="2"/>
      <c r="D38" s="2"/>
      <c r="E38" s="2" t="s">
        <v>651</v>
      </c>
    </row>
    <row r="39" spans="1:5" x14ac:dyDescent="0.25">
      <c r="A39" s="2" t="s">
        <v>653</v>
      </c>
      <c r="B39" s="2"/>
      <c r="C39" s="2"/>
      <c r="D39" s="2"/>
      <c r="E39" s="2"/>
    </row>
    <row r="40" spans="1:5" x14ac:dyDescent="0.25">
      <c r="A40" s="2" t="s">
        <v>668</v>
      </c>
      <c r="B40" s="2" t="s">
        <v>426</v>
      </c>
      <c r="C40" s="2"/>
      <c r="D40" s="2"/>
      <c r="E40" s="2"/>
    </row>
    <row r="41" spans="1:5" x14ac:dyDescent="0.25">
      <c r="A41" s="2" t="s">
        <v>682</v>
      </c>
      <c r="B41" s="2"/>
      <c r="C41" s="2"/>
      <c r="D41" s="2"/>
      <c r="E41" s="2"/>
    </row>
    <row r="42" spans="1:5" x14ac:dyDescent="0.25">
      <c r="A42" s="2" t="s">
        <v>686</v>
      </c>
      <c r="B42" s="2"/>
      <c r="C42" s="2"/>
      <c r="D42" s="2"/>
      <c r="E42" s="2"/>
    </row>
    <row r="43" spans="1:5" x14ac:dyDescent="0.25">
      <c r="A43" s="2" t="s">
        <v>689</v>
      </c>
      <c r="B43" s="2"/>
      <c r="C43" s="2"/>
      <c r="D43" s="2"/>
      <c r="E43" s="2"/>
    </row>
    <row r="44" spans="1:5" x14ac:dyDescent="0.25">
      <c r="A44" s="2" t="s">
        <v>695</v>
      </c>
      <c r="B44" s="2" t="s">
        <v>426</v>
      </c>
      <c r="C44" s="2"/>
      <c r="D44" s="2"/>
      <c r="E44" s="2"/>
    </row>
    <row r="45" spans="1:5" x14ac:dyDescent="0.25">
      <c r="A45" s="2" t="s">
        <v>705</v>
      </c>
      <c r="B45" s="2"/>
      <c r="C45" s="2"/>
      <c r="D45" s="2"/>
      <c r="E45" s="2"/>
    </row>
    <row r="46" spans="1:5" x14ac:dyDescent="0.25">
      <c r="A46" s="2" t="s">
        <v>709</v>
      </c>
      <c r="B46" s="2"/>
      <c r="C46" s="2"/>
      <c r="D46" s="2"/>
      <c r="E46" s="2"/>
    </row>
    <row r="47" spans="1:5" x14ac:dyDescent="0.25">
      <c r="A47" s="2" t="s">
        <v>718</v>
      </c>
      <c r="B47" s="2" t="s">
        <v>426</v>
      </c>
      <c r="C47" s="2"/>
      <c r="D47" s="2"/>
      <c r="E47" s="2" t="s">
        <v>723</v>
      </c>
    </row>
    <row r="48" spans="1:5" x14ac:dyDescent="0.25">
      <c r="A48" s="2" t="s">
        <v>728</v>
      </c>
      <c r="B48" s="2" t="s">
        <v>426</v>
      </c>
      <c r="C48" s="2"/>
      <c r="D48" s="2"/>
      <c r="E48" s="2"/>
    </row>
    <row r="49" spans="1:5" x14ac:dyDescent="0.25">
      <c r="A49" s="2" t="s">
        <v>731</v>
      </c>
      <c r="B49" s="2"/>
      <c r="C49" s="2"/>
      <c r="D49" s="2"/>
      <c r="E49" s="2"/>
    </row>
    <row r="50" spans="1:5" x14ac:dyDescent="0.25">
      <c r="A50" s="2" t="s">
        <v>738</v>
      </c>
      <c r="B50" s="2"/>
      <c r="C50" s="2"/>
      <c r="D50" s="2"/>
      <c r="E50" s="2"/>
    </row>
    <row r="51" spans="1:5" x14ac:dyDescent="0.25">
      <c r="A51" s="2" t="s">
        <v>742</v>
      </c>
      <c r="B51" s="2"/>
      <c r="C51" s="2"/>
      <c r="D51" s="2"/>
      <c r="E51" s="2"/>
    </row>
    <row r="52" spans="1:5" x14ac:dyDescent="0.25">
      <c r="A52" s="2" t="s">
        <v>747</v>
      </c>
      <c r="B52" s="2"/>
      <c r="C52" s="2"/>
      <c r="D52" s="2"/>
      <c r="E52" s="2"/>
    </row>
    <row r="53" spans="1:5" x14ac:dyDescent="0.25">
      <c r="A53" s="2" t="s">
        <v>756</v>
      </c>
      <c r="B53" s="2"/>
      <c r="C53" s="2"/>
      <c r="D53" s="2"/>
      <c r="E53" s="2"/>
    </row>
    <row r="54" spans="1:5" x14ac:dyDescent="0.25">
      <c r="A54" s="34" t="s">
        <v>765</v>
      </c>
      <c r="B54" s="35"/>
      <c r="C54" s="35"/>
      <c r="D54" s="35"/>
      <c r="E54" s="35"/>
    </row>
    <row r="55" spans="1:5" x14ac:dyDescent="0.25">
      <c r="A55" s="34" t="s">
        <v>767</v>
      </c>
      <c r="B55" s="35"/>
      <c r="C55" s="35"/>
      <c r="D55" s="35"/>
      <c r="E55" s="35"/>
    </row>
    <row r="56" spans="1:5" x14ac:dyDescent="0.25">
      <c r="A56" s="34" t="s">
        <v>770</v>
      </c>
      <c r="B56" s="35"/>
      <c r="C56" s="35"/>
      <c r="D56" s="35"/>
      <c r="E56" s="35"/>
    </row>
    <row r="57" spans="1:5" x14ac:dyDescent="0.25">
      <c r="A57" s="34" t="s">
        <v>774</v>
      </c>
      <c r="B57" s="35"/>
      <c r="C57" s="35"/>
      <c r="D57" s="35"/>
      <c r="E57" s="35"/>
    </row>
    <row r="58" spans="1:5" x14ac:dyDescent="0.25">
      <c r="A58" s="34" t="s">
        <v>776</v>
      </c>
      <c r="B58" s="35"/>
      <c r="C58" s="35"/>
      <c r="D58" s="35"/>
      <c r="E58" s="35"/>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8"/>
  <sheetViews>
    <sheetView workbookViewId="0">
      <selection sqref="A1:A1048576"/>
    </sheetView>
  </sheetViews>
  <sheetFormatPr defaultRowHeight="15" x14ac:dyDescent="0.25"/>
  <sheetData>
    <row r="1" spans="1:11" x14ac:dyDescent="0.25">
      <c r="A1" s="4" t="s">
        <v>162</v>
      </c>
      <c r="B1" s="4" t="s">
        <v>294</v>
      </c>
      <c r="C1" s="4" t="s">
        <v>295</v>
      </c>
      <c r="D1" s="4" t="s">
        <v>296</v>
      </c>
      <c r="E1" s="4" t="s">
        <v>297</v>
      </c>
      <c r="F1" s="4" t="s">
        <v>298</v>
      </c>
      <c r="G1" s="4" t="s">
        <v>299</v>
      </c>
      <c r="H1" s="4" t="s">
        <v>300</v>
      </c>
      <c r="I1" s="4" t="s">
        <v>301</v>
      </c>
      <c r="J1" s="4" t="s">
        <v>302</v>
      </c>
      <c r="K1" s="4" t="s">
        <v>303</v>
      </c>
    </row>
    <row r="2" spans="1:11" x14ac:dyDescent="0.25">
      <c r="A2" s="2" t="s">
        <v>386</v>
      </c>
      <c r="B2" s="2"/>
      <c r="C2" s="2"/>
      <c r="D2" s="2"/>
      <c r="E2" s="2"/>
      <c r="F2" s="2"/>
      <c r="G2" s="2"/>
      <c r="H2" s="2"/>
      <c r="I2" s="2"/>
      <c r="J2" s="2"/>
      <c r="K2" s="2"/>
    </row>
    <row r="3" spans="1:11" x14ac:dyDescent="0.25">
      <c r="A3" s="2" t="s">
        <v>394</v>
      </c>
      <c r="B3" s="2"/>
      <c r="C3" s="2"/>
      <c r="D3" s="2"/>
      <c r="E3" s="2"/>
      <c r="F3" s="2"/>
      <c r="G3" s="2"/>
      <c r="H3" s="2"/>
      <c r="I3" s="2"/>
      <c r="J3" s="2"/>
      <c r="K3" s="2"/>
    </row>
    <row r="4" spans="1:11" x14ac:dyDescent="0.25">
      <c r="A4" s="2" t="s">
        <v>396</v>
      </c>
      <c r="B4" s="2"/>
      <c r="C4" s="2"/>
      <c r="D4" s="2"/>
      <c r="E4" s="2"/>
      <c r="F4" s="2"/>
      <c r="G4" s="2"/>
      <c r="H4" s="2"/>
      <c r="I4" s="2"/>
      <c r="J4" s="2"/>
      <c r="K4" s="2"/>
    </row>
    <row r="5" spans="1:11" x14ac:dyDescent="0.25">
      <c r="A5" s="2" t="s">
        <v>399</v>
      </c>
      <c r="B5" s="2"/>
      <c r="C5" s="2"/>
      <c r="D5" s="2"/>
      <c r="E5" s="2"/>
      <c r="F5" s="2"/>
      <c r="G5" s="2"/>
      <c r="H5" s="2"/>
      <c r="I5" s="2"/>
      <c r="J5" s="2"/>
      <c r="K5" s="2"/>
    </row>
    <row r="6" spans="1:11" x14ac:dyDescent="0.25">
      <c r="A6" s="2" t="s">
        <v>410</v>
      </c>
      <c r="B6" s="2"/>
      <c r="C6" s="2"/>
      <c r="D6" s="2"/>
      <c r="E6" s="2"/>
      <c r="F6" s="2"/>
      <c r="G6" s="2"/>
      <c r="H6" s="2"/>
      <c r="I6" s="2"/>
      <c r="J6" s="2"/>
      <c r="K6" s="2"/>
    </row>
    <row r="7" spans="1:11" x14ac:dyDescent="0.25">
      <c r="A7" s="2" t="s">
        <v>417</v>
      </c>
      <c r="B7" s="2" t="s">
        <v>427</v>
      </c>
      <c r="C7" s="2"/>
      <c r="D7" s="2"/>
      <c r="E7" s="2"/>
      <c r="F7" s="2"/>
      <c r="G7" s="2"/>
      <c r="H7" s="2"/>
      <c r="I7" s="2"/>
      <c r="J7" s="2"/>
      <c r="K7" s="2" t="s">
        <v>428</v>
      </c>
    </row>
    <row r="8" spans="1:11" x14ac:dyDescent="0.25">
      <c r="A8" s="2" t="s">
        <v>430</v>
      </c>
      <c r="B8" s="2"/>
      <c r="C8" s="2"/>
      <c r="D8" s="2"/>
      <c r="E8" s="2"/>
      <c r="F8" s="2"/>
      <c r="G8" s="2"/>
      <c r="H8" s="2"/>
      <c r="I8" s="2"/>
      <c r="J8" s="2"/>
      <c r="K8" s="2"/>
    </row>
    <row r="9" spans="1:11" x14ac:dyDescent="0.25">
      <c r="A9" s="2" t="s">
        <v>448</v>
      </c>
      <c r="B9" s="2"/>
      <c r="C9" s="2"/>
      <c r="D9" s="2"/>
      <c r="E9" s="2"/>
      <c r="F9" s="2"/>
      <c r="G9" s="2"/>
      <c r="H9" s="2"/>
      <c r="I9" s="2"/>
      <c r="J9" s="2"/>
      <c r="K9" s="2"/>
    </row>
    <row r="10" spans="1:11" x14ac:dyDescent="0.25">
      <c r="A10" s="2" t="s">
        <v>450</v>
      </c>
      <c r="B10" s="2"/>
      <c r="C10" s="2"/>
      <c r="D10" s="2"/>
      <c r="E10" s="2"/>
      <c r="F10" s="2"/>
      <c r="G10" s="2"/>
      <c r="H10" s="2"/>
      <c r="I10" s="2"/>
      <c r="J10" s="2"/>
      <c r="K10" s="2"/>
    </row>
    <row r="11" spans="1:11" x14ac:dyDescent="0.25">
      <c r="A11" s="2" t="s">
        <v>455</v>
      </c>
      <c r="B11" s="2"/>
      <c r="C11" s="2"/>
      <c r="D11" s="2"/>
      <c r="E11" s="2"/>
      <c r="F11" s="2"/>
      <c r="G11" s="2"/>
      <c r="H11" s="2"/>
      <c r="I11" s="2"/>
      <c r="J11" s="2"/>
      <c r="K11" s="2"/>
    </row>
    <row r="12" spans="1:11" x14ac:dyDescent="0.25">
      <c r="A12" s="2" t="s">
        <v>463</v>
      </c>
      <c r="B12" s="2"/>
      <c r="C12" s="2"/>
      <c r="D12" s="2"/>
      <c r="E12" s="2"/>
      <c r="F12" s="2"/>
      <c r="G12" s="2"/>
      <c r="H12" s="2"/>
      <c r="I12" s="2"/>
      <c r="J12" s="2"/>
      <c r="K12" s="2"/>
    </row>
    <row r="13" spans="1:11" x14ac:dyDescent="0.25">
      <c r="A13" s="2" t="s">
        <v>471</v>
      </c>
      <c r="B13" s="2" t="s">
        <v>427</v>
      </c>
      <c r="C13" s="2"/>
      <c r="D13" s="2"/>
      <c r="E13" s="2"/>
      <c r="F13" s="2"/>
      <c r="G13" s="2"/>
      <c r="H13" s="2"/>
      <c r="I13" s="2"/>
      <c r="J13" s="2"/>
      <c r="K13" s="2" t="s">
        <v>476</v>
      </c>
    </row>
    <row r="14" spans="1:11" x14ac:dyDescent="0.25">
      <c r="A14" s="2" t="s">
        <v>480</v>
      </c>
      <c r="B14" s="2"/>
      <c r="C14" s="2"/>
      <c r="D14" s="2"/>
      <c r="E14" s="2"/>
      <c r="F14" s="2"/>
      <c r="G14" s="2"/>
      <c r="H14" s="2"/>
      <c r="I14" s="2"/>
      <c r="J14" s="2"/>
      <c r="K14" s="2"/>
    </row>
    <row r="15" spans="1:11" x14ac:dyDescent="0.25">
      <c r="A15" s="2" t="s">
        <v>485</v>
      </c>
      <c r="B15" s="2"/>
      <c r="C15" s="2"/>
      <c r="D15" s="2"/>
      <c r="E15" s="2"/>
      <c r="F15" s="2"/>
      <c r="G15" s="2"/>
      <c r="H15" s="2"/>
      <c r="I15" s="2"/>
      <c r="J15" s="2"/>
      <c r="K15" s="2"/>
    </row>
    <row r="16" spans="1:11" x14ac:dyDescent="0.25">
      <c r="A16" s="2" t="s">
        <v>486</v>
      </c>
      <c r="B16" s="2"/>
      <c r="C16" s="2"/>
      <c r="D16" s="2"/>
      <c r="E16" s="2"/>
      <c r="F16" s="2"/>
      <c r="G16" s="2"/>
      <c r="H16" s="2"/>
      <c r="I16" s="2"/>
      <c r="J16" s="2"/>
      <c r="K16" s="2"/>
    </row>
    <row r="17" spans="1:11" x14ac:dyDescent="0.25">
      <c r="A17" s="2" t="s">
        <v>491</v>
      </c>
      <c r="B17" s="2"/>
      <c r="C17" s="2"/>
      <c r="D17" s="2"/>
      <c r="E17" s="2"/>
      <c r="F17" s="2"/>
      <c r="G17" s="2"/>
      <c r="H17" s="2"/>
      <c r="I17" s="2"/>
      <c r="J17" s="2"/>
      <c r="K17" s="2"/>
    </row>
    <row r="18" spans="1:11" x14ac:dyDescent="0.25">
      <c r="A18" s="2" t="s">
        <v>506</v>
      </c>
      <c r="B18" s="2"/>
      <c r="C18" s="2"/>
      <c r="D18" s="2"/>
      <c r="E18" s="2"/>
      <c r="F18" s="2"/>
      <c r="G18" s="2"/>
      <c r="H18" s="2"/>
      <c r="I18" s="2"/>
      <c r="J18" s="2"/>
      <c r="K18" s="2"/>
    </row>
    <row r="19" spans="1:11" x14ac:dyDescent="0.25">
      <c r="A19" s="2" t="s">
        <v>507</v>
      </c>
      <c r="B19" s="2"/>
      <c r="C19" s="2"/>
      <c r="D19" s="2"/>
      <c r="E19" s="2"/>
      <c r="F19" s="2"/>
      <c r="G19" s="2"/>
      <c r="H19" s="2"/>
      <c r="I19" s="2"/>
      <c r="J19" s="2"/>
      <c r="K19" s="2"/>
    </row>
    <row r="20" spans="1:11" x14ac:dyDescent="0.25">
      <c r="A20" s="2" t="s">
        <v>520</v>
      </c>
      <c r="B20" s="2"/>
      <c r="C20" s="2"/>
      <c r="D20" s="2"/>
      <c r="E20" s="2"/>
      <c r="F20" s="2"/>
      <c r="G20" s="2"/>
      <c r="H20" s="2"/>
      <c r="I20" s="2"/>
      <c r="J20" s="2"/>
      <c r="K20" s="2"/>
    </row>
    <row r="21" spans="1:11" x14ac:dyDescent="0.25">
      <c r="A21" s="2" t="s">
        <v>529</v>
      </c>
      <c r="B21" s="2"/>
      <c r="C21" s="2"/>
      <c r="D21" s="2"/>
      <c r="E21" s="2"/>
      <c r="F21" s="2"/>
      <c r="G21" s="2"/>
      <c r="H21" s="2"/>
      <c r="I21" s="2"/>
      <c r="J21" s="2"/>
      <c r="K21" s="2"/>
    </row>
    <row r="22" spans="1:11" x14ac:dyDescent="0.25">
      <c r="A22" s="2" t="s">
        <v>533</v>
      </c>
      <c r="B22" s="2"/>
      <c r="C22" s="2"/>
      <c r="D22" s="2"/>
      <c r="E22" s="2"/>
      <c r="F22" s="2"/>
      <c r="G22" s="2"/>
      <c r="H22" s="2"/>
      <c r="I22" s="2"/>
      <c r="J22" s="2"/>
      <c r="K22" s="2"/>
    </row>
    <row r="23" spans="1:11" x14ac:dyDescent="0.25">
      <c r="A23" s="2" t="s">
        <v>539</v>
      </c>
      <c r="B23" s="2"/>
      <c r="C23" s="2"/>
      <c r="D23" s="2"/>
      <c r="E23" s="2"/>
      <c r="F23" s="2"/>
      <c r="G23" s="2"/>
      <c r="H23" s="2"/>
      <c r="I23" s="2"/>
      <c r="J23" s="2"/>
      <c r="K23" s="2"/>
    </row>
    <row r="24" spans="1:11" x14ac:dyDescent="0.25">
      <c r="A24" s="2" t="s">
        <v>542</v>
      </c>
      <c r="B24" s="2"/>
      <c r="C24" s="2"/>
      <c r="D24" s="2"/>
      <c r="E24" s="2"/>
      <c r="F24" s="2"/>
      <c r="G24" s="2"/>
      <c r="H24" s="2"/>
      <c r="I24" s="2"/>
      <c r="J24" s="2"/>
      <c r="K24" s="2"/>
    </row>
    <row r="25" spans="1:11" x14ac:dyDescent="0.25">
      <c r="A25" s="2" t="s">
        <v>547</v>
      </c>
      <c r="B25" s="2"/>
      <c r="C25" s="2"/>
      <c r="D25" s="2"/>
      <c r="E25" s="2"/>
      <c r="F25" s="2"/>
      <c r="G25" s="2"/>
      <c r="H25" s="2"/>
      <c r="I25" s="2"/>
      <c r="J25" s="2"/>
      <c r="K25" s="2"/>
    </row>
    <row r="26" spans="1:11" x14ac:dyDescent="0.25">
      <c r="A26" s="2" t="s">
        <v>548</v>
      </c>
      <c r="B26" s="2" t="s">
        <v>437</v>
      </c>
      <c r="C26" s="2">
        <v>29</v>
      </c>
      <c r="D26" s="2">
        <v>1.1000000000000001E-3</v>
      </c>
      <c r="E26" s="2">
        <v>2.7</v>
      </c>
      <c r="F26" s="2">
        <v>9.7000000000000005E-4</v>
      </c>
      <c r="G26" s="2">
        <v>5.0000000000000001E-3</v>
      </c>
      <c r="H26" s="2" t="s">
        <v>572</v>
      </c>
      <c r="I26" s="2">
        <v>1.8000000000000001E-4</v>
      </c>
      <c r="J26" s="2"/>
      <c r="K26" s="2"/>
    </row>
    <row r="27" spans="1:11" x14ac:dyDescent="0.25">
      <c r="A27" s="2" t="s">
        <v>586</v>
      </c>
      <c r="B27" s="2"/>
      <c r="C27" s="2"/>
      <c r="D27" s="2"/>
      <c r="E27" s="2"/>
      <c r="F27" s="2"/>
      <c r="G27" s="2"/>
      <c r="H27" s="2"/>
      <c r="I27" s="2"/>
      <c r="J27" s="2"/>
      <c r="K27" s="2"/>
    </row>
    <row r="28" spans="1:11" x14ac:dyDescent="0.25">
      <c r="A28" s="2" t="s">
        <v>590</v>
      </c>
      <c r="B28" s="2"/>
      <c r="C28" s="2"/>
      <c r="D28" s="2"/>
      <c r="E28" s="2"/>
      <c r="F28" s="2"/>
      <c r="G28" s="2"/>
      <c r="H28" s="2"/>
      <c r="I28" s="2"/>
      <c r="J28" s="2"/>
      <c r="K28" s="2"/>
    </row>
    <row r="29" spans="1:11" x14ac:dyDescent="0.25">
      <c r="A29" s="2" t="s">
        <v>602</v>
      </c>
      <c r="B29" s="2"/>
      <c r="C29" s="2"/>
      <c r="D29" s="2"/>
      <c r="E29" s="2"/>
      <c r="F29" s="2"/>
      <c r="G29" s="2"/>
      <c r="H29" s="2"/>
      <c r="I29" s="2"/>
      <c r="J29" s="2"/>
      <c r="K29" s="2"/>
    </row>
    <row r="30" spans="1:11" x14ac:dyDescent="0.25">
      <c r="A30" s="2" t="s">
        <v>605</v>
      </c>
      <c r="B30" s="2"/>
      <c r="C30" s="2"/>
      <c r="D30" s="2"/>
      <c r="E30" s="2"/>
      <c r="F30" s="2"/>
      <c r="G30" s="2"/>
      <c r="H30" s="2"/>
      <c r="I30" s="2"/>
      <c r="J30" s="2"/>
      <c r="K30" s="2"/>
    </row>
    <row r="31" spans="1:11" x14ac:dyDescent="0.25">
      <c r="A31" s="2" t="s">
        <v>612</v>
      </c>
      <c r="B31" s="2"/>
      <c r="C31" s="2"/>
      <c r="D31" s="2"/>
      <c r="E31" s="2"/>
      <c r="F31" s="2"/>
      <c r="G31" s="2"/>
      <c r="H31" s="2"/>
      <c r="I31" s="2"/>
      <c r="J31" s="2"/>
      <c r="K31" s="2"/>
    </row>
    <row r="32" spans="1:11" x14ac:dyDescent="0.25">
      <c r="A32" s="2" t="s">
        <v>618</v>
      </c>
      <c r="B32" s="2"/>
      <c r="C32" s="2"/>
      <c r="D32" s="2"/>
      <c r="E32" s="2"/>
      <c r="F32" s="2"/>
      <c r="G32" s="2"/>
      <c r="H32" s="2"/>
      <c r="I32" s="2"/>
      <c r="J32" s="2"/>
      <c r="K32" s="2"/>
    </row>
    <row r="33" spans="1:11" x14ac:dyDescent="0.25">
      <c r="A33" s="2" t="s">
        <v>622</v>
      </c>
      <c r="B33" s="2"/>
      <c r="C33" s="2"/>
      <c r="D33" s="2"/>
      <c r="E33" s="2"/>
      <c r="F33" s="2"/>
      <c r="G33" s="2"/>
      <c r="H33" s="2"/>
      <c r="I33" s="2"/>
      <c r="J33" s="2"/>
      <c r="K33" s="2"/>
    </row>
    <row r="34" spans="1:11" x14ac:dyDescent="0.25">
      <c r="A34" s="2" t="s">
        <v>624</v>
      </c>
      <c r="B34" s="2"/>
      <c r="C34" s="2"/>
      <c r="D34" s="2"/>
      <c r="E34" s="2"/>
      <c r="F34" s="2"/>
      <c r="G34" s="2"/>
      <c r="H34" s="2"/>
      <c r="I34" s="2"/>
      <c r="J34" s="2"/>
      <c r="K34" s="2"/>
    </row>
    <row r="35" spans="1:11" x14ac:dyDescent="0.25">
      <c r="A35" s="2" t="s">
        <v>630</v>
      </c>
      <c r="B35" s="2"/>
      <c r="C35" s="2"/>
      <c r="D35" s="2"/>
      <c r="E35" s="2"/>
      <c r="F35" s="2"/>
      <c r="G35" s="2"/>
      <c r="H35" s="2"/>
      <c r="I35" s="2"/>
      <c r="J35" s="2"/>
      <c r="K35" s="2"/>
    </row>
    <row r="36" spans="1:11" x14ac:dyDescent="0.25">
      <c r="A36" s="2" t="s">
        <v>633</v>
      </c>
      <c r="B36" s="2"/>
      <c r="C36" s="2"/>
      <c r="D36" s="2"/>
      <c r="E36" s="2"/>
      <c r="F36" s="2"/>
      <c r="G36" s="2"/>
      <c r="H36" s="2"/>
      <c r="I36" s="2"/>
      <c r="J36" s="2"/>
      <c r="K36" s="2"/>
    </row>
    <row r="37" spans="1:11" x14ac:dyDescent="0.25">
      <c r="A37" s="2" t="s">
        <v>639</v>
      </c>
      <c r="B37" s="2"/>
      <c r="C37" s="2"/>
      <c r="D37" s="2"/>
      <c r="E37" s="2"/>
      <c r="F37" s="2"/>
      <c r="G37" s="2"/>
      <c r="H37" s="2"/>
      <c r="I37" s="2"/>
      <c r="J37" s="2"/>
      <c r="K37" s="2"/>
    </row>
    <row r="38" spans="1:11" x14ac:dyDescent="0.25">
      <c r="A38" s="2" t="s">
        <v>645</v>
      </c>
      <c r="B38" s="2" t="s">
        <v>619</v>
      </c>
      <c r="C38" s="2">
        <v>4000</v>
      </c>
      <c r="D38" s="2"/>
      <c r="E38" s="2"/>
      <c r="F38" s="2"/>
      <c r="G38" s="2"/>
      <c r="H38" s="2"/>
      <c r="I38" s="2"/>
      <c r="J38" s="2" t="s">
        <v>652</v>
      </c>
      <c r="K38" s="2"/>
    </row>
    <row r="39" spans="1:11" x14ac:dyDescent="0.25">
      <c r="A39" s="2" t="s">
        <v>653</v>
      </c>
      <c r="B39" s="2"/>
      <c r="C39" s="2"/>
      <c r="D39" s="2"/>
      <c r="E39" s="2"/>
      <c r="F39" s="2"/>
      <c r="G39" s="2"/>
      <c r="H39" s="2"/>
      <c r="I39" s="2"/>
      <c r="J39" s="2"/>
      <c r="K39" s="2"/>
    </row>
    <row r="40" spans="1:11" x14ac:dyDescent="0.25">
      <c r="A40" s="2" t="s">
        <v>668</v>
      </c>
      <c r="B40" s="2" t="s">
        <v>655</v>
      </c>
      <c r="C40" s="2" t="s">
        <v>673</v>
      </c>
      <c r="D40" s="2" t="s">
        <v>674</v>
      </c>
      <c r="E40" s="2" t="s">
        <v>675</v>
      </c>
      <c r="F40" s="2" t="s">
        <v>676</v>
      </c>
      <c r="G40" s="2" t="s">
        <v>677</v>
      </c>
      <c r="H40" s="2"/>
      <c r="I40" s="2" t="s">
        <v>678</v>
      </c>
      <c r="J40" s="2" t="s">
        <v>679</v>
      </c>
      <c r="K40" s="2"/>
    </row>
    <row r="41" spans="1:11" x14ac:dyDescent="0.25">
      <c r="A41" s="2" t="s">
        <v>682</v>
      </c>
      <c r="B41" s="2"/>
      <c r="C41" s="2"/>
      <c r="D41" s="2"/>
      <c r="E41" s="2"/>
      <c r="F41" s="2"/>
      <c r="G41" s="2"/>
      <c r="H41" s="2"/>
      <c r="I41" s="2"/>
      <c r="J41" s="2"/>
      <c r="K41" s="2"/>
    </row>
    <row r="42" spans="1:11" x14ac:dyDescent="0.25">
      <c r="A42" s="2" t="s">
        <v>686</v>
      </c>
      <c r="B42" s="2"/>
      <c r="C42" s="2"/>
      <c r="D42" s="2"/>
      <c r="E42" s="2"/>
      <c r="F42" s="2"/>
      <c r="G42" s="2"/>
      <c r="H42" s="2"/>
      <c r="I42" s="2"/>
      <c r="J42" s="2"/>
      <c r="K42" s="2"/>
    </row>
    <row r="43" spans="1:11" x14ac:dyDescent="0.25">
      <c r="A43" s="2" t="s">
        <v>689</v>
      </c>
      <c r="B43" s="2"/>
      <c r="C43" s="2"/>
      <c r="D43" s="2"/>
      <c r="E43" s="2"/>
      <c r="F43" s="2"/>
      <c r="G43" s="2"/>
      <c r="H43" s="2"/>
      <c r="I43" s="2"/>
      <c r="J43" s="2"/>
      <c r="K43" s="2"/>
    </row>
    <row r="44" spans="1:11" x14ac:dyDescent="0.25">
      <c r="A44" s="2" t="s">
        <v>695</v>
      </c>
      <c r="B44" s="2"/>
      <c r="C44" s="2"/>
      <c r="D44" s="2"/>
      <c r="E44" s="2"/>
      <c r="F44" s="2"/>
      <c r="G44" s="2"/>
      <c r="H44" s="2"/>
      <c r="I44" s="2"/>
      <c r="J44" s="2"/>
      <c r="K44" s="2"/>
    </row>
    <row r="45" spans="1:11" x14ac:dyDescent="0.25">
      <c r="A45" s="2" t="s">
        <v>705</v>
      </c>
      <c r="B45" s="2"/>
      <c r="C45" s="2"/>
      <c r="D45" s="2"/>
      <c r="E45" s="2"/>
      <c r="F45" s="2"/>
      <c r="G45" s="2"/>
      <c r="H45" s="2"/>
      <c r="I45" s="2"/>
      <c r="J45" s="2"/>
      <c r="K45" s="2"/>
    </row>
    <row r="46" spans="1:11" x14ac:dyDescent="0.25">
      <c r="A46" s="2" t="s">
        <v>709</v>
      </c>
      <c r="B46" s="2"/>
      <c r="C46" s="2"/>
      <c r="D46" s="2"/>
      <c r="E46" s="2"/>
      <c r="F46" s="2"/>
      <c r="G46" s="2"/>
      <c r="H46" s="2"/>
      <c r="I46" s="2"/>
      <c r="J46" s="2"/>
      <c r="K46" s="2"/>
    </row>
    <row r="47" spans="1:11" x14ac:dyDescent="0.25">
      <c r="A47" s="2" t="s">
        <v>718</v>
      </c>
      <c r="B47" s="2" t="s">
        <v>541</v>
      </c>
      <c r="C47" s="2">
        <v>800</v>
      </c>
      <c r="D47" s="2"/>
      <c r="E47" s="2"/>
      <c r="F47" s="2"/>
      <c r="G47" s="2"/>
      <c r="H47" s="2"/>
      <c r="I47" s="2"/>
      <c r="J47" s="2"/>
      <c r="K47" s="2"/>
    </row>
    <row r="48" spans="1:11" x14ac:dyDescent="0.25">
      <c r="A48" s="2" t="s">
        <v>728</v>
      </c>
      <c r="B48" s="2"/>
      <c r="C48" s="2"/>
      <c r="D48" s="2"/>
      <c r="E48" s="2"/>
      <c r="F48" s="2"/>
      <c r="G48" s="2"/>
      <c r="H48" s="2"/>
      <c r="I48" s="2"/>
      <c r="J48" s="2"/>
      <c r="K48" s="2"/>
    </row>
    <row r="49" spans="1:11" x14ac:dyDescent="0.25">
      <c r="A49" s="2" t="s">
        <v>731</v>
      </c>
      <c r="B49" s="2"/>
      <c r="C49" s="2"/>
      <c r="D49" s="2"/>
      <c r="E49" s="2"/>
      <c r="F49" s="2"/>
      <c r="G49" s="2"/>
      <c r="H49" s="2"/>
      <c r="I49" s="2"/>
      <c r="J49" s="2"/>
      <c r="K49" s="2"/>
    </row>
    <row r="50" spans="1:11" x14ac:dyDescent="0.25">
      <c r="A50" s="2" t="s">
        <v>738</v>
      </c>
      <c r="B50" s="2"/>
      <c r="C50" s="2"/>
      <c r="D50" s="2"/>
      <c r="E50" s="2"/>
      <c r="F50" s="2"/>
      <c r="G50" s="2"/>
      <c r="H50" s="2"/>
      <c r="I50" s="2"/>
      <c r="J50" s="2"/>
      <c r="K50" s="2"/>
    </row>
    <row r="51" spans="1:11" x14ac:dyDescent="0.25">
      <c r="A51" s="2" t="s">
        <v>742</v>
      </c>
      <c r="B51" s="2"/>
      <c r="C51" s="2"/>
      <c r="D51" s="2"/>
      <c r="E51" s="2"/>
      <c r="F51" s="2"/>
      <c r="G51" s="2"/>
      <c r="H51" s="2"/>
      <c r="I51" s="2"/>
      <c r="J51" s="2"/>
      <c r="K51" s="2"/>
    </row>
    <row r="52" spans="1:11" x14ac:dyDescent="0.25">
      <c r="A52" s="2" t="s">
        <v>747</v>
      </c>
      <c r="B52" s="2"/>
      <c r="C52" s="2"/>
      <c r="D52" s="2"/>
      <c r="E52" s="2"/>
      <c r="F52" s="2"/>
      <c r="G52" s="2"/>
      <c r="H52" s="2"/>
      <c r="I52" s="2"/>
      <c r="J52" s="2"/>
      <c r="K52" s="2"/>
    </row>
    <row r="53" spans="1:11" x14ac:dyDescent="0.25">
      <c r="A53" s="2" t="s">
        <v>756</v>
      </c>
      <c r="B53" s="2"/>
      <c r="C53" s="2"/>
      <c r="D53" s="2"/>
      <c r="E53" s="2"/>
      <c r="F53" s="2"/>
      <c r="G53" s="2"/>
      <c r="H53" s="2"/>
      <c r="I53" s="2"/>
      <c r="J53" s="2"/>
      <c r="K53" s="2"/>
    </row>
    <row r="54" spans="1:11" x14ac:dyDescent="0.25">
      <c r="A54" s="34" t="s">
        <v>765</v>
      </c>
      <c r="B54" s="35"/>
      <c r="C54" s="35"/>
      <c r="D54" s="35"/>
      <c r="E54" s="35"/>
      <c r="F54" s="35"/>
      <c r="G54" s="35"/>
      <c r="H54" s="35"/>
      <c r="I54" s="35"/>
      <c r="J54" s="35"/>
      <c r="K54" s="35"/>
    </row>
    <row r="55" spans="1:11" x14ac:dyDescent="0.25">
      <c r="A55" s="34" t="s">
        <v>767</v>
      </c>
      <c r="B55" s="35"/>
      <c r="C55" s="35"/>
      <c r="D55" s="35"/>
      <c r="E55" s="35"/>
      <c r="F55" s="35"/>
      <c r="G55" s="35"/>
      <c r="H55" s="35"/>
      <c r="I55" s="35"/>
      <c r="J55" s="35"/>
      <c r="K55" s="35"/>
    </row>
    <row r="56" spans="1:11" x14ac:dyDescent="0.25">
      <c r="A56" s="34" t="s">
        <v>770</v>
      </c>
      <c r="B56" s="35"/>
      <c r="C56" s="35"/>
      <c r="D56" s="35"/>
      <c r="E56" s="35"/>
      <c r="F56" s="35"/>
      <c r="G56" s="35"/>
      <c r="H56" s="35"/>
      <c r="I56" s="35"/>
      <c r="J56" s="35"/>
      <c r="K56" s="35"/>
    </row>
    <row r="57" spans="1:11" x14ac:dyDescent="0.25">
      <c r="A57" s="34" t="s">
        <v>774</v>
      </c>
      <c r="B57" s="35"/>
      <c r="C57" s="35"/>
      <c r="D57" s="35"/>
      <c r="E57" s="35"/>
      <c r="F57" s="35"/>
      <c r="G57" s="35"/>
      <c r="H57" s="35"/>
      <c r="I57" s="35"/>
      <c r="J57" s="35"/>
      <c r="K57" s="35"/>
    </row>
    <row r="58" spans="1:11" x14ac:dyDescent="0.25">
      <c r="A58" s="34" t="s">
        <v>776</v>
      </c>
      <c r="B58" s="35"/>
      <c r="C58" s="35"/>
      <c r="D58" s="35"/>
      <c r="E58" s="35"/>
      <c r="F58" s="35"/>
      <c r="G58" s="35"/>
      <c r="H58" s="35"/>
      <c r="I58" s="35"/>
      <c r="J58" s="35"/>
      <c r="K58" s="3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8"/>
  <sheetViews>
    <sheetView workbookViewId="0">
      <selection sqref="A1:A1048576"/>
    </sheetView>
  </sheetViews>
  <sheetFormatPr defaultRowHeight="15" x14ac:dyDescent="0.25"/>
  <cols>
    <col min="2" max="2" width="95.5703125" bestFit="1" customWidth="1"/>
    <col min="3" max="3" width="11.5703125" bestFit="1" customWidth="1"/>
  </cols>
  <sheetData>
    <row r="1" spans="1:3" x14ac:dyDescent="0.25">
      <c r="A1" s="4" t="s">
        <v>162</v>
      </c>
      <c r="B1" s="4" t="s">
        <v>304</v>
      </c>
      <c r="C1" s="4" t="s">
        <v>305</v>
      </c>
    </row>
    <row r="2" spans="1:3" x14ac:dyDescent="0.25">
      <c r="A2" s="2" t="s">
        <v>386</v>
      </c>
      <c r="B2" s="2"/>
      <c r="C2" s="2"/>
    </row>
    <row r="3" spans="1:3" x14ac:dyDescent="0.25">
      <c r="A3" s="2" t="s">
        <v>394</v>
      </c>
      <c r="B3" s="2"/>
      <c r="C3" s="2"/>
    </row>
    <row r="4" spans="1:3" x14ac:dyDescent="0.25">
      <c r="A4" s="2" t="s">
        <v>396</v>
      </c>
      <c r="B4" s="2"/>
      <c r="C4" s="2"/>
    </row>
    <row r="5" spans="1:3" x14ac:dyDescent="0.25">
      <c r="A5" s="2" t="s">
        <v>399</v>
      </c>
      <c r="B5" s="2"/>
      <c r="C5" s="2"/>
    </row>
    <row r="6" spans="1:3" x14ac:dyDescent="0.25">
      <c r="A6" s="2" t="s">
        <v>410</v>
      </c>
      <c r="B6" s="2"/>
      <c r="C6" s="2"/>
    </row>
    <row r="7" spans="1:3" x14ac:dyDescent="0.25">
      <c r="A7" s="2" t="s">
        <v>417</v>
      </c>
      <c r="B7" s="2" t="s">
        <v>429</v>
      </c>
      <c r="C7" s="2"/>
    </row>
    <row r="8" spans="1:3" x14ac:dyDescent="0.25">
      <c r="A8" s="2" t="s">
        <v>430</v>
      </c>
      <c r="B8" s="2"/>
      <c r="C8" s="2"/>
    </row>
    <row r="9" spans="1:3" x14ac:dyDescent="0.25">
      <c r="A9" s="2" t="s">
        <v>448</v>
      </c>
      <c r="B9" s="2"/>
      <c r="C9" s="2"/>
    </row>
    <row r="10" spans="1:3" x14ac:dyDescent="0.25">
      <c r="A10" s="2" t="s">
        <v>450</v>
      </c>
      <c r="B10" s="2"/>
      <c r="C10" s="2"/>
    </row>
    <row r="11" spans="1:3" x14ac:dyDescent="0.25">
      <c r="A11" s="2" t="s">
        <v>455</v>
      </c>
      <c r="B11" s="2"/>
      <c r="C11" s="2"/>
    </row>
    <row r="12" spans="1:3" x14ac:dyDescent="0.25">
      <c r="A12" s="2" t="s">
        <v>463</v>
      </c>
      <c r="B12" s="2"/>
      <c r="C12" s="2"/>
    </row>
    <row r="13" spans="1:3" x14ac:dyDescent="0.25">
      <c r="A13" s="2" t="s">
        <v>471</v>
      </c>
      <c r="B13" s="2" t="s">
        <v>429</v>
      </c>
      <c r="C13" s="2"/>
    </row>
    <row r="14" spans="1:3" x14ac:dyDescent="0.25">
      <c r="A14" s="2" t="s">
        <v>480</v>
      </c>
      <c r="B14" s="2"/>
      <c r="C14" s="2"/>
    </row>
    <row r="15" spans="1:3" x14ac:dyDescent="0.25">
      <c r="A15" s="2" t="s">
        <v>485</v>
      </c>
      <c r="B15" s="2"/>
      <c r="C15" s="2"/>
    </row>
    <row r="16" spans="1:3" x14ac:dyDescent="0.25">
      <c r="A16" s="2" t="s">
        <v>486</v>
      </c>
      <c r="B16" s="2"/>
      <c r="C16" s="2"/>
    </row>
    <row r="17" spans="1:3" x14ac:dyDescent="0.25">
      <c r="A17" s="2" t="s">
        <v>491</v>
      </c>
      <c r="B17" s="2"/>
      <c r="C17" s="2"/>
    </row>
    <row r="18" spans="1:3" x14ac:dyDescent="0.25">
      <c r="A18" s="2" t="s">
        <v>506</v>
      </c>
      <c r="B18" s="2"/>
      <c r="C18" s="2"/>
    </row>
    <row r="19" spans="1:3" x14ac:dyDescent="0.25">
      <c r="A19" s="2" t="s">
        <v>507</v>
      </c>
      <c r="B19" s="2"/>
      <c r="C19" s="2"/>
    </row>
    <row r="20" spans="1:3" x14ac:dyDescent="0.25">
      <c r="A20" s="2" t="s">
        <v>520</v>
      </c>
      <c r="B20" s="2"/>
      <c r="C20" s="2"/>
    </row>
    <row r="21" spans="1:3" x14ac:dyDescent="0.25">
      <c r="A21" s="2" t="s">
        <v>529</v>
      </c>
      <c r="B21" s="2"/>
      <c r="C21" s="2"/>
    </row>
    <row r="22" spans="1:3" x14ac:dyDescent="0.25">
      <c r="A22" s="2" t="s">
        <v>533</v>
      </c>
      <c r="B22" s="2"/>
      <c r="C22" s="2"/>
    </row>
    <row r="23" spans="1:3" x14ac:dyDescent="0.25">
      <c r="A23" s="2" t="s">
        <v>539</v>
      </c>
      <c r="B23" s="2"/>
      <c r="C23" s="2"/>
    </row>
    <row r="24" spans="1:3" x14ac:dyDescent="0.25">
      <c r="A24" s="2" t="s">
        <v>542</v>
      </c>
      <c r="B24" s="2"/>
      <c r="C24" s="2"/>
    </row>
    <row r="25" spans="1:3" x14ac:dyDescent="0.25">
      <c r="A25" s="2" t="s">
        <v>547</v>
      </c>
      <c r="B25" s="2"/>
      <c r="C25" s="2"/>
    </row>
    <row r="26" spans="1:3" x14ac:dyDescent="0.25">
      <c r="A26" s="2" t="s">
        <v>548</v>
      </c>
      <c r="B26" s="2" t="s">
        <v>573</v>
      </c>
      <c r="C26" s="2"/>
    </row>
    <row r="27" spans="1:3" x14ac:dyDescent="0.25">
      <c r="A27" s="2" t="s">
        <v>586</v>
      </c>
      <c r="B27" s="2"/>
      <c r="C27" s="2"/>
    </row>
    <row r="28" spans="1:3" x14ac:dyDescent="0.25">
      <c r="A28" s="2" t="s">
        <v>590</v>
      </c>
      <c r="B28" s="2"/>
      <c r="C28" s="2"/>
    </row>
    <row r="29" spans="1:3" x14ac:dyDescent="0.25">
      <c r="A29" s="2" t="s">
        <v>602</v>
      </c>
      <c r="B29" s="2"/>
      <c r="C29" s="2"/>
    </row>
    <row r="30" spans="1:3" x14ac:dyDescent="0.25">
      <c r="A30" s="2" t="s">
        <v>605</v>
      </c>
      <c r="B30" s="2"/>
      <c r="C30" s="2"/>
    </row>
    <row r="31" spans="1:3" x14ac:dyDescent="0.25">
      <c r="A31" s="2" t="s">
        <v>612</v>
      </c>
      <c r="B31" s="2"/>
      <c r="C31" s="2"/>
    </row>
    <row r="32" spans="1:3" x14ac:dyDescent="0.25">
      <c r="A32" s="2" t="s">
        <v>618</v>
      </c>
      <c r="B32" s="2"/>
      <c r="C32" s="2"/>
    </row>
    <row r="33" spans="1:3" x14ac:dyDescent="0.25">
      <c r="A33" s="2" t="s">
        <v>622</v>
      </c>
      <c r="B33" s="2"/>
      <c r="C33" s="2"/>
    </row>
    <row r="34" spans="1:3" x14ac:dyDescent="0.25">
      <c r="A34" s="2" t="s">
        <v>624</v>
      </c>
      <c r="B34" s="2"/>
      <c r="C34" s="2"/>
    </row>
    <row r="35" spans="1:3" x14ac:dyDescent="0.25">
      <c r="A35" s="2" t="s">
        <v>630</v>
      </c>
      <c r="B35" s="2"/>
      <c r="C35" s="2"/>
    </row>
    <row r="36" spans="1:3" x14ac:dyDescent="0.25">
      <c r="A36" s="2" t="s">
        <v>633</v>
      </c>
      <c r="B36" s="2"/>
      <c r="C36" s="2"/>
    </row>
    <row r="37" spans="1:3" x14ac:dyDescent="0.25">
      <c r="A37" s="2" t="s">
        <v>639</v>
      </c>
      <c r="B37" s="2"/>
      <c r="C37" s="2"/>
    </row>
    <row r="38" spans="1:3" x14ac:dyDescent="0.25">
      <c r="A38" s="2" t="s">
        <v>645</v>
      </c>
      <c r="B38" s="2" t="s">
        <v>573</v>
      </c>
      <c r="C38" s="2"/>
    </row>
    <row r="39" spans="1:3" x14ac:dyDescent="0.25">
      <c r="A39" s="2" t="s">
        <v>653</v>
      </c>
      <c r="B39" s="2"/>
      <c r="C39" s="2"/>
    </row>
    <row r="40" spans="1:3" x14ac:dyDescent="0.25">
      <c r="A40" s="2" t="s">
        <v>668</v>
      </c>
      <c r="B40" s="2" t="s">
        <v>429</v>
      </c>
      <c r="C40" s="2"/>
    </row>
    <row r="41" spans="1:3" x14ac:dyDescent="0.25">
      <c r="A41" s="2" t="s">
        <v>682</v>
      </c>
      <c r="B41" s="2"/>
      <c r="C41" s="2"/>
    </row>
    <row r="42" spans="1:3" x14ac:dyDescent="0.25">
      <c r="A42" s="2" t="s">
        <v>686</v>
      </c>
      <c r="B42" s="2"/>
      <c r="C42" s="2"/>
    </row>
    <row r="43" spans="1:3" x14ac:dyDescent="0.25">
      <c r="A43" s="2" t="s">
        <v>689</v>
      </c>
      <c r="B43" s="2"/>
      <c r="C43" s="2"/>
    </row>
    <row r="44" spans="1:3" x14ac:dyDescent="0.25">
      <c r="A44" s="2" t="s">
        <v>695</v>
      </c>
      <c r="B44" s="2" t="s">
        <v>700</v>
      </c>
      <c r="C44" s="2"/>
    </row>
    <row r="45" spans="1:3" x14ac:dyDescent="0.25">
      <c r="A45" s="2" t="s">
        <v>705</v>
      </c>
      <c r="B45" s="2"/>
      <c r="C45" s="2"/>
    </row>
    <row r="46" spans="1:3" x14ac:dyDescent="0.25">
      <c r="A46" s="2" t="s">
        <v>709</v>
      </c>
      <c r="B46" s="2"/>
      <c r="C46" s="2"/>
    </row>
    <row r="47" spans="1:3" x14ac:dyDescent="0.25">
      <c r="A47" s="2" t="s">
        <v>718</v>
      </c>
      <c r="B47" s="2" t="s">
        <v>700</v>
      </c>
      <c r="C47" s="2"/>
    </row>
    <row r="48" spans="1:3" x14ac:dyDescent="0.25">
      <c r="A48" s="2" t="s">
        <v>728</v>
      </c>
      <c r="B48" s="2" t="s">
        <v>573</v>
      </c>
      <c r="C48" s="2"/>
    </row>
    <row r="49" spans="1:3" x14ac:dyDescent="0.25">
      <c r="A49" s="2" t="s">
        <v>731</v>
      </c>
      <c r="B49" s="2"/>
      <c r="C49" s="2"/>
    </row>
    <row r="50" spans="1:3" x14ac:dyDescent="0.25">
      <c r="A50" s="2" t="s">
        <v>738</v>
      </c>
      <c r="B50" s="2"/>
      <c r="C50" s="2"/>
    </row>
    <row r="51" spans="1:3" x14ac:dyDescent="0.25">
      <c r="A51" s="2" t="s">
        <v>742</v>
      </c>
      <c r="B51" s="2"/>
      <c r="C51" s="2"/>
    </row>
    <row r="52" spans="1:3" x14ac:dyDescent="0.25">
      <c r="A52" s="2" t="s">
        <v>747</v>
      </c>
      <c r="B52" s="2"/>
      <c r="C52" s="2"/>
    </row>
    <row r="53" spans="1:3" x14ac:dyDescent="0.25">
      <c r="A53" s="2" t="s">
        <v>756</v>
      </c>
      <c r="B53" s="2"/>
      <c r="C53" s="2"/>
    </row>
    <row r="54" spans="1:3" x14ac:dyDescent="0.25">
      <c r="A54" s="34" t="s">
        <v>765</v>
      </c>
      <c r="B54" s="35"/>
      <c r="C54" s="35"/>
    </row>
    <row r="55" spans="1:3" x14ac:dyDescent="0.25">
      <c r="A55" s="34" t="s">
        <v>767</v>
      </c>
      <c r="B55" s="35"/>
      <c r="C55" s="35"/>
    </row>
    <row r="56" spans="1:3" x14ac:dyDescent="0.25">
      <c r="A56" s="34" t="s">
        <v>770</v>
      </c>
      <c r="B56" s="35"/>
      <c r="C56" s="35"/>
    </row>
    <row r="57" spans="1:3" x14ac:dyDescent="0.25">
      <c r="A57" s="34" t="s">
        <v>774</v>
      </c>
      <c r="B57" s="35"/>
      <c r="C57" s="35"/>
    </row>
    <row r="58" spans="1:3" x14ac:dyDescent="0.25">
      <c r="A58" s="34" t="s">
        <v>776</v>
      </c>
      <c r="B58" s="35"/>
      <c r="C58" s="3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58"/>
  <sheetViews>
    <sheetView workbookViewId="0">
      <selection sqref="A1:A1048576"/>
    </sheetView>
  </sheetViews>
  <sheetFormatPr defaultRowHeight="15" x14ac:dyDescent="0.25"/>
  <sheetData>
    <row r="1" spans="1:4" x14ac:dyDescent="0.25">
      <c r="A1" s="4" t="s">
        <v>162</v>
      </c>
      <c r="B1" s="4" t="s">
        <v>306</v>
      </c>
      <c r="C1" s="4" t="s">
        <v>307</v>
      </c>
      <c r="D1" s="4" t="s">
        <v>308</v>
      </c>
    </row>
    <row r="2" spans="1:4" x14ac:dyDescent="0.25">
      <c r="A2" s="2" t="s">
        <v>386</v>
      </c>
      <c r="B2" s="2"/>
      <c r="C2" s="2"/>
      <c r="D2" s="2"/>
    </row>
    <row r="3" spans="1:4" x14ac:dyDescent="0.25">
      <c r="A3" s="2" t="s">
        <v>394</v>
      </c>
      <c r="B3" s="2"/>
      <c r="C3" s="2"/>
      <c r="D3" s="2"/>
    </row>
    <row r="4" spans="1:4" x14ac:dyDescent="0.25">
      <c r="A4" s="2" t="s">
        <v>396</v>
      </c>
      <c r="B4" s="2"/>
      <c r="C4" s="2"/>
      <c r="D4" s="2"/>
    </row>
    <row r="5" spans="1:4" x14ac:dyDescent="0.25">
      <c r="A5" s="2" t="s">
        <v>399</v>
      </c>
      <c r="B5" s="2"/>
      <c r="C5" s="2"/>
      <c r="D5" s="2"/>
    </row>
    <row r="6" spans="1:4" x14ac:dyDescent="0.25">
      <c r="A6" s="2" t="s">
        <v>410</v>
      </c>
      <c r="B6" s="2"/>
      <c r="C6" s="2"/>
      <c r="D6" s="2"/>
    </row>
    <row r="7" spans="1:4" x14ac:dyDescent="0.25">
      <c r="A7" s="2" t="s">
        <v>417</v>
      </c>
      <c r="B7" s="2"/>
      <c r="C7" s="2"/>
      <c r="D7" s="2"/>
    </row>
    <row r="8" spans="1:4" x14ac:dyDescent="0.25">
      <c r="A8" s="2" t="s">
        <v>430</v>
      </c>
      <c r="B8" s="2"/>
      <c r="C8" s="2"/>
      <c r="D8" s="2"/>
    </row>
    <row r="9" spans="1:4" x14ac:dyDescent="0.25">
      <c r="A9" s="2" t="s">
        <v>448</v>
      </c>
      <c r="B9" s="2"/>
      <c r="C9" s="2"/>
      <c r="D9" s="2"/>
    </row>
    <row r="10" spans="1:4" x14ac:dyDescent="0.25">
      <c r="A10" s="2" t="s">
        <v>450</v>
      </c>
      <c r="B10" s="2"/>
      <c r="C10" s="2"/>
      <c r="D10" s="2"/>
    </row>
    <row r="11" spans="1:4" x14ac:dyDescent="0.25">
      <c r="A11" s="2" t="s">
        <v>455</v>
      </c>
      <c r="B11" s="2"/>
      <c r="C11" s="2"/>
      <c r="D11" s="2"/>
    </row>
    <row r="12" spans="1:4" x14ac:dyDescent="0.25">
      <c r="A12" s="2" t="s">
        <v>463</v>
      </c>
      <c r="B12" s="2"/>
      <c r="C12" s="2"/>
      <c r="D12" s="2"/>
    </row>
    <row r="13" spans="1:4" x14ac:dyDescent="0.25">
      <c r="A13" s="2" t="s">
        <v>471</v>
      </c>
      <c r="B13" s="2">
        <v>20</v>
      </c>
      <c r="C13" s="2">
        <v>30</v>
      </c>
      <c r="D13" s="2">
        <v>50</v>
      </c>
    </row>
    <row r="14" spans="1:4" x14ac:dyDescent="0.25">
      <c r="A14" s="2" t="s">
        <v>480</v>
      </c>
      <c r="B14" s="2"/>
      <c r="C14" s="2"/>
      <c r="D14" s="2"/>
    </row>
    <row r="15" spans="1:4" x14ac:dyDescent="0.25">
      <c r="A15" s="2" t="s">
        <v>485</v>
      </c>
      <c r="B15" s="2"/>
      <c r="C15" s="2"/>
      <c r="D15" s="2"/>
    </row>
    <row r="16" spans="1:4" x14ac:dyDescent="0.25">
      <c r="A16" s="2" t="s">
        <v>486</v>
      </c>
      <c r="B16" s="2"/>
      <c r="C16" s="2"/>
      <c r="D16" s="2"/>
    </row>
    <row r="17" spans="1:4" x14ac:dyDescent="0.25">
      <c r="A17" s="2" t="s">
        <v>491</v>
      </c>
      <c r="B17" s="2"/>
      <c r="C17" s="2"/>
      <c r="D17" s="2"/>
    </row>
    <row r="18" spans="1:4" x14ac:dyDescent="0.25">
      <c r="A18" s="2" t="s">
        <v>506</v>
      </c>
      <c r="B18" s="2"/>
      <c r="C18" s="2"/>
      <c r="D18" s="2"/>
    </row>
    <row r="19" spans="1:4" x14ac:dyDescent="0.25">
      <c r="A19" s="2" t="s">
        <v>507</v>
      </c>
      <c r="B19" s="2"/>
      <c r="C19" s="2"/>
      <c r="D19" s="2"/>
    </row>
    <row r="20" spans="1:4" x14ac:dyDescent="0.25">
      <c r="A20" s="2" t="s">
        <v>520</v>
      </c>
      <c r="B20" s="2"/>
      <c r="C20" s="2"/>
      <c r="D20" s="2"/>
    </row>
    <row r="21" spans="1:4" x14ac:dyDescent="0.25">
      <c r="A21" s="2" t="s">
        <v>529</v>
      </c>
      <c r="B21" s="2"/>
      <c r="C21" s="2"/>
      <c r="D21" s="2"/>
    </row>
    <row r="22" spans="1:4" x14ac:dyDescent="0.25">
      <c r="A22" s="2" t="s">
        <v>533</v>
      </c>
      <c r="B22" s="2"/>
      <c r="C22" s="2"/>
      <c r="D22" s="2"/>
    </row>
    <row r="23" spans="1:4" x14ac:dyDescent="0.25">
      <c r="A23" s="2" t="s">
        <v>539</v>
      </c>
      <c r="B23" s="2"/>
      <c r="C23" s="2"/>
      <c r="D23" s="2"/>
    </row>
    <row r="24" spans="1:4" x14ac:dyDescent="0.25">
      <c r="A24" s="2" t="s">
        <v>542</v>
      </c>
      <c r="B24" s="2"/>
      <c r="C24" s="2"/>
      <c r="D24" s="2"/>
    </row>
    <row r="25" spans="1:4" x14ac:dyDescent="0.25">
      <c r="A25" s="2" t="s">
        <v>547</v>
      </c>
      <c r="B25" s="2"/>
      <c r="C25" s="2"/>
      <c r="D25" s="2"/>
    </row>
    <row r="26" spans="1:4" x14ac:dyDescent="0.25">
      <c r="A26" s="2" t="s">
        <v>548</v>
      </c>
      <c r="B26" s="2"/>
      <c r="C26" s="2"/>
      <c r="D26" s="2"/>
    </row>
    <row r="27" spans="1:4" x14ac:dyDescent="0.25">
      <c r="A27" s="2" t="s">
        <v>586</v>
      </c>
      <c r="B27" s="2"/>
      <c r="C27" s="2"/>
      <c r="D27" s="2"/>
    </row>
    <row r="28" spans="1:4" x14ac:dyDescent="0.25">
      <c r="A28" s="2" t="s">
        <v>590</v>
      </c>
      <c r="B28" s="2"/>
      <c r="C28" s="2"/>
      <c r="D28" s="2"/>
    </row>
    <row r="29" spans="1:4" x14ac:dyDescent="0.25">
      <c r="A29" s="2" t="s">
        <v>602</v>
      </c>
      <c r="B29" s="2"/>
      <c r="C29" s="2"/>
      <c r="D29" s="2"/>
    </row>
    <row r="30" spans="1:4" x14ac:dyDescent="0.25">
      <c r="A30" s="2" t="s">
        <v>605</v>
      </c>
      <c r="B30" s="2"/>
      <c r="C30" s="2"/>
      <c r="D30" s="2"/>
    </row>
    <row r="31" spans="1:4" x14ac:dyDescent="0.25">
      <c r="A31" s="2" t="s">
        <v>612</v>
      </c>
      <c r="B31" s="2"/>
      <c r="C31" s="2"/>
      <c r="D31" s="2"/>
    </row>
    <row r="32" spans="1:4" x14ac:dyDescent="0.25">
      <c r="A32" s="2" t="s">
        <v>618</v>
      </c>
      <c r="B32" s="2"/>
      <c r="C32" s="2"/>
      <c r="D32" s="2"/>
    </row>
    <row r="33" spans="1:4" x14ac:dyDescent="0.25">
      <c r="A33" s="2" t="s">
        <v>622</v>
      </c>
      <c r="B33" s="2"/>
      <c r="C33" s="2"/>
      <c r="D33" s="2"/>
    </row>
    <row r="34" spans="1:4" x14ac:dyDescent="0.25">
      <c r="A34" s="2" t="s">
        <v>624</v>
      </c>
      <c r="B34" s="2"/>
      <c r="C34" s="2"/>
      <c r="D34" s="2"/>
    </row>
    <row r="35" spans="1:4" x14ac:dyDescent="0.25">
      <c r="A35" s="2" t="s">
        <v>630</v>
      </c>
      <c r="B35" s="2"/>
      <c r="C35" s="2"/>
      <c r="D35" s="2"/>
    </row>
    <row r="36" spans="1:4" x14ac:dyDescent="0.25">
      <c r="A36" s="2" t="s">
        <v>633</v>
      </c>
      <c r="B36" s="2"/>
      <c r="C36" s="2"/>
      <c r="D36" s="2"/>
    </row>
    <row r="37" spans="1:4" x14ac:dyDescent="0.25">
      <c r="A37" s="2" t="s">
        <v>639</v>
      </c>
      <c r="B37" s="2"/>
      <c r="C37" s="2"/>
      <c r="D37" s="2"/>
    </row>
    <row r="38" spans="1:4" x14ac:dyDescent="0.25">
      <c r="A38" s="2" t="s">
        <v>645</v>
      </c>
      <c r="B38" s="2">
        <v>70</v>
      </c>
      <c r="C38" s="2">
        <v>80</v>
      </c>
      <c r="D38" s="2">
        <v>90</v>
      </c>
    </row>
    <row r="39" spans="1:4" x14ac:dyDescent="0.25">
      <c r="A39" s="2" t="s">
        <v>653</v>
      </c>
      <c r="B39" s="2"/>
      <c r="C39" s="2"/>
      <c r="D39" s="2"/>
    </row>
    <row r="40" spans="1:4" x14ac:dyDescent="0.25">
      <c r="A40" s="2" t="s">
        <v>668</v>
      </c>
      <c r="B40" s="29">
        <v>10</v>
      </c>
      <c r="C40" s="29">
        <v>20</v>
      </c>
      <c r="D40" s="29">
        <v>30</v>
      </c>
    </row>
    <row r="41" spans="1:4" x14ac:dyDescent="0.25">
      <c r="A41" s="2" t="s">
        <v>682</v>
      </c>
      <c r="B41" s="2"/>
      <c r="C41" s="2"/>
      <c r="D41" s="2"/>
    </row>
    <row r="42" spans="1:4" x14ac:dyDescent="0.25">
      <c r="A42" s="2" t="s">
        <v>686</v>
      </c>
      <c r="B42" s="2"/>
      <c r="C42" s="2"/>
      <c r="D42" s="2"/>
    </row>
    <row r="43" spans="1:4" x14ac:dyDescent="0.25">
      <c r="A43" s="2" t="s">
        <v>689</v>
      </c>
      <c r="B43" s="2"/>
      <c r="C43" s="2"/>
      <c r="D43" s="2"/>
    </row>
    <row r="44" spans="1:4" x14ac:dyDescent="0.25">
      <c r="A44" s="2" t="s">
        <v>695</v>
      </c>
      <c r="B44" s="2"/>
      <c r="C44" s="2"/>
      <c r="D44" s="2"/>
    </row>
    <row r="45" spans="1:4" x14ac:dyDescent="0.25">
      <c r="A45" s="2" t="s">
        <v>705</v>
      </c>
      <c r="B45" s="2"/>
      <c r="C45" s="2"/>
      <c r="D45" s="2"/>
    </row>
    <row r="46" spans="1:4" x14ac:dyDescent="0.25">
      <c r="A46" s="2" t="s">
        <v>709</v>
      </c>
      <c r="B46" s="2"/>
      <c r="C46" s="2"/>
      <c r="D46" s="2"/>
    </row>
    <row r="47" spans="1:4" x14ac:dyDescent="0.25">
      <c r="A47" s="2" t="s">
        <v>718</v>
      </c>
      <c r="B47" s="2"/>
      <c r="C47" s="2">
        <v>100</v>
      </c>
      <c r="D47" s="2"/>
    </row>
    <row r="48" spans="1:4" x14ac:dyDescent="0.25">
      <c r="A48" s="2" t="s">
        <v>728</v>
      </c>
      <c r="B48" s="2"/>
      <c r="C48" s="2"/>
      <c r="D48" s="2"/>
    </row>
    <row r="49" spans="1:4" x14ac:dyDescent="0.25">
      <c r="A49" s="2" t="s">
        <v>731</v>
      </c>
      <c r="B49" s="2"/>
      <c r="C49" s="2"/>
      <c r="D49" s="2"/>
    </row>
    <row r="50" spans="1:4" x14ac:dyDescent="0.25">
      <c r="A50" s="2" t="s">
        <v>738</v>
      </c>
      <c r="B50" s="2"/>
      <c r="C50" s="2"/>
      <c r="D50" s="2"/>
    </row>
    <row r="51" spans="1:4" x14ac:dyDescent="0.25">
      <c r="A51" s="2" t="s">
        <v>742</v>
      </c>
      <c r="B51" s="2"/>
      <c r="C51" s="2"/>
      <c r="D51" s="2"/>
    </row>
    <row r="52" spans="1:4" x14ac:dyDescent="0.25">
      <c r="A52" s="2" t="s">
        <v>747</v>
      </c>
      <c r="B52" s="2"/>
      <c r="C52" s="2"/>
      <c r="D52" s="2"/>
    </row>
    <row r="53" spans="1:4" x14ac:dyDescent="0.25">
      <c r="A53" s="2" t="s">
        <v>756</v>
      </c>
      <c r="B53" s="2"/>
      <c r="C53" s="2"/>
      <c r="D53" s="2"/>
    </row>
    <row r="54" spans="1:4" x14ac:dyDescent="0.25">
      <c r="A54" s="34" t="s">
        <v>765</v>
      </c>
      <c r="B54" s="35"/>
      <c r="C54" s="35"/>
      <c r="D54" s="35"/>
    </row>
    <row r="55" spans="1:4" x14ac:dyDescent="0.25">
      <c r="A55" s="34" t="s">
        <v>767</v>
      </c>
      <c r="B55" s="35"/>
      <c r="C55" s="35"/>
      <c r="D55" s="35"/>
    </row>
    <row r="56" spans="1:4" x14ac:dyDescent="0.25">
      <c r="A56" s="34" t="s">
        <v>770</v>
      </c>
      <c r="B56" s="35"/>
      <c r="C56" s="35"/>
      <c r="D56" s="35"/>
    </row>
    <row r="57" spans="1:4" x14ac:dyDescent="0.25">
      <c r="A57" s="34" t="s">
        <v>774</v>
      </c>
      <c r="B57" s="35"/>
      <c r="C57" s="35"/>
      <c r="D57" s="35"/>
    </row>
    <row r="58" spans="1:4" x14ac:dyDescent="0.25">
      <c r="A58" s="34" t="s">
        <v>776</v>
      </c>
      <c r="B58" s="35"/>
      <c r="C58" s="35"/>
      <c r="D58" s="3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58"/>
  <sheetViews>
    <sheetView workbookViewId="0">
      <selection sqref="A1:A1048576"/>
    </sheetView>
  </sheetViews>
  <sheetFormatPr defaultRowHeight="15" x14ac:dyDescent="0.25"/>
  <sheetData>
    <row r="1" spans="1:3" x14ac:dyDescent="0.25">
      <c r="A1" s="4" t="s">
        <v>162</v>
      </c>
      <c r="B1" s="4" t="s">
        <v>309</v>
      </c>
      <c r="C1" s="4" t="s">
        <v>310</v>
      </c>
    </row>
    <row r="2" spans="1:3" x14ac:dyDescent="0.25">
      <c r="A2" s="2" t="s">
        <v>386</v>
      </c>
      <c r="B2" s="2"/>
      <c r="C2" s="2"/>
    </row>
    <row r="3" spans="1:3" x14ac:dyDescent="0.25">
      <c r="A3" s="2" t="s">
        <v>394</v>
      </c>
      <c r="B3" s="2"/>
      <c r="C3" s="2"/>
    </row>
    <row r="4" spans="1:3" x14ac:dyDescent="0.25">
      <c r="A4" s="2" t="s">
        <v>396</v>
      </c>
      <c r="B4" s="2"/>
      <c r="C4" s="2"/>
    </row>
    <row r="5" spans="1:3" x14ac:dyDescent="0.25">
      <c r="A5" s="2" t="s">
        <v>399</v>
      </c>
      <c r="B5" s="2"/>
      <c r="C5" s="2"/>
    </row>
    <row r="6" spans="1:3" x14ac:dyDescent="0.25">
      <c r="A6" s="2" t="s">
        <v>410</v>
      </c>
      <c r="B6" s="2"/>
      <c r="C6" s="2"/>
    </row>
    <row r="7" spans="1:3" x14ac:dyDescent="0.25">
      <c r="A7" s="2" t="s">
        <v>417</v>
      </c>
      <c r="B7" s="2"/>
      <c r="C7" s="2"/>
    </row>
    <row r="8" spans="1:3" x14ac:dyDescent="0.25">
      <c r="A8" s="2" t="s">
        <v>430</v>
      </c>
      <c r="B8" s="2"/>
      <c r="C8" s="2"/>
    </row>
    <row r="9" spans="1:3" x14ac:dyDescent="0.25">
      <c r="A9" s="2" t="s">
        <v>448</v>
      </c>
      <c r="B9" s="2"/>
      <c r="C9" s="2"/>
    </row>
    <row r="10" spans="1:3" x14ac:dyDescent="0.25">
      <c r="A10" s="2" t="s">
        <v>450</v>
      </c>
      <c r="B10" s="2"/>
      <c r="C10" s="2"/>
    </row>
    <row r="11" spans="1:3" x14ac:dyDescent="0.25">
      <c r="A11" s="2" t="s">
        <v>455</v>
      </c>
      <c r="B11" s="2"/>
      <c r="C11" s="2"/>
    </row>
    <row r="12" spans="1:3" x14ac:dyDescent="0.25">
      <c r="A12" s="2" t="s">
        <v>463</v>
      </c>
      <c r="B12" s="2"/>
      <c r="C12" s="2"/>
    </row>
    <row r="13" spans="1:3" x14ac:dyDescent="0.25">
      <c r="A13" s="2" t="s">
        <v>471</v>
      </c>
      <c r="B13" s="2"/>
      <c r="C13" s="2"/>
    </row>
    <row r="14" spans="1:3" x14ac:dyDescent="0.25">
      <c r="A14" s="2" t="s">
        <v>480</v>
      </c>
      <c r="B14" s="2"/>
      <c r="C14" s="2"/>
    </row>
    <row r="15" spans="1:3" x14ac:dyDescent="0.25">
      <c r="A15" s="2" t="s">
        <v>485</v>
      </c>
      <c r="B15" s="2"/>
      <c r="C15" s="2"/>
    </row>
    <row r="16" spans="1:3" x14ac:dyDescent="0.25">
      <c r="A16" s="2" t="s">
        <v>486</v>
      </c>
      <c r="B16" s="2"/>
      <c r="C16" s="2"/>
    </row>
    <row r="17" spans="1:3" x14ac:dyDescent="0.25">
      <c r="A17" s="2" t="s">
        <v>491</v>
      </c>
      <c r="B17" s="2" t="s">
        <v>497</v>
      </c>
      <c r="C17" s="2"/>
    </row>
    <row r="18" spans="1:3" x14ac:dyDescent="0.25">
      <c r="A18" s="2" t="s">
        <v>506</v>
      </c>
      <c r="B18" s="2"/>
      <c r="C18" s="2"/>
    </row>
    <row r="19" spans="1:3" x14ac:dyDescent="0.25">
      <c r="A19" s="2" t="s">
        <v>507</v>
      </c>
      <c r="B19" s="2" t="s">
        <v>512</v>
      </c>
      <c r="C19" s="2"/>
    </row>
    <row r="20" spans="1:3" x14ac:dyDescent="0.25">
      <c r="A20" s="2" t="s">
        <v>520</v>
      </c>
      <c r="B20" s="2" t="s">
        <v>523</v>
      </c>
      <c r="C20" s="2"/>
    </row>
    <row r="21" spans="1:3" x14ac:dyDescent="0.25">
      <c r="A21" s="2" t="s">
        <v>529</v>
      </c>
      <c r="B21" s="2"/>
      <c r="C21" s="2"/>
    </row>
    <row r="22" spans="1:3" x14ac:dyDescent="0.25">
      <c r="A22" s="2" t="s">
        <v>533</v>
      </c>
      <c r="B22" s="2"/>
      <c r="C22" s="2"/>
    </row>
    <row r="23" spans="1:3" x14ac:dyDescent="0.25">
      <c r="A23" s="2" t="s">
        <v>539</v>
      </c>
      <c r="B23" s="2"/>
      <c r="C23" s="2"/>
    </row>
    <row r="24" spans="1:3" x14ac:dyDescent="0.25">
      <c r="A24" s="2" t="s">
        <v>542</v>
      </c>
      <c r="B24" s="2"/>
      <c r="C24" s="2"/>
    </row>
    <row r="25" spans="1:3" x14ac:dyDescent="0.25">
      <c r="A25" s="2" t="s">
        <v>547</v>
      </c>
      <c r="B25" s="2"/>
      <c r="C25" s="2"/>
    </row>
    <row r="26" spans="1:3" x14ac:dyDescent="0.25">
      <c r="A26" s="2" t="s">
        <v>548</v>
      </c>
      <c r="B26" s="2" t="s">
        <v>574</v>
      </c>
      <c r="C26" s="2" t="s">
        <v>575</v>
      </c>
    </row>
    <row r="27" spans="1:3" x14ac:dyDescent="0.25">
      <c r="A27" s="2" t="s">
        <v>586</v>
      </c>
      <c r="B27" s="2"/>
      <c r="C27" s="2"/>
    </row>
    <row r="28" spans="1:3" x14ac:dyDescent="0.25">
      <c r="A28" s="2" t="s">
        <v>590</v>
      </c>
      <c r="B28" s="2"/>
      <c r="C28" s="2"/>
    </row>
    <row r="29" spans="1:3" x14ac:dyDescent="0.25">
      <c r="A29" s="2" t="s">
        <v>602</v>
      </c>
      <c r="B29" s="2"/>
      <c r="C29" s="2"/>
    </row>
    <row r="30" spans="1:3" x14ac:dyDescent="0.25">
      <c r="A30" s="2" t="s">
        <v>605</v>
      </c>
      <c r="B30" s="2"/>
      <c r="C30" s="2"/>
    </row>
    <row r="31" spans="1:3" x14ac:dyDescent="0.25">
      <c r="A31" s="2" t="s">
        <v>612</v>
      </c>
      <c r="B31" s="2"/>
      <c r="C31" s="2"/>
    </row>
    <row r="32" spans="1:3" x14ac:dyDescent="0.25">
      <c r="A32" s="2" t="s">
        <v>618</v>
      </c>
      <c r="B32" s="2"/>
      <c r="C32" s="2"/>
    </row>
    <row r="33" spans="1:3" x14ac:dyDescent="0.25">
      <c r="A33" s="2" t="s">
        <v>622</v>
      </c>
      <c r="B33" s="2"/>
      <c r="C33" s="2"/>
    </row>
    <row r="34" spans="1:3" x14ac:dyDescent="0.25">
      <c r="A34" s="2" t="s">
        <v>624</v>
      </c>
      <c r="B34" s="2"/>
      <c r="C34" s="2"/>
    </row>
    <row r="35" spans="1:3" x14ac:dyDescent="0.25">
      <c r="A35" s="2" t="s">
        <v>630</v>
      </c>
      <c r="B35" s="2"/>
      <c r="C35" s="2"/>
    </row>
    <row r="36" spans="1:3" x14ac:dyDescent="0.25">
      <c r="A36" s="2" t="s">
        <v>633</v>
      </c>
      <c r="B36" s="2"/>
      <c r="C36" s="2"/>
    </row>
    <row r="37" spans="1:3" x14ac:dyDescent="0.25">
      <c r="A37" s="2" t="s">
        <v>639</v>
      </c>
      <c r="B37" s="2"/>
      <c r="C37" s="2"/>
    </row>
    <row r="38" spans="1:3" x14ac:dyDescent="0.25">
      <c r="A38" s="2" t="s">
        <v>645</v>
      </c>
      <c r="B38" s="2"/>
      <c r="C38" s="2"/>
    </row>
    <row r="39" spans="1:3" x14ac:dyDescent="0.25">
      <c r="A39" s="2" t="s">
        <v>653</v>
      </c>
      <c r="B39" s="2"/>
      <c r="C39" s="2"/>
    </row>
    <row r="40" spans="1:3" x14ac:dyDescent="0.25">
      <c r="A40" s="2" t="s">
        <v>668</v>
      </c>
      <c r="B40" s="2"/>
      <c r="C40" s="2"/>
    </row>
    <row r="41" spans="1:3" x14ac:dyDescent="0.25">
      <c r="A41" s="2" t="s">
        <v>682</v>
      </c>
      <c r="B41" s="2"/>
      <c r="C41" s="2"/>
    </row>
    <row r="42" spans="1:3" x14ac:dyDescent="0.25">
      <c r="A42" s="2" t="s">
        <v>686</v>
      </c>
      <c r="B42" s="2"/>
      <c r="C42" s="2"/>
    </row>
    <row r="43" spans="1:3" x14ac:dyDescent="0.25">
      <c r="A43" s="2" t="s">
        <v>689</v>
      </c>
      <c r="B43" s="2"/>
      <c r="C43" s="2"/>
    </row>
    <row r="44" spans="1:3" x14ac:dyDescent="0.25">
      <c r="A44" s="2" t="s">
        <v>695</v>
      </c>
      <c r="B44" s="2" t="s">
        <v>574</v>
      </c>
      <c r="C44" s="2" t="s">
        <v>701</v>
      </c>
    </row>
    <row r="45" spans="1:3" x14ac:dyDescent="0.25">
      <c r="A45" s="2" t="s">
        <v>705</v>
      </c>
      <c r="B45" s="2"/>
      <c r="C45" s="2"/>
    </row>
    <row r="46" spans="1:3" x14ac:dyDescent="0.25">
      <c r="A46" s="2" t="s">
        <v>709</v>
      </c>
      <c r="B46" s="2"/>
      <c r="C46" s="2"/>
    </row>
    <row r="47" spans="1:3" x14ac:dyDescent="0.25">
      <c r="A47" s="2" t="s">
        <v>718</v>
      </c>
      <c r="B47" s="2" t="s">
        <v>724</v>
      </c>
      <c r="C47" s="2"/>
    </row>
    <row r="48" spans="1:3" x14ac:dyDescent="0.25">
      <c r="A48" s="2" t="s">
        <v>728</v>
      </c>
      <c r="B48" s="2"/>
      <c r="C48" s="2"/>
    </row>
    <row r="49" spans="1:3" x14ac:dyDescent="0.25">
      <c r="A49" s="2" t="s">
        <v>731</v>
      </c>
      <c r="B49" s="2"/>
      <c r="C49" s="2"/>
    </row>
    <row r="50" spans="1:3" x14ac:dyDescent="0.25">
      <c r="A50" s="2" t="s">
        <v>738</v>
      </c>
      <c r="B50" s="2" t="s">
        <v>741</v>
      </c>
      <c r="C50" s="2"/>
    </row>
    <row r="51" spans="1:3" x14ac:dyDescent="0.25">
      <c r="A51" s="2" t="s">
        <v>742</v>
      </c>
      <c r="B51" s="2"/>
      <c r="C51" s="2"/>
    </row>
    <row r="52" spans="1:3" x14ac:dyDescent="0.25">
      <c r="A52" s="2" t="s">
        <v>747</v>
      </c>
      <c r="B52" s="2"/>
      <c r="C52" s="2"/>
    </row>
    <row r="53" spans="1:3" x14ac:dyDescent="0.25">
      <c r="A53" s="2" t="s">
        <v>756</v>
      </c>
      <c r="B53" s="2"/>
      <c r="C53" s="2"/>
    </row>
    <row r="54" spans="1:3" x14ac:dyDescent="0.25">
      <c r="A54" s="34" t="s">
        <v>765</v>
      </c>
      <c r="B54" s="35"/>
      <c r="C54" s="35"/>
    </row>
    <row r="55" spans="1:3" x14ac:dyDescent="0.25">
      <c r="A55" s="34" t="s">
        <v>767</v>
      </c>
      <c r="B55" s="35"/>
      <c r="C55" s="35"/>
    </row>
    <row r="56" spans="1:3" x14ac:dyDescent="0.25">
      <c r="A56" s="34" t="s">
        <v>770</v>
      </c>
      <c r="B56" s="35"/>
      <c r="C56" s="35"/>
    </row>
    <row r="57" spans="1:3" x14ac:dyDescent="0.25">
      <c r="A57" s="34" t="s">
        <v>774</v>
      </c>
      <c r="B57" s="35"/>
      <c r="C57" s="35"/>
    </row>
    <row r="58" spans="1:3" x14ac:dyDescent="0.25">
      <c r="A58" s="34" t="s">
        <v>776</v>
      </c>
      <c r="B58" s="35"/>
      <c r="C58" s="3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58"/>
  <sheetViews>
    <sheetView workbookViewId="0">
      <selection activeCell="B1" sqref="B1:C58"/>
    </sheetView>
  </sheetViews>
  <sheetFormatPr defaultRowHeight="15" x14ac:dyDescent="0.25"/>
  <sheetData>
    <row r="1" spans="1:3" x14ac:dyDescent="0.25">
      <c r="A1" s="4" t="s">
        <v>162</v>
      </c>
      <c r="B1" s="4" t="s">
        <v>311</v>
      </c>
      <c r="C1" s="4" t="s">
        <v>312</v>
      </c>
    </row>
    <row r="2" spans="1:3" x14ac:dyDescent="0.25">
      <c r="A2" s="2" t="s">
        <v>386</v>
      </c>
      <c r="B2" s="2"/>
      <c r="C2" s="2"/>
    </row>
    <row r="3" spans="1:3" x14ac:dyDescent="0.25">
      <c r="A3" s="2" t="s">
        <v>394</v>
      </c>
      <c r="B3" s="2"/>
      <c r="C3" s="2"/>
    </row>
    <row r="4" spans="1:3" x14ac:dyDescent="0.25">
      <c r="A4" s="2" t="s">
        <v>396</v>
      </c>
      <c r="B4" s="2"/>
      <c r="C4" s="2"/>
    </row>
    <row r="5" spans="1:3" x14ac:dyDescent="0.25">
      <c r="A5" s="2" t="s">
        <v>399</v>
      </c>
      <c r="B5" s="2"/>
      <c r="C5" s="2"/>
    </row>
    <row r="6" spans="1:3" x14ac:dyDescent="0.25">
      <c r="A6" s="2" t="s">
        <v>410</v>
      </c>
      <c r="B6" s="2"/>
      <c r="C6" s="2"/>
    </row>
    <row r="7" spans="1:3" x14ac:dyDescent="0.25">
      <c r="A7" s="2" t="s">
        <v>417</v>
      </c>
      <c r="B7" s="2"/>
      <c r="C7" s="2"/>
    </row>
    <row r="8" spans="1:3" x14ac:dyDescent="0.25">
      <c r="A8" s="2" t="s">
        <v>430</v>
      </c>
      <c r="B8" s="2"/>
      <c r="C8" s="2"/>
    </row>
    <row r="9" spans="1:3" x14ac:dyDescent="0.25">
      <c r="A9" s="2" t="s">
        <v>448</v>
      </c>
      <c r="B9" s="2"/>
      <c r="C9" s="2"/>
    </row>
    <row r="10" spans="1:3" x14ac:dyDescent="0.25">
      <c r="A10" s="2" t="s">
        <v>450</v>
      </c>
      <c r="B10" s="2"/>
      <c r="C10" s="2"/>
    </row>
    <row r="11" spans="1:3" x14ac:dyDescent="0.25">
      <c r="A11" s="2" t="s">
        <v>455</v>
      </c>
      <c r="B11" s="2"/>
      <c r="C11" s="2"/>
    </row>
    <row r="12" spans="1:3" x14ac:dyDescent="0.25">
      <c r="A12" s="2" t="s">
        <v>463</v>
      </c>
      <c r="B12" s="2"/>
      <c r="C12" s="2"/>
    </row>
    <row r="13" spans="1:3" x14ac:dyDescent="0.25">
      <c r="A13" s="2" t="s">
        <v>471</v>
      </c>
      <c r="B13" s="2"/>
      <c r="C13" s="2"/>
    </row>
    <row r="14" spans="1:3" x14ac:dyDescent="0.25">
      <c r="A14" s="2" t="s">
        <v>480</v>
      </c>
      <c r="B14" s="2"/>
      <c r="C14" s="2"/>
    </row>
    <row r="15" spans="1:3" x14ac:dyDescent="0.25">
      <c r="A15" s="2" t="s">
        <v>485</v>
      </c>
      <c r="B15" s="2"/>
      <c r="C15" s="2"/>
    </row>
    <row r="16" spans="1:3" x14ac:dyDescent="0.25">
      <c r="A16" s="2" t="s">
        <v>486</v>
      </c>
      <c r="B16" s="2"/>
      <c r="C16" s="2"/>
    </row>
    <row r="17" spans="1:3" x14ac:dyDescent="0.25">
      <c r="A17" s="2" t="s">
        <v>491</v>
      </c>
      <c r="B17" s="2" t="s">
        <v>498</v>
      </c>
      <c r="C17" s="2"/>
    </row>
    <row r="18" spans="1:3" x14ac:dyDescent="0.25">
      <c r="A18" s="2" t="s">
        <v>506</v>
      </c>
      <c r="B18" s="2"/>
      <c r="C18" s="2"/>
    </row>
    <row r="19" spans="1:3" x14ac:dyDescent="0.25">
      <c r="A19" s="2" t="s">
        <v>507</v>
      </c>
      <c r="B19" s="2" t="s">
        <v>513</v>
      </c>
      <c r="C19" s="2"/>
    </row>
    <row r="20" spans="1:3" x14ac:dyDescent="0.25">
      <c r="A20" s="2" t="s">
        <v>520</v>
      </c>
      <c r="B20" s="2" t="s">
        <v>524</v>
      </c>
      <c r="C20" s="2"/>
    </row>
    <row r="21" spans="1:3" x14ac:dyDescent="0.25">
      <c r="A21" s="2" t="s">
        <v>529</v>
      </c>
      <c r="B21" s="2"/>
      <c r="C21" s="2"/>
    </row>
    <row r="22" spans="1:3" x14ac:dyDescent="0.25">
      <c r="A22" s="2" t="s">
        <v>533</v>
      </c>
      <c r="B22" s="2"/>
      <c r="C22" s="2"/>
    </row>
    <row r="23" spans="1:3" x14ac:dyDescent="0.25">
      <c r="A23" s="2" t="s">
        <v>539</v>
      </c>
      <c r="B23" s="2"/>
      <c r="C23" s="2"/>
    </row>
    <row r="24" spans="1:3" x14ac:dyDescent="0.25">
      <c r="A24" s="2" t="s">
        <v>542</v>
      </c>
      <c r="B24" s="2"/>
      <c r="C24" s="2"/>
    </row>
    <row r="25" spans="1:3" x14ac:dyDescent="0.25">
      <c r="A25" s="2" t="s">
        <v>547</v>
      </c>
      <c r="B25" s="2"/>
      <c r="C25" s="2"/>
    </row>
    <row r="26" spans="1:3" x14ac:dyDescent="0.25">
      <c r="A26" s="2" t="s">
        <v>548</v>
      </c>
      <c r="B26" s="2" t="s">
        <v>576</v>
      </c>
      <c r="C26" s="2" t="s">
        <v>577</v>
      </c>
    </row>
    <row r="27" spans="1:3" x14ac:dyDescent="0.25">
      <c r="A27" s="2" t="s">
        <v>586</v>
      </c>
      <c r="B27" s="2"/>
      <c r="C27" s="2"/>
    </row>
    <row r="28" spans="1:3" x14ac:dyDescent="0.25">
      <c r="A28" s="2" t="s">
        <v>590</v>
      </c>
      <c r="B28" s="2"/>
      <c r="C28" s="2"/>
    </row>
    <row r="29" spans="1:3" x14ac:dyDescent="0.25">
      <c r="A29" s="2" t="s">
        <v>602</v>
      </c>
      <c r="B29" s="2"/>
      <c r="C29" s="2"/>
    </row>
    <row r="30" spans="1:3" x14ac:dyDescent="0.25">
      <c r="A30" s="2" t="s">
        <v>605</v>
      </c>
      <c r="B30" s="2"/>
      <c r="C30" s="2"/>
    </row>
    <row r="31" spans="1:3" x14ac:dyDescent="0.25">
      <c r="A31" s="2" t="s">
        <v>612</v>
      </c>
      <c r="B31" s="2"/>
      <c r="C31" s="2"/>
    </row>
    <row r="32" spans="1:3" x14ac:dyDescent="0.25">
      <c r="A32" s="2" t="s">
        <v>618</v>
      </c>
      <c r="B32" s="2"/>
      <c r="C32" s="2"/>
    </row>
    <row r="33" spans="1:3" x14ac:dyDescent="0.25">
      <c r="A33" s="2" t="s">
        <v>622</v>
      </c>
      <c r="B33" s="2"/>
      <c r="C33" s="2"/>
    </row>
    <row r="34" spans="1:3" x14ac:dyDescent="0.25">
      <c r="A34" s="2" t="s">
        <v>624</v>
      </c>
      <c r="B34" s="2"/>
      <c r="C34" s="2"/>
    </row>
    <row r="35" spans="1:3" x14ac:dyDescent="0.25">
      <c r="A35" s="2" t="s">
        <v>630</v>
      </c>
      <c r="B35" s="2"/>
      <c r="C35" s="2"/>
    </row>
    <row r="36" spans="1:3" x14ac:dyDescent="0.25">
      <c r="A36" s="2" t="s">
        <v>633</v>
      </c>
      <c r="B36" s="2"/>
      <c r="C36" s="2"/>
    </row>
    <row r="37" spans="1:3" x14ac:dyDescent="0.25">
      <c r="A37" s="2" t="s">
        <v>639</v>
      </c>
      <c r="B37" s="2"/>
      <c r="C37" s="2"/>
    </row>
    <row r="38" spans="1:3" x14ac:dyDescent="0.25">
      <c r="A38" s="2" t="s">
        <v>645</v>
      </c>
      <c r="B38" s="2"/>
      <c r="C38" s="2"/>
    </row>
    <row r="39" spans="1:3" x14ac:dyDescent="0.25">
      <c r="A39" s="2" t="s">
        <v>653</v>
      </c>
      <c r="B39" s="2"/>
      <c r="C39" s="2"/>
    </row>
    <row r="40" spans="1:3" x14ac:dyDescent="0.25">
      <c r="A40" s="2" t="s">
        <v>668</v>
      </c>
      <c r="B40" s="2"/>
      <c r="C40" s="2"/>
    </row>
    <row r="41" spans="1:3" x14ac:dyDescent="0.25">
      <c r="A41" s="2" t="s">
        <v>682</v>
      </c>
      <c r="B41" s="2"/>
      <c r="C41" s="2"/>
    </row>
    <row r="42" spans="1:3" x14ac:dyDescent="0.25">
      <c r="A42" s="2" t="s">
        <v>686</v>
      </c>
      <c r="B42" s="2"/>
      <c r="C42" s="2"/>
    </row>
    <row r="43" spans="1:3" x14ac:dyDescent="0.25">
      <c r="A43" s="2" t="s">
        <v>689</v>
      </c>
      <c r="B43" s="2"/>
      <c r="C43" s="2"/>
    </row>
    <row r="44" spans="1:3" x14ac:dyDescent="0.25">
      <c r="A44" s="2" t="s">
        <v>695</v>
      </c>
      <c r="B44" s="2" t="s">
        <v>702</v>
      </c>
      <c r="C44" s="2"/>
    </row>
    <row r="45" spans="1:3" x14ac:dyDescent="0.25">
      <c r="A45" s="2" t="s">
        <v>705</v>
      </c>
      <c r="B45" s="2"/>
      <c r="C45" s="2"/>
    </row>
    <row r="46" spans="1:3" x14ac:dyDescent="0.25">
      <c r="A46" s="2" t="s">
        <v>709</v>
      </c>
      <c r="B46" s="2"/>
      <c r="C46" s="2"/>
    </row>
    <row r="47" spans="1:3" x14ac:dyDescent="0.25">
      <c r="A47" s="2" t="s">
        <v>718</v>
      </c>
      <c r="B47" s="2" t="s">
        <v>702</v>
      </c>
      <c r="C47" s="2"/>
    </row>
    <row r="48" spans="1:3" x14ac:dyDescent="0.25">
      <c r="A48" s="2" t="s">
        <v>728</v>
      </c>
      <c r="B48" s="2"/>
      <c r="C48" s="2"/>
    </row>
    <row r="49" spans="1:3" x14ac:dyDescent="0.25">
      <c r="A49" s="2" t="s">
        <v>731</v>
      </c>
      <c r="B49" s="2"/>
      <c r="C49" s="2"/>
    </row>
    <row r="50" spans="1:3" x14ac:dyDescent="0.25">
      <c r="A50" s="2" t="s">
        <v>738</v>
      </c>
      <c r="B50" s="2" t="s">
        <v>513</v>
      </c>
      <c r="C50" s="2"/>
    </row>
    <row r="51" spans="1:3" x14ac:dyDescent="0.25">
      <c r="A51" s="2" t="s">
        <v>742</v>
      </c>
      <c r="B51" s="2"/>
      <c r="C51" s="2"/>
    </row>
    <row r="52" spans="1:3" x14ac:dyDescent="0.25">
      <c r="A52" s="2" t="s">
        <v>747</v>
      </c>
      <c r="B52" s="2"/>
      <c r="C52" s="2"/>
    </row>
    <row r="53" spans="1:3" x14ac:dyDescent="0.25">
      <c r="A53" s="2" t="s">
        <v>756</v>
      </c>
      <c r="B53" s="2"/>
      <c r="C53" s="2"/>
    </row>
    <row r="54" spans="1:3" x14ac:dyDescent="0.25">
      <c r="A54" s="34" t="s">
        <v>765</v>
      </c>
      <c r="B54" s="35"/>
      <c r="C54" s="35"/>
    </row>
    <row r="55" spans="1:3" x14ac:dyDescent="0.25">
      <c r="A55" s="34" t="s">
        <v>767</v>
      </c>
      <c r="B55" s="35"/>
      <c r="C55" s="35"/>
    </row>
    <row r="56" spans="1:3" x14ac:dyDescent="0.25">
      <c r="A56" s="34" t="s">
        <v>770</v>
      </c>
      <c r="B56" s="35"/>
      <c r="C56" s="35"/>
    </row>
    <row r="57" spans="1:3" x14ac:dyDescent="0.25">
      <c r="A57" s="34" t="s">
        <v>774</v>
      </c>
      <c r="B57" s="35"/>
      <c r="C57" s="35"/>
    </row>
    <row r="58" spans="1:3" x14ac:dyDescent="0.25">
      <c r="A58" s="34" t="s">
        <v>776</v>
      </c>
      <c r="B58" s="35"/>
      <c r="C58" s="3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58"/>
  <sheetViews>
    <sheetView zoomScale="115" zoomScaleNormal="115" workbookViewId="0">
      <selection sqref="A1:A1048576"/>
    </sheetView>
  </sheetViews>
  <sheetFormatPr defaultRowHeight="15" x14ac:dyDescent="0.25"/>
  <sheetData>
    <row r="1" spans="1:3" x14ac:dyDescent="0.25">
      <c r="A1" s="4" t="s">
        <v>162</v>
      </c>
      <c r="B1" s="4" t="s">
        <v>313</v>
      </c>
      <c r="C1" s="4" t="s">
        <v>314</v>
      </c>
    </row>
    <row r="2" spans="1:3" x14ac:dyDescent="0.25">
      <c r="A2" s="2" t="s">
        <v>386</v>
      </c>
      <c r="B2" s="2"/>
      <c r="C2" s="2"/>
    </row>
    <row r="3" spans="1:3" x14ac:dyDescent="0.25">
      <c r="A3" s="2" t="s">
        <v>394</v>
      </c>
      <c r="B3" s="2"/>
      <c r="C3" s="2"/>
    </row>
    <row r="4" spans="1:3" x14ac:dyDescent="0.25">
      <c r="A4" s="2" t="s">
        <v>396</v>
      </c>
      <c r="B4" s="2"/>
      <c r="C4" s="2"/>
    </row>
    <row r="5" spans="1:3" x14ac:dyDescent="0.25">
      <c r="A5" s="2" t="s">
        <v>399</v>
      </c>
      <c r="B5" s="2"/>
      <c r="C5" s="2"/>
    </row>
    <row r="6" spans="1:3" x14ac:dyDescent="0.25">
      <c r="A6" s="2" t="s">
        <v>410</v>
      </c>
      <c r="B6" s="2"/>
      <c r="C6" s="2"/>
    </row>
    <row r="7" spans="1:3" x14ac:dyDescent="0.25">
      <c r="A7" s="2" t="s">
        <v>417</v>
      </c>
      <c r="B7" s="2"/>
      <c r="C7" s="2"/>
    </row>
    <row r="8" spans="1:3" x14ac:dyDescent="0.25">
      <c r="A8" s="2" t="s">
        <v>430</v>
      </c>
      <c r="B8" s="2"/>
      <c r="C8" s="2"/>
    </row>
    <row r="9" spans="1:3" x14ac:dyDescent="0.25">
      <c r="A9" s="2" t="s">
        <v>448</v>
      </c>
      <c r="B9" s="2"/>
      <c r="C9" s="2"/>
    </row>
    <row r="10" spans="1:3" x14ac:dyDescent="0.25">
      <c r="A10" s="2" t="s">
        <v>450</v>
      </c>
      <c r="B10" s="2"/>
      <c r="C10" s="2"/>
    </row>
    <row r="11" spans="1:3" x14ac:dyDescent="0.25">
      <c r="A11" s="2" t="s">
        <v>455</v>
      </c>
      <c r="B11" s="2"/>
      <c r="C11" s="2"/>
    </row>
    <row r="12" spans="1:3" x14ac:dyDescent="0.25">
      <c r="A12" s="2" t="s">
        <v>463</v>
      </c>
      <c r="B12" s="2"/>
      <c r="C12" s="2"/>
    </row>
    <row r="13" spans="1:3" x14ac:dyDescent="0.25">
      <c r="A13" s="2" t="s">
        <v>471</v>
      </c>
      <c r="B13" s="2"/>
      <c r="C13" s="2"/>
    </row>
    <row r="14" spans="1:3" x14ac:dyDescent="0.25">
      <c r="A14" s="2" t="s">
        <v>480</v>
      </c>
      <c r="B14" s="2"/>
      <c r="C14" s="2"/>
    </row>
    <row r="15" spans="1:3" x14ac:dyDescent="0.25">
      <c r="A15" s="2" t="s">
        <v>485</v>
      </c>
      <c r="B15" s="2"/>
      <c r="C15" s="2"/>
    </row>
    <row r="16" spans="1:3" x14ac:dyDescent="0.25">
      <c r="A16" s="2" t="s">
        <v>486</v>
      </c>
      <c r="B16" s="2"/>
      <c r="C16" s="2"/>
    </row>
    <row r="17" spans="1:3" x14ac:dyDescent="0.25">
      <c r="A17" s="2" t="s">
        <v>491</v>
      </c>
      <c r="B17" s="2" t="s">
        <v>499</v>
      </c>
      <c r="C17" s="2"/>
    </row>
    <row r="18" spans="1:3" x14ac:dyDescent="0.25">
      <c r="A18" s="2" t="s">
        <v>506</v>
      </c>
      <c r="B18" s="2"/>
      <c r="C18" s="2"/>
    </row>
    <row r="19" spans="1:3" x14ac:dyDescent="0.25">
      <c r="A19" s="2" t="s">
        <v>507</v>
      </c>
      <c r="B19" s="2" t="s">
        <v>514</v>
      </c>
      <c r="C19" s="2"/>
    </row>
    <row r="20" spans="1:3" x14ac:dyDescent="0.25">
      <c r="A20" s="2" t="s">
        <v>520</v>
      </c>
      <c r="B20" s="2" t="s">
        <v>525</v>
      </c>
      <c r="C20" s="2"/>
    </row>
    <row r="21" spans="1:3" x14ac:dyDescent="0.25">
      <c r="A21" s="2" t="s">
        <v>529</v>
      </c>
      <c r="B21" s="2"/>
      <c r="C21" s="2"/>
    </row>
    <row r="22" spans="1:3" x14ac:dyDescent="0.25">
      <c r="A22" s="2" t="s">
        <v>533</v>
      </c>
      <c r="B22" s="2"/>
      <c r="C22" s="2"/>
    </row>
    <row r="23" spans="1:3" x14ac:dyDescent="0.25">
      <c r="A23" s="2" t="s">
        <v>539</v>
      </c>
      <c r="B23" s="2"/>
      <c r="C23" s="2"/>
    </row>
    <row r="24" spans="1:3" x14ac:dyDescent="0.25">
      <c r="A24" s="2" t="s">
        <v>542</v>
      </c>
      <c r="B24" s="2"/>
      <c r="C24" s="2"/>
    </row>
    <row r="25" spans="1:3" x14ac:dyDescent="0.25">
      <c r="A25" s="2" t="s">
        <v>547</v>
      </c>
      <c r="B25" s="2"/>
      <c r="C25" s="2"/>
    </row>
    <row r="26" spans="1:3" x14ac:dyDescent="0.25">
      <c r="A26" s="2" t="s">
        <v>548</v>
      </c>
      <c r="B26" s="2" t="s">
        <v>578</v>
      </c>
      <c r="C26" s="2" t="s">
        <v>579</v>
      </c>
    </row>
    <row r="27" spans="1:3" x14ac:dyDescent="0.25">
      <c r="A27" s="2" t="s">
        <v>586</v>
      </c>
      <c r="B27" s="2"/>
      <c r="C27" s="2"/>
    </row>
    <row r="28" spans="1:3" x14ac:dyDescent="0.25">
      <c r="A28" s="2" t="s">
        <v>590</v>
      </c>
      <c r="B28" s="2"/>
      <c r="C28" s="2"/>
    </row>
    <row r="29" spans="1:3" x14ac:dyDescent="0.25">
      <c r="A29" s="2" t="s">
        <v>602</v>
      </c>
      <c r="B29" s="2"/>
      <c r="C29" s="2"/>
    </row>
    <row r="30" spans="1:3" x14ac:dyDescent="0.25">
      <c r="A30" s="2" t="s">
        <v>605</v>
      </c>
      <c r="B30" s="2"/>
      <c r="C30" s="2"/>
    </row>
    <row r="31" spans="1:3" x14ac:dyDescent="0.25">
      <c r="A31" s="2" t="s">
        <v>612</v>
      </c>
      <c r="B31" s="2"/>
      <c r="C31" s="2"/>
    </row>
    <row r="32" spans="1:3" x14ac:dyDescent="0.25">
      <c r="A32" s="2" t="s">
        <v>618</v>
      </c>
      <c r="B32" s="2"/>
      <c r="C32" s="2"/>
    </row>
    <row r="33" spans="1:3" x14ac:dyDescent="0.25">
      <c r="A33" s="2" t="s">
        <v>622</v>
      </c>
      <c r="B33" s="2"/>
      <c r="C33" s="2"/>
    </row>
    <row r="34" spans="1:3" x14ac:dyDescent="0.25">
      <c r="A34" s="2" t="s">
        <v>624</v>
      </c>
      <c r="B34" s="2"/>
      <c r="C34" s="2"/>
    </row>
    <row r="35" spans="1:3" x14ac:dyDescent="0.25">
      <c r="A35" s="2" t="s">
        <v>630</v>
      </c>
      <c r="B35" s="2"/>
      <c r="C35" s="2"/>
    </row>
    <row r="36" spans="1:3" x14ac:dyDescent="0.25">
      <c r="A36" s="2" t="s">
        <v>633</v>
      </c>
      <c r="B36" s="2"/>
      <c r="C36" s="2"/>
    </row>
    <row r="37" spans="1:3" x14ac:dyDescent="0.25">
      <c r="A37" s="2" t="s">
        <v>639</v>
      </c>
      <c r="B37" s="2"/>
      <c r="C37" s="2"/>
    </row>
    <row r="38" spans="1:3" x14ac:dyDescent="0.25">
      <c r="A38" s="2" t="s">
        <v>645</v>
      </c>
      <c r="B38" s="2"/>
      <c r="C38" s="2"/>
    </row>
    <row r="39" spans="1:3" x14ac:dyDescent="0.25">
      <c r="A39" s="2" t="s">
        <v>653</v>
      </c>
      <c r="B39" s="2"/>
      <c r="C39" s="2"/>
    </row>
    <row r="40" spans="1:3" x14ac:dyDescent="0.25">
      <c r="A40" s="2" t="s">
        <v>668</v>
      </c>
      <c r="B40" s="2"/>
      <c r="C40" s="2"/>
    </row>
    <row r="41" spans="1:3" x14ac:dyDescent="0.25">
      <c r="A41" s="2" t="s">
        <v>682</v>
      </c>
      <c r="B41" s="2"/>
      <c r="C41" s="2"/>
    </row>
    <row r="42" spans="1:3" x14ac:dyDescent="0.25">
      <c r="A42" s="2" t="s">
        <v>686</v>
      </c>
      <c r="B42" s="2"/>
      <c r="C42" s="2"/>
    </row>
    <row r="43" spans="1:3" x14ac:dyDescent="0.25">
      <c r="A43" s="2" t="s">
        <v>689</v>
      </c>
      <c r="B43" s="2"/>
      <c r="C43" s="2"/>
    </row>
    <row r="44" spans="1:3" x14ac:dyDescent="0.25">
      <c r="A44" s="2" t="s">
        <v>695</v>
      </c>
      <c r="B44" s="2" t="s">
        <v>703</v>
      </c>
      <c r="C44" s="2"/>
    </row>
    <row r="45" spans="1:3" x14ac:dyDescent="0.25">
      <c r="A45" s="2" t="s">
        <v>705</v>
      </c>
      <c r="B45" s="2"/>
      <c r="C45" s="2"/>
    </row>
    <row r="46" spans="1:3" x14ac:dyDescent="0.25">
      <c r="A46" s="2" t="s">
        <v>709</v>
      </c>
      <c r="B46" s="2"/>
      <c r="C46" s="2"/>
    </row>
    <row r="47" spans="1:3" x14ac:dyDescent="0.25">
      <c r="A47" s="2" t="s">
        <v>718</v>
      </c>
      <c r="B47" s="2" t="s">
        <v>703</v>
      </c>
      <c r="C47" s="2"/>
    </row>
    <row r="48" spans="1:3" x14ac:dyDescent="0.25">
      <c r="A48" s="2" t="s">
        <v>728</v>
      </c>
      <c r="B48" s="2"/>
      <c r="C48" s="2"/>
    </row>
    <row r="49" spans="1:3" x14ac:dyDescent="0.25">
      <c r="A49" s="2" t="s">
        <v>731</v>
      </c>
      <c r="B49" s="2"/>
      <c r="C49" s="2"/>
    </row>
    <row r="50" spans="1:3" x14ac:dyDescent="0.25">
      <c r="A50" s="2" t="s">
        <v>738</v>
      </c>
      <c r="B50" s="2" t="s">
        <v>514</v>
      </c>
      <c r="C50" s="2"/>
    </row>
    <row r="51" spans="1:3" x14ac:dyDescent="0.25">
      <c r="A51" s="2" t="s">
        <v>742</v>
      </c>
      <c r="B51" s="2"/>
      <c r="C51" s="2"/>
    </row>
    <row r="52" spans="1:3" x14ac:dyDescent="0.25">
      <c r="A52" s="2" t="s">
        <v>747</v>
      </c>
      <c r="B52" s="2"/>
      <c r="C52" s="2"/>
    </row>
    <row r="53" spans="1:3" x14ac:dyDescent="0.25">
      <c r="A53" s="2" t="s">
        <v>756</v>
      </c>
      <c r="B53" s="2"/>
      <c r="C53" s="2"/>
    </row>
    <row r="54" spans="1:3" x14ac:dyDescent="0.25">
      <c r="A54" s="34" t="s">
        <v>765</v>
      </c>
      <c r="B54" s="35"/>
      <c r="C54" s="35"/>
    </row>
    <row r="55" spans="1:3" x14ac:dyDescent="0.25">
      <c r="A55" s="34" t="s">
        <v>767</v>
      </c>
      <c r="B55" s="35"/>
      <c r="C55" s="35"/>
    </row>
    <row r="56" spans="1:3" x14ac:dyDescent="0.25">
      <c r="A56" s="34" t="s">
        <v>770</v>
      </c>
      <c r="B56" s="35"/>
      <c r="C56" s="35"/>
    </row>
    <row r="57" spans="1:3" x14ac:dyDescent="0.25">
      <c r="A57" s="34" t="s">
        <v>774</v>
      </c>
      <c r="B57" s="35"/>
      <c r="C57" s="35"/>
    </row>
    <row r="58" spans="1:3" x14ac:dyDescent="0.25">
      <c r="A58" s="34" t="s">
        <v>776</v>
      </c>
      <c r="B58" s="35"/>
      <c r="C58" s="3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58"/>
  <sheetViews>
    <sheetView workbookViewId="0">
      <selection activeCell="H12" sqref="H12"/>
    </sheetView>
  </sheetViews>
  <sheetFormatPr defaultRowHeight="15" x14ac:dyDescent="0.25"/>
  <sheetData>
    <row r="1" spans="1:3" x14ac:dyDescent="0.25">
      <c r="A1" s="4" t="s">
        <v>162</v>
      </c>
      <c r="B1" s="4" t="s">
        <v>315</v>
      </c>
      <c r="C1" s="4" t="s">
        <v>316</v>
      </c>
    </row>
    <row r="2" spans="1:3" x14ac:dyDescent="0.25">
      <c r="A2" s="2" t="s">
        <v>386</v>
      </c>
      <c r="B2" s="2"/>
      <c r="C2" s="2"/>
    </row>
    <row r="3" spans="1:3" x14ac:dyDescent="0.25">
      <c r="A3" s="2" t="s">
        <v>394</v>
      </c>
      <c r="B3" s="2"/>
      <c r="C3" s="2"/>
    </row>
    <row r="4" spans="1:3" x14ac:dyDescent="0.25">
      <c r="A4" s="2" t="s">
        <v>396</v>
      </c>
      <c r="B4" s="2"/>
      <c r="C4" s="2"/>
    </row>
    <row r="5" spans="1:3" x14ac:dyDescent="0.25">
      <c r="A5" s="2" t="s">
        <v>399</v>
      </c>
      <c r="B5" s="2"/>
      <c r="C5" s="2"/>
    </row>
    <row r="6" spans="1:3" x14ac:dyDescent="0.25">
      <c r="A6" s="2" t="s">
        <v>410</v>
      </c>
      <c r="B6" s="2"/>
      <c r="C6" s="2"/>
    </row>
    <row r="7" spans="1:3" x14ac:dyDescent="0.25">
      <c r="A7" s="2" t="s">
        <v>417</v>
      </c>
      <c r="B7" s="2"/>
      <c r="C7" s="2"/>
    </row>
    <row r="8" spans="1:3" x14ac:dyDescent="0.25">
      <c r="A8" s="2" t="s">
        <v>430</v>
      </c>
      <c r="B8" s="2"/>
      <c r="C8" s="2"/>
    </row>
    <row r="9" spans="1:3" x14ac:dyDescent="0.25">
      <c r="A9" s="2" t="s">
        <v>448</v>
      </c>
      <c r="B9" s="2"/>
      <c r="C9" s="2"/>
    </row>
    <row r="10" spans="1:3" x14ac:dyDescent="0.25">
      <c r="A10" s="2" t="s">
        <v>450</v>
      </c>
      <c r="B10" s="2"/>
      <c r="C10" s="2"/>
    </row>
    <row r="11" spans="1:3" x14ac:dyDescent="0.25">
      <c r="A11" s="2" t="s">
        <v>455</v>
      </c>
      <c r="B11" s="2"/>
      <c r="C11" s="2"/>
    </row>
    <row r="12" spans="1:3" x14ac:dyDescent="0.25">
      <c r="A12" s="2" t="s">
        <v>463</v>
      </c>
      <c r="B12" s="2"/>
      <c r="C12" s="2"/>
    </row>
    <row r="13" spans="1:3" x14ac:dyDescent="0.25">
      <c r="A13" s="2" t="s">
        <v>471</v>
      </c>
      <c r="B13" s="2"/>
      <c r="C13" s="2"/>
    </row>
    <row r="14" spans="1:3" x14ac:dyDescent="0.25">
      <c r="A14" s="2" t="s">
        <v>480</v>
      </c>
      <c r="B14" s="2"/>
      <c r="C14" s="2"/>
    </row>
    <row r="15" spans="1:3" x14ac:dyDescent="0.25">
      <c r="A15" s="2" t="s">
        <v>485</v>
      </c>
      <c r="B15" s="2"/>
      <c r="C15" s="2"/>
    </row>
    <row r="16" spans="1:3" x14ac:dyDescent="0.25">
      <c r="A16" s="2" t="s">
        <v>486</v>
      </c>
      <c r="B16" s="2"/>
      <c r="C16" s="2"/>
    </row>
    <row r="17" spans="1:3" x14ac:dyDescent="0.25">
      <c r="A17" s="2" t="s">
        <v>491</v>
      </c>
      <c r="B17" s="2" t="s">
        <v>500</v>
      </c>
      <c r="C17" s="2"/>
    </row>
    <row r="18" spans="1:3" x14ac:dyDescent="0.25">
      <c r="A18" s="2" t="s">
        <v>506</v>
      </c>
      <c r="B18" s="2"/>
      <c r="C18" s="2"/>
    </row>
    <row r="19" spans="1:3" x14ac:dyDescent="0.25">
      <c r="A19" s="2" t="s">
        <v>507</v>
      </c>
      <c r="B19" s="2" t="s">
        <v>500</v>
      </c>
      <c r="C19" s="2"/>
    </row>
    <row r="20" spans="1:3" x14ac:dyDescent="0.25">
      <c r="A20" s="2" t="s">
        <v>520</v>
      </c>
      <c r="B20" s="2" t="s">
        <v>526</v>
      </c>
      <c r="C20" s="2"/>
    </row>
    <row r="21" spans="1:3" x14ac:dyDescent="0.25">
      <c r="A21" s="2" t="s">
        <v>529</v>
      </c>
      <c r="B21" s="2"/>
      <c r="C21" s="2"/>
    </row>
    <row r="22" spans="1:3" x14ac:dyDescent="0.25">
      <c r="A22" s="2" t="s">
        <v>533</v>
      </c>
      <c r="B22" s="2"/>
      <c r="C22" s="2"/>
    </row>
    <row r="23" spans="1:3" x14ac:dyDescent="0.25">
      <c r="A23" s="2" t="s">
        <v>539</v>
      </c>
      <c r="B23" s="2"/>
      <c r="C23" s="2"/>
    </row>
    <row r="24" spans="1:3" x14ac:dyDescent="0.25">
      <c r="A24" s="2" t="s">
        <v>542</v>
      </c>
      <c r="B24" s="2"/>
      <c r="C24" s="2"/>
    </row>
    <row r="25" spans="1:3" x14ac:dyDescent="0.25">
      <c r="A25" s="2" t="s">
        <v>547</v>
      </c>
      <c r="B25" s="2"/>
      <c r="C25" s="2"/>
    </row>
    <row r="26" spans="1:3" x14ac:dyDescent="0.25">
      <c r="A26" s="2" t="s">
        <v>548</v>
      </c>
      <c r="B26" s="2" t="s">
        <v>421</v>
      </c>
      <c r="C26" s="2" t="s">
        <v>580</v>
      </c>
    </row>
    <row r="27" spans="1:3" x14ac:dyDescent="0.25">
      <c r="A27" s="2" t="s">
        <v>586</v>
      </c>
      <c r="B27" s="2"/>
      <c r="C27" s="2"/>
    </row>
    <row r="28" spans="1:3" x14ac:dyDescent="0.25">
      <c r="A28" s="2" t="s">
        <v>590</v>
      </c>
      <c r="B28" s="2"/>
      <c r="C28" s="2"/>
    </row>
    <row r="29" spans="1:3" x14ac:dyDescent="0.25">
      <c r="A29" s="2" t="s">
        <v>602</v>
      </c>
      <c r="B29" s="2"/>
      <c r="C29" s="2"/>
    </row>
    <row r="30" spans="1:3" x14ac:dyDescent="0.25">
      <c r="A30" s="2" t="s">
        <v>605</v>
      </c>
      <c r="B30" s="2"/>
      <c r="C30" s="2"/>
    </row>
    <row r="31" spans="1:3" x14ac:dyDescent="0.25">
      <c r="A31" s="2" t="s">
        <v>612</v>
      </c>
      <c r="B31" s="2"/>
      <c r="C31" s="2"/>
    </row>
    <row r="32" spans="1:3" x14ac:dyDescent="0.25">
      <c r="A32" s="2" t="s">
        <v>618</v>
      </c>
      <c r="B32" s="2"/>
      <c r="C32" s="2"/>
    </row>
    <row r="33" spans="1:3" x14ac:dyDescent="0.25">
      <c r="A33" s="2" t="s">
        <v>622</v>
      </c>
      <c r="B33" s="2"/>
      <c r="C33" s="2"/>
    </row>
    <row r="34" spans="1:3" x14ac:dyDescent="0.25">
      <c r="A34" s="2" t="s">
        <v>624</v>
      </c>
      <c r="B34" s="2"/>
      <c r="C34" s="2"/>
    </row>
    <row r="35" spans="1:3" x14ac:dyDescent="0.25">
      <c r="A35" s="2" t="s">
        <v>630</v>
      </c>
      <c r="B35" s="2"/>
      <c r="C35" s="2"/>
    </row>
    <row r="36" spans="1:3" x14ac:dyDescent="0.25">
      <c r="A36" s="2" t="s">
        <v>633</v>
      </c>
      <c r="B36" s="2"/>
      <c r="C36" s="2"/>
    </row>
    <row r="37" spans="1:3" x14ac:dyDescent="0.25">
      <c r="A37" s="2" t="s">
        <v>639</v>
      </c>
      <c r="B37" s="2"/>
      <c r="C37" s="2"/>
    </row>
    <row r="38" spans="1:3" x14ac:dyDescent="0.25">
      <c r="A38" s="2" t="s">
        <v>645</v>
      </c>
      <c r="B38" s="2"/>
      <c r="C38" s="2"/>
    </row>
    <row r="39" spans="1:3" x14ac:dyDescent="0.25">
      <c r="A39" s="2" t="s">
        <v>653</v>
      </c>
      <c r="B39" s="2"/>
      <c r="C39" s="2"/>
    </row>
    <row r="40" spans="1:3" x14ac:dyDescent="0.25">
      <c r="A40" s="2" t="s">
        <v>668</v>
      </c>
      <c r="B40" s="2"/>
      <c r="C40" s="2"/>
    </row>
    <row r="41" spans="1:3" x14ac:dyDescent="0.25">
      <c r="A41" s="2" t="s">
        <v>682</v>
      </c>
      <c r="B41" s="2"/>
      <c r="C41" s="2"/>
    </row>
    <row r="42" spans="1:3" x14ac:dyDescent="0.25">
      <c r="A42" s="2" t="s">
        <v>686</v>
      </c>
      <c r="B42" s="2"/>
      <c r="C42" s="2"/>
    </row>
    <row r="43" spans="1:3" x14ac:dyDescent="0.25">
      <c r="A43" s="2" t="s">
        <v>689</v>
      </c>
      <c r="B43" s="2"/>
      <c r="C43" s="2"/>
    </row>
    <row r="44" spans="1:3" x14ac:dyDescent="0.25">
      <c r="A44" s="2" t="s">
        <v>695</v>
      </c>
      <c r="B44" s="2" t="s">
        <v>526</v>
      </c>
      <c r="C44" s="2"/>
    </row>
    <row r="45" spans="1:3" x14ac:dyDescent="0.25">
      <c r="A45" s="2" t="s">
        <v>705</v>
      </c>
      <c r="B45" s="2"/>
      <c r="C45" s="2"/>
    </row>
    <row r="46" spans="1:3" x14ac:dyDescent="0.25">
      <c r="A46" s="2" t="s">
        <v>709</v>
      </c>
      <c r="B46" s="2"/>
      <c r="C46" s="2"/>
    </row>
    <row r="47" spans="1:3" x14ac:dyDescent="0.25">
      <c r="A47" s="2" t="s">
        <v>718</v>
      </c>
      <c r="B47" s="2" t="s">
        <v>725</v>
      </c>
      <c r="C47" s="2"/>
    </row>
    <row r="48" spans="1:3" x14ac:dyDescent="0.25">
      <c r="A48" s="2" t="s">
        <v>728</v>
      </c>
      <c r="B48" s="2"/>
      <c r="C48" s="2"/>
    </row>
    <row r="49" spans="1:3" x14ac:dyDescent="0.25">
      <c r="A49" s="2" t="s">
        <v>731</v>
      </c>
      <c r="B49" s="2"/>
      <c r="C49" s="2"/>
    </row>
    <row r="50" spans="1:3" x14ac:dyDescent="0.25">
      <c r="A50" s="2" t="s">
        <v>738</v>
      </c>
      <c r="B50" s="2" t="s">
        <v>500</v>
      </c>
      <c r="C50" s="2"/>
    </row>
    <row r="51" spans="1:3" x14ac:dyDescent="0.25">
      <c r="A51" s="2" t="s">
        <v>742</v>
      </c>
      <c r="B51" s="2"/>
      <c r="C51" s="2"/>
    </row>
    <row r="52" spans="1:3" x14ac:dyDescent="0.25">
      <c r="A52" s="2" t="s">
        <v>747</v>
      </c>
      <c r="B52" s="2"/>
      <c r="C52" s="2"/>
    </row>
    <row r="53" spans="1:3" x14ac:dyDescent="0.25">
      <c r="A53" s="2" t="s">
        <v>756</v>
      </c>
      <c r="B53" s="2"/>
      <c r="C53" s="2"/>
    </row>
    <row r="54" spans="1:3" x14ac:dyDescent="0.25">
      <c r="A54" s="34" t="s">
        <v>765</v>
      </c>
      <c r="B54" s="35"/>
      <c r="C54" s="35"/>
    </row>
    <row r="55" spans="1:3" x14ac:dyDescent="0.25">
      <c r="A55" s="34" t="s">
        <v>767</v>
      </c>
      <c r="B55" s="35"/>
      <c r="C55" s="35"/>
    </row>
    <row r="56" spans="1:3" x14ac:dyDescent="0.25">
      <c r="A56" s="34" t="s">
        <v>770</v>
      </c>
      <c r="B56" s="35"/>
      <c r="C56" s="35"/>
    </row>
    <row r="57" spans="1:3" x14ac:dyDescent="0.25">
      <c r="A57" s="34" t="s">
        <v>774</v>
      </c>
      <c r="B57" s="35"/>
      <c r="C57" s="35"/>
    </row>
    <row r="58" spans="1:3" x14ac:dyDescent="0.25">
      <c r="A58" s="34" t="s">
        <v>776</v>
      </c>
      <c r="B58" s="35"/>
      <c r="C58"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48571"/>
  <sheetViews>
    <sheetView zoomScaleNormal="100" workbookViewId="0">
      <selection activeCell="B1" sqref="B1:B1048576"/>
    </sheetView>
  </sheetViews>
  <sheetFormatPr defaultRowHeight="15" x14ac:dyDescent="0.25"/>
  <cols>
    <col min="2" max="2" width="12.28515625" bestFit="1" customWidth="1"/>
    <col min="3" max="3" width="24.7109375" bestFit="1" customWidth="1"/>
    <col min="4" max="4" width="22.28515625" customWidth="1"/>
    <col min="5" max="5" width="23.28515625" customWidth="1"/>
    <col min="6" max="6" width="23.7109375" customWidth="1"/>
    <col min="7" max="7" width="24.85546875" customWidth="1"/>
    <col min="8" max="8" width="29.42578125" customWidth="1"/>
    <col min="9" max="9" width="15.28515625" customWidth="1"/>
    <col min="10" max="10" width="27" customWidth="1"/>
    <col min="13" max="13" width="30.28515625" customWidth="1"/>
    <col min="14" max="14" width="16.28515625" customWidth="1"/>
    <col min="15" max="15" width="7.42578125" customWidth="1"/>
    <col min="16" max="16" width="9.7109375" bestFit="1" customWidth="1"/>
    <col min="17" max="18" width="14" bestFit="1" customWidth="1"/>
    <col min="19" max="19" width="11.28515625" bestFit="1" customWidth="1"/>
  </cols>
  <sheetData>
    <row r="1" spans="1:14" x14ac:dyDescent="0.25">
      <c r="A1" s="4" t="s">
        <v>162</v>
      </c>
      <c r="B1" s="4" t="s">
        <v>170</v>
      </c>
      <c r="C1" s="4" t="s">
        <v>164</v>
      </c>
      <c r="D1" s="4" t="s">
        <v>165</v>
      </c>
      <c r="E1" s="5" t="s">
        <v>166</v>
      </c>
      <c r="F1" s="4" t="s">
        <v>167</v>
      </c>
      <c r="G1" s="5" t="s">
        <v>168</v>
      </c>
      <c r="H1" s="5" t="s">
        <v>169</v>
      </c>
      <c r="I1" s="5" t="s">
        <v>163</v>
      </c>
      <c r="J1" s="4" t="s">
        <v>171</v>
      </c>
      <c r="M1" s="82" t="s">
        <v>811</v>
      </c>
      <c r="N1" s="82"/>
    </row>
    <row r="2" spans="1:14" x14ac:dyDescent="0.25">
      <c r="A2" s="2" t="s">
        <v>386</v>
      </c>
      <c r="B2" s="2" t="s">
        <v>6</v>
      </c>
      <c r="C2" s="7"/>
      <c r="D2" s="7" t="s">
        <v>388</v>
      </c>
      <c r="E2" s="8" t="s">
        <v>389</v>
      </c>
      <c r="F2" s="7" t="s">
        <v>388</v>
      </c>
      <c r="G2" s="6" t="s">
        <v>389</v>
      </c>
      <c r="H2" s="6">
        <v>1</v>
      </c>
      <c r="I2" s="6" t="s">
        <v>387</v>
      </c>
      <c r="J2" s="9"/>
      <c r="M2" s="55" t="s">
        <v>812</v>
      </c>
      <c r="N2" t="s">
        <v>814</v>
      </c>
    </row>
    <row r="3" spans="1:14" x14ac:dyDescent="0.25">
      <c r="A3" s="2" t="s">
        <v>394</v>
      </c>
      <c r="B3" s="2" t="s">
        <v>6</v>
      </c>
      <c r="C3" s="7"/>
      <c r="D3" s="7" t="s">
        <v>388</v>
      </c>
      <c r="E3" s="8" t="s">
        <v>389</v>
      </c>
      <c r="F3" s="7" t="s">
        <v>388</v>
      </c>
      <c r="G3" s="6" t="s">
        <v>389</v>
      </c>
      <c r="H3" s="6">
        <v>1</v>
      </c>
      <c r="I3" s="6" t="s">
        <v>387</v>
      </c>
      <c r="J3" s="9"/>
      <c r="M3" s="56" t="s">
        <v>6</v>
      </c>
      <c r="N3" s="57">
        <v>0.61403508771929827</v>
      </c>
    </row>
    <row r="4" spans="1:14" x14ac:dyDescent="0.25">
      <c r="A4" s="2" t="s">
        <v>396</v>
      </c>
      <c r="B4" s="2" t="s">
        <v>6</v>
      </c>
      <c r="C4" s="7"/>
      <c r="D4" s="7" t="s">
        <v>388</v>
      </c>
      <c r="E4" s="8" t="s">
        <v>389</v>
      </c>
      <c r="F4" s="7" t="s">
        <v>388</v>
      </c>
      <c r="G4" s="6" t="s">
        <v>389</v>
      </c>
      <c r="H4" s="6">
        <v>1</v>
      </c>
      <c r="I4" s="6" t="s">
        <v>387</v>
      </c>
      <c r="J4" s="9"/>
      <c r="M4" s="56" t="s">
        <v>2</v>
      </c>
      <c r="N4" s="57">
        <v>0.38596491228070173</v>
      </c>
    </row>
    <row r="5" spans="1:14" x14ac:dyDescent="0.25">
      <c r="A5" s="2" t="s">
        <v>399</v>
      </c>
      <c r="B5" s="2" t="s">
        <v>2</v>
      </c>
      <c r="C5" s="7" t="s">
        <v>401</v>
      </c>
      <c r="D5" s="7" t="s">
        <v>402</v>
      </c>
      <c r="E5" s="8" t="s">
        <v>389</v>
      </c>
      <c r="F5" s="7" t="s">
        <v>402</v>
      </c>
      <c r="G5" s="6" t="s">
        <v>389</v>
      </c>
      <c r="H5" s="6">
        <v>1</v>
      </c>
      <c r="I5" s="6" t="s">
        <v>400</v>
      </c>
      <c r="J5" s="9">
        <v>2008</v>
      </c>
      <c r="M5" s="58" t="s">
        <v>400</v>
      </c>
      <c r="N5" s="57">
        <v>0.22807017543859648</v>
      </c>
    </row>
    <row r="6" spans="1:14" x14ac:dyDescent="0.25">
      <c r="A6" s="2" t="s">
        <v>410</v>
      </c>
      <c r="B6" s="2" t="s">
        <v>6</v>
      </c>
      <c r="C6" s="7" t="s">
        <v>411</v>
      </c>
      <c r="D6" s="7" t="s">
        <v>412</v>
      </c>
      <c r="E6" s="8" t="s">
        <v>413</v>
      </c>
      <c r="F6" s="7" t="s">
        <v>412</v>
      </c>
      <c r="G6" s="6" t="s">
        <v>413</v>
      </c>
      <c r="H6" s="6">
        <v>1</v>
      </c>
      <c r="I6" s="6" t="s">
        <v>387</v>
      </c>
      <c r="J6" s="13"/>
      <c r="M6" s="58" t="s">
        <v>387</v>
      </c>
      <c r="N6" s="57">
        <v>0.15789473684210525</v>
      </c>
    </row>
    <row r="7" spans="1:14" x14ac:dyDescent="0.25">
      <c r="A7" s="2" t="s">
        <v>417</v>
      </c>
      <c r="B7" s="2" t="s">
        <v>2</v>
      </c>
      <c r="C7" s="7" t="s">
        <v>418</v>
      </c>
      <c r="D7" s="7" t="s">
        <v>419</v>
      </c>
      <c r="E7" s="8" t="s">
        <v>420</v>
      </c>
      <c r="F7" s="7" t="s">
        <v>419</v>
      </c>
      <c r="G7" s="6" t="s">
        <v>420</v>
      </c>
      <c r="H7" s="6">
        <v>2</v>
      </c>
      <c r="I7" s="6" t="s">
        <v>387</v>
      </c>
      <c r="J7" s="18">
        <v>2015</v>
      </c>
      <c r="M7" s="56" t="s">
        <v>813</v>
      </c>
      <c r="N7" s="57">
        <v>1</v>
      </c>
    </row>
    <row r="8" spans="1:14" x14ac:dyDescent="0.25">
      <c r="A8" s="2" t="s">
        <v>430</v>
      </c>
      <c r="B8" s="2" t="s">
        <v>6</v>
      </c>
      <c r="C8" s="7" t="s">
        <v>431</v>
      </c>
      <c r="D8" s="7" t="s">
        <v>432</v>
      </c>
      <c r="E8" s="8" t="s">
        <v>413</v>
      </c>
      <c r="F8" s="7" t="s">
        <v>432</v>
      </c>
      <c r="G8" s="6" t="s">
        <v>413</v>
      </c>
      <c r="H8" s="6">
        <v>2</v>
      </c>
      <c r="I8" s="6" t="s">
        <v>387</v>
      </c>
      <c r="J8" s="9"/>
    </row>
    <row r="9" spans="1:14" x14ac:dyDescent="0.25">
      <c r="A9" s="2" t="s">
        <v>448</v>
      </c>
      <c r="B9" s="2" t="s">
        <v>6</v>
      </c>
      <c r="C9" s="7" t="s">
        <v>449</v>
      </c>
      <c r="D9" s="7" t="s">
        <v>432</v>
      </c>
      <c r="E9" s="8" t="s">
        <v>413</v>
      </c>
      <c r="F9" s="7" t="s">
        <v>432</v>
      </c>
      <c r="G9" s="6" t="s">
        <v>413</v>
      </c>
      <c r="H9" s="6">
        <v>1</v>
      </c>
      <c r="I9" s="6" t="s">
        <v>387</v>
      </c>
      <c r="J9" s="9"/>
    </row>
    <row r="10" spans="1:14" x14ac:dyDescent="0.25">
      <c r="A10" s="2" t="s">
        <v>450</v>
      </c>
      <c r="B10" s="2" t="s">
        <v>6</v>
      </c>
      <c r="C10" s="7" t="s">
        <v>451</v>
      </c>
      <c r="D10" s="7" t="s">
        <v>452</v>
      </c>
      <c r="E10" s="8" t="s">
        <v>453</v>
      </c>
      <c r="F10" s="7" t="s">
        <v>452</v>
      </c>
      <c r="G10" s="6" t="s">
        <v>453</v>
      </c>
      <c r="H10" s="6">
        <v>1</v>
      </c>
      <c r="I10" s="6" t="s">
        <v>387</v>
      </c>
      <c r="J10" s="9"/>
    </row>
    <row r="11" spans="1:14" x14ac:dyDescent="0.25">
      <c r="A11" s="2" t="s">
        <v>455</v>
      </c>
      <c r="B11" s="2" t="s">
        <v>6</v>
      </c>
      <c r="C11" s="7"/>
      <c r="D11" s="7" t="s">
        <v>456</v>
      </c>
      <c r="E11" s="8" t="s">
        <v>453</v>
      </c>
      <c r="F11" s="7" t="s">
        <v>456</v>
      </c>
      <c r="G11" s="6" t="s">
        <v>453</v>
      </c>
      <c r="H11" s="6">
        <v>1</v>
      </c>
      <c r="I11" s="6" t="s">
        <v>387</v>
      </c>
      <c r="J11" s="9"/>
    </row>
    <row r="12" spans="1:14" x14ac:dyDescent="0.25">
      <c r="A12" s="2" t="s">
        <v>463</v>
      </c>
      <c r="B12" s="2" t="s">
        <v>6</v>
      </c>
      <c r="C12" s="7"/>
      <c r="D12" s="7" t="s">
        <v>456</v>
      </c>
      <c r="E12" s="8" t="s">
        <v>453</v>
      </c>
      <c r="F12" s="7" t="s">
        <v>456</v>
      </c>
      <c r="G12" s="6" t="s">
        <v>453</v>
      </c>
      <c r="H12" s="6">
        <v>1</v>
      </c>
      <c r="I12" s="6" t="s">
        <v>387</v>
      </c>
      <c r="J12" s="9"/>
    </row>
    <row r="13" spans="1:14" x14ac:dyDescent="0.25">
      <c r="A13" s="2" t="s">
        <v>471</v>
      </c>
      <c r="B13" s="2" t="s">
        <v>6</v>
      </c>
      <c r="C13" s="7"/>
      <c r="D13" s="7" t="s">
        <v>456</v>
      </c>
      <c r="E13" s="8" t="s">
        <v>453</v>
      </c>
      <c r="F13" s="7" t="s">
        <v>456</v>
      </c>
      <c r="G13" s="6" t="s">
        <v>453</v>
      </c>
      <c r="H13" s="6">
        <v>1</v>
      </c>
      <c r="I13" s="6" t="s">
        <v>387</v>
      </c>
      <c r="J13" s="9"/>
    </row>
    <row r="14" spans="1:14" x14ac:dyDescent="0.25">
      <c r="A14" s="2" t="s">
        <v>480</v>
      </c>
      <c r="B14" s="2" t="s">
        <v>6</v>
      </c>
      <c r="C14" s="7"/>
      <c r="D14" s="7" t="s">
        <v>456</v>
      </c>
      <c r="E14" s="8" t="s">
        <v>453</v>
      </c>
      <c r="F14" s="7" t="s">
        <v>456</v>
      </c>
      <c r="G14" s="6" t="s">
        <v>453</v>
      </c>
      <c r="H14" s="6">
        <v>1</v>
      </c>
      <c r="I14" s="6" t="s">
        <v>387</v>
      </c>
      <c r="J14" s="9"/>
    </row>
    <row r="15" spans="1:14" x14ac:dyDescent="0.25">
      <c r="A15" s="2" t="s">
        <v>485</v>
      </c>
      <c r="B15" s="2" t="s">
        <v>6</v>
      </c>
      <c r="C15" s="7" t="s">
        <v>456</v>
      </c>
      <c r="D15" s="7" t="s">
        <v>456</v>
      </c>
      <c r="E15" s="8" t="s">
        <v>453</v>
      </c>
      <c r="F15" s="7" t="s">
        <v>456</v>
      </c>
      <c r="G15" s="6" t="s">
        <v>453</v>
      </c>
      <c r="H15" s="6">
        <v>1</v>
      </c>
      <c r="I15" s="6" t="s">
        <v>387</v>
      </c>
      <c r="J15" s="13"/>
    </row>
    <row r="16" spans="1:14" x14ac:dyDescent="0.25">
      <c r="A16" s="2" t="s">
        <v>486</v>
      </c>
      <c r="B16" s="2" t="s">
        <v>6</v>
      </c>
      <c r="C16" s="7"/>
      <c r="D16" s="7" t="s">
        <v>456</v>
      </c>
      <c r="E16" s="8" t="s">
        <v>453</v>
      </c>
      <c r="F16" s="7" t="s">
        <v>456</v>
      </c>
      <c r="G16" s="6" t="s">
        <v>453</v>
      </c>
      <c r="H16" s="6">
        <v>1</v>
      </c>
      <c r="I16" s="6" t="s">
        <v>387</v>
      </c>
      <c r="J16" s="9"/>
    </row>
    <row r="17" spans="1:14" x14ac:dyDescent="0.25">
      <c r="A17" s="2" t="s">
        <v>491</v>
      </c>
      <c r="B17" s="2" t="s">
        <v>6</v>
      </c>
      <c r="C17" s="7" t="s">
        <v>492</v>
      </c>
      <c r="D17" s="7" t="s">
        <v>456</v>
      </c>
      <c r="E17" s="8" t="s">
        <v>453</v>
      </c>
      <c r="F17" s="7" t="s">
        <v>456</v>
      </c>
      <c r="G17" s="6" t="s">
        <v>453</v>
      </c>
      <c r="H17" s="6">
        <v>2</v>
      </c>
      <c r="I17" s="6" t="s">
        <v>387</v>
      </c>
      <c r="J17" s="13"/>
    </row>
    <row r="18" spans="1:14" x14ac:dyDescent="0.25">
      <c r="A18" s="2" t="s">
        <v>506</v>
      </c>
      <c r="B18" s="2" t="s">
        <v>6</v>
      </c>
      <c r="C18" s="7"/>
      <c r="D18" s="7" t="s">
        <v>388</v>
      </c>
      <c r="E18" s="8" t="s">
        <v>389</v>
      </c>
      <c r="F18" s="7" t="s">
        <v>388</v>
      </c>
      <c r="G18" s="6" t="s">
        <v>389</v>
      </c>
      <c r="H18" s="6">
        <v>1</v>
      </c>
      <c r="I18" s="6" t="s">
        <v>387</v>
      </c>
      <c r="J18" s="9"/>
    </row>
    <row r="19" spans="1:14" x14ac:dyDescent="0.25">
      <c r="A19" s="2" t="s">
        <v>507</v>
      </c>
      <c r="B19" s="2" t="s">
        <v>2</v>
      </c>
      <c r="C19" s="7" t="s">
        <v>508</v>
      </c>
      <c r="D19" s="7" t="s">
        <v>509</v>
      </c>
      <c r="E19" s="8" t="s">
        <v>420</v>
      </c>
      <c r="F19" s="7" t="s">
        <v>509</v>
      </c>
      <c r="G19" s="6" t="s">
        <v>420</v>
      </c>
      <c r="H19" s="6">
        <v>2</v>
      </c>
      <c r="I19" s="6" t="s">
        <v>400</v>
      </c>
      <c r="J19" s="9"/>
    </row>
    <row r="20" spans="1:14" x14ac:dyDescent="0.25">
      <c r="A20" s="2" t="s">
        <v>520</v>
      </c>
      <c r="B20" s="2" t="s">
        <v>6</v>
      </c>
      <c r="C20" s="7" t="s">
        <v>521</v>
      </c>
      <c r="D20" s="7" t="s">
        <v>522</v>
      </c>
      <c r="E20" s="8" t="s">
        <v>420</v>
      </c>
      <c r="F20" s="7" t="s">
        <v>522</v>
      </c>
      <c r="G20" s="6" t="s">
        <v>420</v>
      </c>
      <c r="H20" s="6">
        <v>2</v>
      </c>
      <c r="I20" s="6" t="s">
        <v>387</v>
      </c>
      <c r="J20" s="9"/>
    </row>
    <row r="21" spans="1:14" ht="36.75" customHeight="1" x14ac:dyDescent="0.25">
      <c r="A21" s="2" t="s">
        <v>529</v>
      </c>
      <c r="B21" s="2" t="s">
        <v>6</v>
      </c>
      <c r="C21" s="7" t="s">
        <v>530</v>
      </c>
      <c r="D21" s="7" t="s">
        <v>531</v>
      </c>
      <c r="E21" s="8" t="s">
        <v>413</v>
      </c>
      <c r="F21" s="7" t="s">
        <v>531</v>
      </c>
      <c r="G21" s="6" t="s">
        <v>413</v>
      </c>
      <c r="H21" s="6">
        <v>1</v>
      </c>
      <c r="I21" s="6" t="s">
        <v>387</v>
      </c>
      <c r="J21" s="9"/>
      <c r="M21" s="83" t="s">
        <v>816</v>
      </c>
      <c r="N21" s="83"/>
    </row>
    <row r="22" spans="1:14" x14ac:dyDescent="0.25">
      <c r="A22" s="2" t="s">
        <v>533</v>
      </c>
      <c r="B22" s="2" t="s">
        <v>6</v>
      </c>
      <c r="C22" s="7"/>
      <c r="D22" s="7" t="s">
        <v>456</v>
      </c>
      <c r="E22" s="8" t="s">
        <v>453</v>
      </c>
      <c r="F22" s="7" t="s">
        <v>456</v>
      </c>
      <c r="G22" s="6" t="s">
        <v>453</v>
      </c>
      <c r="H22" s="6">
        <v>1</v>
      </c>
      <c r="I22" s="6" t="s">
        <v>387</v>
      </c>
      <c r="J22" s="9"/>
      <c r="M22" s="55" t="s">
        <v>812</v>
      </c>
      <c r="N22" t="s">
        <v>815</v>
      </c>
    </row>
    <row r="23" spans="1:14" x14ac:dyDescent="0.25">
      <c r="A23" s="2" t="s">
        <v>539</v>
      </c>
      <c r="B23" s="2" t="s">
        <v>6</v>
      </c>
      <c r="C23" s="7"/>
      <c r="D23" s="7" t="s">
        <v>456</v>
      </c>
      <c r="E23" s="8" t="s">
        <v>453</v>
      </c>
      <c r="F23" s="7" t="s">
        <v>456</v>
      </c>
      <c r="G23" s="6" t="s">
        <v>453</v>
      </c>
      <c r="H23" s="6">
        <v>1</v>
      </c>
      <c r="I23" s="6" t="s">
        <v>387</v>
      </c>
      <c r="J23" s="9"/>
      <c r="M23" s="56" t="s">
        <v>453</v>
      </c>
      <c r="N23" s="57">
        <v>0.40350877192982454</v>
      </c>
    </row>
    <row r="24" spans="1:14" x14ac:dyDescent="0.25">
      <c r="A24" s="2" t="s">
        <v>542</v>
      </c>
      <c r="B24" s="2" t="s">
        <v>6</v>
      </c>
      <c r="C24" s="7" t="s">
        <v>543</v>
      </c>
      <c r="D24" s="7" t="s">
        <v>456</v>
      </c>
      <c r="E24" s="8" t="s">
        <v>453</v>
      </c>
      <c r="F24" s="7" t="s">
        <v>456</v>
      </c>
      <c r="G24" s="6" t="s">
        <v>453</v>
      </c>
      <c r="H24" s="6">
        <v>1</v>
      </c>
      <c r="I24" s="6" t="s">
        <v>387</v>
      </c>
      <c r="J24" s="9"/>
      <c r="M24" s="56" t="s">
        <v>413</v>
      </c>
      <c r="N24" s="57">
        <v>0.24561403508771928</v>
      </c>
    </row>
    <row r="25" spans="1:14" x14ac:dyDescent="0.25">
      <c r="A25" s="2" t="s">
        <v>547</v>
      </c>
      <c r="B25" s="2" t="s">
        <v>6</v>
      </c>
      <c r="C25" s="7"/>
      <c r="D25" s="7" t="s">
        <v>456</v>
      </c>
      <c r="E25" s="8" t="s">
        <v>453</v>
      </c>
      <c r="F25" s="7" t="s">
        <v>456</v>
      </c>
      <c r="G25" s="6" t="s">
        <v>453</v>
      </c>
      <c r="H25" s="6">
        <v>1</v>
      </c>
      <c r="I25" s="6" t="s">
        <v>387</v>
      </c>
      <c r="J25" s="9"/>
      <c r="M25" s="56" t="s">
        <v>636</v>
      </c>
      <c r="N25" s="57">
        <v>1.7543859649122806E-2</v>
      </c>
    </row>
    <row r="26" spans="1:14" x14ac:dyDescent="0.25">
      <c r="A26" s="2" t="s">
        <v>548</v>
      </c>
      <c r="B26" s="2" t="s">
        <v>2</v>
      </c>
      <c r="C26" s="7" t="s">
        <v>549</v>
      </c>
      <c r="D26" s="7" t="s">
        <v>550</v>
      </c>
      <c r="E26" s="8" t="s">
        <v>413</v>
      </c>
      <c r="F26" s="7" t="s">
        <v>550</v>
      </c>
      <c r="G26" s="6" t="s">
        <v>413</v>
      </c>
      <c r="H26" s="6">
        <v>6</v>
      </c>
      <c r="I26" s="6" t="s">
        <v>400</v>
      </c>
      <c r="J26" s="18">
        <v>2018</v>
      </c>
      <c r="M26" s="56" t="s">
        <v>389</v>
      </c>
      <c r="N26" s="57">
        <v>0.21052631578947367</v>
      </c>
    </row>
    <row r="27" spans="1:14" x14ac:dyDescent="0.25">
      <c r="A27" s="2" t="s">
        <v>586</v>
      </c>
      <c r="B27" s="2" t="s">
        <v>6</v>
      </c>
      <c r="C27" s="7"/>
      <c r="D27" s="7" t="s">
        <v>456</v>
      </c>
      <c r="E27" s="8" t="s">
        <v>453</v>
      </c>
      <c r="F27" s="7" t="s">
        <v>456</v>
      </c>
      <c r="G27" s="6" t="s">
        <v>453</v>
      </c>
      <c r="H27" s="6">
        <v>1</v>
      </c>
      <c r="I27" s="6" t="s">
        <v>387</v>
      </c>
      <c r="J27" s="9"/>
      <c r="M27" s="56" t="s">
        <v>420</v>
      </c>
      <c r="N27" s="57">
        <v>0.12280701754385964</v>
      </c>
    </row>
    <row r="28" spans="1:14" x14ac:dyDescent="0.25">
      <c r="A28" s="2" t="s">
        <v>590</v>
      </c>
      <c r="B28" s="2" t="s">
        <v>6</v>
      </c>
      <c r="C28" s="7"/>
      <c r="D28" s="7" t="s">
        <v>591</v>
      </c>
      <c r="E28" s="8" t="s">
        <v>413</v>
      </c>
      <c r="F28" s="7" t="s">
        <v>591</v>
      </c>
      <c r="G28" s="6" t="s">
        <v>413</v>
      </c>
      <c r="H28" s="6">
        <v>2</v>
      </c>
      <c r="I28" s="6" t="s">
        <v>387</v>
      </c>
      <c r="J28" s="9"/>
      <c r="M28" s="56" t="s">
        <v>813</v>
      </c>
      <c r="N28" s="57">
        <v>1</v>
      </c>
    </row>
    <row r="29" spans="1:14" x14ac:dyDescent="0.25">
      <c r="A29" s="2" t="s">
        <v>602</v>
      </c>
      <c r="B29" s="2" t="s">
        <v>6</v>
      </c>
      <c r="C29" s="7" t="s">
        <v>603</v>
      </c>
      <c r="D29" s="7" t="s">
        <v>604</v>
      </c>
      <c r="E29" s="8" t="s">
        <v>413</v>
      </c>
      <c r="F29" s="7" t="s">
        <v>604</v>
      </c>
      <c r="G29" s="6" t="s">
        <v>413</v>
      </c>
      <c r="H29" s="6">
        <v>1</v>
      </c>
      <c r="I29" s="6" t="s">
        <v>387</v>
      </c>
      <c r="J29" s="9"/>
    </row>
    <row r="30" spans="1:14" x14ac:dyDescent="0.25">
      <c r="A30" s="2" t="s">
        <v>605</v>
      </c>
      <c r="B30" s="2" t="s">
        <v>2</v>
      </c>
      <c r="C30" s="7" t="s">
        <v>606</v>
      </c>
      <c r="D30" s="7" t="s">
        <v>607</v>
      </c>
      <c r="E30" s="8" t="s">
        <v>413</v>
      </c>
      <c r="F30" s="7" t="s">
        <v>607</v>
      </c>
      <c r="G30" s="6" t="s">
        <v>413</v>
      </c>
      <c r="H30" s="6">
        <v>1</v>
      </c>
      <c r="I30" s="6" t="s">
        <v>400</v>
      </c>
      <c r="J30" s="9"/>
    </row>
    <row r="31" spans="1:14" x14ac:dyDescent="0.25">
      <c r="A31" s="2" t="s">
        <v>612</v>
      </c>
      <c r="B31" s="2" t="s">
        <v>6</v>
      </c>
      <c r="C31" s="7"/>
      <c r="D31" s="7" t="s">
        <v>456</v>
      </c>
      <c r="E31" s="8" t="s">
        <v>453</v>
      </c>
      <c r="F31" s="7" t="s">
        <v>456</v>
      </c>
      <c r="G31" s="6" t="s">
        <v>453</v>
      </c>
      <c r="H31" s="6">
        <v>1</v>
      </c>
      <c r="I31" s="6" t="s">
        <v>387</v>
      </c>
      <c r="J31" s="9"/>
    </row>
    <row r="32" spans="1:14" x14ac:dyDescent="0.25">
      <c r="A32" s="2" t="s">
        <v>618</v>
      </c>
      <c r="B32" s="2" t="s">
        <v>6</v>
      </c>
      <c r="C32" s="7"/>
      <c r="D32" s="7" t="s">
        <v>456</v>
      </c>
      <c r="E32" s="8" t="s">
        <v>453</v>
      </c>
      <c r="F32" s="7" t="s">
        <v>456</v>
      </c>
      <c r="G32" s="6" t="s">
        <v>453</v>
      </c>
      <c r="H32" s="6">
        <v>1</v>
      </c>
      <c r="I32" s="6" t="s">
        <v>387</v>
      </c>
      <c r="J32" s="9"/>
    </row>
    <row r="33" spans="1:19" x14ac:dyDescent="0.25">
      <c r="A33" s="2" t="s">
        <v>622</v>
      </c>
      <c r="B33" s="2" t="s">
        <v>2</v>
      </c>
      <c r="C33" s="7" t="s">
        <v>623</v>
      </c>
      <c r="D33" s="7" t="s">
        <v>388</v>
      </c>
      <c r="E33" s="8" t="s">
        <v>389</v>
      </c>
      <c r="F33" s="7" t="s">
        <v>388</v>
      </c>
      <c r="G33" s="6" t="s">
        <v>389</v>
      </c>
      <c r="H33" s="6">
        <v>1</v>
      </c>
      <c r="I33" s="6" t="s">
        <v>387</v>
      </c>
      <c r="J33" s="18">
        <v>2017</v>
      </c>
    </row>
    <row r="34" spans="1:19" x14ac:dyDescent="0.25">
      <c r="A34" s="2" t="s">
        <v>624</v>
      </c>
      <c r="B34" s="2" t="s">
        <v>6</v>
      </c>
      <c r="C34" s="7" t="s">
        <v>625</v>
      </c>
      <c r="D34" s="7" t="s">
        <v>456</v>
      </c>
      <c r="E34" s="8" t="s">
        <v>453</v>
      </c>
      <c r="F34" s="7" t="s">
        <v>456</v>
      </c>
      <c r="G34" s="6" t="s">
        <v>453</v>
      </c>
      <c r="H34" s="6">
        <v>2</v>
      </c>
      <c r="I34" s="6" t="s">
        <v>387</v>
      </c>
      <c r="J34" s="9"/>
    </row>
    <row r="35" spans="1:19" x14ac:dyDescent="0.25">
      <c r="A35" s="2" t="s">
        <v>630</v>
      </c>
      <c r="B35" s="2" t="s">
        <v>6</v>
      </c>
      <c r="C35" s="7" t="s">
        <v>631</v>
      </c>
      <c r="D35" s="7" t="s">
        <v>456</v>
      </c>
      <c r="E35" s="8" t="s">
        <v>453</v>
      </c>
      <c r="F35" s="7" t="s">
        <v>456</v>
      </c>
      <c r="G35" s="6" t="s">
        <v>453</v>
      </c>
      <c r="H35" s="6">
        <v>1</v>
      </c>
      <c r="I35" s="6" t="s">
        <v>387</v>
      </c>
      <c r="J35" s="9"/>
    </row>
    <row r="36" spans="1:19" x14ac:dyDescent="0.25">
      <c r="A36" s="2" t="s">
        <v>633</v>
      </c>
      <c r="B36" s="2" t="s">
        <v>2</v>
      </c>
      <c r="C36" s="7" t="s">
        <v>634</v>
      </c>
      <c r="D36" s="7" t="s">
        <v>635</v>
      </c>
      <c r="E36" s="8" t="s">
        <v>636</v>
      </c>
      <c r="F36" s="7" t="s">
        <v>635</v>
      </c>
      <c r="G36" s="6" t="s">
        <v>636</v>
      </c>
      <c r="H36" s="6">
        <v>1</v>
      </c>
      <c r="I36" s="6" t="s">
        <v>387</v>
      </c>
      <c r="J36" s="9">
        <v>2013</v>
      </c>
    </row>
    <row r="37" spans="1:19" x14ac:dyDescent="0.25">
      <c r="A37" s="2" t="s">
        <v>639</v>
      </c>
      <c r="B37" s="2" t="s">
        <v>6</v>
      </c>
      <c r="C37" s="7"/>
      <c r="D37" s="7" t="s">
        <v>456</v>
      </c>
      <c r="E37" s="8" t="s">
        <v>453</v>
      </c>
      <c r="F37" s="7" t="s">
        <v>456</v>
      </c>
      <c r="G37" s="6" t="s">
        <v>453</v>
      </c>
      <c r="H37" s="6">
        <v>1</v>
      </c>
      <c r="I37" s="6" t="s">
        <v>387</v>
      </c>
      <c r="J37" s="9"/>
    </row>
    <row r="38" spans="1:19" x14ac:dyDescent="0.25">
      <c r="A38" s="2" t="s">
        <v>645</v>
      </c>
      <c r="B38" s="2" t="s">
        <v>2</v>
      </c>
      <c r="C38" s="7"/>
      <c r="D38" s="7" t="s">
        <v>646</v>
      </c>
      <c r="E38" s="8" t="s">
        <v>413</v>
      </c>
      <c r="F38" s="7" t="s">
        <v>647</v>
      </c>
      <c r="G38" s="6" t="s">
        <v>413</v>
      </c>
      <c r="H38" s="6">
        <v>1</v>
      </c>
      <c r="I38" s="6" t="s">
        <v>400</v>
      </c>
      <c r="J38" s="9"/>
    </row>
    <row r="39" spans="1:19" x14ac:dyDescent="0.25">
      <c r="A39" s="2" t="s">
        <v>653</v>
      </c>
      <c r="B39" s="2" t="s">
        <v>2</v>
      </c>
      <c r="C39" s="7" t="s">
        <v>654</v>
      </c>
      <c r="D39" s="7" t="s">
        <v>402</v>
      </c>
      <c r="E39" s="8" t="s">
        <v>389</v>
      </c>
      <c r="F39" s="7" t="s">
        <v>402</v>
      </c>
      <c r="G39" s="6" t="s">
        <v>389</v>
      </c>
      <c r="H39" s="6">
        <v>3</v>
      </c>
      <c r="I39" s="6" t="s">
        <v>400</v>
      </c>
      <c r="J39" s="9"/>
    </row>
    <row r="40" spans="1:19" x14ac:dyDescent="0.25">
      <c r="A40" s="2" t="s">
        <v>668</v>
      </c>
      <c r="B40" s="2" t="s">
        <v>2</v>
      </c>
      <c r="C40" s="7"/>
      <c r="D40" s="7" t="s">
        <v>456</v>
      </c>
      <c r="E40" s="8" t="s">
        <v>453</v>
      </c>
      <c r="F40" s="7" t="s">
        <v>669</v>
      </c>
      <c r="G40" s="6" t="s">
        <v>453</v>
      </c>
      <c r="H40" s="6">
        <v>2</v>
      </c>
      <c r="I40" s="6" t="s">
        <v>400</v>
      </c>
      <c r="J40" s="9">
        <v>2016</v>
      </c>
    </row>
    <row r="41" spans="1:19" x14ac:dyDescent="0.25">
      <c r="A41" s="2" t="s">
        <v>682</v>
      </c>
      <c r="B41" s="2" t="s">
        <v>2</v>
      </c>
      <c r="C41" s="7" t="s">
        <v>683</v>
      </c>
      <c r="D41" s="7" t="s">
        <v>388</v>
      </c>
      <c r="E41" s="8" t="s">
        <v>389</v>
      </c>
      <c r="F41" s="7" t="s">
        <v>388</v>
      </c>
      <c r="G41" s="6" t="s">
        <v>389</v>
      </c>
      <c r="H41" s="6">
        <v>1</v>
      </c>
      <c r="I41" s="6" t="s">
        <v>387</v>
      </c>
      <c r="J41" s="9">
        <v>2013</v>
      </c>
    </row>
    <row r="42" spans="1:19" x14ac:dyDescent="0.25">
      <c r="A42" s="2" t="s">
        <v>686</v>
      </c>
      <c r="B42" s="2" t="s">
        <v>6</v>
      </c>
      <c r="C42" s="7" t="s">
        <v>687</v>
      </c>
      <c r="D42" s="7" t="s">
        <v>688</v>
      </c>
      <c r="E42" s="8" t="s">
        <v>420</v>
      </c>
      <c r="F42" s="7" t="s">
        <v>688</v>
      </c>
      <c r="G42" s="6" t="s">
        <v>420</v>
      </c>
      <c r="H42" s="6">
        <v>1</v>
      </c>
      <c r="I42" s="6" t="s">
        <v>387</v>
      </c>
      <c r="J42" s="9">
        <v>2013</v>
      </c>
      <c r="M42" s="55" t="s">
        <v>815</v>
      </c>
      <c r="N42" s="55" t="s">
        <v>817</v>
      </c>
    </row>
    <row r="43" spans="1:19" x14ac:dyDescent="0.25">
      <c r="A43" s="2" t="s">
        <v>689</v>
      </c>
      <c r="B43" s="2" t="s">
        <v>2</v>
      </c>
      <c r="C43" s="7" t="s">
        <v>690</v>
      </c>
      <c r="D43" s="7" t="s">
        <v>388</v>
      </c>
      <c r="E43" s="8" t="s">
        <v>389</v>
      </c>
      <c r="F43" s="7" t="s">
        <v>388</v>
      </c>
      <c r="G43" s="6" t="s">
        <v>389</v>
      </c>
      <c r="H43" s="6">
        <v>1</v>
      </c>
      <c r="I43" s="6" t="s">
        <v>400</v>
      </c>
      <c r="J43" s="9">
        <v>2013</v>
      </c>
      <c r="M43" s="55" t="s">
        <v>812</v>
      </c>
      <c r="N43" t="s">
        <v>453</v>
      </c>
      <c r="O43" t="s">
        <v>413</v>
      </c>
      <c r="P43" t="s">
        <v>636</v>
      </c>
      <c r="Q43" t="s">
        <v>389</v>
      </c>
      <c r="R43" t="s">
        <v>420</v>
      </c>
      <c r="S43" t="s">
        <v>813</v>
      </c>
    </row>
    <row r="44" spans="1:19" x14ac:dyDescent="0.25">
      <c r="A44" s="2" t="s">
        <v>695</v>
      </c>
      <c r="B44" s="2" t="s">
        <v>2</v>
      </c>
      <c r="C44" s="7" t="s">
        <v>696</v>
      </c>
      <c r="D44" s="7" t="s">
        <v>456</v>
      </c>
      <c r="E44" s="8" t="s">
        <v>453</v>
      </c>
      <c r="F44" s="7" t="s">
        <v>697</v>
      </c>
      <c r="G44" s="6" t="s">
        <v>420</v>
      </c>
      <c r="H44" s="6">
        <v>5</v>
      </c>
      <c r="I44" s="6" t="s">
        <v>400</v>
      </c>
      <c r="J44" s="9">
        <v>2013</v>
      </c>
      <c r="M44" s="56" t="s">
        <v>400</v>
      </c>
      <c r="N44" s="57">
        <v>0.23076923076923078</v>
      </c>
      <c r="O44" s="57">
        <v>0.38461538461538464</v>
      </c>
      <c r="P44" s="57">
        <v>0</v>
      </c>
      <c r="Q44" s="57">
        <v>0.30769230769230771</v>
      </c>
      <c r="R44" s="57">
        <v>7.6923076923076927E-2</v>
      </c>
      <c r="S44" s="57">
        <v>1</v>
      </c>
    </row>
    <row r="45" spans="1:19" x14ac:dyDescent="0.25">
      <c r="A45" s="2" t="s">
        <v>705</v>
      </c>
      <c r="B45" s="2" t="s">
        <v>2</v>
      </c>
      <c r="C45" s="7" t="s">
        <v>706</v>
      </c>
      <c r="D45" s="7" t="s">
        <v>707</v>
      </c>
      <c r="E45" s="8" t="s">
        <v>413</v>
      </c>
      <c r="F45" s="7" t="s">
        <v>669</v>
      </c>
      <c r="G45" s="6" t="s">
        <v>453</v>
      </c>
      <c r="H45" s="6">
        <v>3</v>
      </c>
      <c r="I45" s="6" t="s">
        <v>400</v>
      </c>
      <c r="J45" s="9">
        <v>2013</v>
      </c>
      <c r="M45" s="56" t="s">
        <v>387</v>
      </c>
      <c r="N45" s="57">
        <v>0.45454545454545453</v>
      </c>
      <c r="O45" s="57">
        <v>0.20454545454545456</v>
      </c>
      <c r="P45" s="57">
        <v>2.2727272727272728E-2</v>
      </c>
      <c r="Q45" s="57">
        <v>0.18181818181818182</v>
      </c>
      <c r="R45" s="57">
        <v>0.13636363636363635</v>
      </c>
      <c r="S45" s="57">
        <v>1</v>
      </c>
    </row>
    <row r="46" spans="1:19" x14ac:dyDescent="0.25">
      <c r="A46" s="2" t="s">
        <v>709</v>
      </c>
      <c r="B46" s="2" t="s">
        <v>2</v>
      </c>
      <c r="C46" s="7" t="s">
        <v>710</v>
      </c>
      <c r="D46" s="7" t="s">
        <v>402</v>
      </c>
      <c r="E46" s="8" t="s">
        <v>389</v>
      </c>
      <c r="F46" s="7" t="s">
        <v>402</v>
      </c>
      <c r="G46" s="6" t="s">
        <v>389</v>
      </c>
      <c r="H46" s="6">
        <v>2</v>
      </c>
      <c r="I46" s="6" t="s">
        <v>387</v>
      </c>
      <c r="J46" s="9">
        <v>2012</v>
      </c>
      <c r="M46" s="56" t="s">
        <v>813</v>
      </c>
      <c r="N46" s="57">
        <v>0.40350877192982454</v>
      </c>
      <c r="O46" s="57">
        <v>0.24561403508771928</v>
      </c>
      <c r="P46" s="57">
        <v>1.7543859649122806E-2</v>
      </c>
      <c r="Q46" s="57">
        <v>0.21052631578947367</v>
      </c>
      <c r="R46" s="57">
        <v>0.12280701754385964</v>
      </c>
      <c r="S46" s="57">
        <v>1</v>
      </c>
    </row>
    <row r="47" spans="1:19" x14ac:dyDescent="0.25">
      <c r="A47" s="2" t="s">
        <v>718</v>
      </c>
      <c r="B47" s="2" t="s">
        <v>2</v>
      </c>
      <c r="C47" s="7"/>
      <c r="D47" s="7" t="s">
        <v>719</v>
      </c>
      <c r="E47" s="8" t="s">
        <v>413</v>
      </c>
      <c r="F47" s="7" t="s">
        <v>719</v>
      </c>
      <c r="G47" s="6" t="s">
        <v>413</v>
      </c>
      <c r="H47" s="6">
        <v>3</v>
      </c>
      <c r="I47" s="6" t="s">
        <v>400</v>
      </c>
      <c r="J47" s="9"/>
    </row>
    <row r="48" spans="1:19" x14ac:dyDescent="0.25">
      <c r="A48" s="2" t="s">
        <v>728</v>
      </c>
      <c r="B48" s="2" t="s">
        <v>2</v>
      </c>
      <c r="C48" s="7" t="s">
        <v>603</v>
      </c>
      <c r="D48" s="7" t="s">
        <v>604</v>
      </c>
      <c r="E48" s="8" t="s">
        <v>413</v>
      </c>
      <c r="F48" s="7" t="s">
        <v>604</v>
      </c>
      <c r="G48" s="6" t="s">
        <v>413</v>
      </c>
      <c r="H48" s="6">
        <v>5</v>
      </c>
      <c r="I48" s="6" t="s">
        <v>387</v>
      </c>
      <c r="J48" s="18">
        <v>2017</v>
      </c>
      <c r="M48" t="s">
        <v>812</v>
      </c>
      <c r="N48" t="s">
        <v>453</v>
      </c>
      <c r="O48" t="s">
        <v>413</v>
      </c>
      <c r="P48" t="s">
        <v>636</v>
      </c>
      <c r="Q48" t="s">
        <v>389</v>
      </c>
      <c r="R48" t="s">
        <v>420</v>
      </c>
    </row>
    <row r="49" spans="1:18" x14ac:dyDescent="0.25">
      <c r="A49" s="2" t="s">
        <v>731</v>
      </c>
      <c r="B49" s="2" t="s">
        <v>2</v>
      </c>
      <c r="C49" s="7" t="s">
        <v>732</v>
      </c>
      <c r="D49" s="7" t="s">
        <v>388</v>
      </c>
      <c r="E49" s="8" t="s">
        <v>389</v>
      </c>
      <c r="F49" s="7" t="s">
        <v>388</v>
      </c>
      <c r="G49" s="6" t="s">
        <v>389</v>
      </c>
      <c r="H49" s="6">
        <v>1</v>
      </c>
      <c r="I49" s="6" t="s">
        <v>400</v>
      </c>
      <c r="J49" s="18">
        <v>2017</v>
      </c>
      <c r="M49" t="s">
        <v>818</v>
      </c>
      <c r="N49" s="59">
        <v>0.23076923076923078</v>
      </c>
      <c r="O49" s="59">
        <v>0.38461538461538464</v>
      </c>
      <c r="P49" s="59">
        <v>0</v>
      </c>
      <c r="Q49" s="59">
        <v>0.30769230769230771</v>
      </c>
      <c r="R49" s="59">
        <v>7.6923076923076927E-2</v>
      </c>
    </row>
    <row r="50" spans="1:18" x14ac:dyDescent="0.25">
      <c r="A50" s="2" t="s">
        <v>738</v>
      </c>
      <c r="B50" s="2" t="s">
        <v>2</v>
      </c>
      <c r="C50" s="7" t="s">
        <v>739</v>
      </c>
      <c r="D50" s="7" t="s">
        <v>740</v>
      </c>
      <c r="E50" s="8" t="s">
        <v>413</v>
      </c>
      <c r="F50" s="7" t="s">
        <v>740</v>
      </c>
      <c r="G50" s="6" t="s">
        <v>413</v>
      </c>
      <c r="H50" s="6">
        <v>1</v>
      </c>
      <c r="I50" s="6" t="s">
        <v>387</v>
      </c>
      <c r="J50" s="9"/>
      <c r="M50" t="s">
        <v>819</v>
      </c>
      <c r="N50" s="59">
        <v>0.45454545454545453</v>
      </c>
      <c r="O50" s="59">
        <v>0.20454545454545456</v>
      </c>
      <c r="P50" s="59">
        <v>2.2727272727272728E-2</v>
      </c>
      <c r="Q50" s="59">
        <v>0.18181818181818182</v>
      </c>
      <c r="R50" s="59">
        <v>0.13636363636363635</v>
      </c>
    </row>
    <row r="51" spans="1:18" x14ac:dyDescent="0.25">
      <c r="A51" s="2" t="s">
        <v>742</v>
      </c>
      <c r="B51" s="2" t="s">
        <v>6</v>
      </c>
      <c r="C51" s="7" t="s">
        <v>743</v>
      </c>
      <c r="D51" s="7" t="s">
        <v>688</v>
      </c>
      <c r="E51" s="8" t="s">
        <v>420</v>
      </c>
      <c r="F51" s="7" t="s">
        <v>688</v>
      </c>
      <c r="G51" s="6" t="s">
        <v>420</v>
      </c>
      <c r="H51" s="6">
        <v>2</v>
      </c>
      <c r="I51" s="6" t="s">
        <v>387</v>
      </c>
      <c r="J51" s="9"/>
    </row>
    <row r="52" spans="1:18" x14ac:dyDescent="0.25">
      <c r="A52" s="2" t="s">
        <v>747</v>
      </c>
      <c r="B52" s="2" t="s">
        <v>2</v>
      </c>
      <c r="C52" s="7" t="s">
        <v>748</v>
      </c>
      <c r="D52" s="7" t="s">
        <v>749</v>
      </c>
      <c r="E52" s="8" t="s">
        <v>413</v>
      </c>
      <c r="F52" s="7" t="s">
        <v>749</v>
      </c>
      <c r="G52" s="6" t="s">
        <v>413</v>
      </c>
      <c r="H52" s="6">
        <v>3</v>
      </c>
      <c r="I52" s="6" t="s">
        <v>387</v>
      </c>
      <c r="J52" s="18">
        <v>2017</v>
      </c>
    </row>
    <row r="53" spans="1:18" x14ac:dyDescent="0.25">
      <c r="A53" s="2" t="s">
        <v>756</v>
      </c>
      <c r="B53" s="2" t="s">
        <v>2</v>
      </c>
      <c r="C53" s="7" t="s">
        <v>757</v>
      </c>
      <c r="D53" s="7" t="s">
        <v>758</v>
      </c>
      <c r="E53" s="8" t="s">
        <v>453</v>
      </c>
      <c r="F53" s="7" t="s">
        <v>758</v>
      </c>
      <c r="G53" s="6" t="s">
        <v>453</v>
      </c>
      <c r="H53" s="6">
        <v>1</v>
      </c>
      <c r="I53" s="6" t="s">
        <v>400</v>
      </c>
      <c r="J53" s="9"/>
    </row>
    <row r="54" spans="1:18" x14ac:dyDescent="0.25">
      <c r="A54" s="34" t="s">
        <v>765</v>
      </c>
      <c r="B54" s="35" t="s">
        <v>6</v>
      </c>
      <c r="C54" s="36" t="s">
        <v>766</v>
      </c>
      <c r="D54" s="36" t="s">
        <v>456</v>
      </c>
      <c r="E54" s="37" t="s">
        <v>453</v>
      </c>
      <c r="F54" s="36" t="s">
        <v>456</v>
      </c>
      <c r="G54" s="35" t="s">
        <v>453</v>
      </c>
      <c r="H54" s="35">
        <v>1</v>
      </c>
      <c r="I54" s="35" t="s">
        <v>387</v>
      </c>
      <c r="J54" s="38"/>
    </row>
    <row r="55" spans="1:18" x14ac:dyDescent="0.25">
      <c r="A55" s="34" t="s">
        <v>767</v>
      </c>
      <c r="B55" s="35" t="s">
        <v>6</v>
      </c>
      <c r="C55" s="36"/>
      <c r="D55" s="36" t="s">
        <v>456</v>
      </c>
      <c r="E55" s="37" t="s">
        <v>453</v>
      </c>
      <c r="F55" s="36" t="s">
        <v>456</v>
      </c>
      <c r="G55" s="35" t="s">
        <v>453</v>
      </c>
      <c r="H55" s="35">
        <v>1</v>
      </c>
      <c r="I55" s="35" t="s">
        <v>387</v>
      </c>
      <c r="J55" s="38"/>
    </row>
    <row r="56" spans="1:18" x14ac:dyDescent="0.25">
      <c r="A56" s="34" t="s">
        <v>770</v>
      </c>
      <c r="B56" s="35" t="s">
        <v>6</v>
      </c>
      <c r="C56" s="36" t="s">
        <v>771</v>
      </c>
      <c r="D56" s="36" t="s">
        <v>522</v>
      </c>
      <c r="E56" s="37" t="s">
        <v>420</v>
      </c>
      <c r="F56" s="36" t="s">
        <v>522</v>
      </c>
      <c r="G56" s="35" t="s">
        <v>420</v>
      </c>
      <c r="H56" s="35">
        <v>1</v>
      </c>
      <c r="I56" s="35" t="s">
        <v>387</v>
      </c>
      <c r="J56" s="38">
        <v>2011</v>
      </c>
    </row>
    <row r="57" spans="1:18" x14ac:dyDescent="0.25">
      <c r="A57" s="34" t="s">
        <v>774</v>
      </c>
      <c r="B57" s="35" t="s">
        <v>6</v>
      </c>
      <c r="C57" s="36"/>
      <c r="D57" s="40" t="s">
        <v>688</v>
      </c>
      <c r="E57" s="37" t="s">
        <v>420</v>
      </c>
      <c r="F57" s="35" t="s">
        <v>688</v>
      </c>
      <c r="G57" s="35" t="s">
        <v>420</v>
      </c>
      <c r="H57" s="35">
        <v>2</v>
      </c>
      <c r="I57" s="35" t="s">
        <v>387</v>
      </c>
      <c r="J57" s="38"/>
    </row>
    <row r="58" spans="1:18" x14ac:dyDescent="0.25">
      <c r="A58" s="34" t="s">
        <v>776</v>
      </c>
      <c r="B58" s="35" t="s">
        <v>2</v>
      </c>
      <c r="C58" s="35" t="s">
        <v>777</v>
      </c>
      <c r="D58" s="35" t="s">
        <v>402</v>
      </c>
      <c r="E58" s="35" t="s">
        <v>389</v>
      </c>
      <c r="F58" s="37" t="s">
        <v>402</v>
      </c>
      <c r="G58" s="35" t="s">
        <v>389</v>
      </c>
      <c r="H58" s="35">
        <v>1</v>
      </c>
      <c r="I58" s="35" t="s">
        <v>387</v>
      </c>
      <c r="J58" s="46">
        <v>2014</v>
      </c>
    </row>
    <row r="1048571" spans="9:9" x14ac:dyDescent="0.25">
      <c r="I1048571" t="str">
        <f>CONCATENATE(H1048570,H1048571)</f>
        <v/>
      </c>
    </row>
  </sheetData>
  <mergeCells count="2">
    <mergeCell ref="M1:N1"/>
    <mergeCell ref="M21:N21"/>
  </mergeCells>
  <pageMargins left="0.7" right="0.7" top="0.75" bottom="0.75" header="0.3" footer="0.3"/>
  <pageSetup paperSize="9" orientation="portrait" r:id="rId4"/>
  <drawing r:id="rId5"/>
  <legacyDrawing r:id="rId6"/>
  <tableParts count="1">
    <tablePart r:id="rId7"/>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58"/>
  <sheetViews>
    <sheetView workbookViewId="0">
      <selection sqref="A1:A1048576"/>
    </sheetView>
  </sheetViews>
  <sheetFormatPr defaultRowHeight="15" x14ac:dyDescent="0.25"/>
  <sheetData>
    <row r="1" spans="1:8" x14ac:dyDescent="0.25">
      <c r="A1" s="4" t="s">
        <v>162</v>
      </c>
      <c r="B1" s="4" t="s">
        <v>317</v>
      </c>
      <c r="C1" s="4" t="s">
        <v>318</v>
      </c>
      <c r="D1" s="4" t="s">
        <v>319</v>
      </c>
      <c r="E1" s="4" t="s">
        <v>320</v>
      </c>
      <c r="F1" s="4" t="s">
        <v>321</v>
      </c>
      <c r="G1" s="4" t="s">
        <v>322</v>
      </c>
      <c r="H1" s="4" t="s">
        <v>323</v>
      </c>
    </row>
    <row r="2" spans="1:8" x14ac:dyDescent="0.25">
      <c r="A2" s="2" t="s">
        <v>386</v>
      </c>
      <c r="B2" s="2"/>
      <c r="C2" s="2"/>
      <c r="D2" s="2"/>
      <c r="E2" s="2"/>
      <c r="F2" s="2"/>
      <c r="G2" s="2"/>
      <c r="H2" s="2"/>
    </row>
    <row r="3" spans="1:8" x14ac:dyDescent="0.25">
      <c r="A3" s="2" t="s">
        <v>394</v>
      </c>
      <c r="B3" s="2"/>
      <c r="C3" s="2"/>
      <c r="D3" s="2"/>
      <c r="E3" s="2"/>
      <c r="F3" s="2"/>
      <c r="G3" s="2"/>
      <c r="H3" s="2"/>
    </row>
    <row r="4" spans="1:8" x14ac:dyDescent="0.25">
      <c r="A4" s="2" t="s">
        <v>396</v>
      </c>
      <c r="B4" s="2"/>
      <c r="C4" s="2"/>
      <c r="D4" s="2"/>
      <c r="E4" s="2"/>
      <c r="F4" s="2"/>
      <c r="G4" s="2"/>
      <c r="H4" s="2"/>
    </row>
    <row r="5" spans="1:8" x14ac:dyDescent="0.25">
      <c r="A5" s="2" t="s">
        <v>399</v>
      </c>
      <c r="B5" s="2"/>
      <c r="C5" s="2"/>
      <c r="D5" s="2"/>
      <c r="E5" s="2"/>
      <c r="F5" s="2"/>
      <c r="G5" s="2"/>
      <c r="H5" s="2"/>
    </row>
    <row r="6" spans="1:8" x14ac:dyDescent="0.25">
      <c r="A6" s="2" t="s">
        <v>410</v>
      </c>
      <c r="B6" s="2"/>
      <c r="C6" s="2"/>
      <c r="D6" s="2"/>
      <c r="E6" s="2"/>
      <c r="F6" s="2"/>
      <c r="G6" s="2"/>
      <c r="H6" s="2"/>
    </row>
    <row r="7" spans="1:8" x14ac:dyDescent="0.25">
      <c r="A7" s="2" t="s">
        <v>417</v>
      </c>
      <c r="B7" s="2"/>
      <c r="C7" s="2"/>
      <c r="D7" s="2"/>
      <c r="E7" s="2"/>
      <c r="F7" s="2"/>
      <c r="G7" s="2"/>
      <c r="H7" s="2"/>
    </row>
    <row r="8" spans="1:8" x14ac:dyDescent="0.25">
      <c r="A8" s="2" t="s">
        <v>430</v>
      </c>
      <c r="B8" s="2"/>
      <c r="C8" s="2"/>
      <c r="D8" s="2"/>
      <c r="E8" s="2"/>
      <c r="F8" s="2"/>
      <c r="G8" s="2"/>
      <c r="H8" s="2"/>
    </row>
    <row r="9" spans="1:8" x14ac:dyDescent="0.25">
      <c r="A9" s="2" t="s">
        <v>448</v>
      </c>
      <c r="B9" s="2"/>
      <c r="C9" s="2"/>
      <c r="D9" s="2"/>
      <c r="E9" s="2"/>
      <c r="F9" s="2"/>
      <c r="G9" s="2"/>
      <c r="H9" s="2"/>
    </row>
    <row r="10" spans="1:8" x14ac:dyDescent="0.25">
      <c r="A10" s="2" t="s">
        <v>450</v>
      </c>
      <c r="B10" s="2"/>
      <c r="C10" s="2"/>
      <c r="D10" s="2"/>
      <c r="E10" s="2"/>
      <c r="F10" s="2"/>
      <c r="G10" s="2"/>
      <c r="H10" s="2"/>
    </row>
    <row r="11" spans="1:8" x14ac:dyDescent="0.25">
      <c r="A11" s="2" t="s">
        <v>455</v>
      </c>
      <c r="B11" s="2"/>
      <c r="C11" s="2"/>
      <c r="D11" s="2"/>
      <c r="E11" s="2"/>
      <c r="F11" s="2"/>
      <c r="G11" s="2"/>
      <c r="H11" s="2"/>
    </row>
    <row r="12" spans="1:8" x14ac:dyDescent="0.25">
      <c r="A12" s="2" t="s">
        <v>463</v>
      </c>
      <c r="B12" s="2"/>
      <c r="C12" s="2"/>
      <c r="D12" s="2"/>
      <c r="E12" s="2"/>
      <c r="F12" s="2"/>
      <c r="G12" s="2"/>
      <c r="H12" s="2"/>
    </row>
    <row r="13" spans="1:8" x14ac:dyDescent="0.25">
      <c r="A13" s="2" t="s">
        <v>471</v>
      </c>
      <c r="B13" s="2"/>
      <c r="C13" s="2"/>
      <c r="D13" s="2"/>
      <c r="E13" s="2"/>
      <c r="F13" s="2"/>
      <c r="G13" s="2"/>
      <c r="H13" s="2"/>
    </row>
    <row r="14" spans="1:8" x14ac:dyDescent="0.25">
      <c r="A14" s="2" t="s">
        <v>480</v>
      </c>
      <c r="B14" s="2"/>
      <c r="C14" s="2"/>
      <c r="D14" s="2"/>
      <c r="E14" s="2"/>
      <c r="F14" s="2"/>
      <c r="G14" s="2"/>
      <c r="H14" s="2"/>
    </row>
    <row r="15" spans="1:8" x14ac:dyDescent="0.25">
      <c r="A15" s="2" t="s">
        <v>485</v>
      </c>
      <c r="B15" s="2"/>
      <c r="C15" s="2"/>
      <c r="D15" s="2"/>
      <c r="E15" s="2"/>
      <c r="F15" s="2"/>
      <c r="G15" s="2"/>
      <c r="H15" s="2"/>
    </row>
    <row r="16" spans="1:8" x14ac:dyDescent="0.25">
      <c r="A16" s="2" t="s">
        <v>486</v>
      </c>
      <c r="B16" s="2"/>
      <c r="C16" s="2"/>
      <c r="D16" s="2"/>
      <c r="E16" s="2"/>
      <c r="F16" s="2"/>
      <c r="G16" s="2"/>
      <c r="H16" s="2"/>
    </row>
    <row r="17" spans="1:8" x14ac:dyDescent="0.25">
      <c r="A17" s="2" t="s">
        <v>491</v>
      </c>
      <c r="B17" s="2" t="s">
        <v>501</v>
      </c>
      <c r="C17" s="2" t="s">
        <v>502</v>
      </c>
      <c r="D17" s="2"/>
      <c r="E17" s="2"/>
      <c r="F17" s="2">
        <v>40</v>
      </c>
      <c r="G17" s="2"/>
      <c r="H17" s="2"/>
    </row>
    <row r="18" spans="1:8" x14ac:dyDescent="0.25">
      <c r="A18" s="2" t="s">
        <v>506</v>
      </c>
      <c r="B18" s="2"/>
      <c r="C18" s="2"/>
      <c r="D18" s="2"/>
      <c r="E18" s="2"/>
      <c r="F18" s="2"/>
      <c r="G18" s="2"/>
      <c r="H18" s="2"/>
    </row>
    <row r="19" spans="1:8" x14ac:dyDescent="0.25">
      <c r="A19" s="2" t="s">
        <v>507</v>
      </c>
      <c r="B19" s="2" t="s">
        <v>515</v>
      </c>
      <c r="C19" s="2" t="s">
        <v>516</v>
      </c>
      <c r="D19" s="2" t="s">
        <v>515</v>
      </c>
      <c r="E19" s="2"/>
      <c r="F19" s="2">
        <v>60</v>
      </c>
      <c r="G19" s="2">
        <v>30</v>
      </c>
      <c r="H19" s="2"/>
    </row>
    <row r="20" spans="1:8" x14ac:dyDescent="0.25">
      <c r="A20" s="2" t="s">
        <v>520</v>
      </c>
      <c r="B20" s="2" t="s">
        <v>522</v>
      </c>
      <c r="C20" s="2" t="s">
        <v>402</v>
      </c>
      <c r="D20" s="2" t="s">
        <v>502</v>
      </c>
      <c r="E20" s="2" t="s">
        <v>527</v>
      </c>
      <c r="F20" s="2">
        <v>50</v>
      </c>
      <c r="G20" s="2">
        <v>25</v>
      </c>
      <c r="H20" s="2">
        <v>25</v>
      </c>
    </row>
    <row r="21" spans="1:8" x14ac:dyDescent="0.25">
      <c r="A21" s="2" t="s">
        <v>529</v>
      </c>
      <c r="B21" s="2"/>
      <c r="C21" s="2"/>
      <c r="D21" s="2"/>
      <c r="E21" s="2"/>
      <c r="F21" s="2"/>
      <c r="G21" s="2"/>
      <c r="H21" s="2"/>
    </row>
    <row r="22" spans="1:8" x14ac:dyDescent="0.25">
      <c r="A22" s="2" t="s">
        <v>533</v>
      </c>
      <c r="B22" s="2"/>
      <c r="C22" s="2"/>
      <c r="D22" s="2"/>
      <c r="E22" s="2"/>
      <c r="F22" s="2"/>
      <c r="G22" s="2"/>
      <c r="H22" s="2"/>
    </row>
    <row r="23" spans="1:8" x14ac:dyDescent="0.25">
      <c r="A23" s="2" t="s">
        <v>539</v>
      </c>
      <c r="B23" s="2"/>
      <c r="C23" s="2"/>
      <c r="D23" s="2"/>
      <c r="E23" s="2"/>
      <c r="F23" s="2"/>
      <c r="G23" s="2"/>
      <c r="H23" s="2"/>
    </row>
    <row r="24" spans="1:8" x14ac:dyDescent="0.25">
      <c r="A24" s="2" t="s">
        <v>542</v>
      </c>
      <c r="B24" s="2"/>
      <c r="C24" s="2"/>
      <c r="D24" s="2"/>
      <c r="E24" s="2"/>
      <c r="F24" s="2"/>
      <c r="G24" s="2"/>
      <c r="H24" s="2"/>
    </row>
    <row r="25" spans="1:8" x14ac:dyDescent="0.25">
      <c r="A25" s="2" t="s">
        <v>547</v>
      </c>
      <c r="B25" s="2"/>
      <c r="C25" s="2"/>
      <c r="D25" s="2"/>
      <c r="E25" s="2"/>
      <c r="F25" s="2"/>
      <c r="G25" s="2"/>
      <c r="H25" s="2"/>
    </row>
    <row r="26" spans="1:8" x14ac:dyDescent="0.25">
      <c r="A26" s="2" t="s">
        <v>548</v>
      </c>
      <c r="B26" s="2" t="s">
        <v>456</v>
      </c>
      <c r="C26" s="2" t="s">
        <v>402</v>
      </c>
      <c r="D26" s="2" t="s">
        <v>581</v>
      </c>
      <c r="E26" s="2" t="s">
        <v>582</v>
      </c>
      <c r="F26" s="2">
        <v>50</v>
      </c>
      <c r="G26" s="2">
        <v>30</v>
      </c>
      <c r="H26" s="2">
        <v>20</v>
      </c>
    </row>
    <row r="27" spans="1:8" x14ac:dyDescent="0.25">
      <c r="A27" s="2" t="s">
        <v>586</v>
      </c>
      <c r="B27" s="2"/>
      <c r="C27" s="2"/>
      <c r="D27" s="2"/>
      <c r="E27" s="2"/>
      <c r="F27" s="2"/>
      <c r="G27" s="2"/>
      <c r="H27" s="2"/>
    </row>
    <row r="28" spans="1:8" x14ac:dyDescent="0.25">
      <c r="A28" s="2" t="s">
        <v>590</v>
      </c>
      <c r="B28" s="2"/>
      <c r="C28" s="2"/>
      <c r="D28" s="2"/>
      <c r="E28" s="2"/>
      <c r="F28" s="2"/>
      <c r="G28" s="2"/>
      <c r="H28" s="2"/>
    </row>
    <row r="29" spans="1:8" x14ac:dyDescent="0.25">
      <c r="A29" s="2" t="s">
        <v>602</v>
      </c>
      <c r="B29" s="2"/>
      <c r="C29" s="2"/>
      <c r="D29" s="2"/>
      <c r="E29" s="2"/>
      <c r="F29" s="2"/>
      <c r="G29" s="2"/>
      <c r="H29" s="2"/>
    </row>
    <row r="30" spans="1:8" x14ac:dyDescent="0.25">
      <c r="A30" s="2" t="s">
        <v>605</v>
      </c>
      <c r="B30" s="2"/>
      <c r="C30" s="2"/>
      <c r="D30" s="2"/>
      <c r="E30" s="2"/>
      <c r="F30" s="2"/>
      <c r="G30" s="2"/>
      <c r="H30" s="2"/>
    </row>
    <row r="31" spans="1:8" x14ac:dyDescent="0.25">
      <c r="A31" s="2" t="s">
        <v>612</v>
      </c>
      <c r="B31" s="2"/>
      <c r="C31" s="2"/>
      <c r="D31" s="2"/>
      <c r="E31" s="2"/>
      <c r="F31" s="2"/>
      <c r="G31" s="2"/>
      <c r="H31" s="2"/>
    </row>
    <row r="32" spans="1:8" x14ac:dyDescent="0.25">
      <c r="A32" s="2" t="s">
        <v>618</v>
      </c>
      <c r="B32" s="2"/>
      <c r="C32" s="2"/>
      <c r="D32" s="2"/>
      <c r="E32" s="2"/>
      <c r="F32" s="2"/>
      <c r="G32" s="2"/>
      <c r="H32" s="2"/>
    </row>
    <row r="33" spans="1:8" x14ac:dyDescent="0.25">
      <c r="A33" s="2" t="s">
        <v>622</v>
      </c>
      <c r="B33" s="2"/>
      <c r="C33" s="2"/>
      <c r="D33" s="2"/>
      <c r="E33" s="2"/>
      <c r="F33" s="2"/>
      <c r="G33" s="2"/>
      <c r="H33" s="2"/>
    </row>
    <row r="34" spans="1:8" x14ac:dyDescent="0.25">
      <c r="A34" s="2" t="s">
        <v>624</v>
      </c>
      <c r="B34" s="2"/>
      <c r="C34" s="2"/>
      <c r="D34" s="2"/>
      <c r="E34" s="2"/>
      <c r="F34" s="2"/>
      <c r="G34" s="2"/>
      <c r="H34" s="2"/>
    </row>
    <row r="35" spans="1:8" x14ac:dyDescent="0.25">
      <c r="A35" s="2" t="s">
        <v>630</v>
      </c>
      <c r="B35" s="2"/>
      <c r="C35" s="2"/>
      <c r="D35" s="2"/>
      <c r="E35" s="2"/>
      <c r="F35" s="2"/>
      <c r="G35" s="2"/>
      <c r="H35" s="2"/>
    </row>
    <row r="36" spans="1:8" x14ac:dyDescent="0.25">
      <c r="A36" s="2" t="s">
        <v>633</v>
      </c>
      <c r="B36" s="2"/>
      <c r="C36" s="2"/>
      <c r="D36" s="2"/>
      <c r="E36" s="2"/>
      <c r="F36" s="2"/>
      <c r="G36" s="2"/>
      <c r="H36" s="2"/>
    </row>
    <row r="37" spans="1:8" x14ac:dyDescent="0.25">
      <c r="A37" s="2" t="s">
        <v>639</v>
      </c>
      <c r="B37" s="2"/>
      <c r="C37" s="2"/>
      <c r="D37" s="2"/>
      <c r="E37" s="2"/>
      <c r="F37" s="2"/>
      <c r="G37" s="2"/>
      <c r="H37" s="2"/>
    </row>
    <row r="38" spans="1:8" x14ac:dyDescent="0.25">
      <c r="A38" s="2" t="s">
        <v>645</v>
      </c>
      <c r="B38" s="2"/>
      <c r="C38" s="2"/>
      <c r="D38" s="2"/>
      <c r="E38" s="2"/>
      <c r="F38" s="2"/>
      <c r="G38" s="2"/>
      <c r="H38" s="2"/>
    </row>
    <row r="39" spans="1:8" x14ac:dyDescent="0.25">
      <c r="A39" s="2" t="s">
        <v>653</v>
      </c>
      <c r="B39" s="2"/>
      <c r="C39" s="2"/>
      <c r="D39" s="2"/>
      <c r="E39" s="2"/>
      <c r="F39" s="2"/>
      <c r="G39" s="2"/>
      <c r="H39" s="2"/>
    </row>
    <row r="40" spans="1:8" x14ac:dyDescent="0.25">
      <c r="A40" s="2" t="s">
        <v>668</v>
      </c>
      <c r="B40" s="2"/>
      <c r="C40" s="2"/>
      <c r="D40" s="2"/>
      <c r="E40" s="2"/>
      <c r="F40" s="2"/>
      <c r="G40" s="2"/>
      <c r="H40" s="2"/>
    </row>
    <row r="41" spans="1:8" x14ac:dyDescent="0.25">
      <c r="A41" s="2" t="s">
        <v>682</v>
      </c>
      <c r="B41" s="2"/>
      <c r="C41" s="2"/>
      <c r="D41" s="2"/>
      <c r="E41" s="2"/>
      <c r="F41" s="2"/>
      <c r="G41" s="2"/>
      <c r="H41" s="2"/>
    </row>
    <row r="42" spans="1:8" x14ac:dyDescent="0.25">
      <c r="A42" s="2" t="s">
        <v>686</v>
      </c>
      <c r="B42" s="2"/>
      <c r="C42" s="2"/>
      <c r="D42" s="2"/>
      <c r="E42" s="2"/>
      <c r="F42" s="2"/>
      <c r="G42" s="2"/>
      <c r="H42" s="2"/>
    </row>
    <row r="43" spans="1:8" x14ac:dyDescent="0.25">
      <c r="A43" s="2" t="s">
        <v>689</v>
      </c>
      <c r="B43" s="2"/>
      <c r="C43" s="2"/>
      <c r="D43" s="2"/>
      <c r="E43" s="2"/>
      <c r="F43" s="2"/>
      <c r="G43" s="2"/>
      <c r="H43" s="2"/>
    </row>
    <row r="44" spans="1:8" x14ac:dyDescent="0.25">
      <c r="A44" s="2" t="s">
        <v>695</v>
      </c>
      <c r="B44" s="2" t="s">
        <v>704</v>
      </c>
      <c r="C44" s="2" t="s">
        <v>479</v>
      </c>
      <c r="D44" s="2" t="s">
        <v>402</v>
      </c>
      <c r="E44" s="2"/>
      <c r="F44" s="2"/>
      <c r="G44" s="2"/>
      <c r="H44" s="2"/>
    </row>
    <row r="45" spans="1:8" x14ac:dyDescent="0.25">
      <c r="A45" s="2" t="s">
        <v>705</v>
      </c>
      <c r="B45" s="2"/>
      <c r="C45" s="2"/>
      <c r="D45" s="2"/>
      <c r="E45" s="2"/>
      <c r="F45" s="2"/>
      <c r="G45" s="2"/>
      <c r="H45" s="2"/>
    </row>
    <row r="46" spans="1:8" x14ac:dyDescent="0.25">
      <c r="A46" s="2" t="s">
        <v>709</v>
      </c>
      <c r="B46" s="2"/>
      <c r="C46" s="2"/>
      <c r="D46" s="2"/>
      <c r="E46" s="2"/>
      <c r="F46" s="2"/>
      <c r="G46" s="2"/>
      <c r="H46" s="2"/>
    </row>
    <row r="47" spans="1:8" x14ac:dyDescent="0.25">
      <c r="A47" s="2" t="s">
        <v>718</v>
      </c>
      <c r="B47" s="2"/>
      <c r="C47" s="2" t="s">
        <v>581</v>
      </c>
      <c r="D47" s="2" t="s">
        <v>726</v>
      </c>
      <c r="E47" s="2" t="s">
        <v>727</v>
      </c>
      <c r="F47" s="2">
        <v>40</v>
      </c>
      <c r="G47" s="2">
        <v>25</v>
      </c>
      <c r="H47" s="2">
        <v>30</v>
      </c>
    </row>
    <row r="48" spans="1:8" x14ac:dyDescent="0.25">
      <c r="A48" s="2" t="s">
        <v>728</v>
      </c>
      <c r="B48" s="2"/>
      <c r="C48" s="2"/>
      <c r="D48" s="2"/>
      <c r="E48" s="2"/>
      <c r="F48" s="2"/>
      <c r="G48" s="2"/>
      <c r="H48" s="2"/>
    </row>
    <row r="49" spans="1:8" x14ac:dyDescent="0.25">
      <c r="A49" s="2" t="s">
        <v>731</v>
      </c>
      <c r="B49" s="2"/>
      <c r="C49" s="2"/>
      <c r="D49" s="2"/>
      <c r="E49" s="2"/>
      <c r="F49" s="2"/>
      <c r="G49" s="2"/>
      <c r="H49" s="2"/>
    </row>
    <row r="50" spans="1:8" x14ac:dyDescent="0.25">
      <c r="A50" s="2" t="s">
        <v>738</v>
      </c>
      <c r="B50" s="2" t="s">
        <v>740</v>
      </c>
      <c r="C50" s="2" t="s">
        <v>484</v>
      </c>
      <c r="D50" s="2"/>
      <c r="E50" s="2"/>
      <c r="F50" s="2">
        <v>100</v>
      </c>
      <c r="G50" s="2"/>
      <c r="H50" s="2"/>
    </row>
    <row r="51" spans="1:8" x14ac:dyDescent="0.25">
      <c r="A51" s="2" t="s">
        <v>742</v>
      </c>
      <c r="B51" s="2"/>
      <c r="C51" s="2"/>
      <c r="D51" s="2"/>
      <c r="E51" s="2"/>
      <c r="F51" s="2"/>
      <c r="G51" s="2"/>
      <c r="H51" s="2"/>
    </row>
    <row r="52" spans="1:8" x14ac:dyDescent="0.25">
      <c r="A52" s="2" t="s">
        <v>747</v>
      </c>
      <c r="B52" s="2"/>
      <c r="C52" s="2"/>
      <c r="D52" s="2"/>
      <c r="E52" s="2"/>
      <c r="F52" s="2"/>
      <c r="G52" s="2"/>
      <c r="H52" s="2"/>
    </row>
    <row r="53" spans="1:8" x14ac:dyDescent="0.25">
      <c r="A53" s="2" t="s">
        <v>756</v>
      </c>
      <c r="B53" s="2"/>
      <c r="C53" s="2"/>
      <c r="D53" s="2"/>
      <c r="E53" s="2"/>
      <c r="F53" s="2"/>
      <c r="G53" s="2"/>
      <c r="H53" s="2"/>
    </row>
    <row r="54" spans="1:8" x14ac:dyDescent="0.25">
      <c r="A54" s="34" t="s">
        <v>765</v>
      </c>
      <c r="B54" s="35"/>
      <c r="C54" s="35"/>
      <c r="D54" s="35"/>
      <c r="E54" s="35"/>
      <c r="F54" s="35"/>
      <c r="G54" s="35"/>
      <c r="H54" s="35"/>
    </row>
    <row r="55" spans="1:8" x14ac:dyDescent="0.25">
      <c r="A55" s="34" t="s">
        <v>767</v>
      </c>
      <c r="B55" s="35"/>
      <c r="C55" s="35"/>
      <c r="D55" s="35"/>
      <c r="E55" s="35"/>
      <c r="F55" s="35"/>
      <c r="G55" s="35"/>
      <c r="H55" s="35"/>
    </row>
    <row r="56" spans="1:8" x14ac:dyDescent="0.25">
      <c r="A56" s="34" t="s">
        <v>770</v>
      </c>
      <c r="B56" s="35"/>
      <c r="C56" s="35"/>
      <c r="D56" s="35"/>
      <c r="E56" s="35"/>
      <c r="F56" s="35"/>
      <c r="G56" s="35"/>
      <c r="H56" s="35"/>
    </row>
    <row r="57" spans="1:8" x14ac:dyDescent="0.25">
      <c r="A57" s="34" t="s">
        <v>774</v>
      </c>
      <c r="B57" s="35"/>
      <c r="C57" s="35"/>
      <c r="D57" s="35"/>
      <c r="E57" s="35"/>
      <c r="F57" s="35"/>
      <c r="G57" s="35"/>
      <c r="H57" s="35"/>
    </row>
    <row r="58" spans="1:8" x14ac:dyDescent="0.25">
      <c r="A58" s="34" t="s">
        <v>776</v>
      </c>
      <c r="B58" s="35"/>
      <c r="C58" s="35"/>
      <c r="D58" s="35"/>
      <c r="E58" s="35"/>
      <c r="F58" s="35"/>
      <c r="G58" s="35"/>
      <c r="H58" s="3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B58"/>
  <sheetViews>
    <sheetView workbookViewId="0">
      <selection sqref="A1:A1048576"/>
    </sheetView>
  </sheetViews>
  <sheetFormatPr defaultRowHeight="15" x14ac:dyDescent="0.25"/>
  <cols>
    <col min="2" max="2" width="8.85546875"/>
  </cols>
  <sheetData>
    <row r="1" spans="1:2" x14ac:dyDescent="0.25">
      <c r="A1" s="4" t="s">
        <v>162</v>
      </c>
      <c r="B1" s="4" t="s">
        <v>324</v>
      </c>
    </row>
    <row r="2" spans="1:2" x14ac:dyDescent="0.25">
      <c r="A2" s="2" t="s">
        <v>386</v>
      </c>
      <c r="B2" s="11" t="s">
        <v>390</v>
      </c>
    </row>
    <row r="3" spans="1:2" x14ac:dyDescent="0.25">
      <c r="A3" s="2" t="s">
        <v>394</v>
      </c>
      <c r="B3" s="11" t="s">
        <v>390</v>
      </c>
    </row>
    <row r="4" spans="1:2" x14ac:dyDescent="0.25">
      <c r="A4" s="2" t="s">
        <v>396</v>
      </c>
      <c r="B4" s="11" t="s">
        <v>390</v>
      </c>
    </row>
    <row r="5" spans="1:2" x14ac:dyDescent="0.25">
      <c r="A5" s="2" t="s">
        <v>399</v>
      </c>
      <c r="B5" s="11"/>
    </row>
    <row r="6" spans="1:2" x14ac:dyDescent="0.25">
      <c r="A6" s="2" t="s">
        <v>410</v>
      </c>
      <c r="B6" s="11" t="s">
        <v>414</v>
      </c>
    </row>
    <row r="7" spans="1:2" x14ac:dyDescent="0.25">
      <c r="A7" s="2" t="s">
        <v>417</v>
      </c>
      <c r="B7" s="11" t="s">
        <v>390</v>
      </c>
    </row>
    <row r="8" spans="1:2" x14ac:dyDescent="0.25">
      <c r="A8" s="2" t="s">
        <v>430</v>
      </c>
      <c r="B8" s="11" t="s">
        <v>390</v>
      </c>
    </row>
    <row r="9" spans="1:2" x14ac:dyDescent="0.25">
      <c r="A9" s="2" t="s">
        <v>448</v>
      </c>
      <c r="B9" s="11" t="s">
        <v>390</v>
      </c>
    </row>
    <row r="10" spans="1:2" x14ac:dyDescent="0.25">
      <c r="A10" s="2" t="s">
        <v>450</v>
      </c>
      <c r="B10" s="11" t="s">
        <v>391</v>
      </c>
    </row>
    <row r="11" spans="1:2" x14ac:dyDescent="0.25">
      <c r="A11" s="2" t="s">
        <v>455</v>
      </c>
      <c r="B11" s="11" t="s">
        <v>390</v>
      </c>
    </row>
    <row r="12" spans="1:2" x14ac:dyDescent="0.25">
      <c r="A12" s="2" t="s">
        <v>463</v>
      </c>
      <c r="B12" s="11" t="s">
        <v>390</v>
      </c>
    </row>
    <row r="13" spans="1:2" x14ac:dyDescent="0.25">
      <c r="A13" s="2" t="s">
        <v>471</v>
      </c>
      <c r="B13" s="11" t="s">
        <v>477</v>
      </c>
    </row>
    <row r="14" spans="1:2" x14ac:dyDescent="0.25">
      <c r="A14" s="2" t="s">
        <v>480</v>
      </c>
      <c r="B14" s="11" t="s">
        <v>477</v>
      </c>
    </row>
    <row r="15" spans="1:2" x14ac:dyDescent="0.25">
      <c r="A15" s="2" t="s">
        <v>485</v>
      </c>
      <c r="B15" s="11" t="s">
        <v>390</v>
      </c>
    </row>
    <row r="16" spans="1:2" x14ac:dyDescent="0.25">
      <c r="A16" s="2" t="s">
        <v>486</v>
      </c>
      <c r="B16" s="11" t="s">
        <v>415</v>
      </c>
    </row>
    <row r="17" spans="1:2" x14ac:dyDescent="0.25">
      <c r="A17" s="2" t="s">
        <v>491</v>
      </c>
      <c r="B17" s="11" t="s">
        <v>390</v>
      </c>
    </row>
    <row r="18" spans="1:2" x14ac:dyDescent="0.25">
      <c r="A18" s="2" t="s">
        <v>506</v>
      </c>
      <c r="B18" s="11" t="s">
        <v>390</v>
      </c>
    </row>
    <row r="19" spans="1:2" x14ac:dyDescent="0.25">
      <c r="A19" s="2" t="s">
        <v>507</v>
      </c>
      <c r="B19" s="11" t="s">
        <v>517</v>
      </c>
    </row>
    <row r="20" spans="1:2" x14ac:dyDescent="0.25">
      <c r="A20" s="2" t="s">
        <v>520</v>
      </c>
      <c r="B20" s="11" t="s">
        <v>415</v>
      </c>
    </row>
    <row r="21" spans="1:2" x14ac:dyDescent="0.25">
      <c r="A21" s="2" t="s">
        <v>529</v>
      </c>
      <c r="B21" s="11" t="s">
        <v>390</v>
      </c>
    </row>
    <row r="22" spans="1:2" x14ac:dyDescent="0.25">
      <c r="A22" s="2" t="s">
        <v>533</v>
      </c>
      <c r="B22" s="11" t="s">
        <v>517</v>
      </c>
    </row>
    <row r="23" spans="1:2" x14ac:dyDescent="0.25">
      <c r="A23" s="2" t="s">
        <v>539</v>
      </c>
      <c r="B23" s="11"/>
    </row>
    <row r="24" spans="1:2" x14ac:dyDescent="0.25">
      <c r="A24" s="2" t="s">
        <v>542</v>
      </c>
      <c r="B24" s="11" t="s">
        <v>390</v>
      </c>
    </row>
    <row r="25" spans="1:2" x14ac:dyDescent="0.25">
      <c r="A25" s="2" t="s">
        <v>547</v>
      </c>
      <c r="B25" s="11" t="s">
        <v>390</v>
      </c>
    </row>
    <row r="26" spans="1:2" x14ac:dyDescent="0.25">
      <c r="A26" s="2" t="s">
        <v>548</v>
      </c>
      <c r="B26" s="11" t="s">
        <v>583</v>
      </c>
    </row>
    <row r="27" spans="1:2" x14ac:dyDescent="0.25">
      <c r="A27" s="2" t="s">
        <v>586</v>
      </c>
      <c r="B27" s="11" t="s">
        <v>390</v>
      </c>
    </row>
    <row r="28" spans="1:2" x14ac:dyDescent="0.25">
      <c r="A28" s="2" t="s">
        <v>590</v>
      </c>
      <c r="B28" s="11" t="s">
        <v>390</v>
      </c>
    </row>
    <row r="29" spans="1:2" x14ac:dyDescent="0.25">
      <c r="A29" s="2" t="s">
        <v>602</v>
      </c>
      <c r="B29" s="11" t="s">
        <v>391</v>
      </c>
    </row>
    <row r="30" spans="1:2" x14ac:dyDescent="0.25">
      <c r="A30" s="2" t="s">
        <v>605</v>
      </c>
      <c r="B30" s="11" t="s">
        <v>583</v>
      </c>
    </row>
    <row r="31" spans="1:2" x14ac:dyDescent="0.25">
      <c r="A31" s="2" t="s">
        <v>612</v>
      </c>
      <c r="B31" s="11" t="s">
        <v>391</v>
      </c>
    </row>
    <row r="32" spans="1:2" x14ac:dyDescent="0.25">
      <c r="A32" s="2" t="s">
        <v>618</v>
      </c>
      <c r="B32" s="11" t="s">
        <v>391</v>
      </c>
    </row>
    <row r="33" spans="1:2" x14ac:dyDescent="0.25">
      <c r="A33" s="2" t="s">
        <v>622</v>
      </c>
      <c r="B33" s="11" t="s">
        <v>415</v>
      </c>
    </row>
    <row r="34" spans="1:2" x14ac:dyDescent="0.25">
      <c r="A34" s="2" t="s">
        <v>624</v>
      </c>
      <c r="B34" s="11" t="s">
        <v>414</v>
      </c>
    </row>
    <row r="35" spans="1:2" x14ac:dyDescent="0.25">
      <c r="A35" s="2" t="s">
        <v>630</v>
      </c>
      <c r="B35" s="11" t="s">
        <v>390</v>
      </c>
    </row>
    <row r="36" spans="1:2" x14ac:dyDescent="0.25">
      <c r="A36" s="2" t="s">
        <v>633</v>
      </c>
      <c r="B36" s="11" t="s">
        <v>503</v>
      </c>
    </row>
    <row r="37" spans="1:2" x14ac:dyDescent="0.25">
      <c r="A37" s="2" t="s">
        <v>639</v>
      </c>
      <c r="B37" s="11" t="s">
        <v>390</v>
      </c>
    </row>
    <row r="38" spans="1:2" x14ac:dyDescent="0.25">
      <c r="A38" s="2" t="s">
        <v>645</v>
      </c>
      <c r="B38" s="11" t="s">
        <v>583</v>
      </c>
    </row>
    <row r="39" spans="1:2" x14ac:dyDescent="0.25">
      <c r="A39" s="2" t="s">
        <v>653</v>
      </c>
      <c r="B39" s="11" t="s">
        <v>477</v>
      </c>
    </row>
    <row r="40" spans="1:2" x14ac:dyDescent="0.25">
      <c r="A40" s="2" t="s">
        <v>668</v>
      </c>
      <c r="B40" s="11" t="s">
        <v>583</v>
      </c>
    </row>
    <row r="41" spans="1:2" x14ac:dyDescent="0.25">
      <c r="A41" s="2" t="s">
        <v>682</v>
      </c>
      <c r="B41" s="11" t="s">
        <v>538</v>
      </c>
    </row>
    <row r="42" spans="1:2" x14ac:dyDescent="0.25">
      <c r="A42" s="2" t="s">
        <v>686</v>
      </c>
      <c r="B42" s="11" t="s">
        <v>391</v>
      </c>
    </row>
    <row r="43" spans="1:2" x14ac:dyDescent="0.25">
      <c r="A43" s="2" t="s">
        <v>689</v>
      </c>
      <c r="B43" s="11" t="s">
        <v>583</v>
      </c>
    </row>
    <row r="44" spans="1:2" x14ac:dyDescent="0.25">
      <c r="A44" s="2" t="s">
        <v>695</v>
      </c>
      <c r="B44" s="11"/>
    </row>
    <row r="45" spans="1:2" x14ac:dyDescent="0.25">
      <c r="A45" s="2" t="s">
        <v>705</v>
      </c>
      <c r="B45" s="11"/>
    </row>
    <row r="46" spans="1:2" x14ac:dyDescent="0.25">
      <c r="A46" s="2" t="s">
        <v>709</v>
      </c>
      <c r="B46" s="11" t="s">
        <v>391</v>
      </c>
    </row>
    <row r="47" spans="1:2" x14ac:dyDescent="0.25">
      <c r="A47" s="2" t="s">
        <v>718</v>
      </c>
      <c r="B47" s="11" t="s">
        <v>583</v>
      </c>
    </row>
    <row r="48" spans="1:2" x14ac:dyDescent="0.25">
      <c r="A48" s="2" t="s">
        <v>728</v>
      </c>
      <c r="B48" s="11"/>
    </row>
    <row r="49" spans="1:2" x14ac:dyDescent="0.25">
      <c r="A49" s="2" t="s">
        <v>731</v>
      </c>
      <c r="B49" s="11" t="s">
        <v>583</v>
      </c>
    </row>
    <row r="50" spans="1:2" x14ac:dyDescent="0.25">
      <c r="A50" s="2" t="s">
        <v>738</v>
      </c>
      <c r="B50" s="11" t="s">
        <v>390</v>
      </c>
    </row>
    <row r="51" spans="1:2" x14ac:dyDescent="0.25">
      <c r="A51" s="2" t="s">
        <v>742</v>
      </c>
      <c r="B51" s="11" t="s">
        <v>390</v>
      </c>
    </row>
    <row r="52" spans="1:2" x14ac:dyDescent="0.25">
      <c r="A52" s="2" t="s">
        <v>747</v>
      </c>
      <c r="B52" s="11"/>
    </row>
    <row r="53" spans="1:2" x14ac:dyDescent="0.25">
      <c r="A53" s="2" t="s">
        <v>756</v>
      </c>
      <c r="B53" s="11"/>
    </row>
    <row r="54" spans="1:2" x14ac:dyDescent="0.25">
      <c r="A54" s="34" t="s">
        <v>765</v>
      </c>
      <c r="B54" s="35"/>
    </row>
    <row r="55" spans="1:2" x14ac:dyDescent="0.25">
      <c r="A55" s="34" t="s">
        <v>767</v>
      </c>
      <c r="B55" s="35"/>
    </row>
    <row r="56" spans="1:2" x14ac:dyDescent="0.25">
      <c r="A56" s="34" t="s">
        <v>770</v>
      </c>
      <c r="B56" s="35"/>
    </row>
    <row r="57" spans="1:2" x14ac:dyDescent="0.25">
      <c r="A57" s="34" t="s">
        <v>774</v>
      </c>
      <c r="B57" s="35"/>
    </row>
    <row r="58" spans="1:2" x14ac:dyDescent="0.25">
      <c r="A58" s="34" t="s">
        <v>776</v>
      </c>
      <c r="B58" s="35"/>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I58"/>
  <sheetViews>
    <sheetView workbookViewId="0">
      <selection sqref="A1:A1048576"/>
    </sheetView>
  </sheetViews>
  <sheetFormatPr defaultRowHeight="15" x14ac:dyDescent="0.25"/>
  <cols>
    <col min="9" max="9" width="39.28515625" bestFit="1" customWidth="1"/>
  </cols>
  <sheetData>
    <row r="1" spans="1:9" x14ac:dyDescent="0.25">
      <c r="A1" s="4" t="s">
        <v>162</v>
      </c>
      <c r="B1" s="4" t="s">
        <v>325</v>
      </c>
      <c r="C1" s="4" t="s">
        <v>326</v>
      </c>
      <c r="D1" s="4" t="s">
        <v>327</v>
      </c>
      <c r="E1" s="4" t="s">
        <v>328</v>
      </c>
      <c r="F1" s="4" t="s">
        <v>329</v>
      </c>
      <c r="G1" s="4" t="s">
        <v>330</v>
      </c>
      <c r="H1" s="4" t="s">
        <v>331</v>
      </c>
      <c r="I1" s="4" t="s">
        <v>332</v>
      </c>
    </row>
    <row r="2" spans="1:9" x14ac:dyDescent="0.25">
      <c r="A2" s="2" t="s">
        <v>386</v>
      </c>
      <c r="B2" s="6"/>
      <c r="C2" s="6"/>
      <c r="D2" s="6">
        <v>100</v>
      </c>
      <c r="E2" s="6"/>
      <c r="F2" s="6"/>
      <c r="G2" s="6"/>
      <c r="H2" s="11"/>
      <c r="I2" s="2"/>
    </row>
    <row r="3" spans="1:9" x14ac:dyDescent="0.25">
      <c r="A3" s="2" t="s">
        <v>394</v>
      </c>
      <c r="B3" s="6"/>
      <c r="C3" s="6"/>
      <c r="D3" s="6">
        <v>100</v>
      </c>
      <c r="E3" s="6"/>
      <c r="F3" s="6"/>
      <c r="G3" s="6"/>
      <c r="H3" s="11"/>
      <c r="I3" s="2"/>
    </row>
    <row r="4" spans="1:9" x14ac:dyDescent="0.25">
      <c r="A4" s="2" t="s">
        <v>396</v>
      </c>
      <c r="B4" s="6"/>
      <c r="C4" s="6"/>
      <c r="D4" s="13">
        <v>100</v>
      </c>
      <c r="E4" s="6"/>
      <c r="F4" s="6"/>
      <c r="G4" s="6"/>
      <c r="H4" s="11"/>
      <c r="I4" s="2"/>
    </row>
    <row r="5" spans="1:9" x14ac:dyDescent="0.25">
      <c r="A5" s="2" t="s">
        <v>399</v>
      </c>
      <c r="B5" s="6"/>
      <c r="C5" s="6"/>
      <c r="D5" s="6"/>
      <c r="E5" s="6"/>
      <c r="F5" s="6"/>
      <c r="G5" s="6"/>
      <c r="H5" s="11"/>
      <c r="I5" s="2"/>
    </row>
    <row r="6" spans="1:9" x14ac:dyDescent="0.25">
      <c r="A6" s="2" t="s">
        <v>410</v>
      </c>
      <c r="B6" s="6"/>
      <c r="C6" s="6"/>
      <c r="D6" s="6">
        <v>100</v>
      </c>
      <c r="E6" s="6"/>
      <c r="F6" s="6"/>
      <c r="G6" s="6"/>
      <c r="H6" s="11"/>
      <c r="I6" s="2"/>
    </row>
    <row r="7" spans="1:9" x14ac:dyDescent="0.25">
      <c r="A7" s="2" t="s">
        <v>417</v>
      </c>
      <c r="B7" s="6"/>
      <c r="C7" s="6"/>
      <c r="D7" s="6"/>
      <c r="E7" s="21">
        <v>23</v>
      </c>
      <c r="F7" s="6"/>
      <c r="G7" s="21">
        <v>78</v>
      </c>
      <c r="H7" s="11"/>
      <c r="I7" s="2"/>
    </row>
    <row r="8" spans="1:9" x14ac:dyDescent="0.25">
      <c r="A8" s="2" t="s">
        <v>430</v>
      </c>
      <c r="B8" s="6"/>
      <c r="C8" s="6"/>
      <c r="D8" s="21">
        <v>96</v>
      </c>
      <c r="E8" s="23"/>
      <c r="F8" s="21">
        <v>4</v>
      </c>
      <c r="G8" s="6"/>
      <c r="H8" s="11"/>
      <c r="I8" s="2"/>
    </row>
    <row r="9" spans="1:9" x14ac:dyDescent="0.25">
      <c r="A9" s="2" t="s">
        <v>448</v>
      </c>
      <c r="B9" s="6"/>
      <c r="C9" s="6"/>
      <c r="D9" s="6">
        <v>100</v>
      </c>
      <c r="E9" s="6"/>
      <c r="F9" s="6"/>
      <c r="G9" s="6"/>
      <c r="H9" s="11"/>
      <c r="I9" s="2"/>
    </row>
    <row r="10" spans="1:9" x14ac:dyDescent="0.25">
      <c r="A10" s="2" t="s">
        <v>450</v>
      </c>
      <c r="B10" s="6"/>
      <c r="C10" s="6"/>
      <c r="D10" s="21">
        <v>70</v>
      </c>
      <c r="E10" s="6"/>
      <c r="F10" s="6"/>
      <c r="G10" s="6"/>
      <c r="H10" s="11"/>
      <c r="I10" s="2"/>
    </row>
    <row r="11" spans="1:9" x14ac:dyDescent="0.25">
      <c r="A11" s="2" t="s">
        <v>455</v>
      </c>
      <c r="B11" s="6"/>
      <c r="C11" s="21">
        <v>100</v>
      </c>
      <c r="D11" s="6"/>
      <c r="E11" s="6"/>
      <c r="F11" s="6"/>
      <c r="G11" s="6"/>
      <c r="H11" s="11"/>
      <c r="I11" s="2"/>
    </row>
    <row r="12" spans="1:9" x14ac:dyDescent="0.25">
      <c r="A12" s="2" t="s">
        <v>463</v>
      </c>
      <c r="B12" s="6"/>
      <c r="C12" s="21">
        <v>100</v>
      </c>
      <c r="D12" s="6"/>
      <c r="E12" s="6"/>
      <c r="F12" s="6"/>
      <c r="G12" s="6"/>
      <c r="H12" s="11"/>
      <c r="I12" s="2"/>
    </row>
    <row r="13" spans="1:9" x14ac:dyDescent="0.25">
      <c r="A13" s="2" t="s">
        <v>471</v>
      </c>
      <c r="B13" s="6"/>
      <c r="C13" s="6"/>
      <c r="D13" s="6"/>
      <c r="E13" s="21">
        <v>100</v>
      </c>
      <c r="F13" s="6"/>
      <c r="G13" s="6"/>
      <c r="H13" s="11"/>
      <c r="I13" s="2"/>
    </row>
    <row r="14" spans="1:9" x14ac:dyDescent="0.25">
      <c r="A14" s="2" t="s">
        <v>480</v>
      </c>
      <c r="B14" s="6"/>
      <c r="C14" s="6"/>
      <c r="D14" s="13">
        <v>100</v>
      </c>
      <c r="E14" s="6"/>
      <c r="F14" s="6"/>
      <c r="G14" s="6"/>
      <c r="H14" s="11"/>
      <c r="I14" s="2"/>
    </row>
    <row r="15" spans="1:9" x14ac:dyDescent="0.25">
      <c r="A15" s="2" t="s">
        <v>485</v>
      </c>
      <c r="B15" s="6"/>
      <c r="C15" s="6"/>
      <c r="D15" s="6">
        <v>15</v>
      </c>
      <c r="E15" s="6"/>
      <c r="F15" s="6"/>
      <c r="G15" s="6"/>
      <c r="H15" s="11"/>
      <c r="I15" s="2"/>
    </row>
    <row r="16" spans="1:9" x14ac:dyDescent="0.25">
      <c r="A16" s="2" t="s">
        <v>486</v>
      </c>
      <c r="B16" s="6"/>
      <c r="C16" s="13">
        <v>100</v>
      </c>
      <c r="D16" s="6"/>
      <c r="E16" s="6"/>
      <c r="F16" s="6"/>
      <c r="G16" s="6"/>
      <c r="H16" s="11"/>
      <c r="I16" s="2"/>
    </row>
    <row r="17" spans="1:9" x14ac:dyDescent="0.25">
      <c r="A17" s="2" t="s">
        <v>491</v>
      </c>
      <c r="B17" s="24">
        <f>1300/29</f>
        <v>44.827586206896555</v>
      </c>
      <c r="C17" s="24">
        <f>1600/29</f>
        <v>55.172413793103445</v>
      </c>
      <c r="D17" s="6"/>
      <c r="E17" s="6"/>
      <c r="F17" s="6"/>
      <c r="G17" s="6"/>
      <c r="H17" s="11"/>
      <c r="I17" s="2"/>
    </row>
    <row r="18" spans="1:9" x14ac:dyDescent="0.25">
      <c r="A18" s="2" t="s">
        <v>506</v>
      </c>
      <c r="B18" s="6"/>
      <c r="C18" s="6"/>
      <c r="D18" s="6">
        <v>100</v>
      </c>
      <c r="E18" s="6"/>
      <c r="F18" s="6"/>
      <c r="G18" s="6"/>
      <c r="H18" s="11"/>
      <c r="I18" s="2"/>
    </row>
    <row r="19" spans="1:9" x14ac:dyDescent="0.25">
      <c r="A19" s="2" t="s">
        <v>507</v>
      </c>
      <c r="B19" s="6">
        <v>50</v>
      </c>
      <c r="C19" s="6"/>
      <c r="D19" s="6"/>
      <c r="E19" s="6"/>
      <c r="F19" s="6"/>
      <c r="G19" s="6">
        <v>35</v>
      </c>
      <c r="H19" s="11">
        <v>15</v>
      </c>
      <c r="I19" s="2" t="s">
        <v>518</v>
      </c>
    </row>
    <row r="20" spans="1:9" x14ac:dyDescent="0.25">
      <c r="A20" s="2" t="s">
        <v>520</v>
      </c>
      <c r="B20" s="13">
        <v>9</v>
      </c>
      <c r="C20" s="6"/>
      <c r="D20" s="13">
        <v>91</v>
      </c>
      <c r="E20" s="6"/>
      <c r="F20" s="6"/>
      <c r="G20" s="6"/>
      <c r="H20" s="11"/>
      <c r="I20" s="2"/>
    </row>
    <row r="21" spans="1:9" x14ac:dyDescent="0.25">
      <c r="A21" s="2" t="s">
        <v>529</v>
      </c>
      <c r="B21" s="6"/>
      <c r="C21" s="13">
        <v>100</v>
      </c>
      <c r="D21" s="6"/>
      <c r="E21" s="6"/>
      <c r="F21" s="6"/>
      <c r="G21" s="6"/>
      <c r="H21" s="11"/>
      <c r="I21" s="2"/>
    </row>
    <row r="22" spans="1:9" x14ac:dyDescent="0.25">
      <c r="A22" s="2" t="s">
        <v>533</v>
      </c>
      <c r="B22" s="6"/>
      <c r="C22" s="13">
        <v>40</v>
      </c>
      <c r="D22" s="6"/>
      <c r="E22" s="6"/>
      <c r="F22" s="6"/>
      <c r="G22" s="6"/>
      <c r="H22" s="14">
        <v>60</v>
      </c>
      <c r="I22" s="2"/>
    </row>
    <row r="23" spans="1:9" x14ac:dyDescent="0.25">
      <c r="A23" s="2" t="s">
        <v>539</v>
      </c>
      <c r="B23" s="6"/>
      <c r="C23" s="6"/>
      <c r="D23" s="6"/>
      <c r="E23" s="6"/>
      <c r="F23" s="6"/>
      <c r="G23" s="6"/>
      <c r="H23" s="11"/>
      <c r="I23" s="2"/>
    </row>
    <row r="24" spans="1:9" x14ac:dyDescent="0.25">
      <c r="A24" s="2" t="s">
        <v>542</v>
      </c>
      <c r="B24" s="6"/>
      <c r="C24" s="13">
        <v>100</v>
      </c>
      <c r="D24" s="6"/>
      <c r="E24" s="6"/>
      <c r="F24" s="6"/>
      <c r="G24" s="6"/>
      <c r="H24" s="11"/>
      <c r="I24" s="2"/>
    </row>
    <row r="25" spans="1:9" x14ac:dyDescent="0.25">
      <c r="A25" s="2" t="s">
        <v>547</v>
      </c>
      <c r="B25" s="6"/>
      <c r="C25" s="6"/>
      <c r="D25" s="13">
        <v>100</v>
      </c>
      <c r="E25" s="6"/>
      <c r="F25" s="6"/>
      <c r="G25" s="6"/>
      <c r="H25" s="11"/>
      <c r="I25" s="2"/>
    </row>
    <row r="26" spans="1:9" x14ac:dyDescent="0.25">
      <c r="A26" s="2" t="s">
        <v>548</v>
      </c>
      <c r="B26" s="24">
        <f>(20/134)*100</f>
        <v>14.925373134328357</v>
      </c>
      <c r="C26" s="24">
        <f>(15/134)*100</f>
        <v>11.194029850746269</v>
      </c>
      <c r="D26" s="24">
        <f>(5/134)*100</f>
        <v>3.7313432835820892</v>
      </c>
      <c r="E26" s="24">
        <f>(3/134)*100</f>
        <v>2.2388059701492535</v>
      </c>
      <c r="F26" s="24">
        <f>(10/134)*100</f>
        <v>7.4626865671641784</v>
      </c>
      <c r="G26" s="24">
        <f>(30/134)*100</f>
        <v>22.388059701492537</v>
      </c>
      <c r="H26" s="30">
        <f>(51/134)*100</f>
        <v>38.059701492537314</v>
      </c>
      <c r="I26" s="2" t="s">
        <v>584</v>
      </c>
    </row>
    <row r="27" spans="1:9" x14ac:dyDescent="0.25">
      <c r="A27" s="2" t="s">
        <v>586</v>
      </c>
      <c r="B27" s="6"/>
      <c r="C27" s="13">
        <v>100</v>
      </c>
      <c r="D27" s="6"/>
      <c r="E27" s="6"/>
      <c r="F27" s="6"/>
      <c r="G27" s="6"/>
      <c r="H27" s="11"/>
      <c r="I27" s="2"/>
    </row>
    <row r="28" spans="1:9" x14ac:dyDescent="0.25">
      <c r="A28" s="2" t="s">
        <v>590</v>
      </c>
      <c r="B28" s="6"/>
      <c r="C28" s="6">
        <v>10</v>
      </c>
      <c r="D28" s="6">
        <v>90</v>
      </c>
      <c r="E28" s="6"/>
      <c r="F28" s="6"/>
      <c r="G28" s="6"/>
      <c r="H28" s="11"/>
      <c r="I28" s="2"/>
    </row>
    <row r="29" spans="1:9" x14ac:dyDescent="0.25">
      <c r="A29" s="2" t="s">
        <v>602</v>
      </c>
      <c r="B29" s="6"/>
      <c r="C29" s="6"/>
      <c r="D29" s="6">
        <v>100</v>
      </c>
      <c r="E29" s="6"/>
      <c r="F29" s="6"/>
      <c r="G29" s="6"/>
      <c r="H29" s="11"/>
      <c r="I29" s="2"/>
    </row>
    <row r="30" spans="1:9" x14ac:dyDescent="0.25">
      <c r="A30" s="2" t="s">
        <v>605</v>
      </c>
      <c r="B30" s="6"/>
      <c r="C30" s="6"/>
      <c r="D30" s="6"/>
      <c r="E30" s="6"/>
      <c r="F30" s="6">
        <v>100</v>
      </c>
      <c r="G30" s="6"/>
      <c r="H30" s="11"/>
      <c r="I30" s="2"/>
    </row>
    <row r="31" spans="1:9" x14ac:dyDescent="0.25">
      <c r="A31" s="2" t="s">
        <v>612</v>
      </c>
      <c r="B31" s="6"/>
      <c r="C31" s="6"/>
      <c r="D31" s="6"/>
      <c r="E31" s="6"/>
      <c r="F31" s="6"/>
      <c r="G31" s="6"/>
      <c r="H31" s="11"/>
      <c r="I31" s="2"/>
    </row>
    <row r="32" spans="1:9" x14ac:dyDescent="0.25">
      <c r="A32" s="2" t="s">
        <v>618</v>
      </c>
      <c r="B32" s="6"/>
      <c r="C32" s="6"/>
      <c r="D32" s="6"/>
      <c r="E32" s="6"/>
      <c r="F32" s="6"/>
      <c r="G32" s="6"/>
      <c r="H32" s="11"/>
      <c r="I32" s="2"/>
    </row>
    <row r="33" spans="1:9" x14ac:dyDescent="0.25">
      <c r="A33" s="2" t="s">
        <v>622</v>
      </c>
      <c r="B33" s="6"/>
      <c r="C33" s="6"/>
      <c r="D33" s="6">
        <v>100</v>
      </c>
      <c r="E33" s="6"/>
      <c r="F33" s="6"/>
      <c r="G33" s="6"/>
      <c r="H33" s="11"/>
      <c r="I33" s="2"/>
    </row>
    <row r="34" spans="1:9" x14ac:dyDescent="0.25">
      <c r="A34" s="2" t="s">
        <v>624</v>
      </c>
      <c r="B34" s="6"/>
      <c r="C34" s="24">
        <f>6000/90</f>
        <v>66.666666666666671</v>
      </c>
      <c r="D34" s="24">
        <f>3000/90</f>
        <v>33.333333333333336</v>
      </c>
      <c r="E34" s="6"/>
      <c r="F34" s="6"/>
      <c r="G34" s="6"/>
      <c r="H34" s="11"/>
      <c r="I34" s="2"/>
    </row>
    <row r="35" spans="1:9" x14ac:dyDescent="0.25">
      <c r="A35" s="2" t="s">
        <v>630</v>
      </c>
      <c r="B35" s="6"/>
      <c r="C35" s="6"/>
      <c r="D35" s="13">
        <v>100</v>
      </c>
      <c r="E35" s="6"/>
      <c r="F35" s="6"/>
      <c r="G35" s="6"/>
      <c r="H35" s="11"/>
      <c r="I35" s="2"/>
    </row>
    <row r="36" spans="1:9" x14ac:dyDescent="0.25">
      <c r="A36" s="2" t="s">
        <v>633</v>
      </c>
      <c r="B36" s="6"/>
      <c r="C36" s="6"/>
      <c r="D36" s="13">
        <v>100</v>
      </c>
      <c r="E36" s="6"/>
      <c r="F36" s="6"/>
      <c r="G36" s="6"/>
      <c r="H36" s="11"/>
      <c r="I36" s="2"/>
    </row>
    <row r="37" spans="1:9" x14ac:dyDescent="0.25">
      <c r="A37" s="2" t="s">
        <v>639</v>
      </c>
      <c r="B37" s="6"/>
      <c r="C37" s="6"/>
      <c r="D37" s="13">
        <v>100</v>
      </c>
      <c r="E37" s="6"/>
      <c r="F37" s="6"/>
      <c r="G37" s="6"/>
      <c r="H37" s="11"/>
      <c r="I37" s="2"/>
    </row>
    <row r="38" spans="1:9" x14ac:dyDescent="0.25">
      <c r="A38" s="2" t="s">
        <v>645</v>
      </c>
      <c r="B38" s="6"/>
      <c r="C38" s="6"/>
      <c r="D38" s="6"/>
      <c r="E38" s="6">
        <v>100</v>
      </c>
      <c r="F38" s="6"/>
      <c r="G38" s="6"/>
      <c r="H38" s="11"/>
      <c r="I38" s="2"/>
    </row>
    <row r="39" spans="1:9" x14ac:dyDescent="0.25">
      <c r="A39" s="2" t="s">
        <v>653</v>
      </c>
      <c r="B39" s="6"/>
      <c r="C39" s="6"/>
      <c r="D39" s="6">
        <v>60</v>
      </c>
      <c r="E39" s="6"/>
      <c r="F39" s="6">
        <v>10</v>
      </c>
      <c r="G39" s="6">
        <v>30</v>
      </c>
      <c r="H39" s="11"/>
      <c r="I39" s="2"/>
    </row>
    <row r="40" spans="1:9" x14ac:dyDescent="0.25">
      <c r="A40" s="2" t="s">
        <v>668</v>
      </c>
      <c r="B40" s="6"/>
      <c r="C40" s="6"/>
      <c r="D40" s="6"/>
      <c r="E40" s="6">
        <v>91</v>
      </c>
      <c r="F40" s="6">
        <v>9</v>
      </c>
      <c r="G40" s="6"/>
      <c r="H40" s="11"/>
      <c r="I40" s="2"/>
    </row>
    <row r="41" spans="1:9" x14ac:dyDescent="0.25">
      <c r="A41" s="2" t="s">
        <v>682</v>
      </c>
      <c r="B41" s="6"/>
      <c r="C41" s="6"/>
      <c r="D41" s="6">
        <v>20</v>
      </c>
      <c r="E41" s="6"/>
      <c r="F41" s="6"/>
      <c r="G41" s="6"/>
      <c r="H41" s="11">
        <v>80</v>
      </c>
      <c r="I41" s="2" t="s">
        <v>685</v>
      </c>
    </row>
    <row r="42" spans="1:9" x14ac:dyDescent="0.25">
      <c r="A42" s="2" t="s">
        <v>686</v>
      </c>
      <c r="B42" s="6"/>
      <c r="C42" s="6"/>
      <c r="D42" s="13">
        <v>100</v>
      </c>
      <c r="E42" s="6"/>
      <c r="F42" s="6"/>
      <c r="G42" s="6"/>
      <c r="H42" s="11"/>
      <c r="I42" s="2"/>
    </row>
    <row r="43" spans="1:9" x14ac:dyDescent="0.25">
      <c r="A43" s="2" t="s">
        <v>689</v>
      </c>
      <c r="B43" s="6"/>
      <c r="C43" s="6"/>
      <c r="D43" s="6"/>
      <c r="E43" s="6"/>
      <c r="F43" s="6"/>
      <c r="G43" s="6"/>
      <c r="H43" s="11">
        <v>100</v>
      </c>
      <c r="I43" s="2" t="s">
        <v>692</v>
      </c>
    </row>
    <row r="44" spans="1:9" x14ac:dyDescent="0.25">
      <c r="A44" s="2" t="s">
        <v>695</v>
      </c>
      <c r="B44" s="6"/>
      <c r="C44" s="6"/>
      <c r="D44" s="6"/>
      <c r="E44" s="6"/>
      <c r="F44" s="6"/>
      <c r="G44" s="6"/>
      <c r="H44" s="11"/>
      <c r="I44" s="2"/>
    </row>
    <row r="45" spans="1:9" x14ac:dyDescent="0.25">
      <c r="A45" s="2" t="s">
        <v>705</v>
      </c>
      <c r="B45" s="6"/>
      <c r="C45" s="6"/>
      <c r="D45" s="6"/>
      <c r="E45" s="6"/>
      <c r="F45" s="6"/>
      <c r="G45" s="6"/>
      <c r="H45" s="11"/>
      <c r="I45" s="2"/>
    </row>
    <row r="46" spans="1:9" x14ac:dyDescent="0.25">
      <c r="A46" s="2" t="s">
        <v>709</v>
      </c>
      <c r="B46" s="6"/>
      <c r="C46" s="6"/>
      <c r="D46" s="6"/>
      <c r="E46" s="6"/>
      <c r="F46" s="6"/>
      <c r="G46" s="6">
        <v>100</v>
      </c>
      <c r="H46" s="11"/>
      <c r="I46" s="2"/>
    </row>
    <row r="47" spans="1:9" x14ac:dyDescent="0.25">
      <c r="A47" s="2" t="s">
        <v>718</v>
      </c>
      <c r="B47" s="13">
        <v>90</v>
      </c>
      <c r="C47" s="6"/>
      <c r="D47" s="13">
        <v>10</v>
      </c>
      <c r="E47" s="6"/>
      <c r="F47" s="6"/>
      <c r="G47" s="6"/>
      <c r="H47" s="11"/>
      <c r="I47" s="2"/>
    </row>
    <row r="48" spans="1:9" x14ac:dyDescent="0.25">
      <c r="A48" s="2" t="s">
        <v>728</v>
      </c>
      <c r="B48" s="6"/>
      <c r="C48" s="6"/>
      <c r="D48" s="6"/>
      <c r="E48" s="6"/>
      <c r="F48" s="6"/>
      <c r="G48" s="6"/>
      <c r="H48" s="11"/>
      <c r="I48" s="2"/>
    </row>
    <row r="49" spans="1:9" x14ac:dyDescent="0.25">
      <c r="A49" s="2" t="s">
        <v>731</v>
      </c>
      <c r="B49" s="6"/>
      <c r="C49" s="6">
        <v>100</v>
      </c>
      <c r="D49" s="6"/>
      <c r="E49" s="6"/>
      <c r="F49" s="6"/>
      <c r="G49" s="6"/>
      <c r="H49" s="11"/>
      <c r="I49" s="2"/>
    </row>
    <row r="50" spans="1:9" x14ac:dyDescent="0.25">
      <c r="A50" s="2" t="s">
        <v>738</v>
      </c>
      <c r="B50" s="13">
        <v>100</v>
      </c>
      <c r="C50" s="6"/>
      <c r="D50" s="6"/>
      <c r="E50" s="6"/>
      <c r="F50" s="6"/>
      <c r="G50" s="6"/>
      <c r="H50" s="11"/>
      <c r="I50" s="2"/>
    </row>
    <row r="51" spans="1:9" x14ac:dyDescent="0.25">
      <c r="A51" s="2" t="s">
        <v>742</v>
      </c>
      <c r="B51" s="6"/>
      <c r="C51" s="6">
        <v>0</v>
      </c>
      <c r="D51" s="6">
        <v>100</v>
      </c>
      <c r="E51" s="6"/>
      <c r="F51" s="6"/>
      <c r="G51" s="6"/>
      <c r="H51" s="11"/>
      <c r="I51" s="2"/>
    </row>
    <row r="52" spans="1:9" x14ac:dyDescent="0.25">
      <c r="A52" s="2" t="s">
        <v>747</v>
      </c>
      <c r="B52" s="6"/>
      <c r="C52" s="6"/>
      <c r="D52" s="6">
        <v>71</v>
      </c>
      <c r="E52" s="6"/>
      <c r="F52" s="6">
        <v>24</v>
      </c>
      <c r="G52" s="6">
        <v>5</v>
      </c>
      <c r="H52" s="11"/>
      <c r="I52" s="2"/>
    </row>
    <row r="53" spans="1:9" x14ac:dyDescent="0.25">
      <c r="A53" s="2" t="s">
        <v>756</v>
      </c>
      <c r="B53" s="6"/>
      <c r="C53" s="6">
        <v>0</v>
      </c>
      <c r="D53" s="6"/>
      <c r="E53" s="6"/>
      <c r="F53" s="6"/>
      <c r="G53" s="6"/>
      <c r="H53" s="11"/>
      <c r="I53" s="2"/>
    </row>
    <row r="54" spans="1:9" x14ac:dyDescent="0.25">
      <c r="A54" s="34" t="s">
        <v>765</v>
      </c>
      <c r="B54" s="35"/>
      <c r="C54" s="35"/>
      <c r="D54" s="35"/>
      <c r="E54" s="35"/>
      <c r="F54" s="35"/>
      <c r="G54" s="35"/>
      <c r="H54" s="40"/>
      <c r="I54" s="35"/>
    </row>
    <row r="55" spans="1:9" x14ac:dyDescent="0.25">
      <c r="A55" s="34" t="s">
        <v>767</v>
      </c>
      <c r="B55" s="35"/>
      <c r="C55" s="35"/>
      <c r="D55" s="35"/>
      <c r="E55" s="35"/>
      <c r="F55" s="35"/>
      <c r="G55" s="35"/>
      <c r="H55" s="40"/>
      <c r="I55" s="35"/>
    </row>
    <row r="56" spans="1:9" x14ac:dyDescent="0.25">
      <c r="A56" s="34" t="s">
        <v>770</v>
      </c>
      <c r="B56" s="35"/>
      <c r="C56" s="35"/>
      <c r="D56" s="35"/>
      <c r="E56" s="35"/>
      <c r="F56" s="35"/>
      <c r="G56" s="35"/>
      <c r="H56" s="40"/>
      <c r="I56" s="35"/>
    </row>
    <row r="57" spans="1:9" x14ac:dyDescent="0.25">
      <c r="A57" s="34" t="s">
        <v>774</v>
      </c>
      <c r="B57" s="35"/>
      <c r="C57" s="35"/>
      <c r="D57" s="35"/>
      <c r="E57" s="35"/>
      <c r="F57" s="35"/>
      <c r="G57" s="35"/>
      <c r="H57" s="40"/>
      <c r="I57" s="35"/>
    </row>
    <row r="58" spans="1:9" x14ac:dyDescent="0.25">
      <c r="A58" s="34" t="s">
        <v>776</v>
      </c>
      <c r="B58" s="37"/>
      <c r="C58" s="37"/>
      <c r="D58" s="37"/>
      <c r="E58" s="37"/>
      <c r="F58" s="37"/>
      <c r="G58" s="37"/>
      <c r="H58" s="36"/>
      <c r="I58" s="35"/>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B58"/>
  <sheetViews>
    <sheetView workbookViewId="0">
      <selection sqref="A1:A1048576"/>
    </sheetView>
  </sheetViews>
  <sheetFormatPr defaultRowHeight="15" x14ac:dyDescent="0.25"/>
  <cols>
    <col min="2" max="2" width="8.85546875"/>
  </cols>
  <sheetData>
    <row r="1" spans="1:2" x14ac:dyDescent="0.25">
      <c r="A1" s="4" t="s">
        <v>162</v>
      </c>
      <c r="B1" s="4" t="s">
        <v>333</v>
      </c>
    </row>
    <row r="2" spans="1:2" x14ac:dyDescent="0.25">
      <c r="A2" s="2" t="s">
        <v>386</v>
      </c>
      <c r="B2" s="6" t="s">
        <v>391</v>
      </c>
    </row>
    <row r="3" spans="1:2" x14ac:dyDescent="0.25">
      <c r="A3" s="2" t="s">
        <v>394</v>
      </c>
      <c r="B3" s="6" t="s">
        <v>391</v>
      </c>
    </row>
    <row r="4" spans="1:2" x14ac:dyDescent="0.25">
      <c r="A4" s="2" t="s">
        <v>396</v>
      </c>
      <c r="B4" s="6" t="s">
        <v>390</v>
      </c>
    </row>
    <row r="5" spans="1:2" x14ac:dyDescent="0.25">
      <c r="A5" s="2" t="s">
        <v>399</v>
      </c>
      <c r="B5" s="6"/>
    </row>
    <row r="6" spans="1:2" x14ac:dyDescent="0.25">
      <c r="A6" s="2" t="s">
        <v>410</v>
      </c>
      <c r="B6" s="6" t="s">
        <v>415</v>
      </c>
    </row>
    <row r="7" spans="1:2" x14ac:dyDescent="0.25">
      <c r="A7" s="2" t="s">
        <v>417</v>
      </c>
      <c r="B7" s="6" t="s">
        <v>390</v>
      </c>
    </row>
    <row r="8" spans="1:2" x14ac:dyDescent="0.25">
      <c r="A8" s="2" t="s">
        <v>430</v>
      </c>
      <c r="B8" s="6" t="s">
        <v>390</v>
      </c>
    </row>
    <row r="9" spans="1:2" x14ac:dyDescent="0.25">
      <c r="A9" s="2" t="s">
        <v>448</v>
      </c>
      <c r="B9" s="6" t="s">
        <v>390</v>
      </c>
    </row>
    <row r="10" spans="1:2" x14ac:dyDescent="0.25">
      <c r="A10" s="2" t="s">
        <v>450</v>
      </c>
      <c r="B10" s="6" t="s">
        <v>390</v>
      </c>
    </row>
    <row r="11" spans="1:2" x14ac:dyDescent="0.25">
      <c r="A11" s="2" t="s">
        <v>455</v>
      </c>
      <c r="B11" s="6" t="s">
        <v>390</v>
      </c>
    </row>
    <row r="12" spans="1:2" x14ac:dyDescent="0.25">
      <c r="A12" s="2" t="s">
        <v>463</v>
      </c>
      <c r="B12" s="6" t="s">
        <v>390</v>
      </c>
    </row>
    <row r="13" spans="1:2" x14ac:dyDescent="0.25">
      <c r="A13" s="2" t="s">
        <v>471</v>
      </c>
      <c r="B13" s="6" t="s">
        <v>477</v>
      </c>
    </row>
    <row r="14" spans="1:2" x14ac:dyDescent="0.25">
      <c r="A14" s="2" t="s">
        <v>480</v>
      </c>
      <c r="B14" s="6" t="s">
        <v>390</v>
      </c>
    </row>
    <row r="15" spans="1:2" x14ac:dyDescent="0.25">
      <c r="A15" s="2" t="s">
        <v>485</v>
      </c>
      <c r="B15" s="6" t="s">
        <v>390</v>
      </c>
    </row>
    <row r="16" spans="1:2" x14ac:dyDescent="0.25">
      <c r="A16" s="2" t="s">
        <v>486</v>
      </c>
      <c r="B16" s="6" t="s">
        <v>390</v>
      </c>
    </row>
    <row r="17" spans="1:2" x14ac:dyDescent="0.25">
      <c r="A17" s="2" t="s">
        <v>491</v>
      </c>
      <c r="B17" s="6" t="s">
        <v>503</v>
      </c>
    </row>
    <row r="18" spans="1:2" x14ac:dyDescent="0.25">
      <c r="A18" s="2" t="s">
        <v>506</v>
      </c>
      <c r="B18" s="6" t="s">
        <v>390</v>
      </c>
    </row>
    <row r="19" spans="1:2" x14ac:dyDescent="0.25">
      <c r="A19" s="2" t="s">
        <v>507</v>
      </c>
      <c r="B19" s="6" t="s">
        <v>414</v>
      </c>
    </row>
    <row r="20" spans="1:2" x14ac:dyDescent="0.25">
      <c r="A20" s="2" t="s">
        <v>520</v>
      </c>
      <c r="B20" s="6" t="s">
        <v>503</v>
      </c>
    </row>
    <row r="21" spans="1:2" x14ac:dyDescent="0.25">
      <c r="A21" s="2" t="s">
        <v>529</v>
      </c>
      <c r="B21" s="6"/>
    </row>
    <row r="22" spans="1:2" x14ac:dyDescent="0.25">
      <c r="A22" s="2" t="s">
        <v>533</v>
      </c>
      <c r="B22" s="6" t="s">
        <v>538</v>
      </c>
    </row>
    <row r="23" spans="1:2" x14ac:dyDescent="0.25">
      <c r="A23" s="2" t="s">
        <v>539</v>
      </c>
      <c r="B23" s="6"/>
    </row>
    <row r="24" spans="1:2" x14ac:dyDescent="0.25">
      <c r="A24" s="2" t="s">
        <v>542</v>
      </c>
      <c r="B24" s="6" t="s">
        <v>390</v>
      </c>
    </row>
    <row r="25" spans="1:2" x14ac:dyDescent="0.25">
      <c r="A25" s="2" t="s">
        <v>547</v>
      </c>
      <c r="B25" s="6" t="s">
        <v>390</v>
      </c>
    </row>
    <row r="26" spans="1:2" x14ac:dyDescent="0.25">
      <c r="A26" s="2" t="s">
        <v>548</v>
      </c>
      <c r="B26" s="6" t="s">
        <v>538</v>
      </c>
    </row>
    <row r="27" spans="1:2" x14ac:dyDescent="0.25">
      <c r="A27" s="2" t="s">
        <v>586</v>
      </c>
      <c r="B27" s="6" t="s">
        <v>390</v>
      </c>
    </row>
    <row r="28" spans="1:2" x14ac:dyDescent="0.25">
      <c r="A28" s="2" t="s">
        <v>590</v>
      </c>
      <c r="B28" s="6" t="s">
        <v>390</v>
      </c>
    </row>
    <row r="29" spans="1:2" x14ac:dyDescent="0.25">
      <c r="A29" s="2" t="s">
        <v>602</v>
      </c>
      <c r="B29" s="6" t="s">
        <v>391</v>
      </c>
    </row>
    <row r="30" spans="1:2" x14ac:dyDescent="0.25">
      <c r="A30" s="2" t="s">
        <v>605</v>
      </c>
      <c r="B30" s="6" t="s">
        <v>414</v>
      </c>
    </row>
    <row r="31" spans="1:2" x14ac:dyDescent="0.25">
      <c r="A31" s="2" t="s">
        <v>612</v>
      </c>
      <c r="B31" s="6" t="s">
        <v>390</v>
      </c>
    </row>
    <row r="32" spans="1:2" x14ac:dyDescent="0.25">
      <c r="A32" s="2" t="s">
        <v>618</v>
      </c>
      <c r="B32" s="6" t="s">
        <v>391</v>
      </c>
    </row>
    <row r="33" spans="1:2" x14ac:dyDescent="0.25">
      <c r="A33" s="2" t="s">
        <v>622</v>
      </c>
      <c r="B33" s="6" t="s">
        <v>477</v>
      </c>
    </row>
    <row r="34" spans="1:2" x14ac:dyDescent="0.25">
      <c r="A34" s="2" t="s">
        <v>624</v>
      </c>
      <c r="B34" s="6" t="s">
        <v>415</v>
      </c>
    </row>
    <row r="35" spans="1:2" x14ac:dyDescent="0.25">
      <c r="A35" s="2" t="s">
        <v>630</v>
      </c>
      <c r="B35" s="6" t="s">
        <v>390</v>
      </c>
    </row>
    <row r="36" spans="1:2" x14ac:dyDescent="0.25">
      <c r="A36" s="2" t="s">
        <v>633</v>
      </c>
      <c r="B36" s="6" t="s">
        <v>390</v>
      </c>
    </row>
    <row r="37" spans="1:2" x14ac:dyDescent="0.25">
      <c r="A37" s="2" t="s">
        <v>639</v>
      </c>
      <c r="B37" s="6" t="s">
        <v>390</v>
      </c>
    </row>
    <row r="38" spans="1:2" x14ac:dyDescent="0.25">
      <c r="A38" s="2" t="s">
        <v>645</v>
      </c>
      <c r="B38" s="6" t="s">
        <v>414</v>
      </c>
    </row>
    <row r="39" spans="1:2" x14ac:dyDescent="0.25">
      <c r="A39" s="2" t="s">
        <v>653</v>
      </c>
      <c r="B39" s="6" t="s">
        <v>390</v>
      </c>
    </row>
    <row r="40" spans="1:2" x14ac:dyDescent="0.25">
      <c r="A40" s="2" t="s">
        <v>668</v>
      </c>
      <c r="B40" s="6" t="s">
        <v>538</v>
      </c>
    </row>
    <row r="41" spans="1:2" x14ac:dyDescent="0.25">
      <c r="A41" s="2" t="s">
        <v>682</v>
      </c>
      <c r="B41" s="6" t="s">
        <v>503</v>
      </c>
    </row>
    <row r="42" spans="1:2" x14ac:dyDescent="0.25">
      <c r="A42" s="2" t="s">
        <v>686</v>
      </c>
      <c r="B42" s="6" t="s">
        <v>391</v>
      </c>
    </row>
    <row r="43" spans="1:2" x14ac:dyDescent="0.25">
      <c r="A43" s="2" t="s">
        <v>689</v>
      </c>
      <c r="B43" s="6" t="s">
        <v>517</v>
      </c>
    </row>
    <row r="44" spans="1:2" x14ac:dyDescent="0.25">
      <c r="A44" s="2" t="s">
        <v>695</v>
      </c>
      <c r="B44" s="6"/>
    </row>
    <row r="45" spans="1:2" x14ac:dyDescent="0.25">
      <c r="A45" s="2" t="s">
        <v>705</v>
      </c>
      <c r="B45" s="6"/>
    </row>
    <row r="46" spans="1:2" x14ac:dyDescent="0.25">
      <c r="A46" s="2" t="s">
        <v>709</v>
      </c>
      <c r="B46" s="6" t="s">
        <v>391</v>
      </c>
    </row>
    <row r="47" spans="1:2" x14ac:dyDescent="0.25">
      <c r="A47" s="2" t="s">
        <v>718</v>
      </c>
      <c r="B47" s="6" t="s">
        <v>583</v>
      </c>
    </row>
    <row r="48" spans="1:2" x14ac:dyDescent="0.25">
      <c r="A48" s="2" t="s">
        <v>728</v>
      </c>
      <c r="B48" s="6"/>
    </row>
    <row r="49" spans="1:2" x14ac:dyDescent="0.25">
      <c r="A49" s="2" t="s">
        <v>731</v>
      </c>
      <c r="B49" s="6" t="s">
        <v>583</v>
      </c>
    </row>
    <row r="50" spans="1:2" x14ac:dyDescent="0.25">
      <c r="A50" s="2" t="s">
        <v>738</v>
      </c>
      <c r="B50" s="6" t="s">
        <v>391</v>
      </c>
    </row>
    <row r="51" spans="1:2" x14ac:dyDescent="0.25">
      <c r="A51" s="2" t="s">
        <v>742</v>
      </c>
      <c r="B51" s="6" t="s">
        <v>391</v>
      </c>
    </row>
    <row r="52" spans="1:2" x14ac:dyDescent="0.25">
      <c r="A52" s="2" t="s">
        <v>747</v>
      </c>
      <c r="B52" s="6"/>
    </row>
    <row r="53" spans="1:2" x14ac:dyDescent="0.25">
      <c r="A53" s="2" t="s">
        <v>756</v>
      </c>
      <c r="B53" s="6"/>
    </row>
    <row r="54" spans="1:2" x14ac:dyDescent="0.25">
      <c r="A54" s="34" t="s">
        <v>765</v>
      </c>
      <c r="B54" s="35"/>
    </row>
    <row r="55" spans="1:2" x14ac:dyDescent="0.25">
      <c r="A55" s="34" t="s">
        <v>767</v>
      </c>
      <c r="B55" s="35"/>
    </row>
    <row r="56" spans="1:2" x14ac:dyDescent="0.25">
      <c r="A56" s="34" t="s">
        <v>770</v>
      </c>
      <c r="B56" s="35"/>
    </row>
    <row r="57" spans="1:2" x14ac:dyDescent="0.25">
      <c r="A57" s="34" t="s">
        <v>774</v>
      </c>
      <c r="B57" s="35"/>
    </row>
    <row r="58" spans="1:2" x14ac:dyDescent="0.25">
      <c r="A58" s="34" t="s">
        <v>776</v>
      </c>
      <c r="B58" s="3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G58"/>
  <sheetViews>
    <sheetView workbookViewId="0">
      <selection sqref="A1:A1048576"/>
    </sheetView>
  </sheetViews>
  <sheetFormatPr defaultRowHeight="15" x14ac:dyDescent="0.25"/>
  <sheetData>
    <row r="1" spans="1:7" x14ac:dyDescent="0.25">
      <c r="A1" s="4" t="s">
        <v>162</v>
      </c>
      <c r="B1" s="4" t="s">
        <v>334</v>
      </c>
      <c r="C1" s="4" t="s">
        <v>335</v>
      </c>
      <c r="D1" s="4" t="s">
        <v>336</v>
      </c>
      <c r="E1" s="4" t="s">
        <v>337</v>
      </c>
      <c r="F1" s="4" t="s">
        <v>338</v>
      </c>
      <c r="G1" s="4" t="s">
        <v>339</v>
      </c>
    </row>
    <row r="2" spans="1:7" x14ac:dyDescent="0.25">
      <c r="A2" s="2" t="s">
        <v>386</v>
      </c>
      <c r="B2" s="12">
        <v>95</v>
      </c>
      <c r="C2" s="12">
        <v>0</v>
      </c>
      <c r="D2" s="12">
        <v>5</v>
      </c>
      <c r="E2" s="12">
        <v>0</v>
      </c>
      <c r="F2" s="12">
        <v>0</v>
      </c>
      <c r="G2" s="2"/>
    </row>
    <row r="3" spans="1:7" x14ac:dyDescent="0.25">
      <c r="A3" s="2" t="s">
        <v>394</v>
      </c>
      <c r="B3" s="12">
        <v>100</v>
      </c>
      <c r="C3" s="12">
        <v>0</v>
      </c>
      <c r="D3" s="12">
        <v>0</v>
      </c>
      <c r="E3" s="12">
        <v>0</v>
      </c>
      <c r="F3" s="12">
        <v>0</v>
      </c>
      <c r="G3" s="2"/>
    </row>
    <row r="4" spans="1:7" x14ac:dyDescent="0.25">
      <c r="A4" s="2" t="s">
        <v>396</v>
      </c>
      <c r="B4" s="12">
        <f>(90/102)*100</f>
        <v>88.235294117647058</v>
      </c>
      <c r="C4" s="12">
        <f>(10/102)*100</f>
        <v>9.8039215686274517</v>
      </c>
      <c r="D4" s="12">
        <f>(2/102)*100</f>
        <v>1.9607843137254901</v>
      </c>
      <c r="E4" s="12">
        <v>0</v>
      </c>
      <c r="F4" s="12">
        <v>0</v>
      </c>
      <c r="G4" s="2"/>
    </row>
    <row r="5" spans="1:7" x14ac:dyDescent="0.25">
      <c r="A5" s="2" t="s">
        <v>399</v>
      </c>
      <c r="B5" s="12"/>
      <c r="C5" s="12"/>
      <c r="D5" s="12"/>
      <c r="E5" s="12"/>
      <c r="F5" s="12"/>
      <c r="G5" s="2"/>
    </row>
    <row r="6" spans="1:7" x14ac:dyDescent="0.25">
      <c r="A6" s="2" t="s">
        <v>410</v>
      </c>
      <c r="B6" s="12">
        <v>20</v>
      </c>
      <c r="C6" s="12">
        <v>60</v>
      </c>
      <c r="D6" s="12">
        <v>10</v>
      </c>
      <c r="E6" s="12">
        <v>10</v>
      </c>
      <c r="F6" s="12">
        <v>0</v>
      </c>
      <c r="G6" s="2"/>
    </row>
    <row r="7" spans="1:7" x14ac:dyDescent="0.25">
      <c r="A7" s="2" t="s">
        <v>417</v>
      </c>
      <c r="B7" s="12"/>
      <c r="C7" s="12"/>
      <c r="D7" s="12"/>
      <c r="E7" s="12"/>
      <c r="F7" s="12"/>
      <c r="G7" s="2"/>
    </row>
    <row r="8" spans="1:7" x14ac:dyDescent="0.25">
      <c r="A8" s="2" t="s">
        <v>430</v>
      </c>
      <c r="B8" s="24">
        <f>(60/108)*100</f>
        <v>55.555555555555557</v>
      </c>
      <c r="C8" s="24">
        <f>(28/108)*100</f>
        <v>25.925925925925924</v>
      </c>
      <c r="D8" s="24">
        <f>(20/108)*100</f>
        <v>18.518518518518519</v>
      </c>
      <c r="E8" s="12"/>
      <c r="F8" s="12"/>
      <c r="G8" s="2"/>
    </row>
    <row r="9" spans="1:7" x14ac:dyDescent="0.25">
      <c r="A9" s="2" t="s">
        <v>448</v>
      </c>
      <c r="B9" s="12">
        <v>60</v>
      </c>
      <c r="C9" s="12">
        <v>30</v>
      </c>
      <c r="D9" s="12">
        <v>10</v>
      </c>
      <c r="E9" s="12">
        <v>0</v>
      </c>
      <c r="F9" s="12">
        <v>0</v>
      </c>
      <c r="G9" s="2"/>
    </row>
    <row r="10" spans="1:7" x14ac:dyDescent="0.25">
      <c r="A10" s="2" t="s">
        <v>450</v>
      </c>
      <c r="B10" s="12">
        <v>0</v>
      </c>
      <c r="C10" s="12">
        <v>0</v>
      </c>
      <c r="D10" s="12">
        <v>0</v>
      </c>
      <c r="E10" s="12">
        <v>0</v>
      </c>
      <c r="F10" s="12">
        <v>100</v>
      </c>
      <c r="G10" s="2" t="s">
        <v>454</v>
      </c>
    </row>
    <row r="11" spans="1:7" x14ac:dyDescent="0.25">
      <c r="A11" s="2" t="s">
        <v>455</v>
      </c>
      <c r="B11" s="27">
        <f>(34/53)*100</f>
        <v>64.15094339622641</v>
      </c>
      <c r="C11" s="27">
        <f>(7/53)*100</f>
        <v>13.20754716981132</v>
      </c>
      <c r="D11" s="27">
        <f>(10/53)*100</f>
        <v>18.867924528301888</v>
      </c>
      <c r="E11" s="27">
        <f>(2/53)*100</f>
        <v>3.7735849056603774</v>
      </c>
      <c r="F11" s="12"/>
      <c r="G11" s="2"/>
    </row>
    <row r="12" spans="1:7" x14ac:dyDescent="0.25">
      <c r="A12" s="2" t="s">
        <v>463</v>
      </c>
      <c r="B12" s="24">
        <f>(10/151)*100</f>
        <v>6.6225165562913908</v>
      </c>
      <c r="C12" s="24">
        <f>(19/151)*100</f>
        <v>12.582781456953644</v>
      </c>
      <c r="D12" s="24">
        <f>(54/151)*100</f>
        <v>35.76158940397351</v>
      </c>
      <c r="E12" s="24">
        <f>(24/151)*100</f>
        <v>15.894039735099339</v>
      </c>
      <c r="F12" s="24">
        <f>(44/151)*100</f>
        <v>29.139072847682119</v>
      </c>
      <c r="G12" s="2" t="s">
        <v>470</v>
      </c>
    </row>
    <row r="13" spans="1:7" x14ac:dyDescent="0.25">
      <c r="A13" s="2" t="s">
        <v>471</v>
      </c>
      <c r="B13" s="12">
        <v>20</v>
      </c>
      <c r="C13" s="24">
        <v>50</v>
      </c>
      <c r="D13" s="12">
        <v>10</v>
      </c>
      <c r="E13" s="12">
        <v>10</v>
      </c>
      <c r="F13" s="12">
        <v>10</v>
      </c>
      <c r="G13" s="2" t="s">
        <v>478</v>
      </c>
    </row>
    <row r="14" spans="1:7" x14ac:dyDescent="0.25">
      <c r="A14" s="2" t="s">
        <v>480</v>
      </c>
      <c r="B14" s="27">
        <f>(18/97)*100</f>
        <v>18.556701030927837</v>
      </c>
      <c r="C14" s="27">
        <f>(26/97)*100</f>
        <v>26.804123711340207</v>
      </c>
      <c r="D14" s="27">
        <f>(18/97)*100</f>
        <v>18.556701030927837</v>
      </c>
      <c r="E14" s="27">
        <f>(19/97)*100</f>
        <v>19.587628865979383</v>
      </c>
      <c r="F14" s="27">
        <f>(16/97)*100</f>
        <v>16.494845360824741</v>
      </c>
      <c r="G14" s="2"/>
    </row>
    <row r="15" spans="1:7" x14ac:dyDescent="0.25">
      <c r="A15" s="2" t="s">
        <v>485</v>
      </c>
      <c r="B15" s="12">
        <v>60</v>
      </c>
      <c r="C15" s="12">
        <v>20</v>
      </c>
      <c r="D15" s="12">
        <v>20</v>
      </c>
      <c r="E15" s="12">
        <v>0</v>
      </c>
      <c r="F15" s="12"/>
      <c r="G15" s="2"/>
    </row>
    <row r="16" spans="1:7" x14ac:dyDescent="0.25">
      <c r="A16" s="2" t="s">
        <v>486</v>
      </c>
      <c r="B16" s="24">
        <f>(22/106)*100</f>
        <v>20.754716981132077</v>
      </c>
      <c r="C16" s="24">
        <f>(60/106)*100</f>
        <v>56.60377358490566</v>
      </c>
      <c r="D16" s="24">
        <f>(12/106)*100</f>
        <v>11.320754716981133</v>
      </c>
      <c r="E16" s="24">
        <f>(5/106)*100</f>
        <v>4.716981132075472</v>
      </c>
      <c r="F16" s="24">
        <f>(7/106)*100</f>
        <v>6.6037735849056602</v>
      </c>
      <c r="G16" s="2"/>
    </row>
    <row r="17" spans="1:7" x14ac:dyDescent="0.25">
      <c r="A17" s="2" t="s">
        <v>491</v>
      </c>
      <c r="B17" s="12">
        <v>24</v>
      </c>
      <c r="C17" s="12">
        <v>13</v>
      </c>
      <c r="D17" s="12">
        <v>23</v>
      </c>
      <c r="E17" s="12">
        <v>17</v>
      </c>
      <c r="F17" s="12">
        <v>23</v>
      </c>
      <c r="G17" s="2"/>
    </row>
    <row r="18" spans="1:7" x14ac:dyDescent="0.25">
      <c r="A18" s="2" t="s">
        <v>506</v>
      </c>
      <c r="B18" s="12">
        <v>41</v>
      </c>
      <c r="C18" s="24">
        <v>49</v>
      </c>
      <c r="D18" s="12">
        <v>10</v>
      </c>
      <c r="E18" s="12">
        <v>0</v>
      </c>
      <c r="F18" s="12"/>
      <c r="G18" s="2"/>
    </row>
    <row r="19" spans="1:7" x14ac:dyDescent="0.25">
      <c r="A19" s="2" t="s">
        <v>507</v>
      </c>
      <c r="B19" s="12">
        <v>30</v>
      </c>
      <c r="C19" s="12">
        <v>30</v>
      </c>
      <c r="D19" s="12">
        <v>10</v>
      </c>
      <c r="E19" s="12">
        <v>20</v>
      </c>
      <c r="F19" s="12">
        <v>10</v>
      </c>
      <c r="G19" s="2"/>
    </row>
    <row r="20" spans="1:7" x14ac:dyDescent="0.25">
      <c r="A20" s="2" t="s">
        <v>520</v>
      </c>
      <c r="B20" s="12">
        <v>30</v>
      </c>
      <c r="C20" s="12">
        <v>60</v>
      </c>
      <c r="D20" s="12">
        <v>10</v>
      </c>
      <c r="E20" s="12">
        <v>0</v>
      </c>
      <c r="F20" s="12">
        <v>0</v>
      </c>
      <c r="G20" s="2"/>
    </row>
    <row r="21" spans="1:7" x14ac:dyDescent="0.25">
      <c r="A21" s="2" t="s">
        <v>529</v>
      </c>
      <c r="B21" s="12"/>
      <c r="C21" s="12"/>
      <c r="D21" s="12"/>
      <c r="E21" s="12"/>
      <c r="F21" s="12"/>
      <c r="G21" s="2"/>
    </row>
    <row r="22" spans="1:7" x14ac:dyDescent="0.25">
      <c r="A22" s="2" t="s">
        <v>533</v>
      </c>
      <c r="B22" s="24">
        <f>(44/146)*100</f>
        <v>30.136986301369863</v>
      </c>
      <c r="C22" s="24">
        <f>(35/146)*100</f>
        <v>23.972602739726025</v>
      </c>
      <c r="D22" s="24">
        <f>(26/146)*100</f>
        <v>17.80821917808219</v>
      </c>
      <c r="E22" s="24">
        <f>(41/146)*100</f>
        <v>28.082191780821919</v>
      </c>
      <c r="F22" s="12"/>
      <c r="G22" s="2"/>
    </row>
    <row r="23" spans="1:7" x14ac:dyDescent="0.25">
      <c r="A23" s="2" t="s">
        <v>539</v>
      </c>
      <c r="B23" s="12"/>
      <c r="C23" s="12"/>
      <c r="D23" s="12"/>
      <c r="E23" s="12"/>
      <c r="F23" s="12"/>
      <c r="G23" s="2"/>
    </row>
    <row r="24" spans="1:7" x14ac:dyDescent="0.25">
      <c r="A24" s="2" t="s">
        <v>542</v>
      </c>
      <c r="B24" s="27">
        <f>(16/61)*100</f>
        <v>26.229508196721312</v>
      </c>
      <c r="C24" s="27">
        <f>(38/61)*100</f>
        <v>62.295081967213115</v>
      </c>
      <c r="D24" s="27">
        <f>(7/61)*100</f>
        <v>11.475409836065573</v>
      </c>
      <c r="E24" s="12">
        <v>0</v>
      </c>
      <c r="F24" s="12">
        <v>0</v>
      </c>
      <c r="G24" s="2"/>
    </row>
    <row r="25" spans="1:7" x14ac:dyDescent="0.25">
      <c r="A25" s="2" t="s">
        <v>547</v>
      </c>
      <c r="B25" s="24">
        <f>(85/112)*100</f>
        <v>75.892857142857139</v>
      </c>
      <c r="C25" s="24">
        <f>(7/112)*100</f>
        <v>6.25</v>
      </c>
      <c r="D25" s="24">
        <f>(6/112)*100</f>
        <v>5.3571428571428568</v>
      </c>
      <c r="E25" s="24">
        <f>(7/112)*100</f>
        <v>6.25</v>
      </c>
      <c r="F25" s="24">
        <f>(7/112)*100</f>
        <v>6.25</v>
      </c>
      <c r="G25" s="2"/>
    </row>
    <row r="26" spans="1:7" x14ac:dyDescent="0.25">
      <c r="A26" s="2" t="s">
        <v>548</v>
      </c>
      <c r="B26" s="12">
        <v>80</v>
      </c>
      <c r="C26" s="12">
        <v>10</v>
      </c>
      <c r="D26" s="12">
        <v>0</v>
      </c>
      <c r="E26" s="12">
        <v>10</v>
      </c>
      <c r="F26" s="12">
        <v>0</v>
      </c>
      <c r="G26" s="2"/>
    </row>
    <row r="27" spans="1:7" x14ac:dyDescent="0.25">
      <c r="A27" s="2" t="s">
        <v>586</v>
      </c>
      <c r="B27" s="27">
        <f>(5/27)*100</f>
        <v>18.518518518518519</v>
      </c>
      <c r="C27" s="27">
        <f>(6/27)*100</f>
        <v>22.222222222222221</v>
      </c>
      <c r="D27" s="27">
        <f>(5/27)*100</f>
        <v>18.518518518518519</v>
      </c>
      <c r="E27" s="27">
        <f>(5/27)*100</f>
        <v>18.518518518518519</v>
      </c>
      <c r="F27" s="27">
        <f>(6/27)*100</f>
        <v>22.222222222222221</v>
      </c>
      <c r="G27" s="2"/>
    </row>
    <row r="28" spans="1:7" x14ac:dyDescent="0.25">
      <c r="A28" s="2" t="s">
        <v>590</v>
      </c>
      <c r="B28" s="12">
        <v>50</v>
      </c>
      <c r="C28" s="12">
        <v>50</v>
      </c>
      <c r="D28" s="12"/>
      <c r="E28" s="12"/>
      <c r="F28" s="12"/>
      <c r="G28" s="2"/>
    </row>
    <row r="29" spans="1:7" x14ac:dyDescent="0.25">
      <c r="A29" s="2" t="s">
        <v>602</v>
      </c>
      <c r="B29" s="27">
        <f>(10/31)*100</f>
        <v>32.258064516129032</v>
      </c>
      <c r="C29" s="27">
        <f>(16/31)*100</f>
        <v>51.612903225806448</v>
      </c>
      <c r="D29" s="27">
        <f>(5/31)*100</f>
        <v>16.129032258064516</v>
      </c>
      <c r="E29" s="12">
        <v>0</v>
      </c>
      <c r="F29" s="12"/>
      <c r="G29" s="2"/>
    </row>
    <row r="30" spans="1:7" x14ac:dyDescent="0.25">
      <c r="A30" s="2" t="s">
        <v>605</v>
      </c>
      <c r="B30" s="12"/>
      <c r="C30" s="12"/>
      <c r="D30" s="12"/>
      <c r="E30" s="27">
        <f>(40/57)*100</f>
        <v>70.175438596491219</v>
      </c>
      <c r="F30" s="27">
        <f>(17/57)*100</f>
        <v>29.82456140350877</v>
      </c>
      <c r="G30" s="2"/>
    </row>
    <row r="31" spans="1:7" x14ac:dyDescent="0.25">
      <c r="A31" s="2" t="s">
        <v>612</v>
      </c>
      <c r="B31" s="24">
        <f>(57/203)*100</f>
        <v>28.078817733990146</v>
      </c>
      <c r="C31" s="24">
        <f>(75/203)*100</f>
        <v>36.945812807881772</v>
      </c>
      <c r="D31" s="24">
        <f>(71/203)*100</f>
        <v>34.975369458128078</v>
      </c>
      <c r="E31" s="12"/>
      <c r="F31" s="12"/>
      <c r="G31" s="2"/>
    </row>
    <row r="32" spans="1:7" x14ac:dyDescent="0.25">
      <c r="A32" s="2" t="s">
        <v>618</v>
      </c>
      <c r="B32" s="12"/>
      <c r="C32" s="12"/>
      <c r="D32" s="12"/>
      <c r="E32" s="12"/>
      <c r="F32" s="12"/>
      <c r="G32" s="2"/>
    </row>
    <row r="33" spans="1:7" x14ac:dyDescent="0.25">
      <c r="A33" s="2" t="s">
        <v>622</v>
      </c>
      <c r="B33" s="27">
        <f>(45/85)*100</f>
        <v>52.941176470588239</v>
      </c>
      <c r="C33" s="27">
        <f>(35/85)*100</f>
        <v>41.17647058823529</v>
      </c>
      <c r="D33" s="27">
        <f>(5/85)*100</f>
        <v>5.8823529411764701</v>
      </c>
      <c r="E33" s="12"/>
      <c r="F33" s="12">
        <v>0</v>
      </c>
      <c r="G33" s="2"/>
    </row>
    <row r="34" spans="1:7" x14ac:dyDescent="0.25">
      <c r="A34" s="2" t="s">
        <v>624</v>
      </c>
      <c r="B34" s="24">
        <f>(30/106)*100</f>
        <v>28.30188679245283</v>
      </c>
      <c r="C34" s="24">
        <f>(61/106)*100</f>
        <v>57.547169811320757</v>
      </c>
      <c r="D34" s="24">
        <f>(4/106)*100</f>
        <v>3.7735849056603774</v>
      </c>
      <c r="E34" s="24">
        <f>(11/106)*100</f>
        <v>10.377358490566039</v>
      </c>
      <c r="F34" s="12"/>
      <c r="G34" s="2"/>
    </row>
    <row r="35" spans="1:7" x14ac:dyDescent="0.25">
      <c r="A35" s="2" t="s">
        <v>630</v>
      </c>
      <c r="B35" s="27">
        <f>(10/25)*100</f>
        <v>40</v>
      </c>
      <c r="C35" s="27">
        <f>(6/25)*100</f>
        <v>24</v>
      </c>
      <c r="D35" s="27">
        <f>(8/25)*100</f>
        <v>32</v>
      </c>
      <c r="E35" s="27">
        <f>(1/25)*100</f>
        <v>4</v>
      </c>
      <c r="F35" s="12"/>
      <c r="G35" s="2"/>
    </row>
    <row r="36" spans="1:7" x14ac:dyDescent="0.25">
      <c r="A36" s="2" t="s">
        <v>633</v>
      </c>
      <c r="B36" s="27">
        <f>(26/96)*100</f>
        <v>27.083333333333332</v>
      </c>
      <c r="C36" s="27">
        <f>(70/96)*100</f>
        <v>72.916666666666657</v>
      </c>
      <c r="D36" s="12"/>
      <c r="E36" s="12"/>
      <c r="F36" s="12"/>
      <c r="G36" s="2"/>
    </row>
    <row r="37" spans="1:7" x14ac:dyDescent="0.25">
      <c r="A37" s="2" t="s">
        <v>639</v>
      </c>
      <c r="B37" s="27">
        <f>(4/26)*100</f>
        <v>15.384615384615385</v>
      </c>
      <c r="C37" s="27">
        <f>(4/26)*100</f>
        <v>15.384615384615385</v>
      </c>
      <c r="D37" s="27">
        <f>(15/26)*100</f>
        <v>57.692307692307686</v>
      </c>
      <c r="E37" s="27">
        <f>(3/26)*100</f>
        <v>11.538461538461538</v>
      </c>
      <c r="F37" s="12"/>
      <c r="G37" s="2"/>
    </row>
    <row r="38" spans="1:7" x14ac:dyDescent="0.25">
      <c r="A38" s="2" t="s">
        <v>645</v>
      </c>
      <c r="B38" s="12">
        <v>30</v>
      </c>
      <c r="C38" s="12">
        <v>10</v>
      </c>
      <c r="D38" s="12">
        <v>0</v>
      </c>
      <c r="E38" s="12">
        <v>60</v>
      </c>
      <c r="F38" s="12">
        <v>0</v>
      </c>
      <c r="G38" s="2"/>
    </row>
    <row r="39" spans="1:7" x14ac:dyDescent="0.25">
      <c r="A39" s="2" t="s">
        <v>653</v>
      </c>
      <c r="B39" s="24">
        <f>(60/99)*100</f>
        <v>60.606060606060609</v>
      </c>
      <c r="C39" s="24">
        <f>(21/99)*100</f>
        <v>21.212121212121211</v>
      </c>
      <c r="D39" s="24">
        <f>(2/99)*100</f>
        <v>2.0202020202020203</v>
      </c>
      <c r="E39" s="24">
        <f>(8/99)*100</f>
        <v>8.0808080808080813</v>
      </c>
      <c r="F39" s="24">
        <f>(8/99)*100</f>
        <v>8.0808080808080813</v>
      </c>
      <c r="G39" s="2" t="s">
        <v>666</v>
      </c>
    </row>
    <row r="40" spans="1:7" x14ac:dyDescent="0.25">
      <c r="A40" s="2" t="s">
        <v>668</v>
      </c>
      <c r="B40" s="12">
        <v>0</v>
      </c>
      <c r="C40" s="12">
        <v>90</v>
      </c>
      <c r="D40" s="12">
        <v>10</v>
      </c>
      <c r="E40" s="12">
        <v>0</v>
      </c>
      <c r="F40" s="12">
        <v>0</v>
      </c>
      <c r="G40" s="2"/>
    </row>
    <row r="41" spans="1:7" x14ac:dyDescent="0.25">
      <c r="A41" s="2" t="s">
        <v>682</v>
      </c>
      <c r="B41" s="12"/>
      <c r="C41" s="12"/>
      <c r="D41" s="12"/>
      <c r="E41" s="12"/>
      <c r="F41" s="12"/>
      <c r="G41" s="2"/>
    </row>
    <row r="42" spans="1:7" x14ac:dyDescent="0.25">
      <c r="A42" s="2" t="s">
        <v>686</v>
      </c>
      <c r="B42" s="24">
        <v>100</v>
      </c>
      <c r="C42" s="12">
        <v>0</v>
      </c>
      <c r="D42" s="12">
        <v>0</v>
      </c>
      <c r="E42" s="12">
        <v>0</v>
      </c>
      <c r="F42" s="12"/>
      <c r="G42" s="2"/>
    </row>
    <row r="43" spans="1:7" x14ac:dyDescent="0.25">
      <c r="A43" s="2" t="s">
        <v>689</v>
      </c>
      <c r="B43" s="12">
        <v>50</v>
      </c>
      <c r="C43" s="12">
        <v>20</v>
      </c>
      <c r="D43" s="12">
        <v>10</v>
      </c>
      <c r="E43" s="12">
        <v>20</v>
      </c>
      <c r="F43" s="12">
        <v>0</v>
      </c>
      <c r="G43" s="2"/>
    </row>
    <row r="44" spans="1:7" x14ac:dyDescent="0.25">
      <c r="A44" s="2" t="s">
        <v>695</v>
      </c>
      <c r="B44" s="12"/>
      <c r="C44" s="12"/>
      <c r="D44" s="12"/>
      <c r="E44" s="12"/>
      <c r="F44" s="12"/>
      <c r="G44" s="2"/>
    </row>
    <row r="45" spans="1:7" x14ac:dyDescent="0.25">
      <c r="A45" s="2" t="s">
        <v>705</v>
      </c>
      <c r="B45" s="12"/>
      <c r="C45" s="12"/>
      <c r="D45" s="12"/>
      <c r="E45" s="12"/>
      <c r="F45" s="12"/>
      <c r="G45" s="2"/>
    </row>
    <row r="46" spans="1:7" x14ac:dyDescent="0.25">
      <c r="A46" s="2" t="s">
        <v>709</v>
      </c>
      <c r="B46" s="12"/>
      <c r="C46" s="12"/>
      <c r="D46" s="12"/>
      <c r="E46" s="12"/>
      <c r="F46" s="12"/>
      <c r="G46" s="2"/>
    </row>
    <row r="47" spans="1:7" x14ac:dyDescent="0.25">
      <c r="A47" s="2" t="s">
        <v>718</v>
      </c>
      <c r="B47" s="12">
        <v>20</v>
      </c>
      <c r="C47" s="12">
        <v>20</v>
      </c>
      <c r="D47" s="12">
        <v>20</v>
      </c>
      <c r="E47" s="12">
        <v>20</v>
      </c>
      <c r="F47" s="12">
        <v>20</v>
      </c>
      <c r="G47" s="2"/>
    </row>
    <row r="48" spans="1:7" x14ac:dyDescent="0.25">
      <c r="A48" s="2" t="s">
        <v>728</v>
      </c>
      <c r="B48" s="12"/>
      <c r="C48" s="12"/>
      <c r="D48" s="12"/>
      <c r="E48" s="12"/>
      <c r="F48" s="12"/>
      <c r="G48" s="2"/>
    </row>
    <row r="49" spans="1:7" x14ac:dyDescent="0.25">
      <c r="A49" s="2" t="s">
        <v>731</v>
      </c>
      <c r="B49" s="27">
        <f>(10/94)*100</f>
        <v>10.638297872340425</v>
      </c>
      <c r="C49" s="27">
        <f>(69/94)*100</f>
        <v>73.40425531914893</v>
      </c>
      <c r="D49" s="27">
        <f>(5/94)*100</f>
        <v>5.3191489361702127</v>
      </c>
      <c r="E49" s="27">
        <f>(10/94)*100</f>
        <v>10.638297872340425</v>
      </c>
      <c r="F49" s="33"/>
      <c r="G49" s="2"/>
    </row>
    <row r="50" spans="1:7" x14ac:dyDescent="0.25">
      <c r="A50" s="2" t="s">
        <v>738</v>
      </c>
      <c r="B50" s="12">
        <v>50</v>
      </c>
      <c r="C50" s="12">
        <v>10</v>
      </c>
      <c r="D50" s="12">
        <v>5</v>
      </c>
      <c r="E50" s="12">
        <v>15</v>
      </c>
      <c r="F50" s="12">
        <v>20</v>
      </c>
      <c r="G50" s="2"/>
    </row>
    <row r="51" spans="1:7" x14ac:dyDescent="0.25">
      <c r="A51" s="2" t="s">
        <v>742</v>
      </c>
      <c r="B51" s="24">
        <v>100</v>
      </c>
      <c r="C51" s="12"/>
      <c r="D51" s="12"/>
      <c r="E51" s="12"/>
      <c r="F51" s="12">
        <v>0</v>
      </c>
      <c r="G51" s="2"/>
    </row>
    <row r="52" spans="1:7" x14ac:dyDescent="0.25">
      <c r="A52" s="2" t="s">
        <v>747</v>
      </c>
      <c r="B52" s="24">
        <f>(40/99)*100</f>
        <v>40.404040404040401</v>
      </c>
      <c r="C52" s="24">
        <f>(45/99)*100</f>
        <v>45.454545454545453</v>
      </c>
      <c r="D52" s="24">
        <f>(7/99)*100</f>
        <v>7.0707070707070701</v>
      </c>
      <c r="E52" s="24">
        <f>(7/99)*100</f>
        <v>7.0707070707070701</v>
      </c>
      <c r="F52" s="12"/>
      <c r="G52" s="2"/>
    </row>
    <row r="53" spans="1:7" x14ac:dyDescent="0.25">
      <c r="A53" s="2" t="s">
        <v>756</v>
      </c>
      <c r="B53" s="12"/>
      <c r="C53" s="12"/>
      <c r="D53" s="12"/>
      <c r="E53" s="12"/>
      <c r="F53" s="12"/>
      <c r="G53" s="2"/>
    </row>
    <row r="54" spans="1:7" x14ac:dyDescent="0.25">
      <c r="A54" s="34" t="s">
        <v>765</v>
      </c>
      <c r="B54" s="41"/>
      <c r="C54" s="41"/>
      <c r="D54" s="41"/>
      <c r="E54" s="41"/>
      <c r="F54" s="41"/>
      <c r="G54" s="35"/>
    </row>
    <row r="55" spans="1:7" x14ac:dyDescent="0.25">
      <c r="A55" s="34" t="s">
        <v>767</v>
      </c>
      <c r="B55" s="41"/>
      <c r="C55" s="41"/>
      <c r="D55" s="41"/>
      <c r="E55" s="41"/>
      <c r="F55" s="41"/>
      <c r="G55" s="35"/>
    </row>
    <row r="56" spans="1:7" x14ac:dyDescent="0.25">
      <c r="A56" s="34" t="s">
        <v>770</v>
      </c>
      <c r="B56" s="41"/>
      <c r="C56" s="41"/>
      <c r="D56" s="41"/>
      <c r="E56" s="41"/>
      <c r="F56" s="41"/>
      <c r="G56" s="35"/>
    </row>
    <row r="57" spans="1:7" x14ac:dyDescent="0.25">
      <c r="A57" s="34" t="s">
        <v>774</v>
      </c>
      <c r="B57" s="41"/>
      <c r="C57" s="41"/>
      <c r="D57" s="41"/>
      <c r="E57" s="41"/>
      <c r="F57" s="41"/>
      <c r="G57" s="35"/>
    </row>
    <row r="58" spans="1:7" x14ac:dyDescent="0.25">
      <c r="A58" s="34" t="s">
        <v>776</v>
      </c>
      <c r="B58" s="50"/>
      <c r="C58" s="50"/>
      <c r="D58" s="50"/>
      <c r="E58" s="50"/>
      <c r="F58" s="50"/>
      <c r="G58" s="45"/>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I58"/>
  <sheetViews>
    <sheetView topLeftCell="A4" workbookViewId="0">
      <selection activeCell="I33" sqref="I33"/>
    </sheetView>
  </sheetViews>
  <sheetFormatPr defaultRowHeight="15" x14ac:dyDescent="0.25"/>
  <cols>
    <col min="6" max="6" width="27.7109375" bestFit="1" customWidth="1"/>
  </cols>
  <sheetData>
    <row r="1" spans="1:9" x14ac:dyDescent="0.25">
      <c r="A1" s="4" t="s">
        <v>162</v>
      </c>
      <c r="B1" s="4" t="s">
        <v>340</v>
      </c>
      <c r="C1" s="4" t="s">
        <v>341</v>
      </c>
      <c r="D1" s="4" t="s">
        <v>342</v>
      </c>
    </row>
    <row r="2" spans="1:9" x14ac:dyDescent="0.25">
      <c r="A2" s="2" t="s">
        <v>386</v>
      </c>
      <c r="B2" s="13"/>
      <c r="C2" s="13"/>
      <c r="D2" s="14"/>
    </row>
    <row r="3" spans="1:9" x14ac:dyDescent="0.25">
      <c r="A3" s="2" t="s">
        <v>394</v>
      </c>
      <c r="B3" s="13"/>
      <c r="C3" s="13"/>
      <c r="D3" s="14"/>
    </row>
    <row r="4" spans="1:9" x14ac:dyDescent="0.25">
      <c r="A4" s="2" t="s">
        <v>396</v>
      </c>
      <c r="B4" s="13"/>
      <c r="C4" s="13"/>
      <c r="D4" s="14"/>
    </row>
    <row r="5" spans="1:9" x14ac:dyDescent="0.25">
      <c r="A5" s="2" t="s">
        <v>399</v>
      </c>
      <c r="B5" s="6"/>
      <c r="C5" s="6"/>
      <c r="D5" s="11"/>
      <c r="F5" s="82" t="s">
        <v>839</v>
      </c>
      <c r="G5" s="82"/>
      <c r="H5" s="82"/>
      <c r="I5" s="82"/>
    </row>
    <row r="6" spans="1:9" x14ac:dyDescent="0.25">
      <c r="A6" s="2" t="s">
        <v>410</v>
      </c>
      <c r="B6" s="6"/>
      <c r="C6" s="13"/>
      <c r="D6" s="14"/>
      <c r="F6" s="73"/>
      <c r="G6" s="74" t="s">
        <v>840</v>
      </c>
      <c r="H6" s="74" t="s">
        <v>841</v>
      </c>
      <c r="I6" s="74" t="s">
        <v>842</v>
      </c>
    </row>
    <row r="7" spans="1:9" x14ac:dyDescent="0.25">
      <c r="A7" s="2" t="s">
        <v>417</v>
      </c>
      <c r="B7" s="6"/>
      <c r="C7" s="6"/>
      <c r="D7" s="11"/>
      <c r="F7" s="74" t="s">
        <v>843</v>
      </c>
      <c r="G7" s="73">
        <v>756</v>
      </c>
      <c r="H7" s="73">
        <v>1538</v>
      </c>
      <c r="I7" s="73">
        <v>2576</v>
      </c>
    </row>
    <row r="8" spans="1:9" x14ac:dyDescent="0.25">
      <c r="A8" s="2" t="s">
        <v>430</v>
      </c>
      <c r="B8" s="13"/>
      <c r="C8" s="13"/>
      <c r="D8" s="14"/>
      <c r="F8" s="74" t="s">
        <v>844</v>
      </c>
      <c r="G8" s="73">
        <v>12</v>
      </c>
      <c r="H8" s="73">
        <v>13</v>
      </c>
      <c r="I8" s="73">
        <v>15</v>
      </c>
    </row>
    <row r="9" spans="1:9" x14ac:dyDescent="0.25">
      <c r="A9" s="2" t="s">
        <v>448</v>
      </c>
      <c r="B9" s="13"/>
      <c r="C9" s="13"/>
      <c r="D9" s="14"/>
      <c r="F9" s="74" t="s">
        <v>839</v>
      </c>
      <c r="G9" s="73">
        <v>63</v>
      </c>
      <c r="H9" s="73">
        <v>118.30769230769231</v>
      </c>
      <c r="I9" s="73">
        <v>171.73333333333332</v>
      </c>
    </row>
    <row r="10" spans="1:9" x14ac:dyDescent="0.25">
      <c r="A10" s="2" t="s">
        <v>450</v>
      </c>
      <c r="B10" s="13"/>
      <c r="C10" s="13"/>
      <c r="D10" s="14"/>
      <c r="F10" s="74" t="s">
        <v>845</v>
      </c>
      <c r="G10" s="73">
        <v>5</v>
      </c>
      <c r="H10" s="73">
        <v>15</v>
      </c>
      <c r="I10" s="73">
        <v>17</v>
      </c>
    </row>
    <row r="11" spans="1:9" x14ac:dyDescent="0.25">
      <c r="A11" s="2" t="s">
        <v>455</v>
      </c>
      <c r="B11" s="13"/>
      <c r="C11" s="13"/>
      <c r="D11" s="14"/>
      <c r="F11" s="73"/>
      <c r="G11" s="73"/>
      <c r="H11" s="73"/>
      <c r="I11" s="73"/>
    </row>
    <row r="12" spans="1:9" x14ac:dyDescent="0.25">
      <c r="A12" s="2" t="s">
        <v>463</v>
      </c>
      <c r="B12" s="13"/>
      <c r="C12" s="13"/>
      <c r="D12" s="14"/>
      <c r="F12" s="73"/>
      <c r="G12" s="74" t="s">
        <v>840</v>
      </c>
      <c r="H12" s="74" t="s">
        <v>841</v>
      </c>
      <c r="I12" s="74" t="s">
        <v>842</v>
      </c>
    </row>
    <row r="13" spans="1:9" x14ac:dyDescent="0.25">
      <c r="A13" s="2" t="s">
        <v>471</v>
      </c>
      <c r="B13" s="6"/>
      <c r="C13" s="13"/>
      <c r="D13" s="14"/>
      <c r="F13" s="74" t="s">
        <v>846</v>
      </c>
      <c r="G13" s="73">
        <v>63</v>
      </c>
      <c r="H13" s="75">
        <v>118.30769230769231</v>
      </c>
      <c r="I13" s="75">
        <v>171.73333333333332</v>
      </c>
    </row>
    <row r="14" spans="1:9" x14ac:dyDescent="0.25">
      <c r="A14" s="2" t="s">
        <v>480</v>
      </c>
      <c r="B14" s="13"/>
      <c r="C14" s="13"/>
      <c r="D14" s="14"/>
      <c r="F14" s="74" t="s">
        <v>845</v>
      </c>
      <c r="G14" s="73">
        <v>5</v>
      </c>
      <c r="H14" s="73">
        <v>15</v>
      </c>
      <c r="I14" s="73">
        <v>17</v>
      </c>
    </row>
    <row r="15" spans="1:9" x14ac:dyDescent="0.25">
      <c r="A15" s="2" t="s">
        <v>485</v>
      </c>
      <c r="B15" s="13"/>
      <c r="C15" s="13"/>
      <c r="D15" s="14"/>
      <c r="F15" s="74" t="s">
        <v>847</v>
      </c>
      <c r="G15" s="73">
        <v>100</v>
      </c>
      <c r="H15" s="73">
        <v>187.78998778998778</v>
      </c>
      <c r="I15" s="73">
        <v>272.59259259259261</v>
      </c>
    </row>
    <row r="16" spans="1:9" x14ac:dyDescent="0.25">
      <c r="A16" s="2" t="s">
        <v>486</v>
      </c>
      <c r="B16" s="6"/>
      <c r="C16" s="6"/>
      <c r="D16" s="11"/>
    </row>
    <row r="17" spans="1:9" x14ac:dyDescent="0.25">
      <c r="A17" s="2" t="s">
        <v>491</v>
      </c>
      <c r="B17" s="6"/>
      <c r="C17" s="6"/>
      <c r="D17" s="14"/>
    </row>
    <row r="18" spans="1:9" x14ac:dyDescent="0.25">
      <c r="A18" s="2" t="s">
        <v>506</v>
      </c>
      <c r="B18" s="13"/>
      <c r="C18" s="13"/>
      <c r="D18" s="14"/>
    </row>
    <row r="19" spans="1:9" x14ac:dyDescent="0.25">
      <c r="A19" s="2" t="s">
        <v>507</v>
      </c>
      <c r="B19" s="6">
        <v>100</v>
      </c>
      <c r="C19" s="6">
        <v>100</v>
      </c>
      <c r="D19" s="11">
        <v>100</v>
      </c>
    </row>
    <row r="20" spans="1:9" x14ac:dyDescent="0.25">
      <c r="A20" s="2" t="s">
        <v>520</v>
      </c>
      <c r="B20" s="13"/>
      <c r="C20" s="13"/>
      <c r="D20" s="14"/>
    </row>
    <row r="21" spans="1:9" x14ac:dyDescent="0.25">
      <c r="A21" s="2" t="s">
        <v>529</v>
      </c>
      <c r="B21" s="6"/>
      <c r="C21" s="6"/>
      <c r="D21" s="11"/>
    </row>
    <row r="22" spans="1:9" x14ac:dyDescent="0.25">
      <c r="A22" s="2" t="s">
        <v>533</v>
      </c>
      <c r="B22" s="6"/>
      <c r="C22" s="6"/>
      <c r="D22" s="11"/>
    </row>
    <row r="23" spans="1:9" x14ac:dyDescent="0.25">
      <c r="A23" s="2" t="s">
        <v>539</v>
      </c>
      <c r="B23" s="6"/>
      <c r="C23" s="6"/>
      <c r="D23" s="11"/>
    </row>
    <row r="24" spans="1:9" x14ac:dyDescent="0.25">
      <c r="A24" s="2" t="s">
        <v>542</v>
      </c>
      <c r="B24" s="13"/>
      <c r="C24" s="13"/>
      <c r="D24" s="14"/>
    </row>
    <row r="25" spans="1:9" x14ac:dyDescent="0.25">
      <c r="A25" s="2" t="s">
        <v>547</v>
      </c>
      <c r="B25" s="6"/>
      <c r="C25" s="13"/>
      <c r="D25" s="14"/>
      <c r="F25" t="s">
        <v>812</v>
      </c>
      <c r="G25" s="76" t="s">
        <v>848</v>
      </c>
      <c r="H25" s="76" t="s">
        <v>849</v>
      </c>
      <c r="I25" s="76" t="s">
        <v>842</v>
      </c>
    </row>
    <row r="26" spans="1:9" x14ac:dyDescent="0.25">
      <c r="A26" s="2" t="s">
        <v>548</v>
      </c>
      <c r="B26" s="6">
        <v>1</v>
      </c>
      <c r="C26" s="6">
        <v>1</v>
      </c>
      <c r="D26" s="11">
        <v>5</v>
      </c>
      <c r="F26" s="77" t="s">
        <v>400</v>
      </c>
      <c r="G26" s="75">
        <v>98</v>
      </c>
      <c r="H26" s="75">
        <v>98</v>
      </c>
      <c r="I26" s="75">
        <v>99</v>
      </c>
    </row>
    <row r="27" spans="1:9" x14ac:dyDescent="0.25">
      <c r="A27" s="2" t="s">
        <v>586</v>
      </c>
      <c r="B27" s="6"/>
      <c r="C27" s="6"/>
      <c r="D27" s="14"/>
      <c r="F27" s="77" t="s">
        <v>387</v>
      </c>
      <c r="G27" s="75">
        <v>2</v>
      </c>
      <c r="H27" s="75">
        <v>2</v>
      </c>
      <c r="I27" s="75">
        <v>1</v>
      </c>
    </row>
    <row r="28" spans="1:9" x14ac:dyDescent="0.25">
      <c r="A28" s="2" t="s">
        <v>590</v>
      </c>
      <c r="B28" s="13"/>
      <c r="C28" s="13"/>
      <c r="D28" s="14"/>
      <c r="F28" s="74" t="s">
        <v>836</v>
      </c>
      <c r="G28" s="75">
        <f>SUM(G26:G27)</f>
        <v>100</v>
      </c>
      <c r="H28" s="75">
        <f>SUM(H26:H27)</f>
        <v>100</v>
      </c>
      <c r="I28" s="75">
        <f>SUM(I26:I27)</f>
        <v>100</v>
      </c>
    </row>
    <row r="29" spans="1:9" x14ac:dyDescent="0.25">
      <c r="A29" s="2" t="s">
        <v>602</v>
      </c>
      <c r="B29" s="13"/>
      <c r="C29" s="13"/>
      <c r="D29" s="14"/>
    </row>
    <row r="30" spans="1:9" x14ac:dyDescent="0.25">
      <c r="A30" s="2" t="s">
        <v>605</v>
      </c>
      <c r="B30" s="6">
        <v>5</v>
      </c>
      <c r="C30" s="6">
        <v>20</v>
      </c>
      <c r="D30" s="11">
        <v>50</v>
      </c>
    </row>
    <row r="31" spans="1:9" x14ac:dyDescent="0.25">
      <c r="A31" s="2" t="s">
        <v>612</v>
      </c>
      <c r="B31" s="6"/>
      <c r="C31" s="6"/>
      <c r="D31" s="11"/>
    </row>
    <row r="32" spans="1:9" x14ac:dyDescent="0.25">
      <c r="A32" s="2" t="s">
        <v>618</v>
      </c>
      <c r="B32" s="13"/>
      <c r="C32" s="13"/>
      <c r="D32" s="14"/>
    </row>
    <row r="33" spans="1:4" x14ac:dyDescent="0.25">
      <c r="A33" s="2" t="s">
        <v>622</v>
      </c>
      <c r="B33" s="6">
        <v>0</v>
      </c>
      <c r="C33" s="6">
        <v>0</v>
      </c>
      <c r="D33" s="11">
        <v>1</v>
      </c>
    </row>
    <row r="34" spans="1:4" x14ac:dyDescent="0.25">
      <c r="A34" s="2" t="s">
        <v>624</v>
      </c>
      <c r="B34" s="13"/>
      <c r="C34" s="13"/>
      <c r="D34" s="14"/>
    </row>
    <row r="35" spans="1:4" x14ac:dyDescent="0.25">
      <c r="A35" s="2" t="s">
        <v>630</v>
      </c>
      <c r="B35" s="6"/>
      <c r="C35" s="6"/>
      <c r="D35" s="11"/>
    </row>
    <row r="36" spans="1:4" x14ac:dyDescent="0.25">
      <c r="A36" s="2" t="s">
        <v>633</v>
      </c>
      <c r="B36" s="6">
        <v>0</v>
      </c>
      <c r="C36" s="6">
        <v>2</v>
      </c>
      <c r="D36" s="11">
        <v>3</v>
      </c>
    </row>
    <row r="37" spans="1:4" x14ac:dyDescent="0.25">
      <c r="A37" s="2" t="s">
        <v>639</v>
      </c>
      <c r="B37" s="13"/>
      <c r="C37" s="13"/>
      <c r="D37" s="14"/>
    </row>
    <row r="38" spans="1:4" x14ac:dyDescent="0.25">
      <c r="A38" s="2" t="s">
        <v>645</v>
      </c>
      <c r="B38" s="6">
        <v>8</v>
      </c>
      <c r="C38" s="6">
        <v>15</v>
      </c>
      <c r="D38" s="11">
        <v>20</v>
      </c>
    </row>
    <row r="39" spans="1:4" x14ac:dyDescent="0.25">
      <c r="A39" s="2" t="s">
        <v>653</v>
      </c>
      <c r="B39" s="6">
        <v>1</v>
      </c>
      <c r="C39" s="6">
        <v>2</v>
      </c>
      <c r="D39" s="11">
        <v>3</v>
      </c>
    </row>
    <row r="40" spans="1:4" x14ac:dyDescent="0.25">
      <c r="A40" s="2" t="s">
        <v>668</v>
      </c>
      <c r="B40" s="6">
        <v>5</v>
      </c>
      <c r="C40" s="6">
        <v>20</v>
      </c>
      <c r="D40" s="11">
        <v>40</v>
      </c>
    </row>
    <row r="41" spans="1:4" x14ac:dyDescent="0.25">
      <c r="A41" s="2" t="s">
        <v>682</v>
      </c>
      <c r="B41" s="6"/>
      <c r="C41" s="6"/>
      <c r="D41" s="11"/>
    </row>
    <row r="42" spans="1:4" x14ac:dyDescent="0.25">
      <c r="A42" s="2" t="s">
        <v>686</v>
      </c>
      <c r="B42" s="13"/>
      <c r="C42" s="13"/>
      <c r="D42" s="14"/>
    </row>
    <row r="43" spans="1:4" x14ac:dyDescent="0.25">
      <c r="A43" s="2" t="s">
        <v>689</v>
      </c>
      <c r="B43" s="6">
        <v>2</v>
      </c>
      <c r="C43" s="6">
        <v>4</v>
      </c>
      <c r="D43" s="11">
        <v>20</v>
      </c>
    </row>
    <row r="44" spans="1:4" x14ac:dyDescent="0.25">
      <c r="A44" s="2" t="s">
        <v>695</v>
      </c>
      <c r="B44" s="6">
        <v>500</v>
      </c>
      <c r="C44" s="6">
        <v>1100</v>
      </c>
      <c r="D44" s="11">
        <v>1800</v>
      </c>
    </row>
    <row r="45" spans="1:4" x14ac:dyDescent="0.25">
      <c r="A45" s="2" t="s">
        <v>705</v>
      </c>
      <c r="B45" s="6"/>
      <c r="C45" s="6"/>
      <c r="D45" s="11"/>
    </row>
    <row r="46" spans="1:4" x14ac:dyDescent="0.25">
      <c r="A46" s="2" t="s">
        <v>709</v>
      </c>
      <c r="B46" s="6">
        <v>14</v>
      </c>
      <c r="C46" s="6">
        <v>20</v>
      </c>
      <c r="D46" s="11">
        <v>17</v>
      </c>
    </row>
    <row r="47" spans="1:4" x14ac:dyDescent="0.25">
      <c r="A47" s="2" t="s">
        <v>718</v>
      </c>
      <c r="B47" s="6">
        <v>120</v>
      </c>
      <c r="C47" s="6">
        <v>250</v>
      </c>
      <c r="D47" s="11">
        <v>500</v>
      </c>
    </row>
    <row r="48" spans="1:4" x14ac:dyDescent="0.25">
      <c r="A48" s="2" t="s">
        <v>728</v>
      </c>
      <c r="B48" s="6"/>
      <c r="C48" s="6"/>
      <c r="D48" s="11"/>
    </row>
    <row r="49" spans="1:4" x14ac:dyDescent="0.25">
      <c r="A49" s="2" t="s">
        <v>731</v>
      </c>
      <c r="B49" s="6"/>
      <c r="C49" s="6"/>
      <c r="D49" s="11">
        <v>3</v>
      </c>
    </row>
    <row r="50" spans="1:4" x14ac:dyDescent="0.25">
      <c r="A50" s="2" t="s">
        <v>738</v>
      </c>
      <c r="B50" s="6"/>
      <c r="C50" s="6"/>
      <c r="D50" s="11">
        <v>2</v>
      </c>
    </row>
    <row r="51" spans="1:4" x14ac:dyDescent="0.25">
      <c r="A51" s="2" t="s">
        <v>742</v>
      </c>
      <c r="B51" s="13"/>
      <c r="C51" s="13"/>
      <c r="D51" s="14"/>
    </row>
    <row r="52" spans="1:4" x14ac:dyDescent="0.25">
      <c r="A52" s="2" t="s">
        <v>747</v>
      </c>
      <c r="B52" s="6"/>
      <c r="C52" s="6">
        <v>4</v>
      </c>
      <c r="D52" s="11">
        <v>12</v>
      </c>
    </row>
    <row r="53" spans="1:4" x14ac:dyDescent="0.25">
      <c r="A53" s="2" t="s">
        <v>756</v>
      </c>
      <c r="B53" s="6"/>
      <c r="C53" s="6"/>
      <c r="D53" s="11"/>
    </row>
    <row r="54" spans="1:4" x14ac:dyDescent="0.25">
      <c r="A54" s="34" t="s">
        <v>765</v>
      </c>
      <c r="B54" s="35"/>
      <c r="C54" s="35"/>
      <c r="D54" s="40"/>
    </row>
    <row r="55" spans="1:4" x14ac:dyDescent="0.25">
      <c r="A55" s="34" t="s">
        <v>767</v>
      </c>
      <c r="B55" s="35"/>
      <c r="C55" s="35"/>
      <c r="D55" s="40"/>
    </row>
    <row r="56" spans="1:4" x14ac:dyDescent="0.25">
      <c r="A56" s="34" t="s">
        <v>770</v>
      </c>
      <c r="B56" s="35"/>
      <c r="C56" s="35"/>
      <c r="D56" s="40"/>
    </row>
    <row r="57" spans="1:4" x14ac:dyDescent="0.25">
      <c r="A57" s="34" t="s">
        <v>774</v>
      </c>
      <c r="B57" s="35"/>
      <c r="C57" s="35"/>
      <c r="D57" s="40"/>
    </row>
    <row r="58" spans="1:4" x14ac:dyDescent="0.25">
      <c r="A58" s="34" t="s">
        <v>776</v>
      </c>
      <c r="B58" s="37"/>
      <c r="C58" s="37"/>
      <c r="D58" s="36"/>
    </row>
  </sheetData>
  <mergeCells count="1">
    <mergeCell ref="F5:I5"/>
  </mergeCells>
  <pageMargins left="0.7" right="0.7" top="0.75" bottom="0.75" header="0.3" footer="0.3"/>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W58"/>
  <sheetViews>
    <sheetView workbookViewId="0">
      <selection activeCell="B1" sqref="B1:W58"/>
    </sheetView>
  </sheetViews>
  <sheetFormatPr defaultRowHeight="15" x14ac:dyDescent="0.25"/>
  <sheetData>
    <row r="1" spans="1:23" x14ac:dyDescent="0.25">
      <c r="A1" s="4" t="s">
        <v>162</v>
      </c>
      <c r="B1" s="4" t="s">
        <v>343</v>
      </c>
      <c r="C1" s="4" t="s">
        <v>344</v>
      </c>
      <c r="D1" s="4" t="s">
        <v>345</v>
      </c>
      <c r="E1" s="4" t="s">
        <v>346</v>
      </c>
      <c r="F1" s="4" t="s">
        <v>347</v>
      </c>
      <c r="G1" s="4" t="s">
        <v>348</v>
      </c>
      <c r="H1" s="4" t="s">
        <v>349</v>
      </c>
      <c r="I1" s="4" t="s">
        <v>350</v>
      </c>
      <c r="J1" s="4" t="s">
        <v>351</v>
      </c>
      <c r="K1" s="4" t="s">
        <v>352</v>
      </c>
      <c r="L1" s="4" t="s">
        <v>353</v>
      </c>
      <c r="M1" s="4" t="s">
        <v>354</v>
      </c>
      <c r="N1" s="4" t="s">
        <v>355</v>
      </c>
      <c r="O1" s="4" t="s">
        <v>356</v>
      </c>
      <c r="P1" s="4" t="s">
        <v>357</v>
      </c>
      <c r="Q1" s="4" t="s">
        <v>358</v>
      </c>
      <c r="R1" s="4" t="s">
        <v>359</v>
      </c>
      <c r="S1" s="4" t="s">
        <v>360</v>
      </c>
      <c r="T1" s="4" t="s">
        <v>361</v>
      </c>
      <c r="U1" s="4" t="s">
        <v>362</v>
      </c>
      <c r="V1" s="4" t="s">
        <v>363</v>
      </c>
      <c r="W1" s="4" t="s">
        <v>364</v>
      </c>
    </row>
    <row r="2" spans="1:23" x14ac:dyDescent="0.25">
      <c r="A2" s="2" t="s">
        <v>386</v>
      </c>
      <c r="B2" s="2"/>
      <c r="C2" s="2"/>
      <c r="D2" s="2"/>
      <c r="E2" s="2"/>
      <c r="F2" s="15"/>
      <c r="G2" s="15"/>
      <c r="H2" s="15">
        <v>1</v>
      </c>
      <c r="I2" s="15">
        <v>1</v>
      </c>
      <c r="J2" s="15">
        <v>1</v>
      </c>
      <c r="K2" s="15"/>
      <c r="L2" s="15"/>
      <c r="M2" s="15"/>
      <c r="N2" s="15"/>
      <c r="O2" s="15"/>
      <c r="P2" s="15"/>
      <c r="Q2" s="15"/>
      <c r="R2" s="15"/>
      <c r="S2" s="15"/>
      <c r="T2" s="15"/>
      <c r="U2" s="15"/>
      <c r="V2" s="15"/>
      <c r="W2" s="15"/>
    </row>
    <row r="3" spans="1:23" x14ac:dyDescent="0.25">
      <c r="A3" s="2" t="s">
        <v>394</v>
      </c>
      <c r="B3" s="2"/>
      <c r="C3" s="2"/>
      <c r="D3" s="2"/>
      <c r="E3" s="2"/>
      <c r="F3" s="15"/>
      <c r="G3" s="15"/>
      <c r="H3" s="15">
        <v>0</v>
      </c>
      <c r="I3" s="15">
        <v>0</v>
      </c>
      <c r="J3" s="15">
        <v>0</v>
      </c>
      <c r="K3" s="15"/>
      <c r="L3" s="15"/>
      <c r="M3" s="15"/>
      <c r="N3" s="15"/>
      <c r="O3" s="15"/>
      <c r="P3" s="15"/>
      <c r="Q3" s="15"/>
      <c r="R3" s="15"/>
      <c r="S3" s="15"/>
      <c r="T3" s="15"/>
      <c r="U3" s="15"/>
      <c r="V3" s="15"/>
      <c r="W3" s="15"/>
    </row>
    <row r="4" spans="1:23" x14ac:dyDescent="0.25">
      <c r="A4" s="2" t="s">
        <v>396</v>
      </c>
      <c r="B4" s="2"/>
      <c r="C4" s="2"/>
      <c r="D4" s="2"/>
      <c r="E4" s="2"/>
      <c r="F4" s="15"/>
      <c r="G4" s="15"/>
      <c r="H4" s="15">
        <v>0</v>
      </c>
      <c r="I4" s="15">
        <v>0</v>
      </c>
      <c r="J4" s="15">
        <v>1</v>
      </c>
      <c r="K4" s="15"/>
      <c r="L4" s="15"/>
      <c r="M4" s="15"/>
      <c r="N4" s="15"/>
      <c r="O4" s="15"/>
      <c r="P4" s="15"/>
      <c r="Q4" s="15"/>
      <c r="R4" s="15"/>
      <c r="S4" s="15"/>
      <c r="T4" s="15"/>
      <c r="U4" s="15"/>
      <c r="V4" s="15"/>
      <c r="W4" s="15"/>
    </row>
    <row r="5" spans="1:23" x14ac:dyDescent="0.25">
      <c r="A5" s="2" t="s">
        <v>399</v>
      </c>
      <c r="B5" s="2"/>
      <c r="C5" s="2"/>
      <c r="D5" s="2"/>
      <c r="E5" s="2"/>
      <c r="F5" s="15"/>
      <c r="G5" s="15"/>
      <c r="H5" s="15"/>
      <c r="I5" s="15"/>
      <c r="J5" s="15"/>
      <c r="K5" s="15"/>
      <c r="L5" s="15"/>
      <c r="M5" s="15"/>
      <c r="N5" s="15"/>
      <c r="O5" s="15"/>
      <c r="P5" s="15"/>
      <c r="Q5" s="15"/>
      <c r="R5" s="15"/>
      <c r="S5" s="15"/>
      <c r="T5" s="15"/>
      <c r="U5" s="15"/>
      <c r="V5" s="15"/>
      <c r="W5" s="15"/>
    </row>
    <row r="6" spans="1:23" x14ac:dyDescent="0.25">
      <c r="A6" s="2" t="s">
        <v>410</v>
      </c>
      <c r="B6" s="2"/>
      <c r="C6" s="2"/>
      <c r="D6" s="2"/>
      <c r="E6" s="2"/>
      <c r="F6" s="15"/>
      <c r="G6" s="15"/>
      <c r="H6" s="15"/>
      <c r="I6" s="15"/>
      <c r="J6" s="15"/>
      <c r="K6" s="15"/>
      <c r="L6" s="15"/>
      <c r="M6" s="15"/>
      <c r="N6" s="15"/>
      <c r="O6" s="15"/>
      <c r="P6" s="15"/>
      <c r="Q6" s="15"/>
      <c r="R6" s="15"/>
      <c r="S6" s="15"/>
      <c r="T6" s="15"/>
      <c r="U6" s="15"/>
      <c r="V6" s="15"/>
      <c r="W6" s="15"/>
    </row>
    <row r="7" spans="1:23" x14ac:dyDescent="0.25">
      <c r="A7" s="2" t="s">
        <v>417</v>
      </c>
      <c r="B7" s="2"/>
      <c r="C7" s="2"/>
      <c r="D7" s="2"/>
      <c r="E7" s="2"/>
      <c r="F7" s="15"/>
      <c r="G7" s="15"/>
      <c r="H7" s="15"/>
      <c r="I7" s="15"/>
      <c r="J7" s="15"/>
      <c r="K7" s="15"/>
      <c r="L7" s="15"/>
      <c r="M7" s="15"/>
      <c r="N7" s="15"/>
      <c r="O7" s="15"/>
      <c r="P7" s="15"/>
      <c r="Q7" s="15"/>
      <c r="R7" s="15"/>
      <c r="S7" s="15"/>
      <c r="T7" s="15"/>
      <c r="U7" s="15"/>
      <c r="V7" s="15"/>
      <c r="W7" s="15"/>
    </row>
    <row r="8" spans="1:23" x14ac:dyDescent="0.25">
      <c r="A8" s="2" t="s">
        <v>430</v>
      </c>
      <c r="B8" s="2"/>
      <c r="C8" s="2"/>
      <c r="D8" s="2"/>
      <c r="E8" s="2"/>
      <c r="F8" s="15"/>
      <c r="G8" s="15"/>
      <c r="H8" s="15">
        <v>0</v>
      </c>
      <c r="I8" s="15">
        <v>0</v>
      </c>
      <c r="J8" s="15">
        <v>13000</v>
      </c>
      <c r="K8" s="15"/>
      <c r="L8" s="15"/>
      <c r="M8" s="15"/>
      <c r="N8" s="15">
        <v>0</v>
      </c>
      <c r="O8" s="15">
        <v>0</v>
      </c>
      <c r="P8" s="15">
        <v>1200</v>
      </c>
      <c r="Q8" s="15"/>
      <c r="R8" s="15"/>
      <c r="S8" s="15"/>
      <c r="T8" s="15"/>
      <c r="U8" s="15"/>
      <c r="V8" s="15"/>
      <c r="W8" s="15"/>
    </row>
    <row r="9" spans="1:23" x14ac:dyDescent="0.25">
      <c r="A9" s="2" t="s">
        <v>448</v>
      </c>
      <c r="B9" s="2"/>
      <c r="C9" s="2"/>
      <c r="D9" s="2"/>
      <c r="E9" s="2"/>
      <c r="F9" s="15"/>
      <c r="G9" s="15"/>
      <c r="H9" s="15">
        <v>0</v>
      </c>
      <c r="I9" s="15">
        <v>0</v>
      </c>
      <c r="J9" s="15">
        <v>0</v>
      </c>
      <c r="K9" s="15"/>
      <c r="L9" s="15"/>
      <c r="M9" s="15"/>
      <c r="N9" s="15"/>
      <c r="O9" s="15"/>
      <c r="P9" s="15"/>
      <c r="Q9" s="15"/>
      <c r="R9" s="15"/>
      <c r="S9" s="15"/>
      <c r="T9" s="15"/>
      <c r="U9" s="15"/>
      <c r="V9" s="15"/>
      <c r="W9" s="15"/>
    </row>
    <row r="10" spans="1:23" x14ac:dyDescent="0.25">
      <c r="A10" s="2" t="s">
        <v>450</v>
      </c>
      <c r="B10" s="2"/>
      <c r="C10" s="2"/>
      <c r="D10" s="2"/>
      <c r="E10" s="2"/>
      <c r="F10" s="15"/>
      <c r="G10" s="15"/>
      <c r="H10" s="15">
        <v>0</v>
      </c>
      <c r="I10" s="15">
        <v>0</v>
      </c>
      <c r="J10" s="15">
        <v>0</v>
      </c>
      <c r="K10" s="15"/>
      <c r="L10" s="15"/>
      <c r="M10" s="15"/>
      <c r="N10" s="15"/>
      <c r="O10" s="15"/>
      <c r="P10" s="15"/>
      <c r="Q10" s="15"/>
      <c r="R10" s="15"/>
      <c r="S10" s="15"/>
      <c r="T10" s="15"/>
      <c r="U10" s="15"/>
      <c r="V10" s="15"/>
      <c r="W10" s="15"/>
    </row>
    <row r="11" spans="1:23" x14ac:dyDescent="0.25">
      <c r="A11" s="2" t="s">
        <v>455</v>
      </c>
      <c r="B11" s="2"/>
      <c r="C11" s="2"/>
      <c r="D11" s="2"/>
      <c r="E11" s="2">
        <v>0</v>
      </c>
      <c r="F11" s="15">
        <v>0</v>
      </c>
      <c r="G11" s="15">
        <v>1</v>
      </c>
      <c r="H11" s="15"/>
      <c r="I11" s="15"/>
      <c r="J11" s="15"/>
      <c r="K11" s="15"/>
      <c r="L11" s="15"/>
      <c r="M11" s="15"/>
      <c r="N11" s="15"/>
      <c r="O11" s="15"/>
      <c r="P11" s="15"/>
      <c r="Q11" s="15"/>
      <c r="R11" s="15"/>
      <c r="S11" s="15"/>
      <c r="T11" s="15"/>
      <c r="U11" s="15"/>
      <c r="V11" s="15"/>
      <c r="W11" s="15"/>
    </row>
    <row r="12" spans="1:23" x14ac:dyDescent="0.25">
      <c r="A12" s="2" t="s">
        <v>463</v>
      </c>
      <c r="B12" s="2"/>
      <c r="C12" s="2"/>
      <c r="D12" s="2"/>
      <c r="E12" s="2"/>
      <c r="F12" s="15"/>
      <c r="G12" s="15"/>
      <c r="H12" s="15"/>
      <c r="I12" s="15"/>
      <c r="J12" s="15"/>
      <c r="K12" s="15"/>
      <c r="L12" s="15"/>
      <c r="M12" s="15"/>
      <c r="N12" s="15"/>
      <c r="O12" s="15"/>
      <c r="P12" s="15"/>
      <c r="Q12" s="15"/>
      <c r="R12" s="15"/>
      <c r="S12" s="15"/>
      <c r="T12" s="15"/>
      <c r="U12" s="15"/>
      <c r="V12" s="15"/>
      <c r="W12" s="15"/>
    </row>
    <row r="13" spans="1:23" x14ac:dyDescent="0.25">
      <c r="A13" s="2" t="s">
        <v>471</v>
      </c>
      <c r="B13" s="2"/>
      <c r="C13" s="2"/>
      <c r="D13" s="2"/>
      <c r="E13" s="2"/>
      <c r="F13" s="15"/>
      <c r="G13" s="15"/>
      <c r="H13" s="15"/>
      <c r="I13" s="15"/>
      <c r="J13" s="15"/>
      <c r="K13" s="15"/>
      <c r="L13" s="15">
        <v>5</v>
      </c>
      <c r="M13" s="15">
        <v>5</v>
      </c>
      <c r="N13" s="15"/>
      <c r="O13" s="15"/>
      <c r="P13" s="15"/>
      <c r="Q13" s="15"/>
      <c r="R13" s="15"/>
      <c r="S13" s="15"/>
      <c r="T13" s="15"/>
      <c r="U13" s="15"/>
      <c r="V13" s="15"/>
      <c r="W13" s="15"/>
    </row>
    <row r="14" spans="1:23" x14ac:dyDescent="0.25">
      <c r="A14" s="2" t="s">
        <v>480</v>
      </c>
      <c r="B14" s="2"/>
      <c r="C14" s="2"/>
      <c r="D14" s="2"/>
      <c r="E14" s="2"/>
      <c r="F14" s="15"/>
      <c r="G14" s="15"/>
      <c r="H14" s="15">
        <v>12</v>
      </c>
      <c r="I14" s="15">
        <v>15</v>
      </c>
      <c r="J14" s="15">
        <v>23</v>
      </c>
      <c r="K14" s="15"/>
      <c r="L14" s="15"/>
      <c r="M14" s="15"/>
      <c r="N14" s="15"/>
      <c r="O14" s="15"/>
      <c r="P14" s="15"/>
      <c r="Q14" s="15"/>
      <c r="R14" s="15"/>
      <c r="S14" s="15"/>
      <c r="T14" s="15"/>
      <c r="U14" s="15"/>
      <c r="V14" s="15"/>
      <c r="W14" s="15"/>
    </row>
    <row r="15" spans="1:23" x14ac:dyDescent="0.25">
      <c r="A15" s="2" t="s">
        <v>485</v>
      </c>
      <c r="B15" s="2"/>
      <c r="C15" s="2"/>
      <c r="D15" s="2"/>
      <c r="E15" s="2"/>
      <c r="F15" s="15"/>
      <c r="G15" s="15"/>
      <c r="H15" s="15">
        <v>0</v>
      </c>
      <c r="I15" s="15">
        <v>0</v>
      </c>
      <c r="J15" s="15">
        <v>0</v>
      </c>
      <c r="K15" s="15"/>
      <c r="L15" s="15"/>
      <c r="M15" s="15"/>
      <c r="N15" s="15"/>
      <c r="O15" s="15"/>
      <c r="P15" s="15"/>
      <c r="Q15" s="15"/>
      <c r="R15" s="15"/>
      <c r="S15" s="15"/>
      <c r="T15" s="15"/>
      <c r="U15" s="15"/>
      <c r="V15" s="15"/>
      <c r="W15" s="15"/>
    </row>
    <row r="16" spans="1:23" x14ac:dyDescent="0.25">
      <c r="A16" s="2" t="s">
        <v>486</v>
      </c>
      <c r="B16" s="2"/>
      <c r="C16" s="2"/>
      <c r="D16" s="2"/>
      <c r="E16" s="2"/>
      <c r="F16" s="15">
        <v>50</v>
      </c>
      <c r="G16" s="15">
        <v>40</v>
      </c>
      <c r="H16" s="15"/>
      <c r="I16" s="15"/>
      <c r="J16" s="15"/>
      <c r="K16" s="15"/>
      <c r="L16" s="15"/>
      <c r="M16" s="15"/>
      <c r="N16" s="15"/>
      <c r="O16" s="15"/>
      <c r="P16" s="15"/>
      <c r="Q16" s="15"/>
      <c r="R16" s="15"/>
      <c r="S16" s="15"/>
      <c r="T16" s="15"/>
      <c r="U16" s="15"/>
      <c r="V16" s="15"/>
      <c r="W16" s="15"/>
    </row>
    <row r="17" spans="1:23" x14ac:dyDescent="0.25">
      <c r="A17" s="2" t="s">
        <v>491</v>
      </c>
      <c r="B17" s="2"/>
      <c r="C17" s="2"/>
      <c r="D17" s="2">
        <v>16</v>
      </c>
      <c r="E17" s="2"/>
      <c r="F17" s="15"/>
      <c r="G17" s="15">
        <v>14</v>
      </c>
      <c r="H17" s="15"/>
      <c r="I17" s="15"/>
      <c r="J17" s="15"/>
      <c r="K17" s="15"/>
      <c r="L17" s="15"/>
      <c r="M17" s="15"/>
      <c r="N17" s="15"/>
      <c r="O17" s="15"/>
      <c r="P17" s="15"/>
      <c r="Q17" s="15"/>
      <c r="R17" s="15"/>
      <c r="S17" s="15"/>
      <c r="T17" s="15"/>
      <c r="U17" s="15"/>
      <c r="V17" s="15"/>
      <c r="W17" s="15"/>
    </row>
    <row r="18" spans="1:23" x14ac:dyDescent="0.25">
      <c r="A18" s="2" t="s">
        <v>506</v>
      </c>
      <c r="B18" s="2"/>
      <c r="C18" s="2"/>
      <c r="D18" s="2"/>
      <c r="E18" s="2"/>
      <c r="F18" s="15"/>
      <c r="G18" s="15"/>
      <c r="H18" s="15">
        <v>0</v>
      </c>
      <c r="I18" s="15">
        <v>1</v>
      </c>
      <c r="J18" s="15">
        <v>1</v>
      </c>
      <c r="K18" s="15"/>
      <c r="L18" s="15"/>
      <c r="M18" s="15"/>
      <c r="N18" s="15"/>
      <c r="O18" s="15"/>
      <c r="P18" s="15"/>
      <c r="Q18" s="15"/>
      <c r="R18" s="15"/>
      <c r="S18" s="15"/>
      <c r="T18" s="15"/>
      <c r="U18" s="15"/>
      <c r="V18" s="15"/>
      <c r="W18" s="15"/>
    </row>
    <row r="19" spans="1:23" x14ac:dyDescent="0.25">
      <c r="A19" s="2" t="s">
        <v>507</v>
      </c>
      <c r="B19" s="2"/>
      <c r="C19" s="2"/>
      <c r="D19" s="2"/>
      <c r="E19" s="2"/>
      <c r="F19" s="15"/>
      <c r="G19" s="15"/>
      <c r="H19" s="15"/>
      <c r="I19" s="15"/>
      <c r="J19" s="15"/>
      <c r="K19" s="15"/>
      <c r="L19" s="15"/>
      <c r="M19" s="15"/>
      <c r="N19" s="15"/>
      <c r="O19" s="15"/>
      <c r="P19" s="15"/>
      <c r="Q19" s="15"/>
      <c r="R19" s="15"/>
      <c r="S19" s="15"/>
      <c r="T19" s="15"/>
      <c r="U19" s="15"/>
      <c r="V19" s="15"/>
      <c r="W19" s="15"/>
    </row>
    <row r="20" spans="1:23" x14ac:dyDescent="0.25">
      <c r="A20" s="2" t="s">
        <v>520</v>
      </c>
      <c r="B20" s="2">
        <v>1</v>
      </c>
      <c r="C20" s="2">
        <v>2</v>
      </c>
      <c r="D20" s="2">
        <v>2</v>
      </c>
      <c r="E20" s="2"/>
      <c r="F20" s="15"/>
      <c r="G20" s="15"/>
      <c r="H20" s="15">
        <v>1</v>
      </c>
      <c r="I20" s="15">
        <v>2</v>
      </c>
      <c r="J20" s="15">
        <v>2</v>
      </c>
      <c r="K20" s="15"/>
      <c r="L20" s="15"/>
      <c r="M20" s="15"/>
      <c r="N20" s="15"/>
      <c r="O20" s="15"/>
      <c r="P20" s="15"/>
      <c r="Q20" s="15"/>
      <c r="R20" s="15"/>
      <c r="S20" s="15"/>
      <c r="T20" s="15"/>
      <c r="U20" s="15"/>
      <c r="V20" s="15"/>
      <c r="W20" s="15"/>
    </row>
    <row r="21" spans="1:23" x14ac:dyDescent="0.25">
      <c r="A21" s="2" t="s">
        <v>529</v>
      </c>
      <c r="B21" s="2"/>
      <c r="C21" s="2"/>
      <c r="D21" s="2"/>
      <c r="E21" s="2"/>
      <c r="F21" s="15"/>
      <c r="G21" s="15"/>
      <c r="H21" s="15"/>
      <c r="I21" s="15"/>
      <c r="J21" s="15"/>
      <c r="K21" s="15"/>
      <c r="L21" s="15"/>
      <c r="M21" s="15"/>
      <c r="N21" s="15"/>
      <c r="O21" s="15"/>
      <c r="P21" s="15"/>
      <c r="Q21" s="15"/>
      <c r="R21" s="15"/>
      <c r="S21" s="15"/>
      <c r="T21" s="15"/>
      <c r="U21" s="15"/>
      <c r="V21" s="15"/>
      <c r="W21" s="15"/>
    </row>
    <row r="22" spans="1:23" x14ac:dyDescent="0.25">
      <c r="A22" s="2" t="s">
        <v>533</v>
      </c>
      <c r="B22" s="2"/>
      <c r="C22" s="2"/>
      <c r="D22" s="2"/>
      <c r="E22" s="2"/>
      <c r="F22" s="15"/>
      <c r="G22" s="15"/>
      <c r="H22" s="15"/>
      <c r="I22" s="15"/>
      <c r="J22" s="15"/>
      <c r="K22" s="15"/>
      <c r="L22" s="15"/>
      <c r="M22" s="15"/>
      <c r="N22" s="15"/>
      <c r="O22" s="15"/>
      <c r="P22" s="15"/>
      <c r="Q22" s="15"/>
      <c r="R22" s="15"/>
      <c r="S22" s="15"/>
      <c r="T22" s="15"/>
      <c r="U22" s="15"/>
      <c r="V22" s="15"/>
      <c r="W22" s="15"/>
    </row>
    <row r="23" spans="1:23" x14ac:dyDescent="0.25">
      <c r="A23" s="2" t="s">
        <v>539</v>
      </c>
      <c r="B23" s="2"/>
      <c r="C23" s="2"/>
      <c r="D23" s="2"/>
      <c r="E23" s="2"/>
      <c r="F23" s="15"/>
      <c r="G23" s="15"/>
      <c r="H23" s="15"/>
      <c r="I23" s="15"/>
      <c r="J23" s="15"/>
      <c r="K23" s="15"/>
      <c r="L23" s="15"/>
      <c r="M23" s="15"/>
      <c r="N23" s="15"/>
      <c r="O23" s="15"/>
      <c r="P23" s="15"/>
      <c r="Q23" s="15"/>
      <c r="R23" s="15"/>
      <c r="S23" s="15"/>
      <c r="T23" s="15"/>
      <c r="U23" s="15"/>
      <c r="V23" s="15"/>
      <c r="W23" s="15"/>
    </row>
    <row r="24" spans="1:23" x14ac:dyDescent="0.25">
      <c r="A24" s="2" t="s">
        <v>542</v>
      </c>
      <c r="B24" s="2"/>
      <c r="C24" s="2"/>
      <c r="D24" s="2"/>
      <c r="E24" s="2">
        <v>0</v>
      </c>
      <c r="F24" s="15">
        <v>0</v>
      </c>
      <c r="G24" s="15">
        <v>1</v>
      </c>
      <c r="H24" s="15"/>
      <c r="I24" s="15"/>
      <c r="J24" s="15"/>
      <c r="K24" s="15"/>
      <c r="L24" s="15"/>
      <c r="M24" s="15"/>
      <c r="N24" s="15"/>
      <c r="O24" s="15"/>
      <c r="P24" s="15"/>
      <c r="Q24" s="15"/>
      <c r="R24" s="15"/>
      <c r="S24" s="15"/>
      <c r="T24" s="15"/>
      <c r="U24" s="15"/>
      <c r="V24" s="15"/>
      <c r="W24" s="15"/>
    </row>
    <row r="25" spans="1:23" x14ac:dyDescent="0.25">
      <c r="A25" s="2" t="s">
        <v>547</v>
      </c>
      <c r="B25" s="2"/>
      <c r="C25" s="2"/>
      <c r="D25" s="2"/>
      <c r="E25" s="2"/>
      <c r="F25" s="15"/>
      <c r="G25" s="15"/>
      <c r="H25" s="15"/>
      <c r="I25" s="15"/>
      <c r="J25" s="15"/>
      <c r="K25" s="15"/>
      <c r="L25" s="15"/>
      <c r="M25" s="15"/>
      <c r="N25" s="15"/>
      <c r="O25" s="15"/>
      <c r="P25" s="15"/>
      <c r="Q25" s="15"/>
      <c r="R25" s="15"/>
      <c r="S25" s="15"/>
      <c r="T25" s="15"/>
      <c r="U25" s="15"/>
      <c r="V25" s="15"/>
      <c r="W25" s="15"/>
    </row>
    <row r="26" spans="1:23" x14ac:dyDescent="0.25">
      <c r="A26" s="2" t="s">
        <v>548</v>
      </c>
      <c r="B26" s="2">
        <v>2</v>
      </c>
      <c r="C26" s="2">
        <v>5</v>
      </c>
      <c r="D26" s="2">
        <v>15</v>
      </c>
      <c r="E26" s="2">
        <v>1</v>
      </c>
      <c r="F26" s="15">
        <v>1</v>
      </c>
      <c r="G26" s="15">
        <v>1</v>
      </c>
      <c r="H26" s="15">
        <v>1</v>
      </c>
      <c r="I26" s="15">
        <v>1</v>
      </c>
      <c r="J26" s="15">
        <v>1</v>
      </c>
      <c r="K26" s="15">
        <v>15</v>
      </c>
      <c r="L26" s="15">
        <v>50</v>
      </c>
      <c r="M26" s="15">
        <v>250</v>
      </c>
      <c r="N26" s="15"/>
      <c r="O26" s="15">
        <v>50</v>
      </c>
      <c r="P26" s="15">
        <v>750</v>
      </c>
      <c r="Q26" s="15">
        <v>50</v>
      </c>
      <c r="R26" s="15">
        <v>150</v>
      </c>
      <c r="S26" s="15">
        <v>150</v>
      </c>
      <c r="T26" s="15"/>
      <c r="U26" s="15"/>
      <c r="V26" s="15"/>
      <c r="W26" s="15"/>
    </row>
    <row r="27" spans="1:23" x14ac:dyDescent="0.25">
      <c r="A27" s="2" t="s">
        <v>586</v>
      </c>
      <c r="B27" s="2"/>
      <c r="C27" s="2"/>
      <c r="D27" s="2"/>
      <c r="E27" s="2"/>
      <c r="F27" s="15"/>
      <c r="G27" s="15">
        <v>3</v>
      </c>
      <c r="H27" s="15"/>
      <c r="I27" s="15"/>
      <c r="J27" s="15"/>
      <c r="K27" s="15"/>
      <c r="L27" s="15"/>
      <c r="M27" s="15"/>
      <c r="N27" s="15"/>
      <c r="O27" s="15"/>
      <c r="P27" s="15"/>
      <c r="Q27" s="15"/>
      <c r="R27" s="15"/>
      <c r="S27" s="15"/>
      <c r="T27" s="15"/>
      <c r="U27" s="15"/>
      <c r="V27" s="15"/>
      <c r="W27" s="15"/>
    </row>
    <row r="28" spans="1:23" x14ac:dyDescent="0.25">
      <c r="A28" s="2" t="s">
        <v>590</v>
      </c>
      <c r="B28" s="2"/>
      <c r="C28" s="2"/>
      <c r="D28" s="2"/>
      <c r="E28" s="2"/>
      <c r="F28" s="15"/>
      <c r="G28" s="15"/>
      <c r="H28" s="15"/>
      <c r="I28" s="15"/>
      <c r="J28" s="15"/>
      <c r="K28" s="15"/>
      <c r="L28" s="15"/>
      <c r="M28" s="15"/>
      <c r="N28" s="15"/>
      <c r="O28" s="15"/>
      <c r="P28" s="15"/>
      <c r="Q28" s="15"/>
      <c r="R28" s="15"/>
      <c r="S28" s="15"/>
      <c r="T28" s="15"/>
      <c r="U28" s="15"/>
      <c r="V28" s="15"/>
      <c r="W28" s="15"/>
    </row>
    <row r="29" spans="1:23" x14ac:dyDescent="0.25">
      <c r="A29" s="2" t="s">
        <v>602</v>
      </c>
      <c r="B29" s="2"/>
      <c r="C29" s="2"/>
      <c r="D29" s="2"/>
      <c r="E29" s="2"/>
      <c r="F29" s="15"/>
      <c r="G29" s="15"/>
      <c r="H29" s="15">
        <v>0</v>
      </c>
      <c r="I29" s="15">
        <v>0</v>
      </c>
      <c r="J29" s="15">
        <v>0</v>
      </c>
      <c r="K29" s="15"/>
      <c r="L29" s="15"/>
      <c r="M29" s="15"/>
      <c r="N29" s="15"/>
      <c r="O29" s="15"/>
      <c r="P29" s="15"/>
      <c r="Q29" s="15"/>
      <c r="R29" s="15"/>
      <c r="S29" s="15"/>
      <c r="T29" s="15"/>
      <c r="U29" s="15"/>
      <c r="V29" s="15"/>
      <c r="W29" s="15"/>
    </row>
    <row r="30" spans="1:23" x14ac:dyDescent="0.25">
      <c r="A30" s="2" t="s">
        <v>605</v>
      </c>
      <c r="B30" s="2"/>
      <c r="C30" s="2"/>
      <c r="D30" s="2"/>
      <c r="E30" s="2"/>
      <c r="F30" s="15"/>
      <c r="G30" s="15"/>
      <c r="H30" s="15"/>
      <c r="I30" s="15"/>
      <c r="J30" s="15"/>
      <c r="K30" s="15"/>
      <c r="L30" s="15"/>
      <c r="M30" s="15"/>
      <c r="N30" s="15"/>
      <c r="O30" s="15">
        <v>700000</v>
      </c>
      <c r="P30" s="15">
        <v>1500000</v>
      </c>
      <c r="Q30" s="15"/>
      <c r="R30" s="15"/>
      <c r="S30" s="15"/>
      <c r="T30" s="15"/>
      <c r="U30" s="15"/>
      <c r="V30" s="15"/>
      <c r="W30" s="15"/>
    </row>
    <row r="31" spans="1:23" x14ac:dyDescent="0.25">
      <c r="A31" s="2" t="s">
        <v>612</v>
      </c>
      <c r="B31" s="2"/>
      <c r="C31" s="2"/>
      <c r="D31" s="2"/>
      <c r="E31" s="2"/>
      <c r="F31" s="15"/>
      <c r="G31" s="15"/>
      <c r="H31" s="15"/>
      <c r="I31" s="15"/>
      <c r="J31" s="15"/>
      <c r="K31" s="15"/>
      <c r="L31" s="15"/>
      <c r="M31" s="15"/>
      <c r="N31" s="15"/>
      <c r="O31" s="15"/>
      <c r="P31" s="15"/>
      <c r="Q31" s="15"/>
      <c r="R31" s="15"/>
      <c r="S31" s="15"/>
      <c r="T31" s="15"/>
      <c r="U31" s="15"/>
      <c r="V31" s="15"/>
      <c r="W31" s="15"/>
    </row>
    <row r="32" spans="1:23" x14ac:dyDescent="0.25">
      <c r="A32" s="2" t="s">
        <v>618</v>
      </c>
      <c r="B32" s="2"/>
      <c r="C32" s="2"/>
      <c r="D32" s="2"/>
      <c r="E32" s="2"/>
      <c r="F32" s="15"/>
      <c r="G32" s="15"/>
      <c r="H32" s="15"/>
      <c r="I32" s="15"/>
      <c r="J32" s="15"/>
      <c r="K32" s="15"/>
      <c r="L32" s="15"/>
      <c r="M32" s="15"/>
      <c r="N32" s="15"/>
      <c r="O32" s="15"/>
      <c r="P32" s="15"/>
      <c r="Q32" s="15"/>
      <c r="R32" s="15"/>
      <c r="S32" s="15"/>
      <c r="T32" s="15"/>
      <c r="U32" s="15"/>
      <c r="V32" s="15"/>
      <c r="W32" s="15"/>
    </row>
    <row r="33" spans="1:23" x14ac:dyDescent="0.25">
      <c r="A33" s="2" t="s">
        <v>622</v>
      </c>
      <c r="B33" s="2"/>
      <c r="C33" s="2"/>
      <c r="D33" s="2"/>
      <c r="E33" s="2"/>
      <c r="F33" s="15"/>
      <c r="G33" s="15"/>
      <c r="H33" s="15"/>
      <c r="I33" s="15"/>
      <c r="J33" s="15"/>
      <c r="K33" s="15"/>
      <c r="L33" s="15"/>
      <c r="M33" s="15"/>
      <c r="N33" s="15"/>
      <c r="O33" s="15"/>
      <c r="P33" s="15"/>
      <c r="Q33" s="15"/>
      <c r="R33" s="15"/>
      <c r="S33" s="15"/>
      <c r="T33" s="15"/>
      <c r="U33" s="15"/>
      <c r="V33" s="15"/>
      <c r="W33" s="15"/>
    </row>
    <row r="34" spans="1:23" x14ac:dyDescent="0.25">
      <c r="A34" s="2" t="s">
        <v>624</v>
      </c>
      <c r="B34" s="2"/>
      <c r="C34" s="2"/>
      <c r="D34" s="2"/>
      <c r="E34" s="2">
        <v>2</v>
      </c>
      <c r="F34" s="15">
        <v>9</v>
      </c>
      <c r="G34" s="15">
        <v>8</v>
      </c>
      <c r="H34" s="15"/>
      <c r="I34" s="15"/>
      <c r="J34" s="15"/>
      <c r="K34" s="15"/>
      <c r="L34" s="15"/>
      <c r="M34" s="15"/>
      <c r="N34" s="15"/>
      <c r="O34" s="15"/>
      <c r="P34" s="15"/>
      <c r="Q34" s="15"/>
      <c r="R34" s="15"/>
      <c r="S34" s="15"/>
      <c r="T34" s="15"/>
      <c r="U34" s="15"/>
      <c r="V34" s="15"/>
      <c r="W34" s="15"/>
    </row>
    <row r="35" spans="1:23" x14ac:dyDescent="0.25">
      <c r="A35" s="2" t="s">
        <v>630</v>
      </c>
      <c r="B35" s="2"/>
      <c r="C35" s="2"/>
      <c r="D35" s="2"/>
      <c r="E35" s="2"/>
      <c r="F35" s="15"/>
      <c r="G35" s="15"/>
      <c r="H35" s="15">
        <v>0</v>
      </c>
      <c r="I35" s="15">
        <v>0</v>
      </c>
      <c r="J35" s="15">
        <v>1</v>
      </c>
      <c r="K35" s="15"/>
      <c r="L35" s="15"/>
      <c r="M35" s="15"/>
      <c r="N35" s="15"/>
      <c r="O35" s="15"/>
      <c r="P35" s="15"/>
      <c r="Q35" s="15"/>
      <c r="R35" s="15"/>
      <c r="S35" s="15"/>
      <c r="T35" s="15"/>
      <c r="U35" s="15"/>
      <c r="V35" s="15"/>
      <c r="W35" s="15"/>
    </row>
    <row r="36" spans="1:23" x14ac:dyDescent="0.25">
      <c r="A36" s="2" t="s">
        <v>633</v>
      </c>
      <c r="B36" s="2"/>
      <c r="C36" s="2"/>
      <c r="D36" s="2"/>
      <c r="E36" s="2"/>
      <c r="F36" s="15"/>
      <c r="G36" s="15"/>
      <c r="H36" s="15">
        <v>0</v>
      </c>
      <c r="I36" s="15">
        <v>2</v>
      </c>
      <c r="J36" s="15">
        <v>3</v>
      </c>
      <c r="K36" s="15"/>
      <c r="L36" s="15"/>
      <c r="M36" s="15"/>
      <c r="N36" s="15"/>
      <c r="O36" s="15"/>
      <c r="P36" s="15"/>
      <c r="Q36" s="15"/>
      <c r="R36" s="15"/>
      <c r="S36" s="15"/>
      <c r="T36" s="15"/>
      <c r="U36" s="15"/>
      <c r="V36" s="15"/>
      <c r="W36" s="15"/>
    </row>
    <row r="37" spans="1:23" x14ac:dyDescent="0.25">
      <c r="A37" s="2" t="s">
        <v>639</v>
      </c>
      <c r="B37" s="2"/>
      <c r="C37" s="2"/>
      <c r="D37" s="2"/>
      <c r="E37" s="2"/>
      <c r="F37" s="15"/>
      <c r="G37" s="15"/>
      <c r="H37" s="15">
        <v>1</v>
      </c>
      <c r="I37" s="15">
        <v>1</v>
      </c>
      <c r="J37" s="15">
        <v>1</v>
      </c>
      <c r="K37" s="15"/>
      <c r="L37" s="15"/>
      <c r="M37" s="15"/>
      <c r="N37" s="15"/>
      <c r="O37" s="15"/>
      <c r="P37" s="15"/>
      <c r="Q37" s="15"/>
      <c r="R37" s="15"/>
      <c r="S37" s="15"/>
      <c r="T37" s="15"/>
      <c r="U37" s="15"/>
      <c r="V37" s="15"/>
      <c r="W37" s="15"/>
    </row>
    <row r="38" spans="1:23" x14ac:dyDescent="0.25">
      <c r="A38" s="2" t="s">
        <v>645</v>
      </c>
      <c r="B38" s="2"/>
      <c r="C38" s="2"/>
      <c r="D38" s="2"/>
      <c r="E38" s="2"/>
      <c r="F38" s="15"/>
      <c r="G38" s="15"/>
      <c r="H38" s="15"/>
      <c r="I38" s="15"/>
      <c r="J38" s="15"/>
      <c r="K38" s="15"/>
      <c r="L38" s="15"/>
      <c r="M38" s="15"/>
      <c r="N38" s="15"/>
      <c r="O38" s="15"/>
      <c r="P38" s="15"/>
      <c r="Q38" s="15"/>
      <c r="R38" s="15"/>
      <c r="S38" s="15"/>
      <c r="T38" s="15"/>
      <c r="U38" s="15"/>
      <c r="V38" s="15"/>
      <c r="W38" s="15"/>
    </row>
    <row r="39" spans="1:23" x14ac:dyDescent="0.25">
      <c r="A39" s="2" t="s">
        <v>653</v>
      </c>
      <c r="B39" s="2"/>
      <c r="C39" s="2"/>
      <c r="D39" s="2"/>
      <c r="E39" s="2"/>
      <c r="F39" s="15"/>
      <c r="G39" s="15"/>
      <c r="H39" s="15">
        <v>1</v>
      </c>
      <c r="I39" s="15">
        <v>2</v>
      </c>
      <c r="J39" s="15">
        <v>3</v>
      </c>
      <c r="K39" s="15"/>
      <c r="L39" s="15"/>
      <c r="M39" s="15"/>
      <c r="N39" s="15"/>
      <c r="O39" s="15">
        <v>5</v>
      </c>
      <c r="P39" s="15">
        <v>5</v>
      </c>
      <c r="Q39" s="15"/>
      <c r="R39" s="15"/>
      <c r="S39" s="15">
        <v>7</v>
      </c>
      <c r="T39" s="15"/>
      <c r="U39" s="15"/>
      <c r="V39" s="15"/>
      <c r="W39" s="15"/>
    </row>
    <row r="40" spans="1:23" x14ac:dyDescent="0.25">
      <c r="A40" s="2" t="s">
        <v>668</v>
      </c>
      <c r="B40" s="2"/>
      <c r="C40" s="2"/>
      <c r="D40" s="2"/>
      <c r="E40" s="2"/>
      <c r="F40" s="15"/>
      <c r="G40" s="15"/>
      <c r="H40" s="15"/>
      <c r="I40" s="15"/>
      <c r="J40" s="15"/>
      <c r="K40" s="15">
        <v>100</v>
      </c>
      <c r="L40" s="15">
        <v>10000</v>
      </c>
      <c r="M40" s="15">
        <v>20000</v>
      </c>
      <c r="N40" s="15">
        <v>100</v>
      </c>
      <c r="O40" s="15">
        <v>1000</v>
      </c>
      <c r="P40" s="15">
        <v>2000</v>
      </c>
      <c r="Q40" s="15"/>
      <c r="R40" s="15"/>
      <c r="S40" s="15"/>
      <c r="T40" s="15"/>
      <c r="U40" s="15"/>
      <c r="V40" s="15"/>
      <c r="W40" s="15"/>
    </row>
    <row r="41" spans="1:23" x14ac:dyDescent="0.25">
      <c r="A41" s="2" t="s">
        <v>682</v>
      </c>
      <c r="B41" s="2"/>
      <c r="C41" s="2"/>
      <c r="D41" s="2"/>
      <c r="E41" s="2"/>
      <c r="F41" s="15"/>
      <c r="G41" s="15"/>
      <c r="H41" s="15"/>
      <c r="I41" s="15"/>
      <c r="J41" s="15"/>
      <c r="K41" s="15"/>
      <c r="L41" s="15"/>
      <c r="M41" s="15"/>
      <c r="N41" s="15"/>
      <c r="O41" s="15"/>
      <c r="P41" s="15"/>
      <c r="Q41" s="15"/>
      <c r="R41" s="15"/>
      <c r="S41" s="15"/>
      <c r="T41" s="15"/>
      <c r="U41" s="15"/>
      <c r="V41" s="15"/>
      <c r="W41" s="15"/>
    </row>
    <row r="42" spans="1:23" x14ac:dyDescent="0.25">
      <c r="A42" s="2" t="s">
        <v>686</v>
      </c>
      <c r="B42" s="2"/>
      <c r="C42" s="2"/>
      <c r="D42" s="2"/>
      <c r="E42" s="2"/>
      <c r="F42" s="15"/>
      <c r="G42" s="15"/>
      <c r="H42" s="15">
        <v>4000</v>
      </c>
      <c r="I42" s="15">
        <v>4000</v>
      </c>
      <c r="J42" s="15">
        <v>4000</v>
      </c>
      <c r="K42" s="15"/>
      <c r="L42" s="15"/>
      <c r="M42" s="15"/>
      <c r="N42" s="15"/>
      <c r="O42" s="15"/>
      <c r="P42" s="15"/>
      <c r="Q42" s="15"/>
      <c r="R42" s="15"/>
      <c r="S42" s="15"/>
      <c r="T42" s="15"/>
      <c r="U42" s="15"/>
      <c r="V42" s="15"/>
      <c r="W42" s="15"/>
    </row>
    <row r="43" spans="1:23" x14ac:dyDescent="0.25">
      <c r="A43" s="2" t="s">
        <v>689</v>
      </c>
      <c r="B43" s="2"/>
      <c r="C43" s="2"/>
      <c r="D43" s="2"/>
      <c r="E43" s="2"/>
      <c r="F43" s="15"/>
      <c r="G43" s="15"/>
      <c r="H43" s="15"/>
      <c r="I43" s="15"/>
      <c r="J43" s="15"/>
      <c r="K43" s="15"/>
      <c r="L43" s="15"/>
      <c r="M43" s="15"/>
      <c r="N43" s="15"/>
      <c r="O43" s="15"/>
      <c r="P43" s="15"/>
      <c r="Q43" s="15"/>
      <c r="R43" s="15"/>
      <c r="S43" s="15"/>
      <c r="T43" s="15"/>
      <c r="U43" s="15">
        <v>15</v>
      </c>
      <c r="V43" s="15">
        <v>50</v>
      </c>
      <c r="W43" s="15">
        <v>100</v>
      </c>
    </row>
    <row r="44" spans="1:23" x14ac:dyDescent="0.25">
      <c r="A44" s="2" t="s">
        <v>695</v>
      </c>
      <c r="B44" s="2"/>
      <c r="C44" s="2"/>
      <c r="D44" s="2"/>
      <c r="E44" s="2"/>
      <c r="F44" s="15"/>
      <c r="G44" s="15"/>
      <c r="H44" s="15"/>
      <c r="I44" s="15"/>
      <c r="J44" s="15"/>
      <c r="K44" s="15"/>
      <c r="L44" s="15"/>
      <c r="M44" s="15"/>
      <c r="N44" s="15"/>
      <c r="O44" s="15"/>
      <c r="P44" s="15"/>
      <c r="Q44" s="15"/>
      <c r="R44" s="15"/>
      <c r="S44" s="15"/>
      <c r="T44" s="15"/>
      <c r="U44" s="15"/>
      <c r="V44" s="15"/>
      <c r="W44" s="15"/>
    </row>
    <row r="45" spans="1:23" x14ac:dyDescent="0.25">
      <c r="A45" s="2" t="s">
        <v>705</v>
      </c>
      <c r="B45" s="2"/>
      <c r="C45" s="2"/>
      <c r="D45" s="2"/>
      <c r="E45" s="2"/>
      <c r="F45" s="15"/>
      <c r="G45" s="15"/>
      <c r="H45" s="15"/>
      <c r="I45" s="15"/>
      <c r="J45" s="15"/>
      <c r="K45" s="15"/>
      <c r="L45" s="15"/>
      <c r="M45" s="15"/>
      <c r="N45" s="15"/>
      <c r="O45" s="15"/>
      <c r="P45" s="15"/>
      <c r="Q45" s="15"/>
      <c r="R45" s="15"/>
      <c r="S45" s="15"/>
      <c r="T45" s="15"/>
      <c r="U45" s="15"/>
      <c r="V45" s="15"/>
      <c r="W45" s="15"/>
    </row>
    <row r="46" spans="1:23" x14ac:dyDescent="0.25">
      <c r="A46" s="2" t="s">
        <v>709</v>
      </c>
      <c r="B46" s="2"/>
      <c r="C46" s="2"/>
      <c r="D46" s="2"/>
      <c r="E46" s="2"/>
      <c r="F46" s="15"/>
      <c r="G46" s="15"/>
      <c r="H46" s="15"/>
      <c r="I46" s="15"/>
      <c r="J46" s="15"/>
      <c r="K46" s="15"/>
      <c r="L46" s="15"/>
      <c r="M46" s="15"/>
      <c r="N46" s="15"/>
      <c r="O46" s="15"/>
      <c r="P46" s="15"/>
      <c r="Q46" s="15"/>
      <c r="R46" s="15"/>
      <c r="S46" s="15"/>
      <c r="T46" s="15"/>
      <c r="U46" s="15"/>
      <c r="V46" s="15"/>
      <c r="W46" s="15"/>
    </row>
    <row r="47" spans="1:23" x14ac:dyDescent="0.25">
      <c r="A47" s="2" t="s">
        <v>718</v>
      </c>
      <c r="B47" s="2"/>
      <c r="C47" s="2"/>
      <c r="D47" s="2"/>
      <c r="E47" s="2"/>
      <c r="F47" s="15"/>
      <c r="G47" s="15"/>
      <c r="H47" s="15"/>
      <c r="I47" s="15"/>
      <c r="J47" s="15"/>
      <c r="K47" s="15"/>
      <c r="L47" s="15"/>
      <c r="M47" s="15"/>
      <c r="N47" s="15"/>
      <c r="O47" s="15"/>
      <c r="P47" s="15"/>
      <c r="Q47" s="15"/>
      <c r="R47" s="15"/>
      <c r="S47" s="15"/>
      <c r="T47" s="15"/>
      <c r="U47" s="15"/>
      <c r="V47" s="15"/>
      <c r="W47" s="15"/>
    </row>
    <row r="48" spans="1:23" x14ac:dyDescent="0.25">
      <c r="A48" s="2" t="s">
        <v>728</v>
      </c>
      <c r="B48" s="2"/>
      <c r="C48" s="2"/>
      <c r="D48" s="2"/>
      <c r="E48" s="2"/>
      <c r="F48" s="15"/>
      <c r="G48" s="15"/>
      <c r="H48" s="15"/>
      <c r="I48" s="15"/>
      <c r="J48" s="15"/>
      <c r="K48" s="15"/>
      <c r="L48" s="15"/>
      <c r="M48" s="15"/>
      <c r="N48" s="15"/>
      <c r="O48" s="15"/>
      <c r="P48" s="15"/>
      <c r="Q48" s="15"/>
      <c r="R48" s="15"/>
      <c r="S48" s="15"/>
      <c r="T48" s="15"/>
      <c r="U48" s="15"/>
      <c r="V48" s="15"/>
      <c r="W48" s="15"/>
    </row>
    <row r="49" spans="1:23" x14ac:dyDescent="0.25">
      <c r="A49" s="2" t="s">
        <v>731</v>
      </c>
      <c r="B49" s="2"/>
      <c r="C49" s="2"/>
      <c r="D49" s="2"/>
      <c r="E49" s="2"/>
      <c r="F49" s="15"/>
      <c r="G49" s="15">
        <v>0</v>
      </c>
      <c r="H49" s="15"/>
      <c r="I49" s="15"/>
      <c r="J49" s="15"/>
      <c r="K49" s="15"/>
      <c r="L49" s="15"/>
      <c r="M49" s="15"/>
      <c r="N49" s="15"/>
      <c r="O49" s="15"/>
      <c r="P49" s="15"/>
      <c r="Q49" s="15"/>
      <c r="R49" s="15"/>
      <c r="S49" s="15"/>
      <c r="T49" s="15"/>
      <c r="U49" s="15"/>
      <c r="V49" s="15"/>
      <c r="W49" s="15"/>
    </row>
    <row r="50" spans="1:23" x14ac:dyDescent="0.25">
      <c r="A50" s="2" t="s">
        <v>738</v>
      </c>
      <c r="B50" s="2"/>
      <c r="C50" s="2"/>
      <c r="D50" s="2">
        <v>10</v>
      </c>
      <c r="E50" s="2"/>
      <c r="F50" s="15"/>
      <c r="G50" s="15"/>
      <c r="H50" s="15"/>
      <c r="I50" s="15"/>
      <c r="J50" s="15"/>
      <c r="K50" s="15"/>
      <c r="L50" s="15"/>
      <c r="M50" s="15"/>
      <c r="N50" s="15"/>
      <c r="O50" s="15"/>
      <c r="P50" s="15"/>
      <c r="Q50" s="15"/>
      <c r="R50" s="15"/>
      <c r="S50" s="15"/>
      <c r="T50" s="15"/>
      <c r="U50" s="15"/>
      <c r="V50" s="15"/>
      <c r="W50" s="15"/>
    </row>
    <row r="51" spans="1:23" x14ac:dyDescent="0.25">
      <c r="A51" s="2" t="s">
        <v>742</v>
      </c>
      <c r="B51" s="2"/>
      <c r="C51" s="2"/>
      <c r="D51" s="2"/>
      <c r="E51" s="2"/>
      <c r="F51" s="15"/>
      <c r="G51" s="15"/>
      <c r="H51" s="15">
        <v>0</v>
      </c>
      <c r="I51" s="15">
        <v>0</v>
      </c>
      <c r="J51" s="15">
        <v>0</v>
      </c>
      <c r="K51" s="15"/>
      <c r="L51" s="15"/>
      <c r="M51" s="15"/>
      <c r="N51" s="15"/>
      <c r="O51" s="15"/>
      <c r="P51" s="15"/>
      <c r="Q51" s="15"/>
      <c r="R51" s="15"/>
      <c r="S51" s="15"/>
      <c r="T51" s="15"/>
      <c r="U51" s="15"/>
      <c r="V51" s="15"/>
      <c r="W51" s="15"/>
    </row>
    <row r="52" spans="1:23" x14ac:dyDescent="0.25">
      <c r="A52" s="2" t="s">
        <v>747</v>
      </c>
      <c r="B52" s="2"/>
      <c r="C52" s="2"/>
      <c r="D52" s="2"/>
      <c r="E52" s="2"/>
      <c r="F52" s="15"/>
      <c r="G52" s="15"/>
      <c r="H52" s="15"/>
      <c r="I52" s="15"/>
      <c r="J52" s="15"/>
      <c r="K52" s="15"/>
      <c r="L52" s="15"/>
      <c r="M52" s="15"/>
      <c r="N52" s="15"/>
      <c r="O52" s="15"/>
      <c r="P52" s="15"/>
      <c r="Q52" s="15"/>
      <c r="R52" s="15"/>
      <c r="S52" s="15"/>
      <c r="T52" s="15"/>
      <c r="U52" s="15"/>
      <c r="V52" s="15"/>
      <c r="W52" s="15"/>
    </row>
    <row r="53" spans="1:23" x14ac:dyDescent="0.25">
      <c r="A53" s="2" t="s">
        <v>756</v>
      </c>
      <c r="B53" s="2"/>
      <c r="C53" s="2"/>
      <c r="D53" s="2"/>
      <c r="E53" s="2"/>
      <c r="F53" s="15"/>
      <c r="G53" s="15"/>
      <c r="H53" s="15"/>
      <c r="I53" s="15"/>
      <c r="J53" s="15"/>
      <c r="K53" s="15"/>
      <c r="L53" s="15"/>
      <c r="M53" s="15"/>
      <c r="N53" s="15"/>
      <c r="O53" s="15"/>
      <c r="P53" s="15"/>
      <c r="Q53" s="15"/>
      <c r="R53" s="15"/>
      <c r="S53" s="15"/>
      <c r="T53" s="15"/>
      <c r="U53" s="15"/>
      <c r="V53" s="15"/>
      <c r="W53" s="15"/>
    </row>
    <row r="54" spans="1:23" x14ac:dyDescent="0.25">
      <c r="A54" s="34" t="s">
        <v>765</v>
      </c>
      <c r="B54" s="35"/>
      <c r="C54" s="35"/>
      <c r="D54" s="35"/>
      <c r="E54" s="35"/>
      <c r="F54" s="42"/>
      <c r="G54" s="42"/>
      <c r="H54" s="42"/>
      <c r="I54" s="42"/>
      <c r="J54" s="42"/>
      <c r="K54" s="42"/>
      <c r="L54" s="42"/>
      <c r="M54" s="42"/>
      <c r="N54" s="42"/>
      <c r="O54" s="42"/>
      <c r="P54" s="42"/>
      <c r="Q54" s="42"/>
      <c r="R54" s="42"/>
      <c r="S54" s="42"/>
      <c r="T54" s="42"/>
      <c r="U54" s="42"/>
      <c r="V54" s="42"/>
      <c r="W54" s="42"/>
    </row>
    <row r="55" spans="1:23" x14ac:dyDescent="0.25">
      <c r="A55" s="34" t="s">
        <v>767</v>
      </c>
      <c r="B55" s="35"/>
      <c r="C55" s="35"/>
      <c r="D55" s="35"/>
      <c r="E55" s="35"/>
      <c r="F55" s="42"/>
      <c r="G55" s="42"/>
      <c r="H55" s="42"/>
      <c r="I55" s="42"/>
      <c r="J55" s="42"/>
      <c r="K55" s="42"/>
      <c r="L55" s="42"/>
      <c r="M55" s="42"/>
      <c r="N55" s="42"/>
      <c r="O55" s="42"/>
      <c r="P55" s="42"/>
      <c r="Q55" s="42"/>
      <c r="R55" s="42"/>
      <c r="S55" s="42"/>
      <c r="T55" s="42"/>
      <c r="U55" s="42"/>
      <c r="V55" s="42"/>
      <c r="W55" s="42"/>
    </row>
    <row r="56" spans="1:23" x14ac:dyDescent="0.25">
      <c r="A56" s="34" t="s">
        <v>770</v>
      </c>
      <c r="B56" s="35"/>
      <c r="C56" s="35"/>
      <c r="D56" s="35"/>
      <c r="E56" s="35"/>
      <c r="F56" s="42"/>
      <c r="G56" s="42"/>
      <c r="H56" s="42"/>
      <c r="I56" s="42"/>
      <c r="J56" s="42"/>
      <c r="K56" s="42"/>
      <c r="L56" s="42"/>
      <c r="M56" s="42"/>
      <c r="N56" s="42"/>
      <c r="O56" s="42"/>
      <c r="P56" s="42"/>
      <c r="Q56" s="42"/>
      <c r="R56" s="42"/>
      <c r="S56" s="42"/>
      <c r="T56" s="42"/>
      <c r="U56" s="42"/>
      <c r="V56" s="42"/>
      <c r="W56" s="42"/>
    </row>
    <row r="57" spans="1:23" x14ac:dyDescent="0.25">
      <c r="A57" s="34" t="s">
        <v>774</v>
      </c>
      <c r="B57" s="35"/>
      <c r="C57" s="35"/>
      <c r="D57" s="35"/>
      <c r="E57" s="35"/>
      <c r="F57" s="42"/>
      <c r="G57" s="42"/>
      <c r="H57" s="42"/>
      <c r="I57" s="42"/>
      <c r="J57" s="42"/>
      <c r="K57" s="42"/>
      <c r="L57" s="42"/>
      <c r="M57" s="42"/>
      <c r="N57" s="42"/>
      <c r="O57" s="42"/>
      <c r="P57" s="42"/>
      <c r="Q57" s="42"/>
      <c r="R57" s="42"/>
      <c r="S57" s="42"/>
      <c r="T57" s="42"/>
      <c r="U57" s="42"/>
      <c r="V57" s="42"/>
      <c r="W57" s="42"/>
    </row>
    <row r="58" spans="1:23" x14ac:dyDescent="0.25">
      <c r="A58" s="34" t="s">
        <v>776</v>
      </c>
      <c r="B58" s="35"/>
      <c r="C58" s="35"/>
      <c r="D58" s="35"/>
      <c r="E58" s="35"/>
      <c r="F58" s="42"/>
      <c r="G58" s="42"/>
      <c r="H58" s="42"/>
      <c r="I58" s="42"/>
      <c r="J58" s="42"/>
      <c r="K58" s="42"/>
      <c r="L58" s="42"/>
      <c r="M58" s="42"/>
      <c r="N58" s="42"/>
      <c r="O58" s="42"/>
      <c r="P58" s="42"/>
      <c r="Q58" s="42"/>
      <c r="R58" s="42"/>
      <c r="S58" s="42"/>
      <c r="T58" s="42"/>
      <c r="U58" s="42"/>
      <c r="V58" s="42"/>
      <c r="W58" s="42"/>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J58"/>
  <sheetViews>
    <sheetView workbookViewId="0">
      <selection activeCell="J1" sqref="J1:J1048576"/>
    </sheetView>
  </sheetViews>
  <sheetFormatPr defaultRowHeight="15" x14ac:dyDescent="0.25"/>
  <cols>
    <col min="10" max="10" width="8.85546875"/>
  </cols>
  <sheetData>
    <row r="1" spans="1:10" x14ac:dyDescent="0.25">
      <c r="A1" s="4" t="s">
        <v>162</v>
      </c>
      <c r="B1" s="4" t="s">
        <v>365</v>
      </c>
      <c r="C1" s="4" t="s">
        <v>366</v>
      </c>
      <c r="D1" s="4" t="s">
        <v>367</v>
      </c>
      <c r="E1" s="4" t="s">
        <v>368</v>
      </c>
      <c r="F1" s="4" t="s">
        <v>369</v>
      </c>
      <c r="G1" s="4" t="s">
        <v>370</v>
      </c>
      <c r="H1" s="4" t="s">
        <v>371</v>
      </c>
      <c r="I1" s="4" t="s">
        <v>372</v>
      </c>
      <c r="J1" s="4" t="s">
        <v>373</v>
      </c>
    </row>
    <row r="2" spans="1:10" x14ac:dyDescent="0.25">
      <c r="A2" s="2" t="s">
        <v>386</v>
      </c>
      <c r="B2" s="16">
        <v>0</v>
      </c>
      <c r="C2" s="16">
        <v>0</v>
      </c>
      <c r="D2" s="16">
        <v>100</v>
      </c>
      <c r="E2" s="16">
        <v>0</v>
      </c>
      <c r="F2" s="16">
        <v>0</v>
      </c>
      <c r="G2" s="16">
        <v>0</v>
      </c>
      <c r="H2" s="16">
        <v>0</v>
      </c>
      <c r="I2" s="16">
        <v>0</v>
      </c>
      <c r="J2" s="2"/>
    </row>
    <row r="3" spans="1:10" x14ac:dyDescent="0.25">
      <c r="A3" s="2" t="s">
        <v>394</v>
      </c>
      <c r="B3" s="16"/>
      <c r="C3" s="16"/>
      <c r="D3" s="16"/>
      <c r="E3" s="16"/>
      <c r="F3" s="16"/>
      <c r="G3" s="16"/>
      <c r="H3" s="16"/>
      <c r="I3" s="16"/>
      <c r="J3" s="2"/>
    </row>
    <row r="4" spans="1:10" x14ac:dyDescent="0.25">
      <c r="A4" s="2" t="s">
        <v>396</v>
      </c>
      <c r="B4" s="16"/>
      <c r="C4" s="16"/>
      <c r="D4" s="16"/>
      <c r="E4" s="16"/>
      <c r="F4" s="16"/>
      <c r="G4" s="16"/>
      <c r="H4" s="16"/>
      <c r="I4" s="16"/>
      <c r="J4" s="2"/>
    </row>
    <row r="5" spans="1:10" x14ac:dyDescent="0.25">
      <c r="A5" s="2" t="s">
        <v>399</v>
      </c>
      <c r="B5" s="16"/>
      <c r="C5" s="16"/>
      <c r="D5" s="16"/>
      <c r="E5" s="16"/>
      <c r="F5" s="16"/>
      <c r="G5" s="16"/>
      <c r="H5" s="16"/>
      <c r="I5" s="16"/>
      <c r="J5" s="2"/>
    </row>
    <row r="6" spans="1:10" x14ac:dyDescent="0.25">
      <c r="A6" s="2" t="s">
        <v>410</v>
      </c>
      <c r="B6" s="16">
        <v>0</v>
      </c>
      <c r="C6" s="16">
        <v>0</v>
      </c>
      <c r="D6" s="16">
        <v>100</v>
      </c>
      <c r="E6" s="16">
        <v>0</v>
      </c>
      <c r="F6" s="16">
        <v>0</v>
      </c>
      <c r="G6" s="16">
        <v>0</v>
      </c>
      <c r="H6" s="16">
        <v>0</v>
      </c>
      <c r="I6" s="16">
        <v>0</v>
      </c>
      <c r="J6" s="2"/>
    </row>
    <row r="7" spans="1:10" x14ac:dyDescent="0.25">
      <c r="A7" s="2" t="s">
        <v>417</v>
      </c>
      <c r="B7" s="16"/>
      <c r="C7" s="16"/>
      <c r="D7" s="16"/>
      <c r="E7" s="16"/>
      <c r="F7" s="16"/>
      <c r="G7" s="16"/>
      <c r="H7" s="16"/>
      <c r="I7" s="16"/>
      <c r="J7" s="2"/>
    </row>
    <row r="8" spans="1:10" x14ac:dyDescent="0.25">
      <c r="A8" s="2" t="s">
        <v>430</v>
      </c>
      <c r="B8" s="25">
        <v>3.278688524590164</v>
      </c>
      <c r="C8" s="25">
        <v>34.972677595628419</v>
      </c>
      <c r="D8" s="25">
        <v>12.568306010928962</v>
      </c>
      <c r="E8" s="25">
        <v>18.032786885245905</v>
      </c>
      <c r="F8" s="25">
        <v>12.021857923497269</v>
      </c>
      <c r="G8" s="25">
        <v>19.125683060109292</v>
      </c>
      <c r="H8" s="25">
        <v>0</v>
      </c>
      <c r="I8" s="25">
        <v>0</v>
      </c>
      <c r="J8" s="2"/>
    </row>
    <row r="9" spans="1:10" x14ac:dyDescent="0.25">
      <c r="A9" s="2" t="s">
        <v>448</v>
      </c>
      <c r="B9" s="16">
        <v>0</v>
      </c>
      <c r="C9" s="16">
        <v>0</v>
      </c>
      <c r="D9" s="16">
        <v>100</v>
      </c>
      <c r="E9" s="16">
        <v>0</v>
      </c>
      <c r="F9" s="16">
        <v>0</v>
      </c>
      <c r="G9" s="16">
        <v>0</v>
      </c>
      <c r="H9" s="16">
        <v>0</v>
      </c>
      <c r="I9" s="16">
        <v>0</v>
      </c>
      <c r="J9" s="2"/>
    </row>
    <row r="10" spans="1:10" x14ac:dyDescent="0.25">
      <c r="A10" s="2" t="s">
        <v>450</v>
      </c>
      <c r="B10" s="16"/>
      <c r="C10" s="16"/>
      <c r="D10" s="16"/>
      <c r="E10" s="16"/>
      <c r="F10" s="16"/>
      <c r="G10" s="16"/>
      <c r="H10" s="16"/>
      <c r="I10" s="16"/>
      <c r="J10" s="2"/>
    </row>
    <row r="11" spans="1:10" x14ac:dyDescent="0.25">
      <c r="A11" s="2" t="s">
        <v>455</v>
      </c>
      <c r="B11" s="25">
        <v>1.1029411764705883</v>
      </c>
      <c r="C11" s="25">
        <v>9.5588235294117645</v>
      </c>
      <c r="D11" s="25">
        <v>19.485294117647062</v>
      </c>
      <c r="E11" s="25">
        <v>26.838235294117649</v>
      </c>
      <c r="F11" s="25">
        <v>13.97058823529412</v>
      </c>
      <c r="G11" s="25">
        <v>23.529411764705884</v>
      </c>
      <c r="H11" s="25">
        <v>5.514705882352942</v>
      </c>
      <c r="I11" s="25">
        <v>0</v>
      </c>
      <c r="J11" s="2"/>
    </row>
    <row r="12" spans="1:10" x14ac:dyDescent="0.25">
      <c r="A12" s="2" t="s">
        <v>463</v>
      </c>
      <c r="B12" s="16"/>
      <c r="C12" s="16"/>
      <c r="D12" s="16"/>
      <c r="E12" s="16"/>
      <c r="F12" s="16"/>
      <c r="G12" s="16"/>
      <c r="H12" s="16"/>
      <c r="I12" s="16"/>
      <c r="J12" s="2"/>
    </row>
    <row r="13" spans="1:10" x14ac:dyDescent="0.25">
      <c r="A13" s="2" t="s">
        <v>471</v>
      </c>
      <c r="B13" s="16">
        <v>0</v>
      </c>
      <c r="C13" s="16">
        <v>100</v>
      </c>
      <c r="D13" s="16">
        <v>0</v>
      </c>
      <c r="E13" s="16">
        <v>0</v>
      </c>
      <c r="F13" s="16">
        <v>0</v>
      </c>
      <c r="G13" s="16">
        <v>0</v>
      </c>
      <c r="H13" s="16">
        <v>0</v>
      </c>
      <c r="I13" s="16">
        <v>0</v>
      </c>
      <c r="J13" s="2"/>
    </row>
    <row r="14" spans="1:10" x14ac:dyDescent="0.25">
      <c r="A14" s="2" t="s">
        <v>480</v>
      </c>
      <c r="B14" s="25">
        <v>0</v>
      </c>
      <c r="C14" s="25">
        <v>76.92307692307692</v>
      </c>
      <c r="D14" s="25">
        <v>1.9230769230769231</v>
      </c>
      <c r="E14" s="25">
        <v>8.6538461538461533</v>
      </c>
      <c r="F14" s="25">
        <v>6.7307692307692308</v>
      </c>
      <c r="G14" s="25">
        <v>5.7692307692307692</v>
      </c>
      <c r="H14" s="25">
        <v>0</v>
      </c>
      <c r="I14" s="25">
        <v>0</v>
      </c>
      <c r="J14" s="2"/>
    </row>
    <row r="15" spans="1:10" x14ac:dyDescent="0.25">
      <c r="A15" s="2" t="s">
        <v>485</v>
      </c>
      <c r="B15" s="16">
        <v>0</v>
      </c>
      <c r="C15" s="16">
        <v>0</v>
      </c>
      <c r="D15" s="16">
        <v>0</v>
      </c>
      <c r="E15" s="16">
        <v>0</v>
      </c>
      <c r="F15" s="16">
        <v>0</v>
      </c>
      <c r="G15" s="16">
        <v>0</v>
      </c>
      <c r="H15" s="16">
        <v>100</v>
      </c>
      <c r="I15" s="16">
        <v>0</v>
      </c>
      <c r="J15" s="2"/>
    </row>
    <row r="16" spans="1:10" x14ac:dyDescent="0.25">
      <c r="A16" s="2" t="s">
        <v>486</v>
      </c>
      <c r="B16" s="16"/>
      <c r="C16" s="16"/>
      <c r="D16" s="16"/>
      <c r="E16" s="16"/>
      <c r="F16" s="16"/>
      <c r="G16" s="16"/>
      <c r="H16" s="16"/>
      <c r="I16" s="16"/>
      <c r="J16" s="2"/>
    </row>
    <row r="17" spans="1:10" x14ac:dyDescent="0.25">
      <c r="A17" s="2" t="s">
        <v>491</v>
      </c>
      <c r="B17" s="25">
        <v>11.564625850340136</v>
      </c>
      <c r="C17" s="25">
        <v>15.986394557823129</v>
      </c>
      <c r="D17" s="25">
        <v>11.904761904761905</v>
      </c>
      <c r="E17" s="25">
        <v>18.707482993197278</v>
      </c>
      <c r="F17" s="25">
        <v>0</v>
      </c>
      <c r="G17" s="25">
        <v>26.870748299319725</v>
      </c>
      <c r="H17" s="25">
        <v>0</v>
      </c>
      <c r="I17" s="25">
        <v>14.965986394557822</v>
      </c>
      <c r="J17" s="2"/>
    </row>
    <row r="18" spans="1:10" x14ac:dyDescent="0.25">
      <c r="A18" s="2" t="s">
        <v>506</v>
      </c>
      <c r="B18" s="16">
        <v>0</v>
      </c>
      <c r="C18" s="16">
        <v>0</v>
      </c>
      <c r="D18" s="16">
        <v>0</v>
      </c>
      <c r="E18" s="16">
        <v>0</v>
      </c>
      <c r="F18" s="16">
        <v>0</v>
      </c>
      <c r="G18" s="16">
        <v>100</v>
      </c>
      <c r="H18" s="16">
        <v>0</v>
      </c>
      <c r="I18" s="16">
        <v>0</v>
      </c>
      <c r="J18" s="2"/>
    </row>
    <row r="19" spans="1:10" x14ac:dyDescent="0.25">
      <c r="A19" s="2" t="s">
        <v>507</v>
      </c>
      <c r="B19" s="25">
        <v>0</v>
      </c>
      <c r="C19" s="25">
        <v>0</v>
      </c>
      <c r="D19" s="25">
        <v>0</v>
      </c>
      <c r="E19" s="25">
        <v>100</v>
      </c>
      <c r="F19" s="25">
        <v>0</v>
      </c>
      <c r="G19" s="25">
        <v>0</v>
      </c>
      <c r="H19" s="25">
        <v>0</v>
      </c>
      <c r="I19" s="25"/>
      <c r="J19" s="2" t="s">
        <v>519</v>
      </c>
    </row>
    <row r="20" spans="1:10" x14ac:dyDescent="0.25">
      <c r="A20" s="2" t="s">
        <v>520</v>
      </c>
      <c r="B20" s="16">
        <v>0</v>
      </c>
      <c r="C20" s="16">
        <v>0</v>
      </c>
      <c r="D20" s="16">
        <v>0</v>
      </c>
      <c r="E20" s="16">
        <v>100</v>
      </c>
      <c r="F20" s="16">
        <v>0</v>
      </c>
      <c r="G20" s="16">
        <v>0</v>
      </c>
      <c r="H20" s="16">
        <v>0</v>
      </c>
      <c r="I20" s="16">
        <v>0</v>
      </c>
      <c r="J20" s="2"/>
    </row>
    <row r="21" spans="1:10" x14ac:dyDescent="0.25">
      <c r="A21" s="2" t="s">
        <v>529</v>
      </c>
      <c r="B21" s="16"/>
      <c r="C21" s="16"/>
      <c r="D21" s="16"/>
      <c r="E21" s="16"/>
      <c r="F21" s="16"/>
      <c r="G21" s="16"/>
      <c r="H21" s="16"/>
      <c r="I21" s="16"/>
      <c r="J21" s="2"/>
    </row>
    <row r="22" spans="1:10" x14ac:dyDescent="0.25">
      <c r="A22" s="2" t="s">
        <v>533</v>
      </c>
      <c r="B22" s="16"/>
      <c r="C22" s="16"/>
      <c r="D22" s="16"/>
      <c r="E22" s="16"/>
      <c r="F22" s="16"/>
      <c r="G22" s="16"/>
      <c r="H22" s="16"/>
      <c r="I22" s="16"/>
      <c r="J22" s="2"/>
    </row>
    <row r="23" spans="1:10" x14ac:dyDescent="0.25">
      <c r="A23" s="2" t="s">
        <v>539</v>
      </c>
      <c r="B23" s="25">
        <v>3.6585365853658538</v>
      </c>
      <c r="C23" s="25">
        <v>41.463414634146339</v>
      </c>
      <c r="D23" s="25">
        <v>19.512195121951219</v>
      </c>
      <c r="E23" s="25">
        <v>7.3170731707317076</v>
      </c>
      <c r="F23" s="25">
        <v>6.0975609756097562</v>
      </c>
      <c r="G23" s="25">
        <v>21.951219512195124</v>
      </c>
      <c r="H23" s="25">
        <v>0</v>
      </c>
      <c r="I23" s="25">
        <v>0</v>
      </c>
      <c r="J23" s="2"/>
    </row>
    <row r="24" spans="1:10" x14ac:dyDescent="0.25">
      <c r="A24" s="2" t="s">
        <v>542</v>
      </c>
      <c r="B24" s="16"/>
      <c r="C24" s="16"/>
      <c r="D24" s="16"/>
      <c r="E24" s="16"/>
      <c r="F24" s="16"/>
      <c r="G24" s="16"/>
      <c r="H24" s="16"/>
      <c r="I24" s="16"/>
      <c r="J24" s="2"/>
    </row>
    <row r="25" spans="1:10" x14ac:dyDescent="0.25">
      <c r="A25" s="2" t="s">
        <v>547</v>
      </c>
      <c r="B25" s="16"/>
      <c r="C25" s="16"/>
      <c r="D25" s="16"/>
      <c r="E25" s="16"/>
      <c r="F25" s="16"/>
      <c r="G25" s="16"/>
      <c r="H25" s="16"/>
      <c r="I25" s="16"/>
      <c r="J25" s="2"/>
    </row>
    <row r="26" spans="1:10" x14ac:dyDescent="0.25">
      <c r="A26" s="2" t="s">
        <v>548</v>
      </c>
      <c r="B26" s="16">
        <v>0</v>
      </c>
      <c r="C26" s="16">
        <v>5</v>
      </c>
      <c r="D26" s="16">
        <v>20</v>
      </c>
      <c r="E26" s="16">
        <v>0</v>
      </c>
      <c r="F26" s="16">
        <v>0</v>
      </c>
      <c r="G26" s="16">
        <v>60</v>
      </c>
      <c r="H26" s="16">
        <v>15</v>
      </c>
      <c r="I26" s="16">
        <v>0</v>
      </c>
      <c r="J26" s="2"/>
    </row>
    <row r="27" spans="1:10" x14ac:dyDescent="0.25">
      <c r="A27" s="2" t="s">
        <v>586</v>
      </c>
      <c r="B27" s="25">
        <v>13.256484149855908</v>
      </c>
      <c r="C27" s="25">
        <v>13.256484149855908</v>
      </c>
      <c r="D27" s="25">
        <v>15.273775216138329</v>
      </c>
      <c r="E27" s="25">
        <v>12.680115273775217</v>
      </c>
      <c r="F27" s="25">
        <v>9.5100864553314128</v>
      </c>
      <c r="G27" s="25">
        <v>7.4927953890489913</v>
      </c>
      <c r="H27" s="25">
        <v>28.530259365994237</v>
      </c>
      <c r="I27" s="25">
        <v>0</v>
      </c>
      <c r="J27" s="2"/>
    </row>
    <row r="28" spans="1:10" x14ac:dyDescent="0.25">
      <c r="A28" s="2" t="s">
        <v>590</v>
      </c>
      <c r="B28" s="16"/>
      <c r="C28" s="16"/>
      <c r="D28" s="16"/>
      <c r="E28" s="16"/>
      <c r="F28" s="16"/>
      <c r="G28" s="16"/>
      <c r="H28" s="16"/>
      <c r="I28" s="16"/>
      <c r="J28" s="2"/>
    </row>
    <row r="29" spans="1:10" x14ac:dyDescent="0.25">
      <c r="A29" s="2" t="s">
        <v>602</v>
      </c>
      <c r="B29" s="16"/>
      <c r="C29" s="16"/>
      <c r="D29" s="16"/>
      <c r="E29" s="16"/>
      <c r="F29" s="16"/>
      <c r="G29" s="16"/>
      <c r="H29" s="16"/>
      <c r="I29" s="16"/>
      <c r="J29" s="2"/>
    </row>
    <row r="30" spans="1:10" x14ac:dyDescent="0.25">
      <c r="A30" s="2" t="s">
        <v>605</v>
      </c>
      <c r="B30" s="25">
        <v>2.1276595744680851</v>
      </c>
      <c r="C30" s="25">
        <v>21.276595744680851</v>
      </c>
      <c r="D30" s="25">
        <v>37.234042553191486</v>
      </c>
      <c r="E30" s="25">
        <v>1.0638297872340425</v>
      </c>
      <c r="F30" s="25">
        <v>1.0638297872340425</v>
      </c>
      <c r="G30" s="25">
        <v>36.170212765957444</v>
      </c>
      <c r="H30" s="25">
        <v>1.0638297872340425</v>
      </c>
      <c r="I30" s="25">
        <v>0</v>
      </c>
      <c r="J30" s="2"/>
    </row>
    <row r="31" spans="1:10" x14ac:dyDescent="0.25">
      <c r="A31" s="2" t="s">
        <v>612</v>
      </c>
      <c r="B31" s="16"/>
      <c r="C31" s="16"/>
      <c r="D31" s="16"/>
      <c r="E31" s="16"/>
      <c r="F31" s="16"/>
      <c r="G31" s="16"/>
      <c r="H31" s="16"/>
      <c r="I31" s="16"/>
      <c r="J31" s="2"/>
    </row>
    <row r="32" spans="1:10" x14ac:dyDescent="0.25">
      <c r="A32" s="2" t="s">
        <v>618</v>
      </c>
      <c r="B32" s="16"/>
      <c r="C32" s="16"/>
      <c r="D32" s="16"/>
      <c r="E32" s="16"/>
      <c r="F32" s="16"/>
      <c r="G32" s="16"/>
      <c r="H32" s="16"/>
      <c r="I32" s="16"/>
      <c r="J32" s="2"/>
    </row>
    <row r="33" spans="1:10" x14ac:dyDescent="0.25">
      <c r="A33" s="2" t="s">
        <v>622</v>
      </c>
      <c r="B33" s="16"/>
      <c r="C33" s="16"/>
      <c r="D33" s="16"/>
      <c r="E33" s="16"/>
      <c r="F33" s="16"/>
      <c r="G33" s="16"/>
      <c r="H33" s="16"/>
      <c r="I33" s="16"/>
      <c r="J33" s="2"/>
    </row>
    <row r="34" spans="1:10" x14ac:dyDescent="0.25">
      <c r="A34" s="2" t="s">
        <v>624</v>
      </c>
      <c r="B34" s="25">
        <v>0</v>
      </c>
      <c r="C34" s="25">
        <v>23.076923076923077</v>
      </c>
      <c r="D34" s="25">
        <v>33.333333333333336</v>
      </c>
      <c r="E34" s="25">
        <v>0</v>
      </c>
      <c r="F34" s="25">
        <v>0</v>
      </c>
      <c r="G34" s="25">
        <v>0</v>
      </c>
      <c r="H34" s="25">
        <v>43.589743589743591</v>
      </c>
      <c r="I34" s="25">
        <v>0</v>
      </c>
      <c r="J34" s="2"/>
    </row>
    <row r="35" spans="1:10" x14ac:dyDescent="0.25">
      <c r="A35" s="2" t="s">
        <v>630</v>
      </c>
      <c r="B35" s="16">
        <v>0</v>
      </c>
      <c r="C35" s="16">
        <v>0</v>
      </c>
      <c r="D35" s="16">
        <v>0</v>
      </c>
      <c r="E35" s="16">
        <v>0</v>
      </c>
      <c r="F35" s="16">
        <v>0</v>
      </c>
      <c r="G35" s="16">
        <v>0</v>
      </c>
      <c r="H35" s="25">
        <v>100</v>
      </c>
      <c r="I35" s="16">
        <v>0</v>
      </c>
      <c r="J35" s="2"/>
    </row>
    <row r="36" spans="1:10" x14ac:dyDescent="0.25">
      <c r="A36" s="2" t="s">
        <v>633</v>
      </c>
      <c r="B36" s="16">
        <v>0</v>
      </c>
      <c r="C36" s="16">
        <v>0</v>
      </c>
      <c r="D36" s="16">
        <v>100</v>
      </c>
      <c r="E36" s="16">
        <v>0</v>
      </c>
      <c r="F36" s="16">
        <v>0</v>
      </c>
      <c r="G36" s="16">
        <v>0</v>
      </c>
      <c r="H36" s="16">
        <v>0</v>
      </c>
      <c r="I36" s="16">
        <v>0</v>
      </c>
      <c r="J36" s="2"/>
    </row>
    <row r="37" spans="1:10" x14ac:dyDescent="0.25">
      <c r="A37" s="2" t="s">
        <v>639</v>
      </c>
      <c r="B37" s="25">
        <v>14.492753623188406</v>
      </c>
      <c r="C37" s="25">
        <v>14.492753623188406</v>
      </c>
      <c r="D37" s="25">
        <v>14.492753623188406</v>
      </c>
      <c r="E37" s="25">
        <v>14.492753623188406</v>
      </c>
      <c r="F37" s="25">
        <v>14.492753623188406</v>
      </c>
      <c r="G37" s="25">
        <v>14.492753623188406</v>
      </c>
      <c r="H37" s="25">
        <v>13.043478260869565</v>
      </c>
      <c r="I37" s="25">
        <v>0</v>
      </c>
      <c r="J37" s="2"/>
    </row>
    <row r="38" spans="1:10" x14ac:dyDescent="0.25">
      <c r="A38" s="2" t="s">
        <v>645</v>
      </c>
      <c r="B38" s="16">
        <v>0</v>
      </c>
      <c r="C38" s="16">
        <v>5</v>
      </c>
      <c r="D38" s="16">
        <v>39</v>
      </c>
      <c r="E38" s="16">
        <v>7</v>
      </c>
      <c r="F38" s="16">
        <v>0</v>
      </c>
      <c r="G38" s="16">
        <v>49</v>
      </c>
      <c r="H38" s="16">
        <v>0</v>
      </c>
      <c r="I38" s="16">
        <v>0</v>
      </c>
      <c r="J38" s="2"/>
    </row>
    <row r="39" spans="1:10" x14ac:dyDescent="0.25">
      <c r="A39" s="2" t="s">
        <v>653</v>
      </c>
      <c r="B39" s="16">
        <v>0</v>
      </c>
      <c r="C39" s="16">
        <v>0</v>
      </c>
      <c r="D39" s="16">
        <v>0</v>
      </c>
      <c r="E39" s="16">
        <v>0</v>
      </c>
      <c r="F39" s="16">
        <v>0</v>
      </c>
      <c r="G39" s="16">
        <v>92</v>
      </c>
      <c r="H39" s="16">
        <v>8</v>
      </c>
      <c r="I39" s="16">
        <v>0</v>
      </c>
      <c r="J39" s="2"/>
    </row>
    <row r="40" spans="1:10" x14ac:dyDescent="0.25">
      <c r="A40" s="2" t="s">
        <v>668</v>
      </c>
      <c r="B40" s="25">
        <v>65.591397849462368</v>
      </c>
      <c r="C40" s="25">
        <v>5.376344086021505</v>
      </c>
      <c r="D40" s="25">
        <v>12.903225806451612</v>
      </c>
      <c r="E40" s="25">
        <v>9.67741935483871</v>
      </c>
      <c r="F40" s="25">
        <v>3.225806451612903</v>
      </c>
      <c r="G40" s="25">
        <v>3.225806451612903</v>
      </c>
      <c r="H40" s="25">
        <v>0</v>
      </c>
      <c r="I40" s="25">
        <v>0</v>
      </c>
      <c r="J40" s="2"/>
    </row>
    <row r="41" spans="1:10" x14ac:dyDescent="0.25">
      <c r="A41" s="2" t="s">
        <v>682</v>
      </c>
      <c r="B41" s="16">
        <v>0</v>
      </c>
      <c r="C41" s="16">
        <v>0</v>
      </c>
      <c r="D41" s="16">
        <v>0</v>
      </c>
      <c r="E41" s="16">
        <v>0</v>
      </c>
      <c r="F41" s="16">
        <v>0</v>
      </c>
      <c r="G41" s="16">
        <v>100</v>
      </c>
      <c r="H41" s="16">
        <v>0</v>
      </c>
      <c r="I41" s="16">
        <v>0</v>
      </c>
      <c r="J41" s="2"/>
    </row>
    <row r="42" spans="1:10" x14ac:dyDescent="0.25">
      <c r="A42" s="2" t="s">
        <v>686</v>
      </c>
      <c r="B42" s="16"/>
      <c r="C42" s="16"/>
      <c r="D42" s="16"/>
      <c r="E42" s="16"/>
      <c r="F42" s="16"/>
      <c r="G42" s="16"/>
      <c r="H42" s="16"/>
      <c r="I42" s="16"/>
      <c r="J42" s="2"/>
    </row>
    <row r="43" spans="1:10" x14ac:dyDescent="0.25">
      <c r="A43" s="2" t="s">
        <v>689</v>
      </c>
      <c r="B43" s="16">
        <v>5</v>
      </c>
      <c r="C43" s="16">
        <v>0</v>
      </c>
      <c r="D43" s="16">
        <v>15</v>
      </c>
      <c r="E43" s="16">
        <v>10</v>
      </c>
      <c r="F43" s="16">
        <v>20</v>
      </c>
      <c r="G43" s="16">
        <v>50</v>
      </c>
      <c r="H43" s="16">
        <v>0</v>
      </c>
      <c r="I43" s="16">
        <v>0</v>
      </c>
      <c r="J43" s="2"/>
    </row>
    <row r="44" spans="1:10" x14ac:dyDescent="0.25">
      <c r="A44" s="2" t="s">
        <v>695</v>
      </c>
      <c r="B44" s="16"/>
      <c r="C44" s="16"/>
      <c r="D44" s="16"/>
      <c r="E44" s="16"/>
      <c r="F44" s="16"/>
      <c r="G44" s="16"/>
      <c r="H44" s="16"/>
      <c r="I44" s="16"/>
      <c r="J44" s="2"/>
    </row>
    <row r="45" spans="1:10" x14ac:dyDescent="0.25">
      <c r="A45" s="2" t="s">
        <v>705</v>
      </c>
      <c r="B45" s="16"/>
      <c r="C45" s="16"/>
      <c r="D45" s="16"/>
      <c r="E45" s="16"/>
      <c r="F45" s="16"/>
      <c r="G45" s="16"/>
      <c r="H45" s="16"/>
      <c r="I45" s="16"/>
      <c r="J45" s="2"/>
    </row>
    <row r="46" spans="1:10" x14ac:dyDescent="0.25">
      <c r="A46" s="2" t="s">
        <v>709</v>
      </c>
      <c r="B46" s="16">
        <v>0</v>
      </c>
      <c r="C46" s="16">
        <v>5</v>
      </c>
      <c r="D46" s="16">
        <v>15</v>
      </c>
      <c r="E46" s="16">
        <v>0</v>
      </c>
      <c r="F46" s="16">
        <v>0</v>
      </c>
      <c r="G46" s="16">
        <v>80</v>
      </c>
      <c r="H46" s="16">
        <v>0</v>
      </c>
      <c r="I46" s="16">
        <v>0</v>
      </c>
      <c r="J46" s="2"/>
    </row>
    <row r="47" spans="1:10" x14ac:dyDescent="0.25">
      <c r="A47" s="2" t="s">
        <v>718</v>
      </c>
      <c r="B47" s="25">
        <v>0</v>
      </c>
      <c r="C47" s="25">
        <v>42.857142857142854</v>
      </c>
      <c r="D47" s="25">
        <v>14.285714285714286</v>
      </c>
      <c r="E47" s="25">
        <v>0</v>
      </c>
      <c r="F47" s="25">
        <v>14.285714285714286</v>
      </c>
      <c r="G47" s="25">
        <v>28.571428571428573</v>
      </c>
      <c r="H47" s="25">
        <v>0</v>
      </c>
      <c r="I47" s="25">
        <v>0</v>
      </c>
      <c r="J47" s="2"/>
    </row>
    <row r="48" spans="1:10" x14ac:dyDescent="0.25">
      <c r="A48" s="2" t="s">
        <v>728</v>
      </c>
      <c r="B48" s="16"/>
      <c r="C48" s="16"/>
      <c r="D48" s="16"/>
      <c r="E48" s="16"/>
      <c r="F48" s="16"/>
      <c r="G48" s="16"/>
      <c r="H48" s="16"/>
      <c r="I48" s="16"/>
      <c r="J48" s="2"/>
    </row>
    <row r="49" spans="1:10" x14ac:dyDescent="0.25">
      <c r="A49" s="2" t="s">
        <v>731</v>
      </c>
      <c r="B49" s="16"/>
      <c r="C49" s="16"/>
      <c r="D49" s="16"/>
      <c r="E49" s="16"/>
      <c r="F49" s="16"/>
      <c r="G49" s="16"/>
      <c r="H49" s="16"/>
      <c r="I49" s="16"/>
      <c r="J49" s="2"/>
    </row>
    <row r="50" spans="1:10" x14ac:dyDescent="0.25">
      <c r="A50" s="2" t="s">
        <v>738</v>
      </c>
      <c r="B50" s="16">
        <v>0</v>
      </c>
      <c r="C50" s="16">
        <v>0</v>
      </c>
      <c r="D50" s="16">
        <v>100</v>
      </c>
      <c r="E50" s="16">
        <v>0</v>
      </c>
      <c r="F50" s="16">
        <v>0</v>
      </c>
      <c r="G50" s="16">
        <v>0</v>
      </c>
      <c r="H50" s="16">
        <v>0</v>
      </c>
      <c r="I50" s="16">
        <v>0</v>
      </c>
      <c r="J50" s="2"/>
    </row>
    <row r="51" spans="1:10" x14ac:dyDescent="0.25">
      <c r="A51" s="2" t="s">
        <v>742</v>
      </c>
      <c r="B51" s="16"/>
      <c r="C51" s="16"/>
      <c r="D51" s="16"/>
      <c r="E51" s="16"/>
      <c r="F51" s="16"/>
      <c r="G51" s="16"/>
      <c r="H51" s="16"/>
      <c r="I51" s="16"/>
      <c r="J51" s="2"/>
    </row>
    <row r="52" spans="1:10" x14ac:dyDescent="0.25">
      <c r="A52" s="2" t="s">
        <v>747</v>
      </c>
      <c r="B52" s="25">
        <v>3.125</v>
      </c>
      <c r="C52" s="25">
        <v>7.291666666666667</v>
      </c>
      <c r="D52" s="25">
        <v>40.625</v>
      </c>
      <c r="E52" s="25">
        <v>7.291666666666667</v>
      </c>
      <c r="F52" s="25">
        <v>3.125</v>
      </c>
      <c r="G52" s="25">
        <v>31.25</v>
      </c>
      <c r="H52" s="25">
        <v>7.291666666666667</v>
      </c>
      <c r="I52" s="25">
        <v>0</v>
      </c>
      <c r="J52" s="2"/>
    </row>
    <row r="53" spans="1:10" x14ac:dyDescent="0.25">
      <c r="A53" s="2" t="s">
        <v>756</v>
      </c>
      <c r="B53" s="25">
        <v>100</v>
      </c>
      <c r="C53" s="25">
        <v>0</v>
      </c>
      <c r="D53" s="25">
        <v>0</v>
      </c>
      <c r="E53" s="25">
        <v>0</v>
      </c>
      <c r="F53" s="25">
        <v>0</v>
      </c>
      <c r="G53" s="25">
        <v>0</v>
      </c>
      <c r="H53" s="25">
        <v>0</v>
      </c>
      <c r="I53" s="25">
        <v>0</v>
      </c>
      <c r="J53" s="2"/>
    </row>
    <row r="54" spans="1:10" x14ac:dyDescent="0.25">
      <c r="A54" s="34" t="s">
        <v>765</v>
      </c>
      <c r="B54" s="43"/>
      <c r="C54" s="43"/>
      <c r="D54" s="43"/>
      <c r="E54" s="43"/>
      <c r="F54" s="43"/>
      <c r="G54" s="43"/>
      <c r="H54" s="43"/>
      <c r="I54" s="43"/>
      <c r="J54" s="35"/>
    </row>
    <row r="55" spans="1:10" x14ac:dyDescent="0.25">
      <c r="A55" s="34" t="s">
        <v>767</v>
      </c>
      <c r="B55" s="43"/>
      <c r="C55" s="43"/>
      <c r="D55" s="43"/>
      <c r="E55" s="43"/>
      <c r="F55" s="43"/>
      <c r="G55" s="43"/>
      <c r="H55" s="43"/>
      <c r="I55" s="43"/>
      <c r="J55" s="35"/>
    </row>
    <row r="56" spans="1:10" x14ac:dyDescent="0.25">
      <c r="A56" s="34" t="s">
        <v>770</v>
      </c>
      <c r="B56" s="43"/>
      <c r="C56" s="43"/>
      <c r="D56" s="43"/>
      <c r="E56" s="43"/>
      <c r="F56" s="43"/>
      <c r="G56" s="43"/>
      <c r="H56" s="43"/>
      <c r="I56" s="43"/>
      <c r="J56" s="35"/>
    </row>
    <row r="57" spans="1:10" x14ac:dyDescent="0.25">
      <c r="A57" s="34" t="s">
        <v>774</v>
      </c>
      <c r="B57" s="43"/>
      <c r="C57" s="43"/>
      <c r="D57" s="43"/>
      <c r="E57" s="43"/>
      <c r="F57" s="43"/>
      <c r="G57" s="43"/>
      <c r="H57" s="43"/>
      <c r="I57" s="43"/>
      <c r="J57" s="35"/>
    </row>
    <row r="58" spans="1:10" x14ac:dyDescent="0.25">
      <c r="A58" s="34" t="s">
        <v>776</v>
      </c>
      <c r="B58" s="43"/>
      <c r="C58" s="43"/>
      <c r="D58" s="43"/>
      <c r="E58" s="43"/>
      <c r="F58" s="43"/>
      <c r="G58" s="43"/>
      <c r="H58" s="43"/>
      <c r="I58" s="43"/>
      <c r="J58" s="35"/>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K58"/>
  <sheetViews>
    <sheetView workbookViewId="0">
      <selection activeCell="N37" sqref="N37"/>
    </sheetView>
  </sheetViews>
  <sheetFormatPr defaultRowHeight="15" x14ac:dyDescent="0.25"/>
  <sheetData>
    <row r="1" spans="1:11" x14ac:dyDescent="0.25">
      <c r="A1" s="4" t="s">
        <v>162</v>
      </c>
      <c r="B1" s="4" t="s">
        <v>374</v>
      </c>
      <c r="C1" s="4" t="s">
        <v>375</v>
      </c>
      <c r="D1" s="4" t="s">
        <v>376</v>
      </c>
      <c r="E1" s="4" t="s">
        <v>377</v>
      </c>
      <c r="F1" s="4" t="s">
        <v>378</v>
      </c>
      <c r="G1" s="4" t="s">
        <v>379</v>
      </c>
      <c r="H1" s="4" t="s">
        <v>380</v>
      </c>
      <c r="I1" s="4" t="s">
        <v>381</v>
      </c>
      <c r="J1" s="4" t="s">
        <v>382</v>
      </c>
      <c r="K1" s="4" t="s">
        <v>383</v>
      </c>
    </row>
    <row r="2" spans="1:11" x14ac:dyDescent="0.25">
      <c r="A2" s="2" t="s">
        <v>386</v>
      </c>
      <c r="B2" s="2" t="s">
        <v>392</v>
      </c>
      <c r="C2" s="2"/>
      <c r="D2" s="2"/>
      <c r="E2" s="2"/>
      <c r="F2" s="2"/>
      <c r="G2" s="17">
        <v>100</v>
      </c>
      <c r="H2" s="2"/>
      <c r="I2" s="2"/>
      <c r="J2" s="2"/>
      <c r="K2" s="2"/>
    </row>
    <row r="3" spans="1:11" x14ac:dyDescent="0.25">
      <c r="A3" s="2" t="s">
        <v>394</v>
      </c>
      <c r="B3" s="2"/>
      <c r="C3" s="2"/>
      <c r="D3" s="2"/>
      <c r="E3" s="2"/>
      <c r="F3" s="2"/>
      <c r="G3" s="17"/>
      <c r="H3" s="2"/>
      <c r="I3" s="2"/>
      <c r="J3" s="2"/>
      <c r="K3" s="2"/>
    </row>
    <row r="4" spans="1:11" x14ac:dyDescent="0.25">
      <c r="A4" s="2" t="s">
        <v>396</v>
      </c>
      <c r="B4" s="2"/>
      <c r="C4" s="2"/>
      <c r="D4" s="2"/>
      <c r="E4" s="2"/>
      <c r="F4" s="2"/>
      <c r="G4" s="17"/>
      <c r="H4" s="2"/>
      <c r="I4" s="2"/>
      <c r="J4" s="2"/>
      <c r="K4" s="2"/>
    </row>
    <row r="5" spans="1:11" x14ac:dyDescent="0.25">
      <c r="A5" s="2" t="s">
        <v>399</v>
      </c>
      <c r="B5" s="2"/>
      <c r="C5" s="2"/>
      <c r="D5" s="2"/>
      <c r="E5" s="2"/>
      <c r="F5" s="2"/>
      <c r="G5" s="17"/>
      <c r="H5" s="2"/>
      <c r="I5" s="2"/>
      <c r="J5" s="2"/>
      <c r="K5" s="2"/>
    </row>
    <row r="6" spans="1:11" x14ac:dyDescent="0.25">
      <c r="A6" s="2" t="s">
        <v>410</v>
      </c>
      <c r="B6" s="2" t="s">
        <v>416</v>
      </c>
      <c r="C6" s="2"/>
      <c r="D6" s="2"/>
      <c r="E6" s="2"/>
      <c r="F6" s="2"/>
      <c r="G6" s="17">
        <v>100</v>
      </c>
      <c r="H6" s="2"/>
      <c r="I6" s="2"/>
      <c r="J6" s="2"/>
      <c r="K6" s="2"/>
    </row>
    <row r="7" spans="1:11" x14ac:dyDescent="0.25">
      <c r="A7" s="2" t="s">
        <v>417</v>
      </c>
      <c r="B7" s="2"/>
      <c r="C7" s="2"/>
      <c r="D7" s="2"/>
      <c r="E7" s="2"/>
      <c r="F7" s="2"/>
      <c r="G7" s="17"/>
      <c r="H7" s="2"/>
      <c r="I7" s="2"/>
      <c r="J7" s="2"/>
      <c r="K7" s="2"/>
    </row>
    <row r="8" spans="1:11" x14ac:dyDescent="0.25">
      <c r="A8" s="2" t="s">
        <v>430</v>
      </c>
      <c r="B8" s="2" t="s">
        <v>447</v>
      </c>
      <c r="C8" s="2"/>
      <c r="D8" s="2"/>
      <c r="E8" s="2"/>
      <c r="F8" s="2"/>
      <c r="G8" s="26">
        <v>100</v>
      </c>
      <c r="H8" s="2"/>
      <c r="I8" s="2"/>
      <c r="J8" s="2"/>
      <c r="K8" s="2"/>
    </row>
    <row r="9" spans="1:11" x14ac:dyDescent="0.25">
      <c r="A9" s="2" t="s">
        <v>448</v>
      </c>
      <c r="B9" s="2"/>
      <c r="C9" s="2"/>
      <c r="D9" s="2"/>
      <c r="E9" s="2"/>
      <c r="F9" s="2"/>
      <c r="G9" s="17"/>
      <c r="H9" s="2"/>
      <c r="I9" s="2"/>
      <c r="J9" s="2"/>
      <c r="K9" s="2"/>
    </row>
    <row r="10" spans="1:11" x14ac:dyDescent="0.25">
      <c r="A10" s="2" t="s">
        <v>450</v>
      </c>
      <c r="B10" s="2"/>
      <c r="C10" s="2"/>
      <c r="D10" s="2"/>
      <c r="E10" s="2"/>
      <c r="F10" s="2"/>
      <c r="G10" s="17"/>
      <c r="H10" s="2"/>
      <c r="I10" s="2"/>
      <c r="J10" s="2"/>
      <c r="K10" s="2"/>
    </row>
    <row r="11" spans="1:11" x14ac:dyDescent="0.25">
      <c r="A11" s="2" t="s">
        <v>455</v>
      </c>
      <c r="B11" s="2" t="s">
        <v>461</v>
      </c>
      <c r="C11" s="2"/>
      <c r="D11" s="2"/>
      <c r="E11" s="2"/>
      <c r="F11" s="2"/>
      <c r="G11" s="17">
        <v>12</v>
      </c>
      <c r="H11" s="2"/>
      <c r="I11" s="2"/>
      <c r="J11" s="2"/>
      <c r="K11" s="2"/>
    </row>
    <row r="12" spans="1:11" x14ac:dyDescent="0.25">
      <c r="A12" s="2" t="s">
        <v>463</v>
      </c>
      <c r="B12" s="2"/>
      <c r="C12" s="2"/>
      <c r="D12" s="2"/>
      <c r="E12" s="2"/>
      <c r="F12" s="2"/>
      <c r="G12" s="17"/>
      <c r="H12" s="2"/>
      <c r="I12" s="2"/>
      <c r="J12" s="2"/>
      <c r="K12" s="2"/>
    </row>
    <row r="13" spans="1:11" x14ac:dyDescent="0.25">
      <c r="A13" s="2" t="s">
        <v>471</v>
      </c>
      <c r="B13" s="2" t="s">
        <v>479</v>
      </c>
      <c r="C13" s="2"/>
      <c r="D13" s="2"/>
      <c r="E13" s="2"/>
      <c r="F13" s="2"/>
      <c r="G13" s="17">
        <v>100</v>
      </c>
      <c r="H13" s="2"/>
      <c r="I13" s="2"/>
      <c r="J13" s="2"/>
      <c r="K13" s="2"/>
    </row>
    <row r="14" spans="1:11" x14ac:dyDescent="0.25">
      <c r="A14" s="2" t="s">
        <v>480</v>
      </c>
      <c r="B14" s="2" t="s">
        <v>479</v>
      </c>
      <c r="C14" s="2" t="s">
        <v>481</v>
      </c>
      <c r="D14" s="2" t="s">
        <v>482</v>
      </c>
      <c r="E14" s="2" t="s">
        <v>483</v>
      </c>
      <c r="F14" s="2" t="s">
        <v>484</v>
      </c>
      <c r="G14" s="17">
        <v>90</v>
      </c>
      <c r="H14" s="2">
        <v>2</v>
      </c>
      <c r="I14" s="2">
        <v>2</v>
      </c>
      <c r="J14" s="2">
        <v>2</v>
      </c>
      <c r="K14" s="2">
        <v>4</v>
      </c>
    </row>
    <row r="15" spans="1:11" x14ac:dyDescent="0.25">
      <c r="A15" s="2" t="s">
        <v>485</v>
      </c>
      <c r="B15" s="2" t="s">
        <v>479</v>
      </c>
      <c r="C15" s="2"/>
      <c r="D15" s="2"/>
      <c r="E15" s="2"/>
      <c r="F15" s="2"/>
      <c r="G15" s="26">
        <v>100</v>
      </c>
      <c r="H15" s="2"/>
      <c r="I15" s="2"/>
      <c r="J15" s="2"/>
      <c r="K15" s="2"/>
    </row>
    <row r="16" spans="1:11" x14ac:dyDescent="0.25">
      <c r="A16" s="2" t="s">
        <v>486</v>
      </c>
      <c r="B16" s="2"/>
      <c r="C16" s="2"/>
      <c r="D16" s="2"/>
      <c r="E16" s="2"/>
      <c r="F16" s="2"/>
      <c r="G16" s="17"/>
      <c r="H16" s="2"/>
      <c r="I16" s="2"/>
      <c r="J16" s="2"/>
      <c r="K16" s="2"/>
    </row>
    <row r="17" spans="1:11" x14ac:dyDescent="0.25">
      <c r="A17" s="2" t="s">
        <v>491</v>
      </c>
      <c r="B17" s="2" t="s">
        <v>504</v>
      </c>
      <c r="C17" s="2"/>
      <c r="D17" s="2"/>
      <c r="E17" s="2"/>
      <c r="F17" s="2"/>
      <c r="G17" s="17">
        <v>30</v>
      </c>
      <c r="H17" s="2"/>
      <c r="I17" s="2"/>
      <c r="J17" s="2"/>
      <c r="K17" s="2"/>
    </row>
    <row r="18" spans="1:11" x14ac:dyDescent="0.25">
      <c r="A18" s="2" t="s">
        <v>506</v>
      </c>
      <c r="B18" s="2" t="s">
        <v>416</v>
      </c>
      <c r="C18" s="2"/>
      <c r="D18" s="2"/>
      <c r="E18" s="2"/>
      <c r="F18" s="2"/>
      <c r="G18" s="17">
        <v>100</v>
      </c>
      <c r="H18" s="2"/>
      <c r="I18" s="2"/>
      <c r="J18" s="2"/>
      <c r="K18" s="2"/>
    </row>
    <row r="19" spans="1:11" x14ac:dyDescent="0.25">
      <c r="A19" s="2" t="s">
        <v>507</v>
      </c>
      <c r="B19" s="2" t="s">
        <v>516</v>
      </c>
      <c r="C19" s="2" t="s">
        <v>515</v>
      </c>
      <c r="D19" s="2"/>
      <c r="E19" s="2"/>
      <c r="F19" s="2"/>
      <c r="G19" s="17">
        <v>90</v>
      </c>
      <c r="H19" s="2">
        <v>10</v>
      </c>
      <c r="I19" s="2"/>
      <c r="J19" s="2"/>
      <c r="K19" s="2"/>
    </row>
    <row r="20" spans="1:11" x14ac:dyDescent="0.25">
      <c r="A20" s="2" t="s">
        <v>520</v>
      </c>
      <c r="B20" s="2" t="s">
        <v>528</v>
      </c>
      <c r="C20" s="2"/>
      <c r="D20" s="2"/>
      <c r="E20" s="2"/>
      <c r="F20" s="2"/>
      <c r="G20" s="17">
        <v>100</v>
      </c>
      <c r="H20" s="2"/>
      <c r="I20" s="2"/>
      <c r="J20" s="2"/>
      <c r="K20" s="2"/>
    </row>
    <row r="21" spans="1:11" x14ac:dyDescent="0.25">
      <c r="A21" s="2" t="s">
        <v>529</v>
      </c>
      <c r="B21" s="2"/>
      <c r="C21" s="2"/>
      <c r="D21" s="2"/>
      <c r="E21" s="2"/>
      <c r="F21" s="2"/>
      <c r="G21" s="17"/>
      <c r="H21" s="2"/>
      <c r="I21" s="2"/>
      <c r="J21" s="2"/>
      <c r="K21" s="2"/>
    </row>
    <row r="22" spans="1:11" x14ac:dyDescent="0.25">
      <c r="A22" s="2" t="s">
        <v>533</v>
      </c>
      <c r="B22" s="2"/>
      <c r="C22" s="2"/>
      <c r="D22" s="2"/>
      <c r="E22" s="2"/>
      <c r="F22" s="2"/>
      <c r="G22" s="17"/>
      <c r="H22" s="2"/>
      <c r="I22" s="2"/>
      <c r="J22" s="2"/>
      <c r="K22" s="2"/>
    </row>
    <row r="23" spans="1:11" x14ac:dyDescent="0.25">
      <c r="A23" s="2" t="s">
        <v>539</v>
      </c>
      <c r="B23" s="2" t="s">
        <v>479</v>
      </c>
      <c r="C23" s="2"/>
      <c r="D23" s="2"/>
      <c r="E23" s="2"/>
      <c r="F23" s="2"/>
      <c r="G23" s="17">
        <v>45</v>
      </c>
      <c r="H23" s="2"/>
      <c r="I23" s="2"/>
      <c r="J23" s="2"/>
      <c r="K23" s="2"/>
    </row>
    <row r="24" spans="1:11" x14ac:dyDescent="0.25">
      <c r="A24" s="2" t="s">
        <v>542</v>
      </c>
      <c r="B24" s="2" t="s">
        <v>479</v>
      </c>
      <c r="C24" s="2"/>
      <c r="D24" s="2"/>
      <c r="E24" s="2"/>
      <c r="F24" s="2"/>
      <c r="G24" s="17">
        <v>100</v>
      </c>
      <c r="H24" s="2"/>
      <c r="I24" s="2"/>
      <c r="J24" s="2"/>
      <c r="K24" s="2"/>
    </row>
    <row r="25" spans="1:11" x14ac:dyDescent="0.25">
      <c r="A25" s="2" t="s">
        <v>547</v>
      </c>
      <c r="B25" s="2"/>
      <c r="C25" s="2"/>
      <c r="D25" s="2"/>
      <c r="E25" s="2"/>
      <c r="F25" s="2"/>
      <c r="G25" s="17"/>
      <c r="H25" s="2"/>
      <c r="I25" s="2"/>
      <c r="J25" s="2"/>
      <c r="K25" s="2"/>
    </row>
    <row r="26" spans="1:11" x14ac:dyDescent="0.25">
      <c r="A26" s="2" t="s">
        <v>548</v>
      </c>
      <c r="B26" s="2" t="s">
        <v>581</v>
      </c>
      <c r="C26" s="2" t="s">
        <v>402</v>
      </c>
      <c r="D26" s="2" t="s">
        <v>582</v>
      </c>
      <c r="E26" s="2" t="s">
        <v>585</v>
      </c>
      <c r="F26" s="2" t="s">
        <v>392</v>
      </c>
      <c r="G26" s="17">
        <v>50</v>
      </c>
      <c r="H26" s="2">
        <v>20</v>
      </c>
      <c r="I26" s="2">
        <v>10</v>
      </c>
      <c r="J26" s="2">
        <v>10</v>
      </c>
      <c r="K26" s="2">
        <v>5</v>
      </c>
    </row>
    <row r="27" spans="1:11" x14ac:dyDescent="0.25">
      <c r="A27" s="2" t="s">
        <v>586</v>
      </c>
      <c r="B27" s="2" t="s">
        <v>589</v>
      </c>
      <c r="C27" s="2"/>
      <c r="D27" s="2"/>
      <c r="E27" s="2"/>
      <c r="F27" s="2"/>
      <c r="G27" s="17">
        <v>80</v>
      </c>
      <c r="H27" s="2"/>
      <c r="I27" s="2"/>
      <c r="J27" s="2"/>
      <c r="K27" s="2"/>
    </row>
    <row r="28" spans="1:11" x14ac:dyDescent="0.25">
      <c r="A28" s="2" t="s">
        <v>590</v>
      </c>
      <c r="B28" s="2"/>
      <c r="C28" s="2"/>
      <c r="D28" s="2"/>
      <c r="E28" s="2"/>
      <c r="F28" s="2"/>
      <c r="G28" s="17"/>
      <c r="H28" s="2"/>
      <c r="I28" s="2"/>
      <c r="J28" s="2"/>
      <c r="K28" s="2"/>
    </row>
    <row r="29" spans="1:11" x14ac:dyDescent="0.25">
      <c r="A29" s="2" t="s">
        <v>602</v>
      </c>
      <c r="B29" s="2"/>
      <c r="C29" s="2"/>
      <c r="D29" s="2"/>
      <c r="E29" s="2"/>
      <c r="F29" s="2"/>
      <c r="G29" s="17"/>
      <c r="H29" s="2"/>
      <c r="I29" s="2"/>
      <c r="J29" s="2"/>
      <c r="K29" s="2"/>
    </row>
    <row r="30" spans="1:11" x14ac:dyDescent="0.25">
      <c r="A30" s="2" t="s">
        <v>605</v>
      </c>
      <c r="B30" s="2" t="s">
        <v>402</v>
      </c>
      <c r="C30" s="2" t="s">
        <v>392</v>
      </c>
      <c r="D30" s="2" t="s">
        <v>610</v>
      </c>
      <c r="E30" s="2" t="s">
        <v>416</v>
      </c>
      <c r="F30" s="2" t="s">
        <v>581</v>
      </c>
      <c r="G30" s="17"/>
      <c r="H30" s="2"/>
      <c r="I30" s="2"/>
      <c r="J30" s="2"/>
      <c r="K30" s="2"/>
    </row>
    <row r="31" spans="1:11" x14ac:dyDescent="0.25">
      <c r="A31" s="2" t="s">
        <v>612</v>
      </c>
      <c r="B31" s="2"/>
      <c r="C31" s="2"/>
      <c r="D31" s="2"/>
      <c r="E31" s="2"/>
      <c r="F31" s="2"/>
      <c r="G31" s="17"/>
      <c r="H31" s="2"/>
      <c r="I31" s="2"/>
      <c r="J31" s="2"/>
      <c r="K31" s="2"/>
    </row>
    <row r="32" spans="1:11" x14ac:dyDescent="0.25">
      <c r="A32" s="2" t="s">
        <v>618</v>
      </c>
      <c r="B32" s="2"/>
      <c r="C32" s="2"/>
      <c r="D32" s="2"/>
      <c r="E32" s="2"/>
      <c r="F32" s="2"/>
      <c r="G32" s="17"/>
      <c r="H32" s="2"/>
      <c r="I32" s="2"/>
      <c r="J32" s="2"/>
      <c r="K32" s="2"/>
    </row>
    <row r="33" spans="1:11" x14ac:dyDescent="0.25">
      <c r="A33" s="2" t="s">
        <v>622</v>
      </c>
      <c r="B33" s="2"/>
      <c r="C33" s="2"/>
      <c r="D33" s="2"/>
      <c r="E33" s="2"/>
      <c r="F33" s="2"/>
      <c r="G33" s="17"/>
      <c r="H33" s="2"/>
      <c r="I33" s="2"/>
      <c r="J33" s="2"/>
      <c r="K33" s="2"/>
    </row>
    <row r="34" spans="1:11" x14ac:dyDescent="0.25">
      <c r="A34" s="2" t="s">
        <v>624</v>
      </c>
      <c r="B34" s="2" t="s">
        <v>479</v>
      </c>
      <c r="C34" s="2"/>
      <c r="D34" s="2"/>
      <c r="E34" s="2"/>
      <c r="F34" s="2"/>
      <c r="G34" s="17">
        <v>60</v>
      </c>
      <c r="H34" s="2"/>
      <c r="I34" s="2"/>
      <c r="J34" s="2"/>
      <c r="K34" s="2"/>
    </row>
    <row r="35" spans="1:11" x14ac:dyDescent="0.25">
      <c r="A35" s="2" t="s">
        <v>630</v>
      </c>
      <c r="B35" s="2" t="s">
        <v>479</v>
      </c>
      <c r="C35" s="2"/>
      <c r="D35" s="2"/>
      <c r="E35" s="2"/>
      <c r="F35" s="2"/>
      <c r="G35" s="17">
        <v>100</v>
      </c>
      <c r="H35" s="2"/>
      <c r="I35" s="2"/>
      <c r="J35" s="2"/>
      <c r="K35" s="2"/>
    </row>
    <row r="36" spans="1:11" x14ac:dyDescent="0.25">
      <c r="A36" s="2" t="s">
        <v>633</v>
      </c>
      <c r="B36" s="2" t="s">
        <v>610</v>
      </c>
      <c r="C36" s="2" t="s">
        <v>392</v>
      </c>
      <c r="D36" s="2" t="s">
        <v>484</v>
      </c>
      <c r="E36" s="2" t="s">
        <v>637</v>
      </c>
      <c r="F36" s="2" t="s">
        <v>638</v>
      </c>
      <c r="G36" s="17"/>
      <c r="H36" s="2"/>
      <c r="I36" s="2"/>
      <c r="J36" s="2"/>
      <c r="K36" s="2"/>
    </row>
    <row r="37" spans="1:11" x14ac:dyDescent="0.25">
      <c r="A37" s="2" t="s">
        <v>639</v>
      </c>
      <c r="B37" s="2" t="s">
        <v>640</v>
      </c>
      <c r="C37" s="2" t="s">
        <v>641</v>
      </c>
      <c r="D37" s="2" t="s">
        <v>642</v>
      </c>
      <c r="E37" s="2" t="s">
        <v>643</v>
      </c>
      <c r="F37" s="2" t="s">
        <v>644</v>
      </c>
      <c r="G37" s="17">
        <v>10</v>
      </c>
      <c r="H37" s="2">
        <v>10</v>
      </c>
      <c r="I37" s="2">
        <v>10</v>
      </c>
      <c r="J37" s="2">
        <v>10</v>
      </c>
      <c r="K37" s="2">
        <v>10</v>
      </c>
    </row>
    <row r="38" spans="1:11" x14ac:dyDescent="0.25">
      <c r="A38" s="2" t="s">
        <v>645</v>
      </c>
      <c r="B38" s="2" t="s">
        <v>402</v>
      </c>
      <c r="C38" s="2" t="s">
        <v>581</v>
      </c>
      <c r="D38" s="2" t="s">
        <v>392</v>
      </c>
      <c r="E38" s="2"/>
      <c r="F38" s="2"/>
      <c r="G38" s="17"/>
      <c r="H38" s="2"/>
      <c r="I38" s="2"/>
      <c r="J38" s="2"/>
      <c r="K38" s="2"/>
    </row>
    <row r="39" spans="1:11" x14ac:dyDescent="0.25">
      <c r="A39" s="2" t="s">
        <v>653</v>
      </c>
      <c r="B39" s="2" t="s">
        <v>402</v>
      </c>
      <c r="C39" s="2"/>
      <c r="D39" s="2"/>
      <c r="E39" s="2"/>
      <c r="F39" s="2"/>
      <c r="G39" s="17">
        <v>100</v>
      </c>
      <c r="H39" s="2"/>
      <c r="I39" s="2"/>
      <c r="J39" s="2"/>
      <c r="K39" s="2"/>
    </row>
    <row r="40" spans="1:11" x14ac:dyDescent="0.25">
      <c r="A40" s="2" t="s">
        <v>668</v>
      </c>
      <c r="B40" s="2" t="s">
        <v>479</v>
      </c>
      <c r="C40" s="2" t="s">
        <v>582</v>
      </c>
      <c r="D40" s="2" t="s">
        <v>680</v>
      </c>
      <c r="E40" s="2" t="s">
        <v>681</v>
      </c>
      <c r="F40" s="2" t="s">
        <v>416</v>
      </c>
      <c r="G40" s="17">
        <v>36</v>
      </c>
      <c r="H40" s="2">
        <v>20</v>
      </c>
      <c r="I40" s="2">
        <v>7</v>
      </c>
      <c r="J40" s="2">
        <v>6</v>
      </c>
      <c r="K40" s="2">
        <v>6</v>
      </c>
    </row>
    <row r="41" spans="1:11" x14ac:dyDescent="0.25">
      <c r="A41" s="2" t="s">
        <v>682</v>
      </c>
      <c r="B41" s="2" t="s">
        <v>581</v>
      </c>
      <c r="C41" s="2"/>
      <c r="D41" s="2"/>
      <c r="E41" s="2"/>
      <c r="F41" s="2"/>
      <c r="G41" s="17">
        <v>100</v>
      </c>
      <c r="H41" s="2"/>
      <c r="I41" s="2"/>
      <c r="J41" s="2"/>
      <c r="K41" s="2"/>
    </row>
    <row r="42" spans="1:11" x14ac:dyDescent="0.25">
      <c r="A42" s="2" t="s">
        <v>686</v>
      </c>
      <c r="B42" s="2"/>
      <c r="C42" s="2"/>
      <c r="D42" s="2"/>
      <c r="E42" s="2"/>
      <c r="F42" s="2"/>
      <c r="G42" s="17"/>
      <c r="H42" s="2"/>
      <c r="I42" s="2"/>
      <c r="J42" s="2"/>
      <c r="K42" s="2"/>
    </row>
    <row r="43" spans="1:11" x14ac:dyDescent="0.25">
      <c r="A43" s="2" t="s">
        <v>689</v>
      </c>
      <c r="B43" s="2" t="s">
        <v>581</v>
      </c>
      <c r="C43" s="2" t="s">
        <v>504</v>
      </c>
      <c r="D43" s="2" t="s">
        <v>402</v>
      </c>
      <c r="E43" s="2" t="s">
        <v>693</v>
      </c>
      <c r="F43" s="2" t="s">
        <v>694</v>
      </c>
      <c r="G43" s="17">
        <v>40</v>
      </c>
      <c r="H43" s="2">
        <v>20</v>
      </c>
      <c r="I43" s="2">
        <v>10</v>
      </c>
      <c r="J43" s="2">
        <v>10</v>
      </c>
      <c r="K43" s="2">
        <v>5</v>
      </c>
    </row>
    <row r="44" spans="1:11" x14ac:dyDescent="0.25">
      <c r="A44" s="2" t="s">
        <v>695</v>
      </c>
      <c r="B44" s="2" t="s">
        <v>479</v>
      </c>
      <c r="C44" s="2" t="s">
        <v>402</v>
      </c>
      <c r="D44" s="2" t="s">
        <v>581</v>
      </c>
      <c r="E44" s="2" t="s">
        <v>392</v>
      </c>
      <c r="F44" s="2" t="s">
        <v>516</v>
      </c>
      <c r="G44" s="17"/>
      <c r="H44" s="2"/>
      <c r="I44" s="2"/>
      <c r="J44" s="2"/>
      <c r="K44" s="2"/>
    </row>
    <row r="45" spans="1:11" x14ac:dyDescent="0.25">
      <c r="A45" s="2" t="s">
        <v>705</v>
      </c>
      <c r="B45" s="2"/>
      <c r="C45" s="2"/>
      <c r="D45" s="2"/>
      <c r="E45" s="2"/>
      <c r="F45" s="2"/>
      <c r="G45" s="17"/>
      <c r="H45" s="2"/>
      <c r="I45" s="2"/>
      <c r="J45" s="2"/>
      <c r="K45" s="2"/>
    </row>
    <row r="46" spans="1:11" x14ac:dyDescent="0.25">
      <c r="A46" s="2" t="s">
        <v>709</v>
      </c>
      <c r="B46" s="2" t="s">
        <v>402</v>
      </c>
      <c r="C46" s="2" t="s">
        <v>581</v>
      </c>
      <c r="D46" s="2" t="s">
        <v>610</v>
      </c>
      <c r="E46" s="2" t="s">
        <v>715</v>
      </c>
      <c r="F46" s="2" t="s">
        <v>716</v>
      </c>
      <c r="G46" s="17">
        <v>80</v>
      </c>
      <c r="H46" s="2">
        <v>5</v>
      </c>
      <c r="I46" s="2">
        <v>5</v>
      </c>
      <c r="J46" s="2">
        <v>5</v>
      </c>
      <c r="K46" s="2">
        <v>5</v>
      </c>
    </row>
    <row r="47" spans="1:11" x14ac:dyDescent="0.25">
      <c r="A47" s="2" t="s">
        <v>718</v>
      </c>
      <c r="B47" s="2" t="s">
        <v>479</v>
      </c>
      <c r="C47" s="2" t="s">
        <v>402</v>
      </c>
      <c r="D47" s="2" t="s">
        <v>392</v>
      </c>
      <c r="E47" s="2"/>
      <c r="F47" s="2"/>
      <c r="G47" s="17"/>
      <c r="H47" s="2"/>
      <c r="I47" s="2"/>
      <c r="J47" s="2"/>
      <c r="K47" s="2"/>
    </row>
    <row r="48" spans="1:11" x14ac:dyDescent="0.25">
      <c r="A48" s="2" t="s">
        <v>728</v>
      </c>
      <c r="B48" s="2"/>
      <c r="C48" s="2"/>
      <c r="D48" s="2"/>
      <c r="E48" s="2"/>
      <c r="F48" s="2"/>
      <c r="G48" s="17"/>
      <c r="H48" s="2"/>
      <c r="I48" s="2"/>
      <c r="J48" s="2"/>
      <c r="K48" s="2"/>
    </row>
    <row r="49" spans="1:11" x14ac:dyDescent="0.25">
      <c r="A49" s="2" t="s">
        <v>731</v>
      </c>
      <c r="B49" s="2"/>
      <c r="C49" s="2"/>
      <c r="D49" s="2"/>
      <c r="E49" s="2"/>
      <c r="F49" s="2"/>
      <c r="G49" s="17"/>
      <c r="H49" s="2"/>
      <c r="I49" s="2"/>
      <c r="J49" s="2"/>
      <c r="K49" s="2"/>
    </row>
    <row r="50" spans="1:11" x14ac:dyDescent="0.25">
      <c r="A50" s="2" t="s">
        <v>738</v>
      </c>
      <c r="B50" s="2" t="s">
        <v>484</v>
      </c>
      <c r="C50" s="2"/>
      <c r="D50" s="2"/>
      <c r="E50" s="2"/>
      <c r="F50" s="2"/>
      <c r="G50" s="17">
        <v>100</v>
      </c>
      <c r="H50" s="2"/>
      <c r="I50" s="2"/>
      <c r="J50" s="2"/>
      <c r="K50" s="2"/>
    </row>
    <row r="51" spans="1:11" x14ac:dyDescent="0.25">
      <c r="A51" s="2" t="s">
        <v>742</v>
      </c>
      <c r="B51" s="2"/>
      <c r="C51" s="2"/>
      <c r="D51" s="2"/>
      <c r="E51" s="2"/>
      <c r="F51" s="2"/>
      <c r="G51" s="17"/>
      <c r="H51" s="2"/>
      <c r="I51" s="2"/>
      <c r="J51" s="2"/>
      <c r="K51" s="2"/>
    </row>
    <row r="52" spans="1:11" x14ac:dyDescent="0.25">
      <c r="A52" s="2" t="s">
        <v>747</v>
      </c>
      <c r="B52" s="2" t="s">
        <v>527</v>
      </c>
      <c r="C52" s="2" t="s">
        <v>716</v>
      </c>
      <c r="D52" s="2" t="s">
        <v>416</v>
      </c>
      <c r="E52" s="2" t="s">
        <v>693</v>
      </c>
      <c r="F52" s="2"/>
      <c r="G52" s="17">
        <v>35</v>
      </c>
      <c r="H52" s="2">
        <v>20</v>
      </c>
      <c r="I52" s="2">
        <v>20</v>
      </c>
      <c r="J52" s="2">
        <v>15</v>
      </c>
      <c r="K52" s="2">
        <v>10</v>
      </c>
    </row>
    <row r="53" spans="1:11" x14ac:dyDescent="0.25">
      <c r="A53" s="2" t="s">
        <v>756</v>
      </c>
      <c r="B53" s="2"/>
      <c r="C53" s="2"/>
      <c r="D53" s="2"/>
      <c r="E53" s="2"/>
      <c r="F53" s="2"/>
      <c r="G53" s="17"/>
      <c r="H53" s="2"/>
      <c r="I53" s="2"/>
      <c r="J53" s="2"/>
      <c r="K53" s="2"/>
    </row>
    <row r="54" spans="1:11" x14ac:dyDescent="0.25">
      <c r="A54" s="34" t="s">
        <v>765</v>
      </c>
      <c r="B54" s="35"/>
      <c r="C54" s="35"/>
      <c r="D54" s="35"/>
      <c r="E54" s="35"/>
      <c r="F54" s="35"/>
      <c r="G54" s="44"/>
      <c r="H54" s="34"/>
      <c r="I54" s="34"/>
      <c r="J54" s="34"/>
      <c r="K54" s="34"/>
    </row>
    <row r="55" spans="1:11" x14ac:dyDescent="0.25">
      <c r="A55" s="34" t="s">
        <v>767</v>
      </c>
      <c r="B55" s="35"/>
      <c r="C55" s="35"/>
      <c r="D55" s="35"/>
      <c r="E55" s="35"/>
      <c r="F55" s="35"/>
      <c r="G55" s="44"/>
      <c r="H55" s="34"/>
      <c r="I55" s="34"/>
      <c r="J55" s="34"/>
      <c r="K55" s="34"/>
    </row>
    <row r="56" spans="1:11" x14ac:dyDescent="0.25">
      <c r="A56" s="34" t="s">
        <v>770</v>
      </c>
      <c r="B56" s="35"/>
      <c r="C56" s="35"/>
      <c r="D56" s="35"/>
      <c r="E56" s="35"/>
      <c r="F56" s="35"/>
      <c r="G56" s="44"/>
      <c r="H56" s="34"/>
      <c r="I56" s="34"/>
      <c r="J56" s="34"/>
      <c r="K56" s="34"/>
    </row>
    <row r="57" spans="1:11" x14ac:dyDescent="0.25">
      <c r="A57" s="34" t="s">
        <v>774</v>
      </c>
      <c r="B57" s="35"/>
      <c r="C57" s="35"/>
      <c r="D57" s="35"/>
      <c r="E57" s="35"/>
      <c r="F57" s="35"/>
      <c r="G57" s="44"/>
      <c r="H57" s="34"/>
      <c r="I57" s="34"/>
      <c r="J57" s="34"/>
      <c r="K57" s="34"/>
    </row>
    <row r="58" spans="1:11" x14ac:dyDescent="0.25">
      <c r="A58" s="34" t="s">
        <v>776</v>
      </c>
      <c r="B58" s="35"/>
      <c r="C58" s="35"/>
      <c r="D58" s="35"/>
      <c r="E58" s="35"/>
      <c r="F58" s="35"/>
      <c r="G58" s="44"/>
      <c r="H58" s="34"/>
      <c r="I58" s="34"/>
      <c r="J58" s="34"/>
      <c r="K58" s="3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XFD1048571"/>
  <sheetViews>
    <sheetView topLeftCell="F1" workbookViewId="0">
      <selection activeCell="I40" sqref="I40"/>
    </sheetView>
  </sheetViews>
  <sheetFormatPr defaultRowHeight="15" x14ac:dyDescent="0.25"/>
  <cols>
    <col min="2" max="2" width="21" customWidth="1"/>
    <col min="3" max="3" width="12.7109375" customWidth="1"/>
    <col min="4" max="4" width="22.28515625" customWidth="1"/>
    <col min="5" max="5" width="21.85546875" customWidth="1"/>
    <col min="6" max="6" width="21.28515625" customWidth="1"/>
    <col min="7" max="7" width="23.5703125" customWidth="1"/>
    <col min="8" max="8" width="14" customWidth="1"/>
    <col min="9" max="9" width="61.7109375" bestFit="1" customWidth="1"/>
    <col min="10" max="10" width="15.42578125" customWidth="1"/>
    <col min="11" max="11" width="15.42578125" style="2" customWidth="1"/>
    <col min="12" max="12" width="15.42578125" style="62" customWidth="1"/>
    <col min="13" max="13" width="13.140625" bestFit="1" customWidth="1"/>
    <col min="14" max="14" width="16.28515625" bestFit="1" customWidth="1"/>
    <col min="15" max="15" width="11.42578125" bestFit="1" customWidth="1"/>
    <col min="16" max="16" width="23.7109375" bestFit="1" customWidth="1"/>
    <col min="17" max="17" width="13.5703125" bestFit="1" customWidth="1"/>
    <col min="18" max="18" width="20.7109375" bestFit="1" customWidth="1"/>
    <col min="19" max="19" width="23.28515625" bestFit="1" customWidth="1"/>
  </cols>
  <sheetData>
    <row r="1" spans="1:20" x14ac:dyDescent="0.25">
      <c r="A1" s="4" t="s">
        <v>162</v>
      </c>
      <c r="B1" s="4" t="s">
        <v>172</v>
      </c>
      <c r="C1" s="4" t="s">
        <v>173</v>
      </c>
      <c r="D1" s="4" t="s">
        <v>174</v>
      </c>
      <c r="E1" s="4" t="s">
        <v>175</v>
      </c>
      <c r="F1" s="4" t="s">
        <v>176</v>
      </c>
      <c r="G1" s="4" t="s">
        <v>177</v>
      </c>
      <c r="H1" s="4" t="s">
        <v>178</v>
      </c>
      <c r="I1" s="4" t="s">
        <v>179</v>
      </c>
      <c r="J1" s="5" t="s">
        <v>163</v>
      </c>
      <c r="K1" s="71" t="s">
        <v>169</v>
      </c>
      <c r="L1" s="70"/>
    </row>
    <row r="2" spans="1:20" x14ac:dyDescent="0.25">
      <c r="A2" s="2" t="s">
        <v>386</v>
      </c>
      <c r="B2" s="6"/>
      <c r="C2" s="6"/>
      <c r="D2" s="6">
        <v>1</v>
      </c>
      <c r="E2" s="6"/>
      <c r="F2" s="6"/>
      <c r="G2" s="6"/>
      <c r="H2" s="6"/>
      <c r="I2" s="6"/>
      <c r="J2" s="11" t="s">
        <v>387</v>
      </c>
      <c r="K2" s="6">
        <v>1</v>
      </c>
      <c r="L2" s="66"/>
      <c r="M2" s="82" t="s">
        <v>820</v>
      </c>
      <c r="N2" s="82"/>
      <c r="O2" s="82"/>
      <c r="P2" s="82"/>
      <c r="Q2" s="82"/>
      <c r="R2" s="82"/>
      <c r="S2" s="82"/>
      <c r="T2" s="82"/>
    </row>
    <row r="3" spans="1:20" x14ac:dyDescent="0.25">
      <c r="A3" s="2" t="s">
        <v>394</v>
      </c>
      <c r="B3" s="6"/>
      <c r="C3" s="6"/>
      <c r="D3" s="6">
        <v>1</v>
      </c>
      <c r="E3" s="6"/>
      <c r="F3" s="6"/>
      <c r="G3" s="6"/>
      <c r="H3" s="6"/>
      <c r="I3" s="6"/>
      <c r="J3" s="11" t="s">
        <v>387</v>
      </c>
      <c r="K3" s="6">
        <v>1</v>
      </c>
      <c r="L3" s="66"/>
      <c r="M3" s="68"/>
      <c r="N3" s="2" t="s">
        <v>821</v>
      </c>
      <c r="O3" s="2" t="s">
        <v>822</v>
      </c>
      <c r="P3" s="2" t="s">
        <v>823</v>
      </c>
      <c r="Q3" s="2" t="s">
        <v>824</v>
      </c>
      <c r="R3" s="2" t="s">
        <v>825</v>
      </c>
      <c r="S3" s="2" t="s">
        <v>826</v>
      </c>
    </row>
    <row r="4" spans="1:20" x14ac:dyDescent="0.25">
      <c r="A4" s="2" t="s">
        <v>396</v>
      </c>
      <c r="B4" s="6"/>
      <c r="C4" s="6"/>
      <c r="D4" s="6">
        <v>1</v>
      </c>
      <c r="E4" s="6"/>
      <c r="F4" s="6"/>
      <c r="G4" s="6"/>
      <c r="H4" s="6"/>
      <c r="I4" s="6"/>
      <c r="J4" s="11" t="s">
        <v>387</v>
      </c>
      <c r="K4" s="6">
        <v>1</v>
      </c>
      <c r="L4" s="66"/>
      <c r="M4" s="68" t="s">
        <v>400</v>
      </c>
      <c r="N4" s="2">
        <f>COUNTIFS(Table3[A.3/1_Manufacturer],"1",Table3[Custom: Scale],"Large")</f>
        <v>4</v>
      </c>
      <c r="O4" s="2">
        <f>COUNTIFS(Table3[A.3/1_Solo],"1",Table3[Custom: Scale],"Large")</f>
        <v>4</v>
      </c>
      <c r="P4" s="2">
        <f>COUNTIFS(Table3[A.3/1_Part_of_a_pool],"1",Table3[Custom: Scale],"Large")</f>
        <v>5</v>
      </c>
      <c r="Q4" s="2">
        <f>COUNTIFS(Table3[A.3/1_Pool_Operator],"1",Table3[Custom: Scale],"Large")</f>
        <v>5</v>
      </c>
      <c r="R4" s="2">
        <f>COUNTIFS(Table3[A.3/1_Cloud_Mining],"1",Table3[Custom: Scale],"Large")</f>
        <v>6</v>
      </c>
      <c r="S4" s="2">
        <f>COUNTIFS(Table3[A.3/1_Remote_Hosting],"1",Table3[Custom: Scale],"Large")</f>
        <v>6</v>
      </c>
    </row>
    <row r="5" spans="1:20" x14ac:dyDescent="0.25">
      <c r="A5" s="2" t="s">
        <v>399</v>
      </c>
      <c r="B5" s="6"/>
      <c r="C5" s="6">
        <v>1</v>
      </c>
      <c r="D5" s="6"/>
      <c r="E5" s="6"/>
      <c r="F5" s="6"/>
      <c r="G5" s="6"/>
      <c r="H5" s="6"/>
      <c r="I5" s="6"/>
      <c r="J5" s="11" t="s">
        <v>400</v>
      </c>
      <c r="K5" s="6">
        <v>1</v>
      </c>
      <c r="L5" s="66"/>
      <c r="M5" s="68" t="s">
        <v>387</v>
      </c>
      <c r="N5" s="2">
        <f>COUNTIFS(Table3[A.3/1_Manufacturer],"1",Table3[Custom: Scale],"Small")</f>
        <v>5</v>
      </c>
      <c r="O5" s="2">
        <f>COUNTIFS(Table3[A.3/1_Solo],"1",Table3[Custom: Scale],"Small")</f>
        <v>17</v>
      </c>
      <c r="P5" s="2">
        <f>COUNTIFS(Table3[A.3/1_Part_of_a_pool],"1",Table3[Custom: Scale],"Small")</f>
        <v>27</v>
      </c>
      <c r="Q5" s="2">
        <f>COUNTIFS(Table3[A.3/1_Pool_Operator],"1",Table3[Custom: Scale],"Small")</f>
        <v>3</v>
      </c>
      <c r="R5" s="2">
        <f>COUNTIFS(Table3[A.3/1_Cloud_Mining],"1",Table3[Custom: Scale],"Small")</f>
        <v>2</v>
      </c>
      <c r="S5" s="2">
        <f>COUNTIFS(Table3[A.3/1_Remote_Hosting],"1",Table3[Custom: Scale],"Small")</f>
        <v>5</v>
      </c>
    </row>
    <row r="6" spans="1:20" x14ac:dyDescent="0.25">
      <c r="A6" s="2" t="s">
        <v>410</v>
      </c>
      <c r="B6" s="6"/>
      <c r="C6" s="6"/>
      <c r="D6" s="6">
        <v>1</v>
      </c>
      <c r="E6" s="6"/>
      <c r="F6" s="6"/>
      <c r="G6" s="6"/>
      <c r="H6" s="6"/>
      <c r="I6" s="6"/>
      <c r="J6" s="11" t="s">
        <v>387</v>
      </c>
      <c r="K6" s="6">
        <v>1</v>
      </c>
      <c r="L6" s="66"/>
      <c r="M6" s="68" t="s">
        <v>827</v>
      </c>
      <c r="N6" s="2">
        <f t="shared" ref="N6:S6" si="0">SUM(N4:N5)</f>
        <v>9</v>
      </c>
      <c r="O6" s="2">
        <f t="shared" si="0"/>
        <v>21</v>
      </c>
      <c r="P6" s="2">
        <f t="shared" si="0"/>
        <v>32</v>
      </c>
      <c r="Q6" s="2">
        <f t="shared" si="0"/>
        <v>8</v>
      </c>
      <c r="R6" s="2">
        <f t="shared" si="0"/>
        <v>8</v>
      </c>
      <c r="S6" s="2">
        <f t="shared" si="0"/>
        <v>11</v>
      </c>
    </row>
    <row r="7" spans="1:20" x14ac:dyDescent="0.25">
      <c r="A7" s="2" t="s">
        <v>417</v>
      </c>
      <c r="B7" s="6"/>
      <c r="C7" s="6"/>
      <c r="D7" s="6"/>
      <c r="E7" s="6">
        <v>1</v>
      </c>
      <c r="F7" s="6"/>
      <c r="G7" s="6">
        <v>1</v>
      </c>
      <c r="H7" s="6"/>
      <c r="I7" s="6"/>
      <c r="J7" s="11" t="s">
        <v>387</v>
      </c>
      <c r="K7" s="6">
        <v>2</v>
      </c>
      <c r="L7" s="66"/>
    </row>
    <row r="8" spans="1:20" x14ac:dyDescent="0.25">
      <c r="A8" s="2" t="s">
        <v>430</v>
      </c>
      <c r="B8" s="6"/>
      <c r="C8" s="6"/>
      <c r="D8" s="6">
        <v>1</v>
      </c>
      <c r="E8" s="6"/>
      <c r="F8" s="19">
        <v>1</v>
      </c>
      <c r="G8" s="6"/>
      <c r="H8" s="6"/>
      <c r="I8" s="6"/>
      <c r="J8" s="11" t="s">
        <v>387</v>
      </c>
      <c r="K8" s="6">
        <v>2</v>
      </c>
      <c r="L8" s="66"/>
      <c r="M8" s="68"/>
      <c r="N8" s="64" t="s">
        <v>828</v>
      </c>
      <c r="O8" s="64" t="s">
        <v>822</v>
      </c>
      <c r="P8" s="64" t="s">
        <v>829</v>
      </c>
      <c r="Q8" s="64" t="s">
        <v>830</v>
      </c>
      <c r="R8" s="64" t="s">
        <v>825</v>
      </c>
      <c r="S8" s="64" t="s">
        <v>826</v>
      </c>
    </row>
    <row r="9" spans="1:20" x14ac:dyDescent="0.25">
      <c r="A9" s="2" t="s">
        <v>448</v>
      </c>
      <c r="B9" s="6"/>
      <c r="C9" s="6"/>
      <c r="D9" s="6">
        <v>1</v>
      </c>
      <c r="E9" s="6"/>
      <c r="F9" s="6"/>
      <c r="G9" s="6"/>
      <c r="H9" s="6"/>
      <c r="I9" s="6"/>
      <c r="J9" s="11" t="s">
        <v>387</v>
      </c>
      <c r="K9" s="6">
        <v>1</v>
      </c>
      <c r="L9" s="66"/>
      <c r="M9" s="69" t="s">
        <v>400</v>
      </c>
      <c r="N9" s="63">
        <f t="shared" ref="N9:S9" si="1">N4/N6</f>
        <v>0.44444444444444442</v>
      </c>
      <c r="O9" s="63">
        <f t="shared" si="1"/>
        <v>0.19047619047619047</v>
      </c>
      <c r="P9" s="63">
        <f t="shared" si="1"/>
        <v>0.15625</v>
      </c>
      <c r="Q9" s="63">
        <f t="shared" si="1"/>
        <v>0.625</v>
      </c>
      <c r="R9" s="63">
        <f t="shared" si="1"/>
        <v>0.75</v>
      </c>
      <c r="S9" s="63">
        <f t="shared" si="1"/>
        <v>0.54545454545454541</v>
      </c>
    </row>
    <row r="10" spans="1:20" x14ac:dyDescent="0.25">
      <c r="A10" s="2" t="s">
        <v>450</v>
      </c>
      <c r="B10" s="6"/>
      <c r="C10" s="6"/>
      <c r="D10" s="6">
        <v>1</v>
      </c>
      <c r="E10" s="6"/>
      <c r="F10" s="6"/>
      <c r="G10" s="6"/>
      <c r="H10" s="6"/>
      <c r="I10" s="6"/>
      <c r="J10" s="11" t="s">
        <v>387</v>
      </c>
      <c r="K10" s="6">
        <v>1</v>
      </c>
      <c r="L10" s="66"/>
      <c r="M10" s="69" t="s">
        <v>387</v>
      </c>
      <c r="N10" s="63">
        <f t="shared" ref="N10:S10" si="2">N5/N6</f>
        <v>0.55555555555555558</v>
      </c>
      <c r="O10" s="63">
        <f t="shared" si="2"/>
        <v>0.80952380952380953</v>
      </c>
      <c r="P10" s="63">
        <f t="shared" si="2"/>
        <v>0.84375</v>
      </c>
      <c r="Q10" s="63">
        <f t="shared" si="2"/>
        <v>0.375</v>
      </c>
      <c r="R10" s="63">
        <f t="shared" si="2"/>
        <v>0.25</v>
      </c>
      <c r="S10" s="63">
        <f t="shared" si="2"/>
        <v>0.45454545454545453</v>
      </c>
    </row>
    <row r="11" spans="1:20" x14ac:dyDescent="0.25">
      <c r="A11" s="2" t="s">
        <v>455</v>
      </c>
      <c r="B11" s="6"/>
      <c r="C11" s="6">
        <v>1</v>
      </c>
      <c r="D11" s="6"/>
      <c r="E11" s="6"/>
      <c r="F11" s="6"/>
      <c r="G11" s="6"/>
      <c r="H11" s="6"/>
      <c r="I11" s="6"/>
      <c r="J11" s="11" t="s">
        <v>387</v>
      </c>
      <c r="K11" s="6">
        <v>1</v>
      </c>
      <c r="L11" s="66"/>
      <c r="M11" s="69" t="s">
        <v>827</v>
      </c>
      <c r="N11" s="63">
        <f t="shared" ref="N11:R11" si="3">SUM(N9:N10)</f>
        <v>1</v>
      </c>
      <c r="O11" s="63">
        <f t="shared" si="3"/>
        <v>1</v>
      </c>
      <c r="P11" s="63">
        <f t="shared" si="3"/>
        <v>1</v>
      </c>
      <c r="Q11" s="63">
        <f t="shared" si="3"/>
        <v>1</v>
      </c>
      <c r="R11" s="63">
        <f t="shared" si="3"/>
        <v>1</v>
      </c>
      <c r="S11" s="63">
        <f>SUM(S9:S10)</f>
        <v>1</v>
      </c>
    </row>
    <row r="12" spans="1:20" x14ac:dyDescent="0.25">
      <c r="A12" s="2" t="s">
        <v>463</v>
      </c>
      <c r="B12" s="6"/>
      <c r="C12" s="6">
        <v>1</v>
      </c>
      <c r="D12" s="6"/>
      <c r="E12" s="6"/>
      <c r="F12" s="6"/>
      <c r="G12" s="6"/>
      <c r="H12" s="6"/>
      <c r="I12" s="6"/>
      <c r="J12" s="11" t="s">
        <v>387</v>
      </c>
      <c r="K12" s="6">
        <v>1</v>
      </c>
      <c r="L12" s="66"/>
    </row>
    <row r="13" spans="1:20" x14ac:dyDescent="0.25">
      <c r="A13" s="2" t="s">
        <v>471</v>
      </c>
      <c r="B13" s="6"/>
      <c r="C13" s="6"/>
      <c r="D13" s="6"/>
      <c r="E13" s="6">
        <v>1</v>
      </c>
      <c r="F13" s="6"/>
      <c r="G13" s="6"/>
      <c r="H13" s="6"/>
      <c r="I13" s="6"/>
      <c r="J13" s="11" t="s">
        <v>387</v>
      </c>
      <c r="K13" s="6">
        <v>1</v>
      </c>
      <c r="L13" s="66"/>
    </row>
    <row r="14" spans="1:20" x14ac:dyDescent="0.25">
      <c r="A14" s="2" t="s">
        <v>480</v>
      </c>
      <c r="B14" s="6"/>
      <c r="C14" s="6"/>
      <c r="D14" s="6">
        <v>1</v>
      </c>
      <c r="E14" s="6"/>
      <c r="F14" s="6"/>
      <c r="G14" s="6"/>
      <c r="H14" s="6"/>
      <c r="I14" s="6"/>
      <c r="J14" s="11" t="s">
        <v>387</v>
      </c>
      <c r="K14" s="6">
        <v>1</v>
      </c>
      <c r="L14" s="66"/>
    </row>
    <row r="15" spans="1:20" x14ac:dyDescent="0.25">
      <c r="A15" s="2" t="s">
        <v>485</v>
      </c>
      <c r="B15" s="6"/>
      <c r="C15" s="6"/>
      <c r="D15" s="6">
        <v>1</v>
      </c>
      <c r="E15" s="6"/>
      <c r="F15" s="6"/>
      <c r="G15" s="6"/>
      <c r="H15" s="6"/>
      <c r="I15" s="6"/>
      <c r="J15" s="11" t="s">
        <v>387</v>
      </c>
      <c r="K15" s="6">
        <v>1</v>
      </c>
      <c r="L15" s="66"/>
    </row>
    <row r="16" spans="1:20" x14ac:dyDescent="0.25">
      <c r="A16" s="2" t="s">
        <v>486</v>
      </c>
      <c r="B16" s="6"/>
      <c r="C16" s="6">
        <v>1</v>
      </c>
      <c r="D16" s="6"/>
      <c r="E16" s="6"/>
      <c r="F16" s="6"/>
      <c r="G16" s="6"/>
      <c r="H16" s="6"/>
      <c r="I16" s="6"/>
      <c r="J16" s="11" t="s">
        <v>387</v>
      </c>
      <c r="K16" s="6">
        <v>1</v>
      </c>
      <c r="L16" s="66"/>
      <c r="M16" s="56"/>
    </row>
    <row r="17" spans="1:18 16384:16384" x14ac:dyDescent="0.25">
      <c r="A17" s="2" t="s">
        <v>491</v>
      </c>
      <c r="B17" s="6">
        <v>1</v>
      </c>
      <c r="C17" s="6">
        <v>1</v>
      </c>
      <c r="D17" s="6"/>
      <c r="E17" s="6"/>
      <c r="F17" s="6"/>
      <c r="G17" s="6"/>
      <c r="H17" s="6"/>
      <c r="I17" s="6"/>
      <c r="J17" s="11" t="s">
        <v>387</v>
      </c>
      <c r="K17" s="6">
        <v>2</v>
      </c>
      <c r="L17" s="66"/>
      <c r="M17" s="56"/>
    </row>
    <row r="18" spans="1:18 16384:16384" x14ac:dyDescent="0.25">
      <c r="A18" s="2" t="s">
        <v>506</v>
      </c>
      <c r="B18" s="6"/>
      <c r="C18" s="6"/>
      <c r="D18" s="6">
        <v>1</v>
      </c>
      <c r="E18" s="6"/>
      <c r="F18" s="6"/>
      <c r="G18" s="6"/>
      <c r="H18" s="6"/>
      <c r="I18" s="6"/>
      <c r="J18" s="11" t="s">
        <v>387</v>
      </c>
      <c r="K18" s="6">
        <v>1</v>
      </c>
      <c r="L18" s="66"/>
      <c r="M18" s="56"/>
    </row>
    <row r="19" spans="1:18 16384:16384" x14ac:dyDescent="0.25">
      <c r="A19" s="2" t="s">
        <v>507</v>
      </c>
      <c r="B19" s="6">
        <v>1</v>
      </c>
      <c r="C19" s="6"/>
      <c r="D19" s="6"/>
      <c r="E19" s="6"/>
      <c r="F19" s="6"/>
      <c r="G19" s="6">
        <v>1</v>
      </c>
      <c r="H19" s="6">
        <v>1</v>
      </c>
      <c r="I19" s="6" t="s">
        <v>510</v>
      </c>
      <c r="J19" s="11" t="s">
        <v>400</v>
      </c>
      <c r="K19" s="6">
        <v>2</v>
      </c>
      <c r="L19" s="66"/>
    </row>
    <row r="20" spans="1:18 16384:16384" x14ac:dyDescent="0.25">
      <c r="A20" s="2" t="s">
        <v>520</v>
      </c>
      <c r="B20" s="6">
        <v>1</v>
      </c>
      <c r="C20" s="6"/>
      <c r="D20" s="6">
        <v>1</v>
      </c>
      <c r="E20" s="6"/>
      <c r="F20" s="6"/>
      <c r="G20" s="6"/>
      <c r="H20" s="6"/>
      <c r="I20" s="6"/>
      <c r="J20" s="11" t="s">
        <v>387</v>
      </c>
      <c r="K20" s="6">
        <v>2</v>
      </c>
      <c r="L20" s="66"/>
    </row>
    <row r="21" spans="1:18 16384:16384" x14ac:dyDescent="0.25">
      <c r="A21" s="2" t="s">
        <v>529</v>
      </c>
      <c r="B21" s="6"/>
      <c r="C21" s="6">
        <v>1</v>
      </c>
      <c r="D21" s="6"/>
      <c r="E21" s="6"/>
      <c r="F21" s="6"/>
      <c r="G21" s="6"/>
      <c r="H21" s="6"/>
      <c r="I21" s="6"/>
      <c r="J21" s="11" t="s">
        <v>387</v>
      </c>
      <c r="K21" s="6">
        <v>1</v>
      </c>
      <c r="L21" s="66"/>
      <c r="M21" s="84" t="s">
        <v>831</v>
      </c>
      <c r="N21" s="84"/>
      <c r="O21" s="84"/>
      <c r="P21" s="84"/>
      <c r="Q21" s="84"/>
      <c r="R21" s="84"/>
    </row>
    <row r="22" spans="1:18 16384:16384" x14ac:dyDescent="0.25">
      <c r="A22" s="2" t="s">
        <v>533</v>
      </c>
      <c r="B22" s="6"/>
      <c r="C22" s="6">
        <v>1</v>
      </c>
      <c r="D22" s="6"/>
      <c r="E22" s="6"/>
      <c r="F22" s="6"/>
      <c r="G22" s="6"/>
      <c r="H22" s="6">
        <v>1</v>
      </c>
      <c r="I22" s="6" t="s">
        <v>534</v>
      </c>
      <c r="J22" s="11" t="s">
        <v>387</v>
      </c>
      <c r="K22" s="6">
        <v>1</v>
      </c>
      <c r="L22" s="66"/>
      <c r="M22" s="2"/>
      <c r="N22" s="2" t="s">
        <v>832</v>
      </c>
      <c r="O22" s="2" t="s">
        <v>834</v>
      </c>
      <c r="P22" s="2" t="s">
        <v>835</v>
      </c>
      <c r="Q22" s="2" t="s">
        <v>833</v>
      </c>
      <c r="R22" s="3" t="s">
        <v>836</v>
      </c>
    </row>
    <row r="23" spans="1:18 16384:16384" x14ac:dyDescent="0.25">
      <c r="A23" s="2" t="s">
        <v>539</v>
      </c>
      <c r="B23" s="6"/>
      <c r="C23" s="6">
        <v>1</v>
      </c>
      <c r="D23" s="6"/>
      <c r="E23" s="6"/>
      <c r="F23" s="6"/>
      <c r="G23" s="6"/>
      <c r="H23" s="6"/>
      <c r="I23" s="6"/>
      <c r="J23" s="11" t="s">
        <v>387</v>
      </c>
      <c r="K23" s="6">
        <v>1</v>
      </c>
      <c r="L23" s="66"/>
      <c r="M23" s="2" t="s">
        <v>818</v>
      </c>
      <c r="N23" s="2">
        <f>COUNTIFS(Table3[Custom: Scale],"Large",$K$2:$K$58,"1")</f>
        <v>6</v>
      </c>
      <c r="O23" s="2">
        <f>COUNTIFS(Table3[Custom: Scale],"Large",$K$2:$K$58,"2")</f>
        <v>2</v>
      </c>
      <c r="P23" s="2">
        <f>COUNTIFS(Table3[Custom: Scale],"Large",$K$2:$K$58,"3")</f>
        <v>3</v>
      </c>
      <c r="Q23" s="2">
        <f>COUNTIFS(Table3[Custom: Scale],"Large",$K$2:$K$58,"&gt;=4")</f>
        <v>2</v>
      </c>
      <c r="R23" s="2">
        <f>SUM(N23:Q23)</f>
        <v>13</v>
      </c>
    </row>
    <row r="24" spans="1:18 16384:16384" x14ac:dyDescent="0.25">
      <c r="A24" s="2" t="s">
        <v>542</v>
      </c>
      <c r="B24" s="6"/>
      <c r="C24" s="6">
        <v>1</v>
      </c>
      <c r="D24" s="6"/>
      <c r="E24" s="6"/>
      <c r="F24" s="6"/>
      <c r="G24" s="6"/>
      <c r="H24" s="6"/>
      <c r="I24" s="6"/>
      <c r="J24" s="11" t="s">
        <v>387</v>
      </c>
      <c r="K24" s="6">
        <v>1</v>
      </c>
      <c r="L24" s="66"/>
      <c r="M24" s="2" t="s">
        <v>819</v>
      </c>
      <c r="N24" s="2">
        <f>COUNTIFS(Table3[Custom: Scale],"Small",$K$2:$K$58,"1")</f>
        <v>33</v>
      </c>
      <c r="O24" s="2">
        <f>COUNTIFS(Table3[Custom: Scale],"Small",$K$2:$K$58,"2")</f>
        <v>9</v>
      </c>
      <c r="P24" s="2">
        <f>COUNTIFS(Table3[Custom: Scale],"Small",$K$2:$K$58,"3")</f>
        <v>1</v>
      </c>
      <c r="Q24" s="2">
        <f>COUNTIFS(Table3[Custom: Scale],"Small",$K$2:$K$58,"&gt;=4")</f>
        <v>1</v>
      </c>
      <c r="R24" s="2">
        <f>SUM(N24:Q24)</f>
        <v>44</v>
      </c>
    </row>
    <row r="25" spans="1:18 16384:16384" x14ac:dyDescent="0.25">
      <c r="A25" s="2" t="s">
        <v>547</v>
      </c>
      <c r="B25" s="6"/>
      <c r="C25" s="6"/>
      <c r="D25" s="6">
        <v>1</v>
      </c>
      <c r="E25" s="6"/>
      <c r="F25" s="6"/>
      <c r="G25" s="6"/>
      <c r="H25" s="6"/>
      <c r="I25" s="6"/>
      <c r="J25" s="11" t="s">
        <v>387</v>
      </c>
      <c r="K25" s="6">
        <v>1</v>
      </c>
      <c r="L25" s="66"/>
      <c r="M25" s="2" t="s">
        <v>836</v>
      </c>
      <c r="N25" s="2">
        <f>SUM(N23:N24)</f>
        <v>39</v>
      </c>
      <c r="O25" s="2">
        <f>SUM(O23:O24)</f>
        <v>11</v>
      </c>
      <c r="P25" s="2">
        <f>SUM(P23:P24)</f>
        <v>4</v>
      </c>
      <c r="Q25" s="2">
        <f>SUM(Q23:Q24)</f>
        <v>3</v>
      </c>
      <c r="R25" s="2"/>
    </row>
    <row r="26" spans="1:18 16384:16384" x14ac:dyDescent="0.25">
      <c r="A26" s="2" t="s">
        <v>548</v>
      </c>
      <c r="B26" s="6">
        <v>1</v>
      </c>
      <c r="C26" s="6">
        <v>1</v>
      </c>
      <c r="D26" s="6">
        <v>1</v>
      </c>
      <c r="E26" s="6">
        <v>1</v>
      </c>
      <c r="F26" s="6">
        <v>1</v>
      </c>
      <c r="G26" s="6">
        <v>1</v>
      </c>
      <c r="H26" s="6">
        <v>1</v>
      </c>
      <c r="I26" s="6" t="s">
        <v>551</v>
      </c>
      <c r="J26" s="11" t="s">
        <v>400</v>
      </c>
      <c r="K26" s="6">
        <v>6</v>
      </c>
      <c r="L26" s="66"/>
    </row>
    <row r="27" spans="1:18 16384:16384" x14ac:dyDescent="0.25">
      <c r="A27" s="2" t="s">
        <v>586</v>
      </c>
      <c r="B27" s="6"/>
      <c r="C27" s="6">
        <v>1</v>
      </c>
      <c r="D27" s="6"/>
      <c r="E27" s="6"/>
      <c r="F27" s="6"/>
      <c r="G27" s="6"/>
      <c r="H27" s="6"/>
      <c r="I27" s="6"/>
      <c r="J27" s="11" t="s">
        <v>387</v>
      </c>
      <c r="K27" s="6">
        <v>1</v>
      </c>
      <c r="L27" s="66"/>
      <c r="M27" s="2"/>
      <c r="N27" s="2" t="s">
        <v>832</v>
      </c>
      <c r="O27" s="2" t="s">
        <v>834</v>
      </c>
      <c r="P27" s="2" t="s">
        <v>835</v>
      </c>
      <c r="Q27" s="2" t="s">
        <v>833</v>
      </c>
      <c r="R27" s="3" t="s">
        <v>836</v>
      </c>
    </row>
    <row r="28" spans="1:18 16384:16384" x14ac:dyDescent="0.25">
      <c r="A28" s="2" t="s">
        <v>590</v>
      </c>
      <c r="B28" s="6"/>
      <c r="C28" s="6">
        <v>1</v>
      </c>
      <c r="D28" s="6">
        <v>1</v>
      </c>
      <c r="E28" s="6"/>
      <c r="F28" s="6"/>
      <c r="G28" s="6"/>
      <c r="H28" s="6"/>
      <c r="I28" s="6"/>
      <c r="J28" s="11" t="s">
        <v>387</v>
      </c>
      <c r="K28" s="6">
        <v>2</v>
      </c>
      <c r="L28" s="66"/>
      <c r="M28" s="2" t="s">
        <v>818</v>
      </c>
      <c r="N28" s="63">
        <f>N23/$R$23</f>
        <v>0.46153846153846156</v>
      </c>
      <c r="O28" s="63">
        <f>O23/$R$23</f>
        <v>0.15384615384615385</v>
      </c>
      <c r="P28" s="63">
        <f>P23/$R$23</f>
        <v>0.23076923076923078</v>
      </c>
      <c r="Q28" s="63">
        <f>Q23/$R$23</f>
        <v>0.15384615384615385</v>
      </c>
      <c r="R28" s="72">
        <f>SUM(N28:Q28)</f>
        <v>1</v>
      </c>
      <c r="XFD28" s="63">
        <f>XFD23/$R$23</f>
        <v>0</v>
      </c>
    </row>
    <row r="29" spans="1:18 16384:16384" x14ac:dyDescent="0.25">
      <c r="A29" s="2" t="s">
        <v>602</v>
      </c>
      <c r="B29" s="6"/>
      <c r="C29" s="6"/>
      <c r="D29" s="6">
        <v>1</v>
      </c>
      <c r="E29" s="6"/>
      <c r="F29" s="6"/>
      <c r="G29" s="6"/>
      <c r="H29" s="6"/>
      <c r="I29" s="6"/>
      <c r="J29" s="11" t="s">
        <v>387</v>
      </c>
      <c r="K29" s="6">
        <v>1</v>
      </c>
      <c r="L29" s="66"/>
      <c r="M29" s="2" t="s">
        <v>819</v>
      </c>
      <c r="N29" s="63">
        <f>N24/$R$24</f>
        <v>0.75</v>
      </c>
      <c r="O29" s="63">
        <f>O24/$R$24</f>
        <v>0.20454545454545456</v>
      </c>
      <c r="P29" s="63">
        <f>P24/$R$24</f>
        <v>2.2727272727272728E-2</v>
      </c>
      <c r="Q29" s="63">
        <f>Q24/$R$24</f>
        <v>2.2727272727272728E-2</v>
      </c>
      <c r="R29" s="72">
        <f>SUM(N29:Q29)</f>
        <v>1</v>
      </c>
    </row>
    <row r="30" spans="1:18 16384:16384" x14ac:dyDescent="0.25">
      <c r="A30" s="2" t="s">
        <v>605</v>
      </c>
      <c r="B30" s="6"/>
      <c r="C30" s="6"/>
      <c r="D30" s="6"/>
      <c r="E30" s="6"/>
      <c r="F30" s="6">
        <v>1</v>
      </c>
      <c r="G30" s="6"/>
      <c r="H30" s="6">
        <v>1</v>
      </c>
      <c r="I30" s="6" t="s">
        <v>608</v>
      </c>
      <c r="J30" s="11" t="s">
        <v>400</v>
      </c>
      <c r="K30" s="6">
        <v>1</v>
      </c>
      <c r="L30" s="66"/>
      <c r="M30" s="2" t="s">
        <v>836</v>
      </c>
      <c r="N30" s="63"/>
      <c r="O30" s="63"/>
      <c r="P30" s="63"/>
      <c r="Q30" s="63"/>
      <c r="R30" s="2"/>
    </row>
    <row r="31" spans="1:18 16384:16384" x14ac:dyDescent="0.25">
      <c r="A31" s="2" t="s">
        <v>612</v>
      </c>
      <c r="B31" s="6"/>
      <c r="C31" s="6">
        <v>1</v>
      </c>
      <c r="D31" s="6"/>
      <c r="E31" s="6"/>
      <c r="F31" s="6"/>
      <c r="G31" s="6"/>
      <c r="H31" s="6"/>
      <c r="I31" s="6"/>
      <c r="J31" s="11" t="s">
        <v>387</v>
      </c>
      <c r="K31" s="6">
        <v>1</v>
      </c>
      <c r="L31" s="66"/>
    </row>
    <row r="32" spans="1:18 16384:16384" x14ac:dyDescent="0.25">
      <c r="A32" s="2" t="s">
        <v>618</v>
      </c>
      <c r="B32" s="6"/>
      <c r="C32" s="6">
        <v>1</v>
      </c>
      <c r="D32" s="6"/>
      <c r="E32" s="6"/>
      <c r="F32" s="6"/>
      <c r="G32" s="6"/>
      <c r="H32" s="6"/>
      <c r="I32" s="6"/>
      <c r="J32" s="11" t="s">
        <v>387</v>
      </c>
      <c r="K32" s="6">
        <v>1</v>
      </c>
      <c r="L32" s="66"/>
    </row>
    <row r="33" spans="1:12" x14ac:dyDescent="0.25">
      <c r="A33" s="2" t="s">
        <v>622</v>
      </c>
      <c r="B33" s="6"/>
      <c r="C33" s="6"/>
      <c r="D33" s="6">
        <v>1</v>
      </c>
      <c r="E33" s="6"/>
      <c r="F33" s="6"/>
      <c r="G33" s="6"/>
      <c r="H33" s="6"/>
      <c r="I33" s="6"/>
      <c r="J33" s="11" t="s">
        <v>387</v>
      </c>
      <c r="K33" s="6">
        <v>1</v>
      </c>
      <c r="L33" s="66"/>
    </row>
    <row r="34" spans="1:12" x14ac:dyDescent="0.25">
      <c r="A34" s="2" t="s">
        <v>624</v>
      </c>
      <c r="B34" s="6"/>
      <c r="C34" s="6">
        <v>1</v>
      </c>
      <c r="D34" s="6">
        <v>1</v>
      </c>
      <c r="E34" s="6"/>
      <c r="F34" s="6"/>
      <c r="G34" s="6"/>
      <c r="H34" s="6"/>
      <c r="I34" s="6"/>
      <c r="J34" s="11" t="s">
        <v>387</v>
      </c>
      <c r="K34" s="6">
        <v>2</v>
      </c>
      <c r="L34" s="66"/>
    </row>
    <row r="35" spans="1:12" x14ac:dyDescent="0.25">
      <c r="A35" s="2" t="s">
        <v>630</v>
      </c>
      <c r="B35" s="6"/>
      <c r="C35" s="6"/>
      <c r="D35" s="6">
        <v>1</v>
      </c>
      <c r="E35" s="6"/>
      <c r="F35" s="6"/>
      <c r="G35" s="6"/>
      <c r="H35" s="6"/>
      <c r="I35" s="6"/>
      <c r="J35" s="11" t="s">
        <v>387</v>
      </c>
      <c r="K35" s="6">
        <v>1</v>
      </c>
      <c r="L35" s="66"/>
    </row>
    <row r="36" spans="1:12" x14ac:dyDescent="0.25">
      <c r="A36" s="2" t="s">
        <v>633</v>
      </c>
      <c r="B36" s="6"/>
      <c r="C36" s="6"/>
      <c r="D36" s="6">
        <v>1</v>
      </c>
      <c r="E36" s="6"/>
      <c r="F36" s="6"/>
      <c r="G36" s="6"/>
      <c r="H36" s="6"/>
      <c r="I36" s="6"/>
      <c r="J36" s="11" t="s">
        <v>387</v>
      </c>
      <c r="K36" s="6">
        <v>1</v>
      </c>
      <c r="L36" s="66"/>
    </row>
    <row r="37" spans="1:12" x14ac:dyDescent="0.25">
      <c r="A37" s="2" t="s">
        <v>639</v>
      </c>
      <c r="B37" s="6"/>
      <c r="C37" s="6"/>
      <c r="D37" s="6">
        <v>1</v>
      </c>
      <c r="E37" s="6"/>
      <c r="F37" s="6"/>
      <c r="G37" s="6"/>
      <c r="H37" s="6"/>
      <c r="I37" s="6"/>
      <c r="J37" s="11" t="s">
        <v>387</v>
      </c>
      <c r="K37" s="6">
        <v>1</v>
      </c>
      <c r="L37" s="66"/>
    </row>
    <row r="38" spans="1:12" x14ac:dyDescent="0.25">
      <c r="A38" s="2" t="s">
        <v>645</v>
      </c>
      <c r="B38" s="6"/>
      <c r="C38" s="6"/>
      <c r="D38" s="6"/>
      <c r="E38" s="6">
        <v>1</v>
      </c>
      <c r="F38" s="6"/>
      <c r="G38" s="6"/>
      <c r="H38" s="6"/>
      <c r="I38" s="6"/>
      <c r="J38" s="11" t="s">
        <v>400</v>
      </c>
      <c r="K38" s="6">
        <v>1</v>
      </c>
      <c r="L38" s="66"/>
    </row>
    <row r="39" spans="1:12" x14ac:dyDescent="0.25">
      <c r="A39" s="2" t="s">
        <v>653</v>
      </c>
      <c r="B39" s="6"/>
      <c r="C39" s="6"/>
      <c r="D39" s="6">
        <v>1</v>
      </c>
      <c r="E39" s="6"/>
      <c r="F39" s="6">
        <v>1</v>
      </c>
      <c r="G39" s="6">
        <v>1</v>
      </c>
      <c r="H39" s="6"/>
      <c r="I39" s="6"/>
      <c r="J39" s="11" t="s">
        <v>400</v>
      </c>
      <c r="K39" s="6">
        <v>3</v>
      </c>
      <c r="L39" s="66"/>
    </row>
    <row r="40" spans="1:12" x14ac:dyDescent="0.25">
      <c r="A40" s="2" t="s">
        <v>668</v>
      </c>
      <c r="B40" s="6"/>
      <c r="C40" s="6"/>
      <c r="D40" s="6"/>
      <c r="E40" s="6">
        <v>1</v>
      </c>
      <c r="F40" s="6">
        <v>1</v>
      </c>
      <c r="G40" s="6"/>
      <c r="H40" s="6"/>
      <c r="I40" s="6"/>
      <c r="J40" s="11" t="s">
        <v>400</v>
      </c>
      <c r="K40" s="6">
        <v>2</v>
      </c>
      <c r="L40" s="66"/>
    </row>
    <row r="41" spans="1:12" x14ac:dyDescent="0.25">
      <c r="A41" s="2" t="s">
        <v>682</v>
      </c>
      <c r="B41" s="6"/>
      <c r="C41" s="6"/>
      <c r="D41" s="6">
        <v>1</v>
      </c>
      <c r="E41" s="6"/>
      <c r="F41" s="6"/>
      <c r="G41" s="6"/>
      <c r="H41" s="6">
        <v>1</v>
      </c>
      <c r="I41" s="6" t="s">
        <v>684</v>
      </c>
      <c r="J41" s="11" t="s">
        <v>387</v>
      </c>
      <c r="K41" s="6">
        <v>1</v>
      </c>
      <c r="L41" s="66"/>
    </row>
    <row r="42" spans="1:12" x14ac:dyDescent="0.25">
      <c r="A42" s="2" t="s">
        <v>686</v>
      </c>
      <c r="B42" s="6"/>
      <c r="C42" s="6"/>
      <c r="D42" s="6">
        <v>1</v>
      </c>
      <c r="E42" s="6"/>
      <c r="F42" s="6"/>
      <c r="G42" s="6"/>
      <c r="H42" s="6"/>
      <c r="I42" s="6"/>
      <c r="J42" s="11" t="s">
        <v>387</v>
      </c>
      <c r="K42" s="6">
        <v>1</v>
      </c>
      <c r="L42" s="66"/>
    </row>
    <row r="43" spans="1:12" x14ac:dyDescent="0.25">
      <c r="A43" s="2" t="s">
        <v>689</v>
      </c>
      <c r="B43" s="6"/>
      <c r="C43" s="6"/>
      <c r="D43" s="6"/>
      <c r="E43" s="6"/>
      <c r="F43" s="6"/>
      <c r="G43" s="19">
        <v>1</v>
      </c>
      <c r="H43" s="6">
        <v>1</v>
      </c>
      <c r="I43" s="6" t="s">
        <v>691</v>
      </c>
      <c r="J43" s="11" t="s">
        <v>400</v>
      </c>
      <c r="K43" s="6">
        <v>1</v>
      </c>
      <c r="L43" s="66"/>
    </row>
    <row r="44" spans="1:12" x14ac:dyDescent="0.25">
      <c r="A44" s="2" t="s">
        <v>695</v>
      </c>
      <c r="B44" s="6">
        <v>1</v>
      </c>
      <c r="C44" s="6"/>
      <c r="D44" s="6">
        <v>1</v>
      </c>
      <c r="E44" s="6">
        <v>1</v>
      </c>
      <c r="F44" s="6">
        <v>1</v>
      </c>
      <c r="G44" s="6">
        <v>1</v>
      </c>
      <c r="H44" s="6"/>
      <c r="I44" s="6"/>
      <c r="J44" s="11" t="s">
        <v>400</v>
      </c>
      <c r="K44" s="6">
        <v>5</v>
      </c>
      <c r="L44" s="66"/>
    </row>
    <row r="45" spans="1:12" x14ac:dyDescent="0.25">
      <c r="A45" s="2" t="s">
        <v>705</v>
      </c>
      <c r="B45" s="6"/>
      <c r="C45" s="6"/>
      <c r="D45" s="6">
        <v>1</v>
      </c>
      <c r="E45" s="6"/>
      <c r="F45" s="6">
        <v>1</v>
      </c>
      <c r="G45" s="6">
        <v>1</v>
      </c>
      <c r="H45" s="6"/>
      <c r="I45" s="6"/>
      <c r="J45" s="11" t="s">
        <v>400</v>
      </c>
      <c r="K45" s="6">
        <v>3</v>
      </c>
      <c r="L45" s="66"/>
    </row>
    <row r="46" spans="1:12" x14ac:dyDescent="0.25">
      <c r="A46" s="2" t="s">
        <v>709</v>
      </c>
      <c r="B46" s="6"/>
      <c r="C46" s="6"/>
      <c r="D46" s="6">
        <v>1</v>
      </c>
      <c r="E46" s="6"/>
      <c r="F46" s="6"/>
      <c r="G46" s="6">
        <v>1</v>
      </c>
      <c r="H46" s="6"/>
      <c r="I46" s="6"/>
      <c r="J46" s="11" t="s">
        <v>387</v>
      </c>
      <c r="K46" s="6">
        <v>2</v>
      </c>
      <c r="L46" s="66"/>
    </row>
    <row r="47" spans="1:12" x14ac:dyDescent="0.25">
      <c r="A47" s="2" t="s">
        <v>718</v>
      </c>
      <c r="B47" s="6">
        <v>1</v>
      </c>
      <c r="C47" s="6"/>
      <c r="D47" s="6">
        <v>1</v>
      </c>
      <c r="E47" s="6">
        <v>1</v>
      </c>
      <c r="F47" s="6"/>
      <c r="G47" s="6"/>
      <c r="H47" s="6"/>
      <c r="I47" s="6"/>
      <c r="J47" s="11" t="s">
        <v>400</v>
      </c>
      <c r="K47" s="6">
        <v>3</v>
      </c>
      <c r="L47" s="66"/>
    </row>
    <row r="48" spans="1:12" x14ac:dyDescent="0.25">
      <c r="A48" s="2" t="s">
        <v>728</v>
      </c>
      <c r="B48" s="6">
        <v>1</v>
      </c>
      <c r="C48" s="6">
        <v>1</v>
      </c>
      <c r="D48" s="6">
        <v>1</v>
      </c>
      <c r="E48" s="6">
        <v>1</v>
      </c>
      <c r="F48" s="6"/>
      <c r="G48" s="6">
        <v>1</v>
      </c>
      <c r="H48" s="6"/>
      <c r="I48" s="6"/>
      <c r="J48" s="11" t="s">
        <v>387</v>
      </c>
      <c r="K48" s="6">
        <v>5</v>
      </c>
      <c r="L48" s="66"/>
    </row>
    <row r="49" spans="1:12" x14ac:dyDescent="0.25">
      <c r="A49" s="2" t="s">
        <v>731</v>
      </c>
      <c r="B49" s="6"/>
      <c r="C49" s="6">
        <v>1</v>
      </c>
      <c r="D49" s="6"/>
      <c r="E49" s="6"/>
      <c r="F49" s="6"/>
      <c r="G49" s="6"/>
      <c r="H49" s="6"/>
      <c r="I49" s="6"/>
      <c r="J49" s="11" t="s">
        <v>400</v>
      </c>
      <c r="K49" s="6">
        <v>1</v>
      </c>
      <c r="L49" s="66"/>
    </row>
    <row r="50" spans="1:12" x14ac:dyDescent="0.25">
      <c r="A50" s="2" t="s">
        <v>738</v>
      </c>
      <c r="B50" s="6">
        <v>1</v>
      </c>
      <c r="C50" s="6"/>
      <c r="D50" s="6"/>
      <c r="E50" s="6"/>
      <c r="F50" s="6"/>
      <c r="G50" s="6"/>
      <c r="H50" s="6"/>
      <c r="I50" s="6"/>
      <c r="J50" s="11" t="s">
        <v>387</v>
      </c>
      <c r="K50" s="6">
        <v>1</v>
      </c>
      <c r="L50" s="66"/>
    </row>
    <row r="51" spans="1:12" x14ac:dyDescent="0.25">
      <c r="A51" s="2" t="s">
        <v>742</v>
      </c>
      <c r="B51" s="6"/>
      <c r="C51" s="6">
        <v>1</v>
      </c>
      <c r="D51" s="6">
        <v>1</v>
      </c>
      <c r="E51" s="6"/>
      <c r="F51" s="6"/>
      <c r="G51" s="6"/>
      <c r="H51" s="6"/>
      <c r="I51" s="6"/>
      <c r="J51" s="11" t="s">
        <v>387</v>
      </c>
      <c r="K51" s="6">
        <v>2</v>
      </c>
      <c r="L51" s="66"/>
    </row>
    <row r="52" spans="1:12" x14ac:dyDescent="0.25">
      <c r="A52" s="2" t="s">
        <v>747</v>
      </c>
      <c r="B52" s="6"/>
      <c r="C52" s="6"/>
      <c r="D52" s="6">
        <v>1</v>
      </c>
      <c r="E52" s="6"/>
      <c r="F52" s="6">
        <v>1</v>
      </c>
      <c r="G52" s="6">
        <v>1</v>
      </c>
      <c r="H52" s="6"/>
      <c r="I52" s="6"/>
      <c r="J52" s="11" t="s">
        <v>387</v>
      </c>
      <c r="K52" s="6">
        <v>3</v>
      </c>
      <c r="L52" s="66"/>
    </row>
    <row r="53" spans="1:12" x14ac:dyDescent="0.25">
      <c r="A53" s="2" t="s">
        <v>756</v>
      </c>
      <c r="B53" s="6"/>
      <c r="C53" s="6">
        <v>1</v>
      </c>
      <c r="D53" s="6"/>
      <c r="E53" s="6"/>
      <c r="F53" s="6"/>
      <c r="G53" s="6"/>
      <c r="H53" s="6"/>
      <c r="I53" s="6"/>
      <c r="J53" s="11" t="s">
        <v>400</v>
      </c>
      <c r="K53" s="6">
        <v>1</v>
      </c>
      <c r="L53" s="66"/>
    </row>
    <row r="54" spans="1:12" x14ac:dyDescent="0.25">
      <c r="A54" s="34" t="s">
        <v>765</v>
      </c>
      <c r="B54" s="35"/>
      <c r="C54" s="35"/>
      <c r="D54" s="35">
        <v>1</v>
      </c>
      <c r="E54" s="35"/>
      <c r="F54" s="35"/>
      <c r="G54" s="35"/>
      <c r="H54" s="35"/>
      <c r="I54" s="35"/>
      <c r="J54" s="40" t="s">
        <v>387</v>
      </c>
      <c r="K54" s="35">
        <v>1</v>
      </c>
      <c r="L54" s="66"/>
    </row>
    <row r="55" spans="1:12" x14ac:dyDescent="0.25">
      <c r="A55" s="34" t="s">
        <v>767</v>
      </c>
      <c r="B55" s="35"/>
      <c r="C55" s="35">
        <v>1</v>
      </c>
      <c r="D55" s="35"/>
      <c r="E55" s="35"/>
      <c r="F55" s="35"/>
      <c r="G55" s="35"/>
      <c r="H55" s="35"/>
      <c r="I55" s="35"/>
      <c r="J55" s="40" t="s">
        <v>387</v>
      </c>
      <c r="K55" s="35">
        <v>1</v>
      </c>
      <c r="L55" s="66"/>
    </row>
    <row r="56" spans="1:12" x14ac:dyDescent="0.25">
      <c r="A56" s="34" t="s">
        <v>770</v>
      </c>
      <c r="B56" s="35"/>
      <c r="C56" s="35">
        <v>1</v>
      </c>
      <c r="D56" s="35"/>
      <c r="E56" s="35"/>
      <c r="F56" s="35"/>
      <c r="G56" s="35"/>
      <c r="H56" s="35"/>
      <c r="I56" s="35"/>
      <c r="J56" s="40" t="s">
        <v>387</v>
      </c>
      <c r="K56" s="35">
        <v>1</v>
      </c>
      <c r="L56" s="66"/>
    </row>
    <row r="57" spans="1:12" x14ac:dyDescent="0.25">
      <c r="A57" s="34" t="s">
        <v>774</v>
      </c>
      <c r="B57" s="35"/>
      <c r="C57" s="35"/>
      <c r="D57" s="35">
        <v>1</v>
      </c>
      <c r="E57" s="35"/>
      <c r="F57" s="35"/>
      <c r="G57" s="35">
        <v>1</v>
      </c>
      <c r="H57" s="35"/>
      <c r="I57" s="35"/>
      <c r="J57" s="40" t="s">
        <v>387</v>
      </c>
      <c r="K57" s="35">
        <v>2</v>
      </c>
      <c r="L57" s="66"/>
    </row>
    <row r="58" spans="1:12" x14ac:dyDescent="0.25">
      <c r="A58" s="60" t="s">
        <v>776</v>
      </c>
      <c r="B58" s="61">
        <v>1</v>
      </c>
      <c r="C58" s="37"/>
      <c r="D58" s="37"/>
      <c r="E58" s="37"/>
      <c r="F58" s="37"/>
      <c r="G58" s="37"/>
      <c r="H58" s="37">
        <v>1</v>
      </c>
      <c r="I58" s="37" t="s">
        <v>778</v>
      </c>
      <c r="J58" s="36" t="s">
        <v>387</v>
      </c>
      <c r="K58" s="35">
        <v>1</v>
      </c>
      <c r="L58" s="66"/>
    </row>
    <row r="1048571" spans="10:10" x14ac:dyDescent="0.25">
      <c r="J1048571" t="str">
        <f>CONCATENATE(I1048570,I1048571)</f>
        <v/>
      </c>
    </row>
  </sheetData>
  <mergeCells count="2">
    <mergeCell ref="M2:T2"/>
    <mergeCell ref="M21:R21"/>
  </mergeCells>
  <pageMargins left="0.7" right="0.7" top="0.75" bottom="0.75" header="0.3" footer="0.3"/>
  <drawing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H58"/>
  <sheetViews>
    <sheetView workbookViewId="0">
      <selection sqref="A1:A1048576"/>
    </sheetView>
  </sheetViews>
  <sheetFormatPr defaultRowHeight="15" x14ac:dyDescent="0.25"/>
  <cols>
    <col min="3" max="3" width="15.85546875" bestFit="1" customWidth="1"/>
    <col min="4" max="4" width="25.85546875" bestFit="1" customWidth="1"/>
    <col min="8" max="8" width="17.28515625" bestFit="1" customWidth="1"/>
  </cols>
  <sheetData>
    <row r="1" spans="1:8" x14ac:dyDescent="0.25">
      <c r="A1" s="4" t="s">
        <v>162</v>
      </c>
      <c r="B1" s="4" t="s">
        <v>180</v>
      </c>
      <c r="C1" s="4" t="s">
        <v>181</v>
      </c>
      <c r="D1" s="4" t="s">
        <v>182</v>
      </c>
      <c r="E1" s="4" t="s">
        <v>183</v>
      </c>
      <c r="F1" s="4" t="s">
        <v>184</v>
      </c>
      <c r="G1" s="4" t="s">
        <v>185</v>
      </c>
      <c r="H1" s="4" t="s">
        <v>186</v>
      </c>
    </row>
    <row r="2" spans="1:8" x14ac:dyDescent="0.25">
      <c r="A2" s="2" t="s">
        <v>386</v>
      </c>
      <c r="B2" s="6"/>
      <c r="C2" s="6"/>
      <c r="D2" s="10">
        <v>2017</v>
      </c>
      <c r="E2" s="6"/>
      <c r="F2" s="6"/>
      <c r="G2" s="6"/>
      <c r="H2" s="2"/>
    </row>
    <row r="3" spans="1:8" x14ac:dyDescent="0.25">
      <c r="A3" s="2" t="s">
        <v>394</v>
      </c>
      <c r="B3" s="6"/>
      <c r="C3" s="6"/>
      <c r="D3" s="10">
        <v>2018</v>
      </c>
      <c r="E3" s="6"/>
      <c r="F3" s="6"/>
      <c r="G3" s="6"/>
      <c r="H3" s="2"/>
    </row>
    <row r="4" spans="1:8" x14ac:dyDescent="0.25">
      <c r="A4" s="2" t="s">
        <v>396</v>
      </c>
      <c r="B4" s="6"/>
      <c r="C4" s="6"/>
      <c r="D4" s="6"/>
      <c r="E4" s="6"/>
      <c r="F4" s="6"/>
      <c r="G4" s="6"/>
      <c r="H4" s="2"/>
    </row>
    <row r="5" spans="1:8" x14ac:dyDescent="0.25">
      <c r="A5" s="2" t="s">
        <v>399</v>
      </c>
      <c r="B5" s="6"/>
      <c r="C5" s="6">
        <v>2015</v>
      </c>
      <c r="D5" s="6"/>
      <c r="E5" s="6"/>
      <c r="F5" s="6"/>
      <c r="G5" s="6"/>
      <c r="H5" s="2"/>
    </row>
    <row r="6" spans="1:8" x14ac:dyDescent="0.25">
      <c r="A6" s="2" t="s">
        <v>410</v>
      </c>
      <c r="B6" s="6"/>
      <c r="C6" s="6"/>
      <c r="D6" s="10">
        <v>2017</v>
      </c>
      <c r="E6" s="6"/>
      <c r="F6" s="6"/>
      <c r="G6" s="6"/>
      <c r="H6" s="2"/>
    </row>
    <row r="7" spans="1:8" x14ac:dyDescent="0.25">
      <c r="A7" s="2" t="s">
        <v>417</v>
      </c>
      <c r="B7" s="6"/>
      <c r="C7" s="6"/>
      <c r="D7" s="6"/>
      <c r="E7" s="6"/>
      <c r="F7" s="6"/>
      <c r="G7" s="6"/>
      <c r="H7" s="2"/>
    </row>
    <row r="8" spans="1:8" x14ac:dyDescent="0.25">
      <c r="A8" s="2" t="s">
        <v>430</v>
      </c>
      <c r="B8" s="6"/>
      <c r="C8" s="6"/>
      <c r="D8" s="9">
        <v>2018</v>
      </c>
      <c r="E8" s="9"/>
      <c r="F8" s="9">
        <v>2018</v>
      </c>
      <c r="G8" s="6"/>
      <c r="H8" s="2"/>
    </row>
    <row r="9" spans="1:8" x14ac:dyDescent="0.25">
      <c r="A9" s="2" t="s">
        <v>448</v>
      </c>
      <c r="B9" s="6"/>
      <c r="C9" s="6"/>
      <c r="D9" s="10">
        <v>2017</v>
      </c>
      <c r="E9" s="6"/>
      <c r="F9" s="6"/>
      <c r="G9" s="6"/>
      <c r="H9" s="2"/>
    </row>
    <row r="10" spans="1:8" x14ac:dyDescent="0.25">
      <c r="A10" s="2" t="s">
        <v>450</v>
      </c>
      <c r="B10" s="6"/>
      <c r="C10" s="9"/>
      <c r="D10" s="18">
        <v>2017</v>
      </c>
      <c r="E10" s="9"/>
      <c r="F10" s="9"/>
      <c r="G10" s="9"/>
      <c r="H10" s="2"/>
    </row>
    <row r="11" spans="1:8" x14ac:dyDescent="0.25">
      <c r="A11" s="2" t="s">
        <v>455</v>
      </c>
      <c r="B11" s="6"/>
      <c r="C11" s="9"/>
      <c r="D11" s="9"/>
      <c r="E11" s="9"/>
      <c r="F11" s="9"/>
      <c r="G11" s="9"/>
      <c r="H11" s="2"/>
    </row>
    <row r="12" spans="1:8" x14ac:dyDescent="0.25">
      <c r="A12" s="2" t="s">
        <v>463</v>
      </c>
      <c r="B12" s="6"/>
      <c r="C12" s="18">
        <v>2018</v>
      </c>
      <c r="D12" s="9"/>
      <c r="E12" s="9"/>
      <c r="F12" s="9"/>
      <c r="G12" s="9"/>
      <c r="H12" s="2"/>
    </row>
    <row r="13" spans="1:8" x14ac:dyDescent="0.25">
      <c r="A13" s="2" t="s">
        <v>471</v>
      </c>
      <c r="B13" s="6"/>
      <c r="C13" s="9"/>
      <c r="D13" s="9"/>
      <c r="E13" s="9">
        <v>2017</v>
      </c>
      <c r="F13" s="9"/>
      <c r="G13" s="9"/>
      <c r="H13" s="2"/>
    </row>
    <row r="14" spans="1:8" x14ac:dyDescent="0.25">
      <c r="A14" s="2" t="s">
        <v>480</v>
      </c>
      <c r="B14" s="6"/>
      <c r="C14" s="9"/>
      <c r="D14" s="9">
        <v>2016</v>
      </c>
      <c r="E14" s="9"/>
      <c r="F14" s="9"/>
      <c r="G14" s="9"/>
      <c r="H14" s="2"/>
    </row>
    <row r="15" spans="1:8" x14ac:dyDescent="0.25">
      <c r="A15" s="2" t="s">
        <v>485</v>
      </c>
      <c r="B15" s="6"/>
      <c r="C15" s="9"/>
      <c r="D15" s="9">
        <v>2017</v>
      </c>
      <c r="E15" s="9"/>
      <c r="F15" s="9"/>
      <c r="G15" s="9"/>
      <c r="H15" s="2"/>
    </row>
    <row r="16" spans="1:8" x14ac:dyDescent="0.25">
      <c r="A16" s="2" t="s">
        <v>486</v>
      </c>
      <c r="B16" s="6"/>
      <c r="C16" s="18">
        <v>2017</v>
      </c>
      <c r="D16" s="9"/>
      <c r="E16" s="9"/>
      <c r="F16" s="9"/>
      <c r="G16" s="9"/>
      <c r="H16" s="2"/>
    </row>
    <row r="17" spans="1:8" x14ac:dyDescent="0.25">
      <c r="A17" s="2" t="s">
        <v>491</v>
      </c>
      <c r="B17" s="6"/>
      <c r="C17" s="9"/>
      <c r="D17" s="9"/>
      <c r="E17" s="9"/>
      <c r="F17" s="9"/>
      <c r="G17" s="9"/>
      <c r="H17" s="2"/>
    </row>
    <row r="18" spans="1:8" x14ac:dyDescent="0.25">
      <c r="A18" s="2" t="s">
        <v>506</v>
      </c>
      <c r="B18" s="6"/>
      <c r="C18" s="9"/>
      <c r="D18" s="18">
        <v>2017</v>
      </c>
      <c r="E18" s="9"/>
      <c r="F18" s="9"/>
      <c r="G18" s="9"/>
      <c r="H18" s="2"/>
    </row>
    <row r="19" spans="1:8" x14ac:dyDescent="0.25">
      <c r="A19" s="2" t="s">
        <v>507</v>
      </c>
      <c r="B19" s="6"/>
      <c r="C19" s="9"/>
      <c r="D19" s="9"/>
      <c r="E19" s="9"/>
      <c r="F19" s="9"/>
      <c r="G19" s="9"/>
      <c r="H19" s="2"/>
    </row>
    <row r="20" spans="1:8" x14ac:dyDescent="0.25">
      <c r="A20" s="2" t="s">
        <v>520</v>
      </c>
      <c r="B20" s="10">
        <v>2016</v>
      </c>
      <c r="C20" s="9"/>
      <c r="D20" s="18">
        <v>2016</v>
      </c>
      <c r="E20" s="9"/>
      <c r="F20" s="9"/>
      <c r="G20" s="9"/>
      <c r="H20" s="2"/>
    </row>
    <row r="21" spans="1:8" x14ac:dyDescent="0.25">
      <c r="A21" s="2" t="s">
        <v>529</v>
      </c>
      <c r="B21" s="6"/>
      <c r="C21" s="18">
        <v>2015</v>
      </c>
      <c r="D21" s="9"/>
      <c r="E21" s="9"/>
      <c r="F21" s="9"/>
      <c r="G21" s="9"/>
      <c r="H21" s="2"/>
    </row>
    <row r="22" spans="1:8" x14ac:dyDescent="0.25">
      <c r="A22" s="2" t="s">
        <v>533</v>
      </c>
      <c r="B22" s="6"/>
      <c r="C22" s="9">
        <v>2018</v>
      </c>
      <c r="D22" s="9"/>
      <c r="E22" s="9"/>
      <c r="F22" s="9"/>
      <c r="G22" s="9"/>
      <c r="H22" s="29">
        <v>2018</v>
      </c>
    </row>
    <row r="23" spans="1:8" x14ac:dyDescent="0.25">
      <c r="A23" s="2" t="s">
        <v>539</v>
      </c>
      <c r="B23" s="6"/>
      <c r="C23" s="9"/>
      <c r="D23" s="9"/>
      <c r="E23" s="9"/>
      <c r="F23" s="9"/>
      <c r="G23" s="9"/>
      <c r="H23" s="2"/>
    </row>
    <row r="24" spans="1:8" x14ac:dyDescent="0.25">
      <c r="A24" s="2" t="s">
        <v>542</v>
      </c>
      <c r="B24" s="6"/>
      <c r="C24" s="9"/>
      <c r="D24" s="9"/>
      <c r="E24" s="9"/>
      <c r="F24" s="9"/>
      <c r="G24" s="9"/>
      <c r="H24" s="2"/>
    </row>
    <row r="25" spans="1:8" x14ac:dyDescent="0.25">
      <c r="A25" s="2" t="s">
        <v>547</v>
      </c>
      <c r="B25" s="6"/>
      <c r="C25" s="9"/>
      <c r="D25" s="9">
        <v>2017</v>
      </c>
      <c r="E25" s="9"/>
      <c r="F25" s="9"/>
      <c r="G25" s="9"/>
      <c r="H25" s="2"/>
    </row>
    <row r="26" spans="1:8" x14ac:dyDescent="0.25">
      <c r="A26" s="2" t="s">
        <v>548</v>
      </c>
      <c r="B26" s="10">
        <v>2017</v>
      </c>
      <c r="C26" s="18">
        <v>2017</v>
      </c>
      <c r="D26" s="18">
        <v>2016</v>
      </c>
      <c r="E26" s="18">
        <v>2017</v>
      </c>
      <c r="F26" s="18">
        <v>2017</v>
      </c>
      <c r="G26" s="18">
        <v>2017</v>
      </c>
      <c r="H26" s="29">
        <v>2017</v>
      </c>
    </row>
    <row r="27" spans="1:8" x14ac:dyDescent="0.25">
      <c r="A27" s="2" t="s">
        <v>586</v>
      </c>
      <c r="B27" s="6"/>
      <c r="C27" s="9">
        <v>2018</v>
      </c>
      <c r="D27" s="9"/>
      <c r="E27" s="9"/>
      <c r="F27" s="9"/>
      <c r="G27" s="9"/>
      <c r="H27" s="2"/>
    </row>
    <row r="28" spans="1:8" x14ac:dyDescent="0.25">
      <c r="A28" s="2" t="s">
        <v>590</v>
      </c>
      <c r="B28" s="6"/>
      <c r="C28" s="9"/>
      <c r="D28" s="9"/>
      <c r="E28" s="9"/>
      <c r="F28" s="9"/>
      <c r="G28" s="9"/>
      <c r="H28" s="2"/>
    </row>
    <row r="29" spans="1:8" x14ac:dyDescent="0.25">
      <c r="A29" s="2" t="s">
        <v>602</v>
      </c>
      <c r="B29" s="6"/>
      <c r="C29" s="9"/>
      <c r="D29" s="18">
        <v>2017</v>
      </c>
      <c r="E29" s="9"/>
      <c r="F29" s="9"/>
      <c r="G29" s="9"/>
      <c r="H29" s="2"/>
    </row>
    <row r="30" spans="1:8" x14ac:dyDescent="0.25">
      <c r="A30" s="2" t="s">
        <v>605</v>
      </c>
      <c r="B30" s="6"/>
      <c r="C30" s="9"/>
      <c r="D30" s="9"/>
      <c r="E30" s="9"/>
      <c r="F30" s="9"/>
      <c r="G30" s="9"/>
      <c r="H30" s="2"/>
    </row>
    <row r="31" spans="1:8" x14ac:dyDescent="0.25">
      <c r="A31" s="2" t="s">
        <v>612</v>
      </c>
      <c r="B31" s="6"/>
      <c r="C31" s="18">
        <v>2018</v>
      </c>
      <c r="D31" s="9"/>
      <c r="E31" s="9"/>
      <c r="F31" s="9"/>
      <c r="G31" s="9"/>
      <c r="H31" s="2"/>
    </row>
    <row r="32" spans="1:8" x14ac:dyDescent="0.25">
      <c r="A32" s="2" t="s">
        <v>618</v>
      </c>
      <c r="B32" s="6"/>
      <c r="C32" s="9"/>
      <c r="D32" s="9"/>
      <c r="E32" s="9"/>
      <c r="F32" s="9"/>
      <c r="G32" s="9"/>
      <c r="H32" s="2"/>
    </row>
    <row r="33" spans="1:8" x14ac:dyDescent="0.25">
      <c r="A33" s="2" t="s">
        <v>622</v>
      </c>
      <c r="B33" s="6"/>
      <c r="C33" s="9"/>
      <c r="D33" s="18">
        <v>2017</v>
      </c>
      <c r="E33" s="9"/>
      <c r="F33" s="9"/>
      <c r="G33" s="9"/>
      <c r="H33" s="2"/>
    </row>
    <row r="34" spans="1:8" x14ac:dyDescent="0.25">
      <c r="A34" s="2" t="s">
        <v>624</v>
      </c>
      <c r="B34" s="6"/>
      <c r="C34" s="9"/>
      <c r="D34" s="9"/>
      <c r="E34" s="9"/>
      <c r="F34" s="9"/>
      <c r="G34" s="9"/>
      <c r="H34" s="2"/>
    </row>
    <row r="35" spans="1:8" x14ac:dyDescent="0.25">
      <c r="A35" s="2" t="s">
        <v>630</v>
      </c>
      <c r="B35" s="6"/>
      <c r="C35" s="9"/>
      <c r="D35" s="9"/>
      <c r="E35" s="9"/>
      <c r="F35" s="9"/>
      <c r="G35" s="9"/>
      <c r="H35" s="2"/>
    </row>
    <row r="36" spans="1:8" x14ac:dyDescent="0.25">
      <c r="A36" s="2" t="s">
        <v>633</v>
      </c>
      <c r="B36" s="6"/>
      <c r="C36" s="9"/>
      <c r="D36" s="9"/>
      <c r="E36" s="9"/>
      <c r="F36" s="9"/>
      <c r="G36" s="9"/>
      <c r="H36" s="2"/>
    </row>
    <row r="37" spans="1:8" x14ac:dyDescent="0.25">
      <c r="A37" s="2" t="s">
        <v>639</v>
      </c>
      <c r="B37" s="6"/>
      <c r="C37" s="9"/>
      <c r="D37" s="18">
        <v>2017</v>
      </c>
      <c r="E37" s="9"/>
      <c r="F37" s="9"/>
      <c r="G37" s="9"/>
      <c r="H37" s="2"/>
    </row>
    <row r="38" spans="1:8" x14ac:dyDescent="0.25">
      <c r="A38" s="2" t="s">
        <v>645</v>
      </c>
      <c r="B38" s="6"/>
      <c r="C38" s="9"/>
      <c r="D38" s="9"/>
      <c r="E38" s="18">
        <v>2010</v>
      </c>
      <c r="F38" s="9"/>
      <c r="G38" s="9"/>
      <c r="H38" s="2"/>
    </row>
    <row r="39" spans="1:8" x14ac:dyDescent="0.25">
      <c r="A39" s="2" t="s">
        <v>653</v>
      </c>
      <c r="B39" s="6"/>
      <c r="C39" s="9"/>
      <c r="D39" s="9">
        <v>2014</v>
      </c>
      <c r="E39" s="9"/>
      <c r="F39" s="9">
        <v>2016</v>
      </c>
      <c r="G39" s="9">
        <v>2017</v>
      </c>
      <c r="H39" s="2"/>
    </row>
    <row r="40" spans="1:8" x14ac:dyDescent="0.25">
      <c r="A40" s="2" t="s">
        <v>668</v>
      </c>
      <c r="B40" s="6"/>
      <c r="C40" s="9"/>
      <c r="D40" s="9"/>
      <c r="E40" s="9"/>
      <c r="F40" s="9"/>
      <c r="G40" s="9"/>
      <c r="H40" s="2"/>
    </row>
    <row r="41" spans="1:8" x14ac:dyDescent="0.25">
      <c r="A41" s="2" t="s">
        <v>682</v>
      </c>
      <c r="B41" s="6"/>
      <c r="C41" s="9"/>
      <c r="D41" s="9">
        <v>2011</v>
      </c>
      <c r="E41" s="9"/>
      <c r="F41" s="9"/>
      <c r="G41" s="9"/>
      <c r="H41" s="2">
        <v>2015</v>
      </c>
    </row>
    <row r="42" spans="1:8" x14ac:dyDescent="0.25">
      <c r="A42" s="2" t="s">
        <v>686</v>
      </c>
      <c r="B42" s="6"/>
      <c r="C42" s="9"/>
      <c r="D42" s="9">
        <v>2013</v>
      </c>
      <c r="E42" s="9"/>
      <c r="F42" s="9"/>
      <c r="G42" s="9"/>
      <c r="H42" s="2"/>
    </row>
    <row r="43" spans="1:8" x14ac:dyDescent="0.25">
      <c r="A43" s="2" t="s">
        <v>689</v>
      </c>
      <c r="B43" s="6"/>
      <c r="C43" s="9"/>
      <c r="D43" s="9"/>
      <c r="E43" s="9"/>
      <c r="F43" s="9"/>
      <c r="G43" s="9"/>
      <c r="H43" s="29">
        <v>2013</v>
      </c>
    </row>
    <row r="44" spans="1:8" x14ac:dyDescent="0.25">
      <c r="A44" s="2" t="s">
        <v>695</v>
      </c>
      <c r="B44" s="6"/>
      <c r="C44" s="9"/>
      <c r="D44" s="9"/>
      <c r="E44" s="9"/>
      <c r="F44" s="9"/>
      <c r="G44" s="9"/>
      <c r="H44" s="2"/>
    </row>
    <row r="45" spans="1:8" x14ac:dyDescent="0.25">
      <c r="A45" s="2" t="s">
        <v>705</v>
      </c>
      <c r="B45" s="6"/>
      <c r="C45" s="9"/>
      <c r="D45" s="18">
        <v>2013</v>
      </c>
      <c r="E45" s="9"/>
      <c r="F45" s="18">
        <v>2013</v>
      </c>
      <c r="G45" s="18">
        <v>2013</v>
      </c>
      <c r="H45" s="2"/>
    </row>
    <row r="46" spans="1:8" x14ac:dyDescent="0.25">
      <c r="A46" s="2" t="s">
        <v>709</v>
      </c>
      <c r="B46" s="6"/>
      <c r="C46" s="9"/>
      <c r="D46" s="18">
        <v>2012</v>
      </c>
      <c r="E46" s="9"/>
      <c r="F46" s="9"/>
      <c r="G46" s="18">
        <v>2012</v>
      </c>
      <c r="H46" s="2"/>
    </row>
    <row r="47" spans="1:8" x14ac:dyDescent="0.25">
      <c r="A47" s="2" t="s">
        <v>718</v>
      </c>
      <c r="B47" s="18">
        <v>2011</v>
      </c>
      <c r="C47" s="9"/>
      <c r="D47" s="18">
        <v>2011</v>
      </c>
      <c r="E47" s="18">
        <v>2011</v>
      </c>
      <c r="F47" s="9"/>
      <c r="G47" s="9"/>
      <c r="H47" s="2"/>
    </row>
    <row r="48" spans="1:8" x14ac:dyDescent="0.25">
      <c r="A48" s="2" t="s">
        <v>728</v>
      </c>
      <c r="B48" s="6"/>
      <c r="C48" s="9"/>
      <c r="D48" s="9"/>
      <c r="E48" s="9"/>
      <c r="F48" s="9"/>
      <c r="G48" s="9"/>
      <c r="H48" s="2"/>
    </row>
    <row r="49" spans="1:8" x14ac:dyDescent="0.25">
      <c r="A49" s="2" t="s">
        <v>731</v>
      </c>
      <c r="B49" s="6"/>
      <c r="C49" s="18">
        <v>2017</v>
      </c>
      <c r="D49" s="9"/>
      <c r="E49" s="9"/>
      <c r="F49" s="9"/>
      <c r="G49" s="9"/>
      <c r="H49" s="2"/>
    </row>
    <row r="50" spans="1:8" x14ac:dyDescent="0.25">
      <c r="A50" s="2" t="s">
        <v>738</v>
      </c>
      <c r="B50" s="18">
        <v>2017</v>
      </c>
      <c r="C50" s="9"/>
      <c r="D50" s="9"/>
      <c r="E50" s="9"/>
      <c r="F50" s="9"/>
      <c r="G50" s="9"/>
      <c r="H50" s="2"/>
    </row>
    <row r="51" spans="1:8" x14ac:dyDescent="0.25">
      <c r="A51" s="2" t="s">
        <v>742</v>
      </c>
      <c r="B51" s="6"/>
      <c r="C51" s="9">
        <v>2015</v>
      </c>
      <c r="D51" s="9">
        <v>2015</v>
      </c>
      <c r="E51" s="9"/>
      <c r="F51" s="9"/>
      <c r="G51" s="9"/>
      <c r="H51" s="2"/>
    </row>
    <row r="52" spans="1:8" x14ac:dyDescent="0.25">
      <c r="A52" s="2" t="s">
        <v>747</v>
      </c>
      <c r="B52" s="6"/>
      <c r="C52" s="9"/>
      <c r="D52" s="18">
        <v>2017</v>
      </c>
      <c r="E52" s="9"/>
      <c r="F52" s="18">
        <v>2017</v>
      </c>
      <c r="G52" s="18">
        <v>2017</v>
      </c>
      <c r="H52" s="2"/>
    </row>
    <row r="53" spans="1:8" x14ac:dyDescent="0.25">
      <c r="A53" s="2" t="s">
        <v>756</v>
      </c>
      <c r="B53" s="6"/>
      <c r="C53" s="18">
        <v>2018</v>
      </c>
      <c r="D53" s="9"/>
      <c r="E53" s="9"/>
      <c r="F53" s="9"/>
      <c r="G53" s="9"/>
      <c r="H53" s="2"/>
    </row>
    <row r="54" spans="1:8" x14ac:dyDescent="0.25">
      <c r="A54" s="34" t="s">
        <v>765</v>
      </c>
      <c r="B54" s="35"/>
      <c r="C54" s="38"/>
      <c r="D54" s="35">
        <v>2018</v>
      </c>
      <c r="E54" s="38"/>
      <c r="F54" s="38"/>
      <c r="G54" s="38"/>
      <c r="H54" s="35"/>
    </row>
    <row r="55" spans="1:8" x14ac:dyDescent="0.25">
      <c r="A55" s="34" t="s">
        <v>767</v>
      </c>
      <c r="B55" s="35"/>
      <c r="C55" s="35">
        <v>2018</v>
      </c>
      <c r="D55" s="38"/>
      <c r="E55" s="38"/>
      <c r="F55" s="38"/>
      <c r="G55" s="38"/>
      <c r="H55" s="35"/>
    </row>
    <row r="56" spans="1:8" x14ac:dyDescent="0.25">
      <c r="A56" s="34" t="s">
        <v>770</v>
      </c>
      <c r="B56" s="35"/>
      <c r="C56" s="38">
        <v>2012</v>
      </c>
      <c r="D56" s="38"/>
      <c r="E56" s="38"/>
      <c r="F56" s="38"/>
      <c r="G56" s="38"/>
      <c r="H56" s="35"/>
    </row>
    <row r="57" spans="1:8" x14ac:dyDescent="0.25">
      <c r="A57" s="34" t="s">
        <v>774</v>
      </c>
      <c r="B57" s="35"/>
      <c r="C57" s="38"/>
      <c r="D57" s="38">
        <v>2014</v>
      </c>
      <c r="E57" s="38"/>
      <c r="F57" s="38"/>
      <c r="G57" s="38">
        <v>2014</v>
      </c>
      <c r="H57" s="35"/>
    </row>
    <row r="58" spans="1:8" x14ac:dyDescent="0.25">
      <c r="A58" s="34" t="s">
        <v>776</v>
      </c>
      <c r="B58" s="37"/>
      <c r="C58" s="47"/>
      <c r="D58" s="47"/>
      <c r="E58" s="47"/>
      <c r="F58" s="47"/>
      <c r="G58" s="47"/>
      <c r="H58" s="48">
        <v>2014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K1048571"/>
  <sheetViews>
    <sheetView topLeftCell="C1" workbookViewId="0">
      <selection activeCell="I26" sqref="I26"/>
    </sheetView>
  </sheetViews>
  <sheetFormatPr defaultRowHeight="15" x14ac:dyDescent="0.25"/>
  <cols>
    <col min="2" max="2" width="20.7109375" customWidth="1"/>
    <col min="3" max="3" width="15.42578125" customWidth="1"/>
    <col min="4" max="4" width="23.7109375" customWidth="1"/>
    <col min="8" max="8" width="21.7109375" customWidth="1"/>
    <col min="9" max="9" width="16.28515625" bestFit="1" customWidth="1"/>
    <col min="10" max="10" width="5.85546875" customWidth="1"/>
    <col min="11" max="11" width="11.28515625" bestFit="1" customWidth="1"/>
  </cols>
  <sheetData>
    <row r="1" spans="1:11" x14ac:dyDescent="0.25">
      <c r="A1" s="4" t="s">
        <v>162</v>
      </c>
      <c r="B1" s="4" t="s">
        <v>187</v>
      </c>
      <c r="C1" s="5" t="s">
        <v>163</v>
      </c>
      <c r="D1" s="5" t="s">
        <v>166</v>
      </c>
    </row>
    <row r="2" spans="1:11" x14ac:dyDescent="0.25">
      <c r="A2" s="2" t="s">
        <v>386</v>
      </c>
      <c r="B2" s="2">
        <v>4</v>
      </c>
      <c r="C2" s="6" t="s">
        <v>387</v>
      </c>
      <c r="D2" s="8" t="s">
        <v>389</v>
      </c>
    </row>
    <row r="3" spans="1:11" x14ac:dyDescent="0.25">
      <c r="A3" s="2" t="s">
        <v>394</v>
      </c>
      <c r="B3" s="2">
        <v>5</v>
      </c>
      <c r="C3" s="6" t="s">
        <v>387</v>
      </c>
      <c r="D3" s="8" t="s">
        <v>389</v>
      </c>
    </row>
    <row r="4" spans="1:11" x14ac:dyDescent="0.25">
      <c r="A4" s="2" t="s">
        <v>396</v>
      </c>
      <c r="B4" s="2">
        <v>5</v>
      </c>
      <c r="C4" s="6" t="s">
        <v>387</v>
      </c>
      <c r="D4" s="8" t="s">
        <v>389</v>
      </c>
    </row>
    <row r="5" spans="1:11" x14ac:dyDescent="0.25">
      <c r="A5" s="2" t="s">
        <v>399</v>
      </c>
      <c r="B5" s="2">
        <v>2</v>
      </c>
      <c r="C5" s="6" t="s">
        <v>400</v>
      </c>
      <c r="D5" s="8" t="s">
        <v>389</v>
      </c>
      <c r="H5" s="82" t="s">
        <v>838</v>
      </c>
      <c r="I5" s="82"/>
      <c r="J5" s="82"/>
      <c r="K5" s="82"/>
    </row>
    <row r="6" spans="1:11" x14ac:dyDescent="0.25">
      <c r="A6" s="2" t="s">
        <v>410</v>
      </c>
      <c r="B6" s="2">
        <v>3</v>
      </c>
      <c r="C6" s="6" t="s">
        <v>387</v>
      </c>
      <c r="D6" s="8" t="s">
        <v>413</v>
      </c>
      <c r="H6" s="55" t="s">
        <v>837</v>
      </c>
      <c r="I6" s="55" t="s">
        <v>817</v>
      </c>
    </row>
    <row r="7" spans="1:11" x14ac:dyDescent="0.25">
      <c r="A7" s="2" t="s">
        <v>417</v>
      </c>
      <c r="B7" s="2">
        <v>3</v>
      </c>
      <c r="C7" s="6" t="s">
        <v>387</v>
      </c>
      <c r="D7" s="8" t="s">
        <v>420</v>
      </c>
      <c r="H7" s="55" t="s">
        <v>812</v>
      </c>
      <c r="I7" t="s">
        <v>400</v>
      </c>
      <c r="J7" t="s">
        <v>387</v>
      </c>
      <c r="K7" t="s">
        <v>813</v>
      </c>
    </row>
    <row r="8" spans="1:11" x14ac:dyDescent="0.25">
      <c r="A8" s="2" t="s">
        <v>430</v>
      </c>
      <c r="B8" s="2">
        <v>3</v>
      </c>
      <c r="C8" s="6" t="s">
        <v>387</v>
      </c>
      <c r="D8" s="8" t="s">
        <v>413</v>
      </c>
      <c r="H8" s="56" t="s">
        <v>453</v>
      </c>
      <c r="I8" s="57">
        <v>0.13043478260869565</v>
      </c>
      <c r="J8" s="57">
        <v>0.86956521739130432</v>
      </c>
      <c r="K8" s="57">
        <v>1</v>
      </c>
    </row>
    <row r="9" spans="1:11" x14ac:dyDescent="0.25">
      <c r="A9" s="2" t="s">
        <v>448</v>
      </c>
      <c r="B9" s="2">
        <v>5</v>
      </c>
      <c r="C9" s="6" t="s">
        <v>387</v>
      </c>
      <c r="D9" s="8" t="s">
        <v>413</v>
      </c>
      <c r="H9" s="56" t="s">
        <v>413</v>
      </c>
      <c r="I9" s="57">
        <v>0.35714285714285715</v>
      </c>
      <c r="J9" s="57">
        <v>0.6428571428571429</v>
      </c>
      <c r="K9" s="57">
        <v>1</v>
      </c>
    </row>
    <row r="10" spans="1:11" x14ac:dyDescent="0.25">
      <c r="A10" s="2" t="s">
        <v>450</v>
      </c>
      <c r="B10" s="2">
        <v>5</v>
      </c>
      <c r="C10" s="6" t="s">
        <v>387</v>
      </c>
      <c r="D10" s="8" t="s">
        <v>453</v>
      </c>
      <c r="H10" s="56" t="s">
        <v>389</v>
      </c>
      <c r="I10" s="57">
        <v>0.33333333333333331</v>
      </c>
      <c r="J10" s="57">
        <v>0.66666666666666663</v>
      </c>
      <c r="K10" s="57">
        <v>1</v>
      </c>
    </row>
    <row r="11" spans="1:11" x14ac:dyDescent="0.25">
      <c r="A11" s="2" t="s">
        <v>455</v>
      </c>
      <c r="B11" s="2">
        <v>5</v>
      </c>
      <c r="C11" s="6" t="s">
        <v>387</v>
      </c>
      <c r="D11" s="8" t="s">
        <v>453</v>
      </c>
      <c r="H11" s="56" t="s">
        <v>420</v>
      </c>
      <c r="I11" s="57">
        <v>0.14285714285714285</v>
      </c>
      <c r="J11" s="57">
        <v>0.8571428571428571</v>
      </c>
      <c r="K11" s="57">
        <v>1</v>
      </c>
    </row>
    <row r="12" spans="1:11" x14ac:dyDescent="0.25">
      <c r="A12" s="2" t="s">
        <v>463</v>
      </c>
      <c r="B12" s="2">
        <v>3</v>
      </c>
      <c r="C12" s="6" t="s">
        <v>387</v>
      </c>
      <c r="D12" s="8" t="s">
        <v>453</v>
      </c>
      <c r="H12" s="56" t="s">
        <v>813</v>
      </c>
      <c r="I12" s="57">
        <v>0.23214285714285715</v>
      </c>
      <c r="J12" s="57">
        <v>0.7678571428571429</v>
      </c>
      <c r="K12" s="57">
        <v>1</v>
      </c>
    </row>
    <row r="13" spans="1:11" x14ac:dyDescent="0.25">
      <c r="A13" s="2" t="s">
        <v>471</v>
      </c>
      <c r="B13" s="2">
        <v>4</v>
      </c>
      <c r="C13" s="6" t="s">
        <v>387</v>
      </c>
      <c r="D13" s="8" t="s">
        <v>453</v>
      </c>
    </row>
    <row r="14" spans="1:11" x14ac:dyDescent="0.25">
      <c r="A14" s="2" t="s">
        <v>480</v>
      </c>
      <c r="B14" s="2">
        <v>5</v>
      </c>
      <c r="C14" s="6" t="s">
        <v>387</v>
      </c>
      <c r="D14" s="8" t="s">
        <v>453</v>
      </c>
    </row>
    <row r="15" spans="1:11" x14ac:dyDescent="0.25">
      <c r="A15" s="2" t="s">
        <v>485</v>
      </c>
      <c r="B15" s="2">
        <v>5</v>
      </c>
      <c r="C15" s="6" t="s">
        <v>387</v>
      </c>
      <c r="D15" s="8" t="s">
        <v>453</v>
      </c>
    </row>
    <row r="16" spans="1:11" x14ac:dyDescent="0.25">
      <c r="A16" s="2" t="s">
        <v>486</v>
      </c>
      <c r="B16" s="2">
        <v>3</v>
      </c>
      <c r="C16" s="6" t="s">
        <v>387</v>
      </c>
      <c r="D16" s="8" t="s">
        <v>453</v>
      </c>
    </row>
    <row r="17" spans="1:4" x14ac:dyDescent="0.25">
      <c r="A17" s="2" t="s">
        <v>491</v>
      </c>
      <c r="B17" s="2">
        <v>2</v>
      </c>
      <c r="C17" s="6" t="s">
        <v>387</v>
      </c>
      <c r="D17" s="8" t="s">
        <v>453</v>
      </c>
    </row>
    <row r="18" spans="1:4" x14ac:dyDescent="0.25">
      <c r="A18" s="2" t="s">
        <v>506</v>
      </c>
      <c r="B18" s="2">
        <v>4</v>
      </c>
      <c r="C18" s="6" t="s">
        <v>387</v>
      </c>
      <c r="D18" s="8" t="s">
        <v>389</v>
      </c>
    </row>
    <row r="19" spans="1:4" x14ac:dyDescent="0.25">
      <c r="A19" s="2" t="s">
        <v>507</v>
      </c>
      <c r="B19" s="2">
        <v>1</v>
      </c>
      <c r="C19" s="6" t="s">
        <v>400</v>
      </c>
      <c r="D19" s="8" t="s">
        <v>420</v>
      </c>
    </row>
    <row r="20" spans="1:4" x14ac:dyDescent="0.25">
      <c r="A20" s="2" t="s">
        <v>520</v>
      </c>
      <c r="B20" s="2">
        <v>3</v>
      </c>
      <c r="C20" s="6" t="s">
        <v>387</v>
      </c>
      <c r="D20" s="8" t="s">
        <v>420</v>
      </c>
    </row>
    <row r="21" spans="1:4" x14ac:dyDescent="0.25">
      <c r="A21" s="2" t="s">
        <v>529</v>
      </c>
      <c r="B21" s="2">
        <v>5</v>
      </c>
      <c r="C21" s="6" t="s">
        <v>387</v>
      </c>
      <c r="D21" s="8" t="s">
        <v>413</v>
      </c>
    </row>
    <row r="22" spans="1:4" x14ac:dyDescent="0.25">
      <c r="A22" s="2" t="s">
        <v>533</v>
      </c>
      <c r="B22" s="2">
        <v>5</v>
      </c>
      <c r="C22" s="6" t="s">
        <v>387</v>
      </c>
      <c r="D22" s="8" t="s">
        <v>453</v>
      </c>
    </row>
    <row r="23" spans="1:4" x14ac:dyDescent="0.25">
      <c r="A23" s="2" t="s">
        <v>539</v>
      </c>
      <c r="B23" s="2">
        <v>5</v>
      </c>
      <c r="C23" s="6" t="s">
        <v>387</v>
      </c>
      <c r="D23" s="8" t="s">
        <v>453</v>
      </c>
    </row>
    <row r="24" spans="1:4" x14ac:dyDescent="0.25">
      <c r="A24" s="2" t="s">
        <v>542</v>
      </c>
      <c r="B24" s="2">
        <v>5</v>
      </c>
      <c r="C24" s="6" t="s">
        <v>387</v>
      </c>
      <c r="D24" s="8" t="s">
        <v>453</v>
      </c>
    </row>
    <row r="25" spans="1:4" x14ac:dyDescent="0.25">
      <c r="A25" s="2" t="s">
        <v>547</v>
      </c>
      <c r="B25" s="2">
        <v>5</v>
      </c>
      <c r="C25" s="6" t="s">
        <v>387</v>
      </c>
      <c r="D25" s="8" t="s">
        <v>453</v>
      </c>
    </row>
    <row r="26" spans="1:4" x14ac:dyDescent="0.25">
      <c r="A26" s="2" t="s">
        <v>548</v>
      </c>
      <c r="B26" s="2">
        <v>1</v>
      </c>
      <c r="C26" s="6" t="s">
        <v>400</v>
      </c>
      <c r="D26" s="8" t="s">
        <v>413</v>
      </c>
    </row>
    <row r="27" spans="1:4" x14ac:dyDescent="0.25">
      <c r="A27" s="2" t="s">
        <v>586</v>
      </c>
      <c r="B27" s="2">
        <v>5</v>
      </c>
      <c r="C27" s="6" t="s">
        <v>387</v>
      </c>
      <c r="D27" s="8" t="s">
        <v>453</v>
      </c>
    </row>
    <row r="28" spans="1:4" x14ac:dyDescent="0.25">
      <c r="A28" s="2" t="s">
        <v>590</v>
      </c>
      <c r="B28" s="2">
        <v>4</v>
      </c>
      <c r="C28" s="6" t="s">
        <v>387</v>
      </c>
      <c r="D28" s="8" t="s">
        <v>413</v>
      </c>
    </row>
    <row r="29" spans="1:4" x14ac:dyDescent="0.25">
      <c r="A29" s="2" t="s">
        <v>602</v>
      </c>
      <c r="B29" s="2">
        <v>5</v>
      </c>
      <c r="C29" s="6" t="s">
        <v>387</v>
      </c>
      <c r="D29" s="8" t="s">
        <v>413</v>
      </c>
    </row>
    <row r="30" spans="1:4" x14ac:dyDescent="0.25">
      <c r="A30" s="2" t="s">
        <v>605</v>
      </c>
      <c r="B30" s="2">
        <v>1</v>
      </c>
      <c r="C30" s="6" t="s">
        <v>400</v>
      </c>
      <c r="D30" s="8" t="s">
        <v>413</v>
      </c>
    </row>
    <row r="31" spans="1:4" x14ac:dyDescent="0.25">
      <c r="A31" s="2" t="s">
        <v>612</v>
      </c>
      <c r="B31" s="2">
        <v>5</v>
      </c>
      <c r="C31" s="6" t="s">
        <v>387</v>
      </c>
      <c r="D31" s="8" t="s">
        <v>453</v>
      </c>
    </row>
    <row r="32" spans="1:4" x14ac:dyDescent="0.25">
      <c r="A32" s="2" t="s">
        <v>618</v>
      </c>
      <c r="B32" s="2">
        <v>5</v>
      </c>
      <c r="C32" s="6" t="s">
        <v>387</v>
      </c>
      <c r="D32" s="8" t="s">
        <v>453</v>
      </c>
    </row>
    <row r="33" spans="1:4" x14ac:dyDescent="0.25">
      <c r="A33" s="2" t="s">
        <v>622</v>
      </c>
      <c r="B33" s="2">
        <v>3</v>
      </c>
      <c r="C33" s="6" t="s">
        <v>387</v>
      </c>
      <c r="D33" s="8" t="s">
        <v>389</v>
      </c>
    </row>
    <row r="34" spans="1:4" x14ac:dyDescent="0.25">
      <c r="A34" s="2" t="s">
        <v>624</v>
      </c>
      <c r="B34" s="2">
        <v>4</v>
      </c>
      <c r="C34" s="6" t="s">
        <v>387</v>
      </c>
      <c r="D34" s="8" t="s">
        <v>453</v>
      </c>
    </row>
    <row r="35" spans="1:4" x14ac:dyDescent="0.25">
      <c r="A35" s="2" t="s">
        <v>630</v>
      </c>
      <c r="B35" s="2">
        <v>5</v>
      </c>
      <c r="C35" s="6" t="s">
        <v>387</v>
      </c>
      <c r="D35" s="8" t="s">
        <v>453</v>
      </c>
    </row>
    <row r="36" spans="1:4" x14ac:dyDescent="0.25">
      <c r="A36" s="2" t="s">
        <v>633</v>
      </c>
      <c r="B36" s="2">
        <v>3</v>
      </c>
      <c r="C36" s="6" t="s">
        <v>387</v>
      </c>
      <c r="D36" s="8" t="s">
        <v>636</v>
      </c>
    </row>
    <row r="37" spans="1:4" x14ac:dyDescent="0.25">
      <c r="A37" s="2" t="s">
        <v>639</v>
      </c>
      <c r="B37" s="2">
        <v>2</v>
      </c>
      <c r="C37" s="6" t="s">
        <v>387</v>
      </c>
      <c r="D37" s="8" t="s">
        <v>453</v>
      </c>
    </row>
    <row r="38" spans="1:4" x14ac:dyDescent="0.25">
      <c r="A38" s="2" t="s">
        <v>645</v>
      </c>
      <c r="B38" s="2">
        <v>1</v>
      </c>
      <c r="C38" s="6" t="s">
        <v>400</v>
      </c>
      <c r="D38" s="8" t="s">
        <v>413</v>
      </c>
    </row>
    <row r="39" spans="1:4" x14ac:dyDescent="0.25">
      <c r="A39" s="2" t="s">
        <v>653</v>
      </c>
      <c r="B39" s="2">
        <v>3</v>
      </c>
      <c r="C39" s="6" t="s">
        <v>400</v>
      </c>
      <c r="D39" s="8" t="s">
        <v>389</v>
      </c>
    </row>
    <row r="40" spans="1:4" x14ac:dyDescent="0.25">
      <c r="A40" s="2" t="s">
        <v>668</v>
      </c>
      <c r="B40" s="2">
        <v>1</v>
      </c>
      <c r="C40" s="6" t="s">
        <v>400</v>
      </c>
      <c r="D40" s="8" t="s">
        <v>453</v>
      </c>
    </row>
    <row r="41" spans="1:4" x14ac:dyDescent="0.25">
      <c r="A41" s="2" t="s">
        <v>682</v>
      </c>
      <c r="B41" s="2">
        <v>3</v>
      </c>
      <c r="C41" s="6" t="s">
        <v>387</v>
      </c>
      <c r="D41" s="8" t="s">
        <v>389</v>
      </c>
    </row>
    <row r="42" spans="1:4" x14ac:dyDescent="0.25">
      <c r="A42" s="2" t="s">
        <v>686</v>
      </c>
      <c r="B42" s="2">
        <v>5</v>
      </c>
      <c r="C42" s="6" t="s">
        <v>387</v>
      </c>
      <c r="D42" s="8" t="s">
        <v>420</v>
      </c>
    </row>
    <row r="43" spans="1:4" x14ac:dyDescent="0.25">
      <c r="A43" s="2" t="s">
        <v>689</v>
      </c>
      <c r="B43" s="2">
        <v>2</v>
      </c>
      <c r="C43" s="6" t="s">
        <v>400</v>
      </c>
      <c r="D43" s="8" t="s">
        <v>389</v>
      </c>
    </row>
    <row r="44" spans="1:4" x14ac:dyDescent="0.25">
      <c r="A44" s="2" t="s">
        <v>695</v>
      </c>
      <c r="B44" s="2">
        <v>1</v>
      </c>
      <c r="C44" s="6" t="s">
        <v>400</v>
      </c>
      <c r="D44" s="8" t="s">
        <v>453</v>
      </c>
    </row>
    <row r="45" spans="1:4" x14ac:dyDescent="0.25">
      <c r="A45" s="2" t="s">
        <v>705</v>
      </c>
      <c r="B45" s="2">
        <v>2</v>
      </c>
      <c r="C45" s="6" t="s">
        <v>400</v>
      </c>
      <c r="D45" s="8" t="s">
        <v>413</v>
      </c>
    </row>
    <row r="46" spans="1:4" x14ac:dyDescent="0.25">
      <c r="A46" s="2" t="s">
        <v>709</v>
      </c>
      <c r="B46" s="2">
        <v>3</v>
      </c>
      <c r="C46" s="6" t="s">
        <v>387</v>
      </c>
      <c r="D46" s="8" t="s">
        <v>389</v>
      </c>
    </row>
    <row r="47" spans="1:4" x14ac:dyDescent="0.25">
      <c r="A47" s="2" t="s">
        <v>718</v>
      </c>
      <c r="B47" s="2">
        <v>1</v>
      </c>
      <c r="C47" s="6" t="s">
        <v>400</v>
      </c>
      <c r="D47" s="8" t="s">
        <v>413</v>
      </c>
    </row>
    <row r="48" spans="1:4" x14ac:dyDescent="0.25">
      <c r="A48" s="2" t="s">
        <v>728</v>
      </c>
      <c r="B48" s="2">
        <v>3</v>
      </c>
      <c r="C48" s="6" t="s">
        <v>387</v>
      </c>
      <c r="D48" s="8" t="s">
        <v>413</v>
      </c>
    </row>
    <row r="49" spans="1:4" x14ac:dyDescent="0.25">
      <c r="A49" s="2" t="s">
        <v>731</v>
      </c>
      <c r="B49" s="2">
        <v>1</v>
      </c>
      <c r="C49" s="6" t="s">
        <v>400</v>
      </c>
      <c r="D49" s="8" t="s">
        <v>389</v>
      </c>
    </row>
    <row r="50" spans="1:4" x14ac:dyDescent="0.25">
      <c r="A50" s="2" t="s">
        <v>738</v>
      </c>
      <c r="B50" s="2">
        <v>4</v>
      </c>
      <c r="C50" s="6" t="s">
        <v>387</v>
      </c>
      <c r="D50" s="8" t="s">
        <v>413</v>
      </c>
    </row>
    <row r="51" spans="1:4" x14ac:dyDescent="0.25">
      <c r="A51" s="2" t="s">
        <v>742</v>
      </c>
      <c r="B51" s="2">
        <v>5</v>
      </c>
      <c r="C51" s="6" t="s">
        <v>387</v>
      </c>
      <c r="D51" s="8" t="s">
        <v>420</v>
      </c>
    </row>
    <row r="52" spans="1:4" x14ac:dyDescent="0.25">
      <c r="A52" s="2" t="s">
        <v>747</v>
      </c>
      <c r="B52" s="2">
        <v>3</v>
      </c>
      <c r="C52" s="6" t="s">
        <v>387</v>
      </c>
      <c r="D52" s="8" t="s">
        <v>413</v>
      </c>
    </row>
    <row r="53" spans="1:4" x14ac:dyDescent="0.25">
      <c r="A53" s="2" t="s">
        <v>756</v>
      </c>
      <c r="B53" s="2">
        <v>2</v>
      </c>
      <c r="C53" s="6" t="s">
        <v>400</v>
      </c>
      <c r="D53" s="8" t="s">
        <v>453</v>
      </c>
    </row>
    <row r="54" spans="1:4" x14ac:dyDescent="0.25">
      <c r="A54" s="34" t="s">
        <v>765</v>
      </c>
      <c r="B54" s="35">
        <v>4</v>
      </c>
      <c r="C54" s="35" t="s">
        <v>387</v>
      </c>
      <c r="D54" s="37" t="s">
        <v>453</v>
      </c>
    </row>
    <row r="55" spans="1:4" x14ac:dyDescent="0.25">
      <c r="A55" s="34" t="s">
        <v>767</v>
      </c>
      <c r="B55" s="35">
        <v>5</v>
      </c>
      <c r="C55" s="35" t="s">
        <v>387</v>
      </c>
      <c r="D55" s="37" t="s">
        <v>453</v>
      </c>
    </row>
    <row r="56" spans="1:4" x14ac:dyDescent="0.25">
      <c r="A56" s="34" t="s">
        <v>770</v>
      </c>
      <c r="B56" s="35">
        <v>3</v>
      </c>
      <c r="C56" s="35" t="s">
        <v>387</v>
      </c>
      <c r="D56" s="37" t="s">
        <v>420</v>
      </c>
    </row>
    <row r="57" spans="1:4" x14ac:dyDescent="0.25">
      <c r="A57" s="34" t="s">
        <v>774</v>
      </c>
      <c r="B57" s="35">
        <v>4</v>
      </c>
      <c r="C57" s="35" t="s">
        <v>387</v>
      </c>
      <c r="D57" s="37" t="s">
        <v>420</v>
      </c>
    </row>
    <row r="58" spans="1:4" x14ac:dyDescent="0.25">
      <c r="A58" s="60" t="s">
        <v>776</v>
      </c>
      <c r="B58" s="37">
        <v>4</v>
      </c>
      <c r="C58" s="37" t="s">
        <v>387</v>
      </c>
      <c r="D58" s="37" t="s">
        <v>389</v>
      </c>
    </row>
    <row r="1048571" spans="3:3" x14ac:dyDescent="0.25">
      <c r="C1048571" t="str">
        <f>CONCATENATE(B1048570,B1048571)</f>
        <v/>
      </c>
    </row>
  </sheetData>
  <mergeCells count="1">
    <mergeCell ref="H5:K5"/>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H58"/>
  <sheetViews>
    <sheetView workbookViewId="0">
      <selection activeCell="H40" sqref="H40"/>
    </sheetView>
  </sheetViews>
  <sheetFormatPr defaultRowHeight="15" x14ac:dyDescent="0.25"/>
  <cols>
    <col min="8" max="8" width="89.7109375" bestFit="1" customWidth="1"/>
  </cols>
  <sheetData>
    <row r="1" spans="1:8" x14ac:dyDescent="0.25">
      <c r="A1" s="4" t="s">
        <v>162</v>
      </c>
      <c r="B1" s="4" t="s">
        <v>188</v>
      </c>
      <c r="C1" s="4" t="s">
        <v>189</v>
      </c>
      <c r="D1" s="4" t="s">
        <v>190</v>
      </c>
      <c r="E1" s="4" t="s">
        <v>191</v>
      </c>
      <c r="F1" s="4" t="s">
        <v>192</v>
      </c>
      <c r="G1" s="4" t="s">
        <v>193</v>
      </c>
      <c r="H1" s="4" t="s">
        <v>194</v>
      </c>
    </row>
    <row r="2" spans="1:8" x14ac:dyDescent="0.25">
      <c r="A2" s="2" t="s">
        <v>386</v>
      </c>
      <c r="B2" s="6">
        <v>4</v>
      </c>
      <c r="C2" s="6">
        <v>4</v>
      </c>
      <c r="D2" s="6">
        <v>2</v>
      </c>
      <c r="E2" s="6">
        <v>5</v>
      </c>
      <c r="F2" s="6">
        <v>3</v>
      </c>
      <c r="G2" s="6"/>
      <c r="H2" s="2"/>
    </row>
    <row r="3" spans="1:8" x14ac:dyDescent="0.25">
      <c r="A3" s="2" t="s">
        <v>394</v>
      </c>
      <c r="B3" s="6">
        <v>2</v>
      </c>
      <c r="C3" s="6">
        <v>4</v>
      </c>
      <c r="D3" s="6">
        <v>4</v>
      </c>
      <c r="E3" s="6">
        <v>5</v>
      </c>
      <c r="F3" s="6">
        <v>5</v>
      </c>
      <c r="G3" s="6"/>
      <c r="H3" s="2"/>
    </row>
    <row r="4" spans="1:8" x14ac:dyDescent="0.25">
      <c r="A4" s="2" t="s">
        <v>396</v>
      </c>
      <c r="B4" s="6">
        <v>3</v>
      </c>
      <c r="C4" s="6">
        <v>5</v>
      </c>
      <c r="D4" s="6">
        <v>4</v>
      </c>
      <c r="E4" s="6">
        <v>5</v>
      </c>
      <c r="F4" s="6">
        <v>1</v>
      </c>
      <c r="G4" s="6"/>
      <c r="H4" s="2"/>
    </row>
    <row r="5" spans="1:8" x14ac:dyDescent="0.25">
      <c r="A5" s="2" t="s">
        <v>399</v>
      </c>
      <c r="B5" s="6">
        <v>4</v>
      </c>
      <c r="C5" s="6">
        <v>5</v>
      </c>
      <c r="D5" s="6">
        <v>5</v>
      </c>
      <c r="E5" s="6">
        <v>5</v>
      </c>
      <c r="F5" s="6">
        <v>5</v>
      </c>
      <c r="G5" s="6"/>
      <c r="H5" s="2" t="s">
        <v>403</v>
      </c>
    </row>
    <row r="6" spans="1:8" x14ac:dyDescent="0.25">
      <c r="A6" s="2" t="s">
        <v>410</v>
      </c>
      <c r="B6" s="6">
        <v>2</v>
      </c>
      <c r="C6" s="6">
        <v>4</v>
      </c>
      <c r="D6" s="6">
        <v>5</v>
      </c>
      <c r="E6" s="6">
        <v>5</v>
      </c>
      <c r="F6" s="6">
        <v>5</v>
      </c>
      <c r="G6" s="6"/>
      <c r="H6" s="2"/>
    </row>
    <row r="7" spans="1:8" x14ac:dyDescent="0.25">
      <c r="A7" s="2" t="s">
        <v>417</v>
      </c>
      <c r="B7" s="6">
        <v>3</v>
      </c>
      <c r="C7" s="6">
        <v>5</v>
      </c>
      <c r="D7" s="6">
        <v>5</v>
      </c>
      <c r="E7" s="6">
        <v>5</v>
      </c>
      <c r="F7" s="6">
        <v>3</v>
      </c>
      <c r="G7" s="6"/>
      <c r="H7" s="2"/>
    </row>
    <row r="8" spans="1:8" x14ac:dyDescent="0.25">
      <c r="A8" s="2" t="s">
        <v>430</v>
      </c>
      <c r="B8" s="6">
        <v>5</v>
      </c>
      <c r="C8" s="6">
        <v>5</v>
      </c>
      <c r="D8" s="6">
        <v>5</v>
      </c>
      <c r="E8" s="6">
        <v>2</v>
      </c>
      <c r="F8" s="6">
        <v>1</v>
      </c>
      <c r="G8" s="6"/>
      <c r="H8" s="2"/>
    </row>
    <row r="9" spans="1:8" x14ac:dyDescent="0.25">
      <c r="A9" s="2" t="s">
        <v>448</v>
      </c>
      <c r="B9" s="6">
        <v>1</v>
      </c>
      <c r="C9" s="6">
        <v>5</v>
      </c>
      <c r="D9" s="6">
        <v>4</v>
      </c>
      <c r="E9" s="6">
        <v>5</v>
      </c>
      <c r="F9" s="6">
        <v>5</v>
      </c>
      <c r="G9" s="6"/>
      <c r="H9" s="2"/>
    </row>
    <row r="10" spans="1:8" x14ac:dyDescent="0.25">
      <c r="A10" s="2" t="s">
        <v>450</v>
      </c>
      <c r="B10" s="6">
        <v>4</v>
      </c>
      <c r="C10" s="6">
        <v>2</v>
      </c>
      <c r="D10" s="6">
        <v>4</v>
      </c>
      <c r="E10" s="6">
        <v>4</v>
      </c>
      <c r="F10" s="6">
        <v>5</v>
      </c>
      <c r="G10" s="6"/>
      <c r="H10" s="2"/>
    </row>
    <row r="11" spans="1:8" x14ac:dyDescent="0.25">
      <c r="A11" s="2" t="s">
        <v>455</v>
      </c>
      <c r="B11" s="6">
        <v>5</v>
      </c>
      <c r="C11" s="6">
        <v>5</v>
      </c>
      <c r="D11" s="6">
        <v>5</v>
      </c>
      <c r="E11" s="6">
        <v>5</v>
      </c>
      <c r="F11" s="6">
        <v>1</v>
      </c>
      <c r="G11" s="6"/>
      <c r="H11" s="2"/>
    </row>
    <row r="12" spans="1:8" x14ac:dyDescent="0.25">
      <c r="A12" s="2" t="s">
        <v>463</v>
      </c>
      <c r="B12" s="22"/>
      <c r="C12" s="22"/>
      <c r="D12" s="6">
        <v>5</v>
      </c>
      <c r="E12" s="22"/>
      <c r="F12" s="6">
        <v>5</v>
      </c>
      <c r="G12" s="6"/>
      <c r="H12" s="2"/>
    </row>
    <row r="13" spans="1:8" x14ac:dyDescent="0.25">
      <c r="A13" s="2" t="s">
        <v>471</v>
      </c>
      <c r="B13" s="6">
        <v>4</v>
      </c>
      <c r="C13" s="6">
        <v>5</v>
      </c>
      <c r="D13" s="6">
        <v>5</v>
      </c>
      <c r="E13" s="6">
        <v>3</v>
      </c>
      <c r="F13" s="6">
        <v>3</v>
      </c>
      <c r="G13" s="6"/>
      <c r="H13" s="2"/>
    </row>
    <row r="14" spans="1:8" x14ac:dyDescent="0.25">
      <c r="A14" s="2" t="s">
        <v>480</v>
      </c>
      <c r="B14" s="6">
        <v>1</v>
      </c>
      <c r="C14" s="6">
        <v>3</v>
      </c>
      <c r="D14" s="6">
        <v>3</v>
      </c>
      <c r="E14" s="6">
        <v>4</v>
      </c>
      <c r="F14" s="6">
        <v>5</v>
      </c>
      <c r="G14" s="6"/>
      <c r="H14" s="2"/>
    </row>
    <row r="15" spans="1:8" x14ac:dyDescent="0.25">
      <c r="A15" s="2" t="s">
        <v>485</v>
      </c>
      <c r="B15" s="6">
        <v>2</v>
      </c>
      <c r="C15" s="6">
        <v>4</v>
      </c>
      <c r="D15" s="6">
        <v>5</v>
      </c>
      <c r="E15" s="6">
        <v>4</v>
      </c>
      <c r="F15" s="6">
        <v>4</v>
      </c>
      <c r="G15" s="6"/>
      <c r="H15" s="2"/>
    </row>
    <row r="16" spans="1:8" x14ac:dyDescent="0.25">
      <c r="A16" s="2" t="s">
        <v>486</v>
      </c>
      <c r="B16" s="6">
        <v>3</v>
      </c>
      <c r="C16" s="6">
        <v>4</v>
      </c>
      <c r="D16" s="6">
        <v>5</v>
      </c>
      <c r="E16" s="6">
        <v>5</v>
      </c>
      <c r="F16" s="6">
        <v>5</v>
      </c>
      <c r="G16" s="6">
        <v>5</v>
      </c>
      <c r="H16" s="2" t="s">
        <v>487</v>
      </c>
    </row>
    <row r="17" spans="1:8" x14ac:dyDescent="0.25">
      <c r="A17" s="2" t="s">
        <v>491</v>
      </c>
      <c r="B17" s="6">
        <v>3</v>
      </c>
      <c r="C17" s="6">
        <v>3</v>
      </c>
      <c r="D17" s="6">
        <v>2</v>
      </c>
      <c r="E17" s="6">
        <v>4</v>
      </c>
      <c r="F17" s="6">
        <v>4</v>
      </c>
      <c r="G17" s="6"/>
      <c r="H17" s="2"/>
    </row>
    <row r="18" spans="1:8" x14ac:dyDescent="0.25">
      <c r="A18" s="2" t="s">
        <v>506</v>
      </c>
      <c r="B18" s="6">
        <v>5</v>
      </c>
      <c r="C18" s="6">
        <v>5</v>
      </c>
      <c r="D18" s="6">
        <v>5</v>
      </c>
      <c r="E18" s="6">
        <v>5</v>
      </c>
      <c r="F18" s="6">
        <v>2</v>
      </c>
      <c r="G18" s="6"/>
      <c r="H18" s="2"/>
    </row>
    <row r="19" spans="1:8" x14ac:dyDescent="0.25">
      <c r="A19" s="2" t="s">
        <v>507</v>
      </c>
      <c r="B19" s="6">
        <v>5</v>
      </c>
      <c r="C19" s="6">
        <v>5</v>
      </c>
      <c r="D19" s="6">
        <v>5</v>
      </c>
      <c r="E19" s="6">
        <v>4</v>
      </c>
      <c r="F19" s="6">
        <v>4</v>
      </c>
      <c r="G19" s="6"/>
      <c r="H19" s="2"/>
    </row>
    <row r="20" spans="1:8" x14ac:dyDescent="0.25">
      <c r="A20" s="2" t="s">
        <v>520</v>
      </c>
      <c r="B20" s="6">
        <v>1</v>
      </c>
      <c r="C20" s="6">
        <v>5</v>
      </c>
      <c r="D20" s="6">
        <v>5</v>
      </c>
      <c r="E20" s="6">
        <v>5</v>
      </c>
      <c r="F20" s="6">
        <v>4</v>
      </c>
      <c r="G20" s="6"/>
      <c r="H20" s="2"/>
    </row>
    <row r="21" spans="1:8" x14ac:dyDescent="0.25">
      <c r="A21" s="2" t="s">
        <v>529</v>
      </c>
      <c r="B21" s="6">
        <v>1</v>
      </c>
      <c r="C21" s="6">
        <v>2</v>
      </c>
      <c r="D21" s="6">
        <v>4</v>
      </c>
      <c r="E21" s="6">
        <v>5</v>
      </c>
      <c r="F21" s="6">
        <v>5</v>
      </c>
      <c r="G21" s="6"/>
      <c r="H21" s="2"/>
    </row>
    <row r="22" spans="1:8" x14ac:dyDescent="0.25">
      <c r="A22" s="2" t="s">
        <v>533</v>
      </c>
      <c r="B22" s="6">
        <v>2</v>
      </c>
      <c r="C22" s="6">
        <v>4</v>
      </c>
      <c r="D22" s="6">
        <v>4</v>
      </c>
      <c r="E22" s="6">
        <v>5</v>
      </c>
      <c r="F22" s="6">
        <v>2</v>
      </c>
      <c r="G22" s="6"/>
      <c r="H22" s="2"/>
    </row>
    <row r="23" spans="1:8" x14ac:dyDescent="0.25">
      <c r="A23" s="2" t="s">
        <v>539</v>
      </c>
      <c r="B23" s="6">
        <v>2</v>
      </c>
      <c r="C23" s="6">
        <v>5</v>
      </c>
      <c r="D23" s="6">
        <v>5</v>
      </c>
      <c r="E23" s="6">
        <v>5</v>
      </c>
      <c r="F23" s="6">
        <v>5</v>
      </c>
      <c r="G23" s="6"/>
      <c r="H23" s="2"/>
    </row>
    <row r="24" spans="1:8" x14ac:dyDescent="0.25">
      <c r="A24" s="2" t="s">
        <v>542</v>
      </c>
      <c r="B24" s="6">
        <v>4</v>
      </c>
      <c r="C24" s="6">
        <v>4</v>
      </c>
      <c r="D24" s="6">
        <v>4</v>
      </c>
      <c r="E24" s="6">
        <v>4</v>
      </c>
      <c r="F24" s="6">
        <v>4</v>
      </c>
      <c r="G24" s="6"/>
      <c r="H24" s="2"/>
    </row>
    <row r="25" spans="1:8" x14ac:dyDescent="0.25">
      <c r="A25" s="2" t="s">
        <v>547</v>
      </c>
      <c r="B25" s="22"/>
      <c r="C25" s="22"/>
      <c r="D25" s="6">
        <v>4</v>
      </c>
      <c r="E25" s="6">
        <v>5</v>
      </c>
      <c r="F25" s="6">
        <v>4</v>
      </c>
      <c r="G25" s="6"/>
      <c r="H25" s="2"/>
    </row>
    <row r="26" spans="1:8" x14ac:dyDescent="0.25">
      <c r="A26" s="2" t="s">
        <v>548</v>
      </c>
      <c r="B26" s="6">
        <v>3</v>
      </c>
      <c r="C26" s="6">
        <v>5</v>
      </c>
      <c r="D26" s="6">
        <v>5</v>
      </c>
      <c r="E26" s="6">
        <v>2</v>
      </c>
      <c r="F26" s="6">
        <v>4</v>
      </c>
      <c r="G26" s="6"/>
      <c r="H26" s="2"/>
    </row>
    <row r="27" spans="1:8" x14ac:dyDescent="0.25">
      <c r="A27" s="2" t="s">
        <v>586</v>
      </c>
      <c r="B27" s="6">
        <v>3</v>
      </c>
      <c r="C27" s="6">
        <v>3</v>
      </c>
      <c r="D27" s="6">
        <v>5</v>
      </c>
      <c r="E27" s="6">
        <v>5</v>
      </c>
      <c r="F27" s="6">
        <v>5</v>
      </c>
      <c r="G27" s="6"/>
      <c r="H27" s="2"/>
    </row>
    <row r="28" spans="1:8" x14ac:dyDescent="0.25">
      <c r="A28" s="2" t="s">
        <v>590</v>
      </c>
      <c r="B28" s="6">
        <v>5</v>
      </c>
      <c r="C28" s="6">
        <v>5</v>
      </c>
      <c r="D28" s="6">
        <v>5</v>
      </c>
      <c r="E28" s="6">
        <v>1</v>
      </c>
      <c r="F28" s="6">
        <v>1</v>
      </c>
      <c r="G28" s="6"/>
      <c r="H28" s="2"/>
    </row>
    <row r="29" spans="1:8" x14ac:dyDescent="0.25">
      <c r="A29" s="2" t="s">
        <v>602</v>
      </c>
      <c r="B29" s="6">
        <v>4</v>
      </c>
      <c r="C29" s="6">
        <v>4</v>
      </c>
      <c r="D29" s="6">
        <v>1</v>
      </c>
      <c r="E29" s="6">
        <v>4</v>
      </c>
      <c r="F29" s="6">
        <v>5</v>
      </c>
      <c r="G29" s="6"/>
      <c r="H29" s="2"/>
    </row>
    <row r="30" spans="1:8" x14ac:dyDescent="0.25">
      <c r="A30" s="2" t="s">
        <v>605</v>
      </c>
      <c r="B30" s="6">
        <v>3</v>
      </c>
      <c r="C30" s="6">
        <v>5</v>
      </c>
      <c r="D30" s="6">
        <v>5</v>
      </c>
      <c r="E30" s="6">
        <v>5</v>
      </c>
      <c r="F30" s="6">
        <v>1</v>
      </c>
      <c r="G30" s="6"/>
      <c r="H30" s="2"/>
    </row>
    <row r="31" spans="1:8" x14ac:dyDescent="0.25">
      <c r="A31" s="2" t="s">
        <v>612</v>
      </c>
      <c r="B31" s="22"/>
      <c r="C31" s="6">
        <v>4</v>
      </c>
      <c r="D31" s="22"/>
      <c r="E31" s="22"/>
      <c r="F31" s="22"/>
      <c r="G31" s="6"/>
      <c r="H31" s="2"/>
    </row>
    <row r="32" spans="1:8" x14ac:dyDescent="0.25">
      <c r="A32" s="2" t="s">
        <v>618</v>
      </c>
      <c r="B32" s="6">
        <v>5</v>
      </c>
      <c r="C32" s="6">
        <v>2</v>
      </c>
      <c r="D32" s="6">
        <v>4</v>
      </c>
      <c r="E32" s="6">
        <v>5</v>
      </c>
      <c r="F32" s="6">
        <v>5</v>
      </c>
      <c r="G32" s="6"/>
      <c r="H32" s="2"/>
    </row>
    <row r="33" spans="1:8" x14ac:dyDescent="0.25">
      <c r="A33" s="2" t="s">
        <v>622</v>
      </c>
      <c r="B33" s="6">
        <v>5</v>
      </c>
      <c r="C33" s="6">
        <v>5</v>
      </c>
      <c r="D33" s="6">
        <v>5</v>
      </c>
      <c r="E33" s="6">
        <v>5</v>
      </c>
      <c r="F33" s="6">
        <v>1</v>
      </c>
      <c r="G33" s="6"/>
      <c r="H33" s="2"/>
    </row>
    <row r="34" spans="1:8" x14ac:dyDescent="0.25">
      <c r="A34" s="2" t="s">
        <v>624</v>
      </c>
      <c r="B34" s="6">
        <v>2</v>
      </c>
      <c r="C34" s="6">
        <v>1</v>
      </c>
      <c r="D34" s="6">
        <v>2</v>
      </c>
      <c r="E34" s="6">
        <v>4</v>
      </c>
      <c r="F34" s="6">
        <v>4</v>
      </c>
      <c r="G34" s="6"/>
      <c r="H34" s="2"/>
    </row>
    <row r="35" spans="1:8" x14ac:dyDescent="0.25">
      <c r="A35" s="2" t="s">
        <v>630</v>
      </c>
      <c r="B35" s="6">
        <v>2</v>
      </c>
      <c r="C35" s="6">
        <v>4</v>
      </c>
      <c r="D35" s="6">
        <v>5</v>
      </c>
      <c r="E35" s="6">
        <v>5</v>
      </c>
      <c r="F35" s="6">
        <v>5</v>
      </c>
      <c r="G35" s="6"/>
      <c r="H35" s="2"/>
    </row>
    <row r="36" spans="1:8" x14ac:dyDescent="0.25">
      <c r="A36" s="2" t="s">
        <v>633</v>
      </c>
      <c r="B36" s="6">
        <v>1</v>
      </c>
      <c r="C36" s="6">
        <v>4</v>
      </c>
      <c r="D36" s="6">
        <v>4</v>
      </c>
      <c r="E36" s="6">
        <v>5</v>
      </c>
      <c r="F36" s="6">
        <v>4</v>
      </c>
      <c r="G36" s="6"/>
      <c r="H36" s="2"/>
    </row>
    <row r="37" spans="1:8" x14ac:dyDescent="0.25">
      <c r="A37" s="2" t="s">
        <v>639</v>
      </c>
      <c r="B37" s="6">
        <v>3</v>
      </c>
      <c r="C37" s="6">
        <v>5</v>
      </c>
      <c r="D37" s="6">
        <v>5</v>
      </c>
      <c r="E37" s="6">
        <v>5</v>
      </c>
      <c r="F37" s="6">
        <v>5</v>
      </c>
      <c r="G37" s="6"/>
      <c r="H37" s="2"/>
    </row>
    <row r="38" spans="1:8" x14ac:dyDescent="0.25">
      <c r="A38" s="2" t="s">
        <v>645</v>
      </c>
      <c r="B38" s="6">
        <v>3</v>
      </c>
      <c r="C38" s="6">
        <v>5</v>
      </c>
      <c r="D38" s="6">
        <v>5</v>
      </c>
      <c r="E38" s="6">
        <v>3</v>
      </c>
      <c r="F38" s="6">
        <v>2</v>
      </c>
      <c r="G38" s="6"/>
      <c r="H38" s="2"/>
    </row>
    <row r="39" spans="1:8" x14ac:dyDescent="0.25">
      <c r="A39" s="2" t="s">
        <v>653</v>
      </c>
      <c r="B39" s="6">
        <v>3</v>
      </c>
      <c r="C39" s="6">
        <v>5</v>
      </c>
      <c r="D39" s="6">
        <v>4</v>
      </c>
      <c r="E39" s="6">
        <v>2</v>
      </c>
      <c r="F39" s="6">
        <v>4</v>
      </c>
      <c r="G39" s="6"/>
      <c r="H39" s="2"/>
    </row>
    <row r="40" spans="1:8" x14ac:dyDescent="0.25">
      <c r="A40" s="2" t="s">
        <v>668</v>
      </c>
      <c r="B40" s="6">
        <v>5</v>
      </c>
      <c r="C40" s="6">
        <v>5</v>
      </c>
      <c r="D40" s="6">
        <v>5</v>
      </c>
      <c r="E40" s="6">
        <v>5</v>
      </c>
      <c r="F40" s="6">
        <v>1</v>
      </c>
      <c r="G40" s="6"/>
      <c r="H40" s="2"/>
    </row>
    <row r="41" spans="1:8" x14ac:dyDescent="0.25">
      <c r="A41" s="2" t="s">
        <v>682</v>
      </c>
      <c r="B41" s="6">
        <v>5</v>
      </c>
      <c r="C41" s="6">
        <v>4</v>
      </c>
      <c r="D41" s="6">
        <v>5</v>
      </c>
      <c r="E41" s="6">
        <v>4</v>
      </c>
      <c r="F41" s="6">
        <v>1</v>
      </c>
      <c r="G41" s="6"/>
      <c r="H41" s="2"/>
    </row>
    <row r="42" spans="1:8" x14ac:dyDescent="0.25">
      <c r="A42" s="2" t="s">
        <v>686</v>
      </c>
      <c r="B42" s="6">
        <v>2</v>
      </c>
      <c r="C42" s="6">
        <v>4</v>
      </c>
      <c r="D42" s="6">
        <v>2</v>
      </c>
      <c r="E42" s="6">
        <v>5</v>
      </c>
      <c r="F42" s="6">
        <v>5</v>
      </c>
      <c r="G42" s="6"/>
      <c r="H42" s="2"/>
    </row>
    <row r="43" spans="1:8" x14ac:dyDescent="0.25">
      <c r="A43" s="2" t="s">
        <v>689</v>
      </c>
      <c r="B43" s="6">
        <v>5</v>
      </c>
      <c r="C43" s="6">
        <v>4</v>
      </c>
      <c r="D43" s="6">
        <v>5</v>
      </c>
      <c r="E43" s="6">
        <v>5</v>
      </c>
      <c r="F43" s="6">
        <v>1</v>
      </c>
      <c r="G43" s="6"/>
      <c r="H43" s="2"/>
    </row>
    <row r="44" spans="1:8" x14ac:dyDescent="0.25">
      <c r="A44" s="2" t="s">
        <v>695</v>
      </c>
      <c r="B44" s="6">
        <v>3</v>
      </c>
      <c r="C44" s="6">
        <v>4</v>
      </c>
      <c r="D44" s="6">
        <v>5</v>
      </c>
      <c r="E44" s="6">
        <v>5</v>
      </c>
      <c r="F44" s="6">
        <v>1</v>
      </c>
      <c r="G44" s="6"/>
      <c r="H44" s="2"/>
    </row>
    <row r="45" spans="1:8" x14ac:dyDescent="0.25">
      <c r="A45" s="2" t="s">
        <v>705</v>
      </c>
      <c r="B45" s="6">
        <v>4</v>
      </c>
      <c r="C45" s="22"/>
      <c r="D45" s="22"/>
      <c r="E45" s="22"/>
      <c r="F45" s="22"/>
      <c r="G45" s="6"/>
      <c r="H45" s="2"/>
    </row>
    <row r="46" spans="1:8" x14ac:dyDescent="0.25">
      <c r="A46" s="2" t="s">
        <v>709</v>
      </c>
      <c r="B46" s="6">
        <v>5</v>
      </c>
      <c r="C46" s="6">
        <v>2</v>
      </c>
      <c r="D46" s="6">
        <v>3</v>
      </c>
      <c r="E46" s="6">
        <v>2</v>
      </c>
      <c r="F46" s="6">
        <v>4</v>
      </c>
      <c r="G46" s="6"/>
      <c r="H46" s="2"/>
    </row>
    <row r="47" spans="1:8" x14ac:dyDescent="0.25">
      <c r="A47" s="2" t="s">
        <v>718</v>
      </c>
      <c r="B47" s="6">
        <v>1</v>
      </c>
      <c r="C47" s="6">
        <v>4</v>
      </c>
      <c r="D47" s="6">
        <v>4</v>
      </c>
      <c r="E47" s="6">
        <v>5</v>
      </c>
      <c r="F47" s="6">
        <v>2</v>
      </c>
      <c r="G47" s="6"/>
      <c r="H47" s="2"/>
    </row>
    <row r="48" spans="1:8" x14ac:dyDescent="0.25">
      <c r="A48" s="2" t="s">
        <v>728</v>
      </c>
      <c r="B48" s="6">
        <v>5</v>
      </c>
      <c r="C48" s="6">
        <v>5</v>
      </c>
      <c r="D48" s="6">
        <v>4</v>
      </c>
      <c r="E48" s="6">
        <v>5</v>
      </c>
      <c r="F48" s="6">
        <v>5</v>
      </c>
      <c r="G48" s="6"/>
      <c r="H48" s="2"/>
    </row>
    <row r="49" spans="1:8" x14ac:dyDescent="0.25">
      <c r="A49" s="2" t="s">
        <v>731</v>
      </c>
      <c r="B49" s="6">
        <v>4</v>
      </c>
      <c r="C49" s="6">
        <v>5</v>
      </c>
      <c r="D49" s="6">
        <v>4</v>
      </c>
      <c r="E49" s="6">
        <v>5</v>
      </c>
      <c r="F49" s="6">
        <v>3</v>
      </c>
      <c r="G49" s="6"/>
      <c r="H49" s="2"/>
    </row>
    <row r="50" spans="1:8" x14ac:dyDescent="0.25">
      <c r="A50" s="2" t="s">
        <v>738</v>
      </c>
      <c r="B50" s="6">
        <v>2</v>
      </c>
      <c r="C50" s="6">
        <v>5</v>
      </c>
      <c r="D50" s="6">
        <v>3</v>
      </c>
      <c r="E50" s="6">
        <v>5</v>
      </c>
      <c r="F50" s="6">
        <v>5</v>
      </c>
      <c r="G50" s="6"/>
      <c r="H50" s="2"/>
    </row>
    <row r="51" spans="1:8" x14ac:dyDescent="0.25">
      <c r="A51" s="2" t="s">
        <v>742</v>
      </c>
      <c r="B51" s="6">
        <v>4</v>
      </c>
      <c r="C51" s="6">
        <v>5</v>
      </c>
      <c r="D51" s="6">
        <v>4</v>
      </c>
      <c r="E51" s="6">
        <v>4</v>
      </c>
      <c r="F51" s="6">
        <v>4</v>
      </c>
      <c r="G51" s="6"/>
      <c r="H51" s="2"/>
    </row>
    <row r="52" spans="1:8" x14ac:dyDescent="0.25">
      <c r="A52" s="2" t="s">
        <v>747</v>
      </c>
      <c r="B52" s="6">
        <v>5</v>
      </c>
      <c r="C52" s="6">
        <v>5</v>
      </c>
      <c r="D52" s="6">
        <v>5</v>
      </c>
      <c r="E52" s="6">
        <v>5</v>
      </c>
      <c r="F52" s="6">
        <v>1</v>
      </c>
      <c r="G52" s="6"/>
      <c r="H52" s="2"/>
    </row>
    <row r="53" spans="1:8" x14ac:dyDescent="0.25">
      <c r="A53" s="2" t="s">
        <v>756</v>
      </c>
      <c r="B53" s="6">
        <v>4</v>
      </c>
      <c r="C53" s="6">
        <v>5</v>
      </c>
      <c r="D53" s="6">
        <v>5</v>
      </c>
      <c r="E53" s="6">
        <v>5</v>
      </c>
      <c r="F53" s="6">
        <v>1</v>
      </c>
      <c r="G53" s="6"/>
      <c r="H53" s="2"/>
    </row>
    <row r="54" spans="1:8" x14ac:dyDescent="0.25">
      <c r="A54" s="34" t="s">
        <v>765</v>
      </c>
      <c r="B54" s="39">
        <v>5</v>
      </c>
      <c r="C54" s="39">
        <v>4</v>
      </c>
      <c r="D54" s="39">
        <v>5</v>
      </c>
      <c r="E54" s="39">
        <v>3</v>
      </c>
      <c r="F54" s="39">
        <v>2</v>
      </c>
      <c r="G54" s="39"/>
      <c r="H54" s="39"/>
    </row>
    <row r="55" spans="1:8" x14ac:dyDescent="0.25">
      <c r="A55" s="34" t="s">
        <v>767</v>
      </c>
      <c r="B55" s="39">
        <v>4</v>
      </c>
      <c r="C55" s="39">
        <v>2</v>
      </c>
      <c r="D55" s="39">
        <v>5</v>
      </c>
      <c r="E55" s="39">
        <v>5</v>
      </c>
      <c r="F55" s="39">
        <v>4</v>
      </c>
      <c r="G55" s="39"/>
      <c r="H55" s="39"/>
    </row>
    <row r="56" spans="1:8" x14ac:dyDescent="0.25">
      <c r="A56" s="34" t="s">
        <v>770</v>
      </c>
      <c r="B56" s="39">
        <v>2</v>
      </c>
      <c r="C56" s="39">
        <v>4</v>
      </c>
      <c r="D56" s="39">
        <v>5</v>
      </c>
      <c r="E56" s="39">
        <v>5</v>
      </c>
      <c r="F56" s="39">
        <v>4</v>
      </c>
      <c r="G56" s="39"/>
      <c r="H56" s="39"/>
    </row>
    <row r="57" spans="1:8" x14ac:dyDescent="0.25">
      <c r="A57" s="34" t="s">
        <v>774</v>
      </c>
      <c r="B57" s="39">
        <v>2</v>
      </c>
      <c r="C57" s="39">
        <v>4</v>
      </c>
      <c r="D57" s="39">
        <v>5</v>
      </c>
      <c r="E57" s="39">
        <v>5</v>
      </c>
      <c r="F57" s="39">
        <v>3</v>
      </c>
      <c r="G57" s="39">
        <v>5</v>
      </c>
      <c r="H57" s="39" t="s">
        <v>775</v>
      </c>
    </row>
    <row r="58" spans="1:8" x14ac:dyDescent="0.25">
      <c r="A58" s="34" t="s">
        <v>776</v>
      </c>
      <c r="B58" s="49">
        <v>5</v>
      </c>
      <c r="C58" s="49">
        <v>5</v>
      </c>
      <c r="D58" s="49">
        <v>5</v>
      </c>
      <c r="E58" s="49">
        <v>3</v>
      </c>
      <c r="F58" s="49">
        <v>2</v>
      </c>
      <c r="G58" s="49"/>
      <c r="H58" s="3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K1048571"/>
  <sheetViews>
    <sheetView workbookViewId="0">
      <selection activeCell="C1" sqref="C1:C1048576"/>
    </sheetView>
  </sheetViews>
  <sheetFormatPr defaultRowHeight="15" x14ac:dyDescent="0.25"/>
  <cols>
    <col min="2" max="2" width="23.5703125" customWidth="1"/>
    <col min="3" max="3" width="15.42578125" customWidth="1"/>
    <col min="4" max="4" width="15.42578125" style="67" customWidth="1"/>
    <col min="5" max="5" width="30.140625" customWidth="1"/>
    <col min="6" max="6" width="16.28515625" bestFit="1" customWidth="1"/>
    <col min="7" max="7" width="7.140625" customWidth="1"/>
    <col min="8" max="8" width="8.5703125" customWidth="1"/>
    <col min="9" max="9" width="7.140625" customWidth="1"/>
    <col min="10" max="10" width="9.5703125" customWidth="1"/>
    <col min="11" max="11" width="11.28515625" bestFit="1" customWidth="1"/>
  </cols>
  <sheetData>
    <row r="1" spans="1:6" x14ac:dyDescent="0.25">
      <c r="A1" s="4" t="s">
        <v>162</v>
      </c>
      <c r="B1" s="4" t="s">
        <v>195</v>
      </c>
      <c r="C1" s="5" t="s">
        <v>163</v>
      </c>
      <c r="D1" s="65"/>
    </row>
    <row r="2" spans="1:6" x14ac:dyDescent="0.25">
      <c r="A2" s="78" t="s">
        <v>386</v>
      </c>
      <c r="B2" s="79">
        <v>2</v>
      </c>
      <c r="C2" s="11" t="s">
        <v>387</v>
      </c>
      <c r="D2" s="66"/>
      <c r="E2" s="55" t="s">
        <v>812</v>
      </c>
      <c r="F2" t="s">
        <v>850</v>
      </c>
    </row>
    <row r="3" spans="1:6" x14ac:dyDescent="0.25">
      <c r="A3" s="78" t="s">
        <v>394</v>
      </c>
      <c r="B3" s="79">
        <v>3</v>
      </c>
      <c r="C3" s="11" t="s">
        <v>387</v>
      </c>
      <c r="D3" s="66"/>
      <c r="E3" s="56">
        <v>1</v>
      </c>
      <c r="F3" s="57">
        <v>3.5087719298245612E-2</v>
      </c>
    </row>
    <row r="4" spans="1:6" x14ac:dyDescent="0.25">
      <c r="A4" s="78" t="s">
        <v>396</v>
      </c>
      <c r="B4" s="79">
        <v>3</v>
      </c>
      <c r="C4" s="11" t="s">
        <v>387</v>
      </c>
      <c r="D4" s="66"/>
      <c r="E4" s="56">
        <v>2</v>
      </c>
      <c r="F4" s="57">
        <v>0.17543859649122806</v>
      </c>
    </row>
    <row r="5" spans="1:6" x14ac:dyDescent="0.25">
      <c r="A5" s="78" t="s">
        <v>399</v>
      </c>
      <c r="B5" s="79">
        <v>3</v>
      </c>
      <c r="C5" s="11" t="s">
        <v>400</v>
      </c>
      <c r="D5" s="66"/>
      <c r="E5" s="56">
        <v>3</v>
      </c>
      <c r="F5" s="57">
        <v>0.2807017543859649</v>
      </c>
    </row>
    <row r="6" spans="1:6" x14ac:dyDescent="0.25">
      <c r="A6" s="78" t="s">
        <v>410</v>
      </c>
      <c r="B6" s="79">
        <v>2</v>
      </c>
      <c r="C6" s="11" t="s">
        <v>387</v>
      </c>
      <c r="D6" s="66"/>
      <c r="E6" s="56">
        <v>4</v>
      </c>
      <c r="F6" s="57">
        <v>0.24561403508771928</v>
      </c>
    </row>
    <row r="7" spans="1:6" x14ac:dyDescent="0.25">
      <c r="A7" s="78" t="s">
        <v>417</v>
      </c>
      <c r="B7" s="79">
        <v>4</v>
      </c>
      <c r="C7" s="11" t="s">
        <v>387</v>
      </c>
      <c r="D7" s="66"/>
      <c r="E7" s="56">
        <v>5</v>
      </c>
      <c r="F7" s="57">
        <v>0.26315789473684209</v>
      </c>
    </row>
    <row r="8" spans="1:6" x14ac:dyDescent="0.25">
      <c r="A8" s="78" t="s">
        <v>430</v>
      </c>
      <c r="B8" s="79">
        <v>3</v>
      </c>
      <c r="C8" s="11" t="s">
        <v>387</v>
      </c>
      <c r="D8" s="66"/>
      <c r="E8" s="56" t="s">
        <v>813</v>
      </c>
      <c r="F8" s="57">
        <v>1</v>
      </c>
    </row>
    <row r="9" spans="1:6" x14ac:dyDescent="0.25">
      <c r="A9" s="78" t="s">
        <v>448</v>
      </c>
      <c r="B9" s="79">
        <v>2</v>
      </c>
      <c r="C9" s="11" t="s">
        <v>387</v>
      </c>
      <c r="D9" s="66"/>
      <c r="F9" t="s">
        <v>851</v>
      </c>
    </row>
    <row r="10" spans="1:6" x14ac:dyDescent="0.25">
      <c r="A10" s="78" t="s">
        <v>450</v>
      </c>
      <c r="B10" s="79">
        <v>3</v>
      </c>
      <c r="C10" s="11" t="s">
        <v>387</v>
      </c>
      <c r="D10" s="66"/>
      <c r="E10" s="56" t="s">
        <v>852</v>
      </c>
      <c r="F10" s="57">
        <v>3.5087719298245612E-2</v>
      </c>
    </row>
    <row r="11" spans="1:6" x14ac:dyDescent="0.25">
      <c r="A11" s="78" t="s">
        <v>455</v>
      </c>
      <c r="B11" s="79">
        <v>5</v>
      </c>
      <c r="C11" s="11" t="s">
        <v>387</v>
      </c>
      <c r="D11" s="66"/>
      <c r="E11" s="56" t="s">
        <v>853</v>
      </c>
      <c r="F11" s="57">
        <v>0.17543859649122806</v>
      </c>
    </row>
    <row r="12" spans="1:6" x14ac:dyDescent="0.25">
      <c r="A12" s="78" t="s">
        <v>463</v>
      </c>
      <c r="B12" s="79">
        <v>1</v>
      </c>
      <c r="C12" s="11" t="s">
        <v>387</v>
      </c>
      <c r="D12" s="66"/>
      <c r="E12" s="56" t="s">
        <v>854</v>
      </c>
      <c r="F12" s="57">
        <v>0.2807017543859649</v>
      </c>
    </row>
    <row r="13" spans="1:6" x14ac:dyDescent="0.25">
      <c r="A13" s="78" t="s">
        <v>471</v>
      </c>
      <c r="B13" s="79">
        <v>5</v>
      </c>
      <c r="C13" s="11" t="s">
        <v>387</v>
      </c>
      <c r="D13" s="66"/>
      <c r="E13" s="56" t="s">
        <v>855</v>
      </c>
      <c r="F13" s="57">
        <v>0.24561403508771928</v>
      </c>
    </row>
    <row r="14" spans="1:6" x14ac:dyDescent="0.25">
      <c r="A14" s="78" t="s">
        <v>480</v>
      </c>
      <c r="B14" s="79">
        <v>5</v>
      </c>
      <c r="C14" s="11" t="s">
        <v>387</v>
      </c>
      <c r="D14" s="66"/>
      <c r="E14" s="56" t="s">
        <v>856</v>
      </c>
      <c r="F14" s="57">
        <v>0.26315789473684209</v>
      </c>
    </row>
    <row r="15" spans="1:6" x14ac:dyDescent="0.25">
      <c r="A15" s="78" t="s">
        <v>485</v>
      </c>
      <c r="B15" s="79">
        <v>3</v>
      </c>
      <c r="C15" s="11" t="s">
        <v>387</v>
      </c>
      <c r="D15" s="66"/>
    </row>
    <row r="16" spans="1:6" x14ac:dyDescent="0.25">
      <c r="A16" s="78" t="s">
        <v>486</v>
      </c>
      <c r="B16" s="79">
        <v>3</v>
      </c>
      <c r="C16" s="11" t="s">
        <v>387</v>
      </c>
      <c r="D16" s="66"/>
    </row>
    <row r="17" spans="1:4" x14ac:dyDescent="0.25">
      <c r="A17" s="78" t="s">
        <v>491</v>
      </c>
      <c r="B17" s="79">
        <v>4</v>
      </c>
      <c r="C17" s="11" t="s">
        <v>387</v>
      </c>
      <c r="D17" s="66"/>
    </row>
    <row r="18" spans="1:4" x14ac:dyDescent="0.25">
      <c r="A18" s="78" t="s">
        <v>506</v>
      </c>
      <c r="B18" s="79">
        <v>2</v>
      </c>
      <c r="C18" s="11" t="s">
        <v>387</v>
      </c>
      <c r="D18" s="66"/>
    </row>
    <row r="19" spans="1:4" x14ac:dyDescent="0.25">
      <c r="A19" s="78" t="s">
        <v>507</v>
      </c>
      <c r="B19" s="79">
        <v>5</v>
      </c>
      <c r="C19" s="11" t="s">
        <v>400</v>
      </c>
      <c r="D19" s="66"/>
    </row>
    <row r="20" spans="1:4" x14ac:dyDescent="0.25">
      <c r="A20" s="78" t="s">
        <v>520</v>
      </c>
      <c r="B20" s="79">
        <v>5</v>
      </c>
      <c r="C20" s="11" t="s">
        <v>387</v>
      </c>
      <c r="D20" s="66"/>
    </row>
    <row r="21" spans="1:4" x14ac:dyDescent="0.25">
      <c r="A21" s="78" t="s">
        <v>529</v>
      </c>
      <c r="B21" s="79">
        <v>4</v>
      </c>
      <c r="C21" s="11" t="s">
        <v>387</v>
      </c>
      <c r="D21" s="66"/>
    </row>
    <row r="22" spans="1:4" x14ac:dyDescent="0.25">
      <c r="A22" s="78" t="s">
        <v>533</v>
      </c>
      <c r="B22" s="79">
        <v>3</v>
      </c>
      <c r="C22" s="11" t="s">
        <v>387</v>
      </c>
      <c r="D22" s="66"/>
    </row>
    <row r="23" spans="1:4" x14ac:dyDescent="0.25">
      <c r="A23" s="78" t="s">
        <v>539</v>
      </c>
      <c r="B23" s="79">
        <v>3</v>
      </c>
      <c r="C23" s="11" t="s">
        <v>387</v>
      </c>
      <c r="D23" s="66"/>
    </row>
    <row r="24" spans="1:4" x14ac:dyDescent="0.25">
      <c r="A24" s="78" t="s">
        <v>542</v>
      </c>
      <c r="B24" s="79">
        <v>4</v>
      </c>
      <c r="C24" s="11" t="s">
        <v>387</v>
      </c>
      <c r="D24" s="66"/>
    </row>
    <row r="25" spans="1:4" x14ac:dyDescent="0.25">
      <c r="A25" s="78" t="s">
        <v>547</v>
      </c>
      <c r="B25" s="79">
        <v>5</v>
      </c>
      <c r="C25" s="11" t="s">
        <v>387</v>
      </c>
      <c r="D25" s="66"/>
    </row>
    <row r="26" spans="1:4" x14ac:dyDescent="0.25">
      <c r="A26" s="78" t="s">
        <v>548</v>
      </c>
      <c r="B26" s="79">
        <v>2</v>
      </c>
      <c r="C26" s="11" t="s">
        <v>400</v>
      </c>
      <c r="D26" s="66"/>
    </row>
    <row r="27" spans="1:4" x14ac:dyDescent="0.25">
      <c r="A27" s="78" t="s">
        <v>586</v>
      </c>
      <c r="B27" s="79">
        <v>3</v>
      </c>
      <c r="C27" s="11" t="s">
        <v>387</v>
      </c>
      <c r="D27" s="66"/>
    </row>
    <row r="28" spans="1:4" x14ac:dyDescent="0.25">
      <c r="A28" s="78" t="s">
        <v>590</v>
      </c>
      <c r="B28" s="79">
        <v>5</v>
      </c>
      <c r="C28" s="11" t="s">
        <v>387</v>
      </c>
      <c r="D28" s="66"/>
    </row>
    <row r="29" spans="1:4" x14ac:dyDescent="0.25">
      <c r="A29" s="78" t="s">
        <v>602</v>
      </c>
      <c r="B29" s="79">
        <v>5</v>
      </c>
      <c r="C29" s="11" t="s">
        <v>387</v>
      </c>
      <c r="D29" s="66"/>
    </row>
    <row r="30" spans="1:4" x14ac:dyDescent="0.25">
      <c r="A30" s="78" t="s">
        <v>605</v>
      </c>
      <c r="B30" s="79">
        <v>4</v>
      </c>
      <c r="C30" s="11" t="s">
        <v>400</v>
      </c>
      <c r="D30" s="66"/>
    </row>
    <row r="31" spans="1:4" x14ac:dyDescent="0.25">
      <c r="A31" s="78" t="s">
        <v>612</v>
      </c>
      <c r="B31" s="79">
        <v>2</v>
      </c>
      <c r="C31" s="11" t="s">
        <v>387</v>
      </c>
      <c r="D31" s="66"/>
    </row>
    <row r="32" spans="1:4" x14ac:dyDescent="0.25">
      <c r="A32" s="78" t="s">
        <v>618</v>
      </c>
      <c r="B32" s="79">
        <v>5</v>
      </c>
      <c r="C32" s="11" t="s">
        <v>387</v>
      </c>
      <c r="D32" s="66"/>
    </row>
    <row r="33" spans="1:11" x14ac:dyDescent="0.25">
      <c r="A33" s="78" t="s">
        <v>622</v>
      </c>
      <c r="B33" s="79">
        <v>4</v>
      </c>
      <c r="C33" s="11" t="s">
        <v>387</v>
      </c>
      <c r="D33" s="66"/>
    </row>
    <row r="34" spans="1:11" x14ac:dyDescent="0.25">
      <c r="A34" s="78" t="s">
        <v>624</v>
      </c>
      <c r="B34" s="79">
        <v>4</v>
      </c>
      <c r="C34" s="11" t="s">
        <v>387</v>
      </c>
      <c r="D34" s="66"/>
    </row>
    <row r="35" spans="1:11" x14ac:dyDescent="0.25">
      <c r="A35" s="78" t="s">
        <v>630</v>
      </c>
      <c r="B35" s="79">
        <v>5</v>
      </c>
      <c r="C35" s="11" t="s">
        <v>387</v>
      </c>
      <c r="D35" s="66"/>
    </row>
    <row r="36" spans="1:11" x14ac:dyDescent="0.25">
      <c r="A36" s="78" t="s">
        <v>633</v>
      </c>
      <c r="B36" s="79">
        <v>4</v>
      </c>
      <c r="C36" s="11" t="s">
        <v>387</v>
      </c>
      <c r="D36" s="66"/>
    </row>
    <row r="37" spans="1:11" x14ac:dyDescent="0.25">
      <c r="A37" s="78" t="s">
        <v>639</v>
      </c>
      <c r="B37" s="79">
        <v>4</v>
      </c>
      <c r="C37" s="11" t="s">
        <v>387</v>
      </c>
      <c r="D37" s="66"/>
    </row>
    <row r="38" spans="1:11" x14ac:dyDescent="0.25">
      <c r="A38" s="78" t="s">
        <v>645</v>
      </c>
      <c r="B38" s="79">
        <v>2</v>
      </c>
      <c r="C38" s="11" t="s">
        <v>400</v>
      </c>
      <c r="D38" s="66"/>
    </row>
    <row r="39" spans="1:11" x14ac:dyDescent="0.25">
      <c r="A39" s="78" t="s">
        <v>653</v>
      </c>
      <c r="B39" s="79">
        <v>3</v>
      </c>
      <c r="C39" s="11" t="s">
        <v>400</v>
      </c>
      <c r="D39" s="66"/>
      <c r="E39" s="55" t="s">
        <v>850</v>
      </c>
      <c r="F39" s="55" t="s">
        <v>817</v>
      </c>
    </row>
    <row r="40" spans="1:11" x14ac:dyDescent="0.25">
      <c r="A40" s="78" t="s">
        <v>668</v>
      </c>
      <c r="B40" s="79">
        <v>1</v>
      </c>
      <c r="C40" s="11" t="s">
        <v>400</v>
      </c>
      <c r="D40" s="66"/>
      <c r="E40" s="55" t="s">
        <v>812</v>
      </c>
      <c r="F40" t="s">
        <v>852</v>
      </c>
      <c r="G40" t="s">
        <v>853</v>
      </c>
      <c r="H40" t="s">
        <v>854</v>
      </c>
      <c r="I40" t="s">
        <v>855</v>
      </c>
      <c r="J40" t="s">
        <v>856</v>
      </c>
      <c r="K40" t="s">
        <v>813</v>
      </c>
    </row>
    <row r="41" spans="1:11" x14ac:dyDescent="0.25">
      <c r="A41" s="78" t="s">
        <v>682</v>
      </c>
      <c r="B41" s="79">
        <v>2</v>
      </c>
      <c r="C41" s="11" t="s">
        <v>387</v>
      </c>
      <c r="D41" s="66"/>
      <c r="E41" s="56" t="s">
        <v>400</v>
      </c>
      <c r="F41" s="57">
        <v>7.6923076923076927E-2</v>
      </c>
      <c r="G41" s="57">
        <v>0.15384615384615385</v>
      </c>
      <c r="H41" s="57">
        <v>0.30769230769230771</v>
      </c>
      <c r="I41" s="57">
        <v>0.23076923076923078</v>
      </c>
      <c r="J41" s="57">
        <v>0.23076923076923078</v>
      </c>
      <c r="K41" s="57">
        <v>1</v>
      </c>
    </row>
    <row r="42" spans="1:11" x14ac:dyDescent="0.25">
      <c r="A42" s="78" t="s">
        <v>686</v>
      </c>
      <c r="B42" s="79">
        <v>3</v>
      </c>
      <c r="C42" s="11" t="s">
        <v>387</v>
      </c>
      <c r="D42" s="66"/>
      <c r="E42" s="56" t="s">
        <v>387</v>
      </c>
      <c r="F42" s="57">
        <v>2.2727272727272728E-2</v>
      </c>
      <c r="G42" s="57">
        <v>0.18181818181818182</v>
      </c>
      <c r="H42" s="57">
        <v>0.27272727272727271</v>
      </c>
      <c r="I42" s="57">
        <v>0.25</v>
      </c>
      <c r="J42" s="57">
        <v>0.27272727272727271</v>
      </c>
      <c r="K42" s="57">
        <v>1</v>
      </c>
    </row>
    <row r="43" spans="1:11" x14ac:dyDescent="0.25">
      <c r="A43" s="78" t="s">
        <v>689</v>
      </c>
      <c r="B43" s="79">
        <v>4</v>
      </c>
      <c r="C43" s="11" t="s">
        <v>400</v>
      </c>
      <c r="D43" s="66"/>
      <c r="E43" s="56" t="s">
        <v>813</v>
      </c>
      <c r="F43" s="57">
        <v>3.5087719298245612E-2</v>
      </c>
      <c r="G43" s="57">
        <v>0.17543859649122806</v>
      </c>
      <c r="H43" s="57">
        <v>0.2807017543859649</v>
      </c>
      <c r="I43" s="57">
        <v>0.24561403508771928</v>
      </c>
      <c r="J43" s="57">
        <v>0.26315789473684209</v>
      </c>
      <c r="K43" s="57">
        <v>1</v>
      </c>
    </row>
    <row r="44" spans="1:11" x14ac:dyDescent="0.25">
      <c r="A44" s="78" t="s">
        <v>695</v>
      </c>
      <c r="B44" s="79">
        <v>5</v>
      </c>
      <c r="C44" s="11" t="s">
        <v>400</v>
      </c>
      <c r="D44" s="66"/>
    </row>
    <row r="45" spans="1:11" x14ac:dyDescent="0.25">
      <c r="A45" s="78" t="s">
        <v>705</v>
      </c>
      <c r="B45" s="79">
        <v>4</v>
      </c>
      <c r="C45" s="11" t="s">
        <v>400</v>
      </c>
      <c r="D45" s="66"/>
    </row>
    <row r="46" spans="1:11" x14ac:dyDescent="0.25">
      <c r="A46" s="78" t="s">
        <v>709</v>
      </c>
      <c r="B46" s="79">
        <v>4</v>
      </c>
      <c r="C46" s="11" t="s">
        <v>387</v>
      </c>
      <c r="D46" s="66"/>
    </row>
    <row r="47" spans="1:11" x14ac:dyDescent="0.25">
      <c r="A47" s="78" t="s">
        <v>718</v>
      </c>
      <c r="B47" s="79">
        <v>3</v>
      </c>
      <c r="C47" s="11" t="s">
        <v>400</v>
      </c>
      <c r="D47" s="66"/>
    </row>
    <row r="48" spans="1:11" x14ac:dyDescent="0.25">
      <c r="A48" s="78" t="s">
        <v>728</v>
      </c>
      <c r="B48" s="79">
        <v>2</v>
      </c>
      <c r="C48" s="11" t="s">
        <v>387</v>
      </c>
      <c r="D48" s="66"/>
    </row>
    <row r="49" spans="1:4" x14ac:dyDescent="0.25">
      <c r="A49" s="78" t="s">
        <v>731</v>
      </c>
      <c r="B49" s="79">
        <v>3</v>
      </c>
      <c r="C49" s="11" t="s">
        <v>400</v>
      </c>
      <c r="D49" s="66"/>
    </row>
    <row r="50" spans="1:4" x14ac:dyDescent="0.25">
      <c r="A50" s="78" t="s">
        <v>738</v>
      </c>
      <c r="B50" s="79">
        <v>2</v>
      </c>
      <c r="C50" s="11" t="s">
        <v>387</v>
      </c>
      <c r="D50" s="66"/>
    </row>
    <row r="51" spans="1:4" x14ac:dyDescent="0.25">
      <c r="A51" s="78" t="s">
        <v>742</v>
      </c>
      <c r="B51" s="79">
        <v>4</v>
      </c>
      <c r="C51" s="11" t="s">
        <v>387</v>
      </c>
      <c r="D51" s="66"/>
    </row>
    <row r="52" spans="1:4" x14ac:dyDescent="0.25">
      <c r="A52" s="78" t="s">
        <v>747</v>
      </c>
      <c r="B52" s="79">
        <v>3</v>
      </c>
      <c r="C52" s="11" t="s">
        <v>387</v>
      </c>
      <c r="D52" s="66"/>
    </row>
    <row r="53" spans="1:4" x14ac:dyDescent="0.25">
      <c r="A53" s="78" t="s">
        <v>756</v>
      </c>
      <c r="B53" s="79">
        <v>5</v>
      </c>
      <c r="C53" s="11" t="s">
        <v>400</v>
      </c>
      <c r="D53" s="66"/>
    </row>
    <row r="54" spans="1:4" x14ac:dyDescent="0.25">
      <c r="A54" s="80" t="s">
        <v>765</v>
      </c>
      <c r="B54" s="37">
        <v>5</v>
      </c>
      <c r="C54" s="40" t="s">
        <v>387</v>
      </c>
      <c r="D54" s="66"/>
    </row>
    <row r="55" spans="1:4" x14ac:dyDescent="0.25">
      <c r="A55" s="80" t="s">
        <v>767</v>
      </c>
      <c r="B55" s="37">
        <v>5</v>
      </c>
      <c r="C55" s="40" t="s">
        <v>387</v>
      </c>
      <c r="D55" s="66"/>
    </row>
    <row r="56" spans="1:4" x14ac:dyDescent="0.25">
      <c r="A56" s="80" t="s">
        <v>770</v>
      </c>
      <c r="B56" s="37">
        <v>3</v>
      </c>
      <c r="C56" s="40" t="s">
        <v>387</v>
      </c>
      <c r="D56" s="66"/>
    </row>
    <row r="57" spans="1:4" x14ac:dyDescent="0.25">
      <c r="A57" s="80" t="s">
        <v>774</v>
      </c>
      <c r="B57" s="37">
        <v>4</v>
      </c>
      <c r="C57" s="40" t="s">
        <v>387</v>
      </c>
      <c r="D57" s="66"/>
    </row>
    <row r="58" spans="1:4" x14ac:dyDescent="0.25">
      <c r="A58" s="81" t="s">
        <v>776</v>
      </c>
      <c r="B58" s="35">
        <v>5</v>
      </c>
      <c r="C58" s="36" t="s">
        <v>387</v>
      </c>
      <c r="D58" s="66"/>
    </row>
    <row r="1048571" spans="3:3" x14ac:dyDescent="0.25">
      <c r="C1048571" t="str">
        <f>CONCATENATE(B1048570,B1048571)</f>
        <v/>
      </c>
    </row>
  </sheetData>
  <pageMargins left="0.7" right="0.7" top="0.75" bottom="0.75" header="0.3" footer="0.3"/>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048569"/>
  <sheetViews>
    <sheetView tabSelected="1" topLeftCell="A41" workbookViewId="0">
      <selection activeCell="C59" sqref="C59"/>
    </sheetView>
  </sheetViews>
  <sheetFormatPr defaultRowHeight="15" x14ac:dyDescent="0.25"/>
  <cols>
    <col min="2" max="2" width="12.28515625" bestFit="1" customWidth="1"/>
    <col min="3" max="3" width="37.28515625" customWidth="1"/>
    <col min="4" max="4" width="36" customWidth="1"/>
    <col min="5" max="5" width="39.140625" customWidth="1"/>
    <col min="6" max="6" width="30.28515625" customWidth="1"/>
    <col min="7" max="7" width="37.42578125" customWidth="1"/>
    <col min="8" max="8" width="32.42578125" customWidth="1"/>
    <col min="9" max="9" width="20.5703125" customWidth="1"/>
    <col min="10" max="10" width="17.85546875" customWidth="1"/>
    <col min="11" max="11" width="24.42578125" customWidth="1"/>
    <col min="12" max="12" width="15.42578125" customWidth="1"/>
  </cols>
  <sheetData>
    <row r="1" spans="1:12" x14ac:dyDescent="0.25">
      <c r="A1" s="4" t="s">
        <v>162</v>
      </c>
      <c r="B1" s="4" t="s">
        <v>170</v>
      </c>
      <c r="C1" s="4" t="s">
        <v>196</v>
      </c>
      <c r="D1" s="4" t="s">
        <v>197</v>
      </c>
      <c r="E1" s="4" t="s">
        <v>198</v>
      </c>
      <c r="F1" s="4" t="s">
        <v>199</v>
      </c>
      <c r="G1" s="4" t="s">
        <v>200</v>
      </c>
      <c r="H1" s="4" t="s">
        <v>201</v>
      </c>
      <c r="I1" s="4" t="s">
        <v>202</v>
      </c>
      <c r="J1" s="4" t="s">
        <v>203</v>
      </c>
      <c r="K1" s="4" t="s">
        <v>204</v>
      </c>
      <c r="L1" s="5" t="s">
        <v>163</v>
      </c>
    </row>
    <row r="2" spans="1:12" x14ac:dyDescent="0.25">
      <c r="A2" s="2" t="s">
        <v>386</v>
      </c>
      <c r="B2" s="2" t="s">
        <v>6</v>
      </c>
      <c r="C2" s="7">
        <v>5</v>
      </c>
      <c r="D2" s="7">
        <v>5</v>
      </c>
      <c r="E2" s="7">
        <v>5</v>
      </c>
      <c r="F2" s="7">
        <v>4</v>
      </c>
      <c r="G2" s="7">
        <v>3</v>
      </c>
      <c r="H2" s="7">
        <v>3</v>
      </c>
      <c r="I2" s="7">
        <v>1</v>
      </c>
      <c r="J2" s="7">
        <v>1</v>
      </c>
      <c r="K2" s="7">
        <v>4</v>
      </c>
      <c r="L2" s="11" t="s">
        <v>387</v>
      </c>
    </row>
    <row r="3" spans="1:12" x14ac:dyDescent="0.25">
      <c r="A3" s="2" t="s">
        <v>394</v>
      </c>
      <c r="B3" s="2" t="s">
        <v>6</v>
      </c>
      <c r="C3" s="7">
        <v>4</v>
      </c>
      <c r="D3" s="7">
        <v>5</v>
      </c>
      <c r="E3" s="7">
        <v>4</v>
      </c>
      <c r="F3" s="7">
        <v>3</v>
      </c>
      <c r="G3" s="7">
        <v>3</v>
      </c>
      <c r="H3" s="7">
        <v>3</v>
      </c>
      <c r="I3" s="7">
        <v>3</v>
      </c>
      <c r="J3" s="7">
        <v>4</v>
      </c>
      <c r="K3" s="7">
        <v>4</v>
      </c>
      <c r="L3" s="11" t="s">
        <v>387</v>
      </c>
    </row>
    <row r="4" spans="1:12" x14ac:dyDescent="0.25">
      <c r="A4" s="2" t="s">
        <v>396</v>
      </c>
      <c r="B4" s="2" t="s">
        <v>6</v>
      </c>
      <c r="C4" s="7">
        <v>5</v>
      </c>
      <c r="D4" s="7">
        <v>5</v>
      </c>
      <c r="E4" s="7">
        <v>5</v>
      </c>
      <c r="F4" s="7">
        <v>3</v>
      </c>
      <c r="G4" s="7">
        <v>4</v>
      </c>
      <c r="H4" s="7">
        <v>4</v>
      </c>
      <c r="I4" s="7">
        <v>2</v>
      </c>
      <c r="J4" s="7">
        <v>5</v>
      </c>
      <c r="K4" s="7">
        <v>3</v>
      </c>
      <c r="L4" s="11" t="s">
        <v>387</v>
      </c>
    </row>
    <row r="5" spans="1:12" hidden="1" x14ac:dyDescent="0.25">
      <c r="A5" s="2" t="s">
        <v>399</v>
      </c>
      <c r="B5" s="2" t="s">
        <v>2</v>
      </c>
      <c r="C5" s="7">
        <v>4</v>
      </c>
      <c r="D5" s="7">
        <v>4</v>
      </c>
      <c r="E5" s="7">
        <v>5</v>
      </c>
      <c r="F5" s="7">
        <v>2</v>
      </c>
      <c r="G5" s="7">
        <v>1</v>
      </c>
      <c r="H5" s="7">
        <v>1</v>
      </c>
      <c r="I5" s="7">
        <v>1</v>
      </c>
      <c r="J5" s="7">
        <v>1</v>
      </c>
      <c r="K5" s="7">
        <v>1</v>
      </c>
      <c r="L5" s="11" t="s">
        <v>400</v>
      </c>
    </row>
    <row r="6" spans="1:12" x14ac:dyDescent="0.25">
      <c r="A6" s="2" t="s">
        <v>410</v>
      </c>
      <c r="B6" s="2" t="s">
        <v>6</v>
      </c>
      <c r="C6" s="7">
        <v>4</v>
      </c>
      <c r="D6" s="7">
        <v>5</v>
      </c>
      <c r="E6" s="7">
        <v>5</v>
      </c>
      <c r="F6" s="7">
        <v>4</v>
      </c>
      <c r="G6" s="7">
        <v>5</v>
      </c>
      <c r="H6" s="7">
        <v>2</v>
      </c>
      <c r="I6" s="7">
        <v>3</v>
      </c>
      <c r="J6" s="7">
        <v>3</v>
      </c>
      <c r="K6" s="7">
        <v>4</v>
      </c>
      <c r="L6" s="11" t="s">
        <v>387</v>
      </c>
    </row>
    <row r="7" spans="1:12" x14ac:dyDescent="0.25">
      <c r="A7" s="2" t="s">
        <v>417</v>
      </c>
      <c r="B7" s="2" t="s">
        <v>2</v>
      </c>
      <c r="C7" s="7">
        <v>2</v>
      </c>
      <c r="D7" s="7">
        <v>4</v>
      </c>
      <c r="E7" s="7">
        <v>4</v>
      </c>
      <c r="F7" s="7">
        <v>4</v>
      </c>
      <c r="G7" s="7">
        <v>3</v>
      </c>
      <c r="H7" s="7">
        <v>3</v>
      </c>
      <c r="I7" s="7">
        <v>3</v>
      </c>
      <c r="J7" s="7">
        <v>3</v>
      </c>
      <c r="K7" s="7">
        <v>3</v>
      </c>
      <c r="L7" s="11" t="s">
        <v>387</v>
      </c>
    </row>
    <row r="8" spans="1:12" x14ac:dyDescent="0.25">
      <c r="A8" s="2" t="s">
        <v>430</v>
      </c>
      <c r="B8" s="2" t="s">
        <v>6</v>
      </c>
      <c r="C8" s="7">
        <v>4</v>
      </c>
      <c r="D8" s="7">
        <v>5</v>
      </c>
      <c r="E8" s="7">
        <v>5</v>
      </c>
      <c r="F8" s="22"/>
      <c r="G8" s="7">
        <v>5</v>
      </c>
      <c r="H8" s="7">
        <v>5</v>
      </c>
      <c r="I8" s="7">
        <v>5</v>
      </c>
      <c r="J8" s="7">
        <v>5</v>
      </c>
      <c r="K8" s="7">
        <v>5</v>
      </c>
      <c r="L8" s="11" t="s">
        <v>387</v>
      </c>
    </row>
    <row r="9" spans="1:12" x14ac:dyDescent="0.25">
      <c r="A9" s="2" t="s">
        <v>448</v>
      </c>
      <c r="B9" s="2" t="s">
        <v>6</v>
      </c>
      <c r="C9" s="7">
        <v>4</v>
      </c>
      <c r="D9" s="7">
        <v>5</v>
      </c>
      <c r="E9" s="7">
        <v>5</v>
      </c>
      <c r="F9" s="7">
        <v>2</v>
      </c>
      <c r="G9" s="7">
        <v>2</v>
      </c>
      <c r="H9" s="7">
        <v>3</v>
      </c>
      <c r="I9" s="7">
        <v>5</v>
      </c>
      <c r="J9" s="7">
        <v>3</v>
      </c>
      <c r="K9" s="7">
        <v>4</v>
      </c>
      <c r="L9" s="11" t="s">
        <v>387</v>
      </c>
    </row>
    <row r="10" spans="1:12" x14ac:dyDescent="0.25">
      <c r="A10" s="2" t="s">
        <v>450</v>
      </c>
      <c r="B10" s="2" t="s">
        <v>6</v>
      </c>
      <c r="C10" s="7">
        <v>5</v>
      </c>
      <c r="D10" s="7">
        <v>5</v>
      </c>
      <c r="E10" s="7">
        <v>4</v>
      </c>
      <c r="F10" s="7">
        <v>3</v>
      </c>
      <c r="G10" s="7">
        <v>5</v>
      </c>
      <c r="H10" s="7">
        <v>5</v>
      </c>
      <c r="I10" s="7">
        <v>4</v>
      </c>
      <c r="J10" s="7">
        <v>2</v>
      </c>
      <c r="K10" s="7">
        <v>1</v>
      </c>
      <c r="L10" s="11" t="s">
        <v>387</v>
      </c>
    </row>
    <row r="11" spans="1:12" x14ac:dyDescent="0.25">
      <c r="A11" s="2" t="s">
        <v>455</v>
      </c>
      <c r="B11" s="2" t="s">
        <v>6</v>
      </c>
      <c r="C11" s="7">
        <v>2</v>
      </c>
      <c r="D11" s="7">
        <v>4</v>
      </c>
      <c r="E11" s="7">
        <v>2</v>
      </c>
      <c r="F11" s="7">
        <v>5</v>
      </c>
      <c r="G11" s="7">
        <v>2</v>
      </c>
      <c r="H11" s="7">
        <v>2</v>
      </c>
      <c r="I11" s="7">
        <v>2</v>
      </c>
      <c r="J11" s="7">
        <v>3</v>
      </c>
      <c r="K11" s="7">
        <v>4</v>
      </c>
      <c r="L11" s="11" t="s">
        <v>387</v>
      </c>
    </row>
    <row r="12" spans="1:12" x14ac:dyDescent="0.25">
      <c r="A12" s="2" t="s">
        <v>463</v>
      </c>
      <c r="B12" s="2" t="s">
        <v>6</v>
      </c>
      <c r="C12" s="7">
        <v>4</v>
      </c>
      <c r="D12" s="7">
        <v>4</v>
      </c>
      <c r="E12" s="7">
        <v>4</v>
      </c>
      <c r="F12" s="7">
        <v>2</v>
      </c>
      <c r="G12" s="7">
        <v>4</v>
      </c>
      <c r="H12" s="7">
        <v>4</v>
      </c>
      <c r="I12" s="7">
        <v>5</v>
      </c>
      <c r="J12" s="7">
        <v>3</v>
      </c>
      <c r="K12" s="7">
        <v>4</v>
      </c>
      <c r="L12" s="11" t="s">
        <v>387</v>
      </c>
    </row>
    <row r="13" spans="1:12" x14ac:dyDescent="0.25">
      <c r="A13" s="2" t="s">
        <v>471</v>
      </c>
      <c r="B13" s="2" t="s">
        <v>6</v>
      </c>
      <c r="C13" s="7">
        <v>4</v>
      </c>
      <c r="D13" s="7">
        <v>5</v>
      </c>
      <c r="E13" s="7">
        <v>3</v>
      </c>
      <c r="F13" s="7">
        <v>3</v>
      </c>
      <c r="G13" s="7">
        <v>3</v>
      </c>
      <c r="H13" s="7">
        <v>3</v>
      </c>
      <c r="I13" s="7">
        <v>4</v>
      </c>
      <c r="J13" s="7">
        <v>3</v>
      </c>
      <c r="K13" s="7">
        <v>4</v>
      </c>
      <c r="L13" s="11" t="s">
        <v>387</v>
      </c>
    </row>
    <row r="14" spans="1:12" x14ac:dyDescent="0.25">
      <c r="A14" s="2" t="s">
        <v>480</v>
      </c>
      <c r="B14" s="2" t="s">
        <v>6</v>
      </c>
      <c r="C14" s="7">
        <v>4</v>
      </c>
      <c r="D14" s="7">
        <v>4</v>
      </c>
      <c r="E14" s="7">
        <v>4</v>
      </c>
      <c r="F14" s="7">
        <v>4</v>
      </c>
      <c r="G14" s="7">
        <v>4</v>
      </c>
      <c r="H14" s="7">
        <v>4</v>
      </c>
      <c r="I14" s="7">
        <v>4</v>
      </c>
      <c r="J14" s="7">
        <v>4</v>
      </c>
      <c r="K14" s="7">
        <v>4</v>
      </c>
      <c r="L14" s="11" t="s">
        <v>387</v>
      </c>
    </row>
    <row r="15" spans="1:12" x14ac:dyDescent="0.25">
      <c r="A15" s="2" t="s">
        <v>485</v>
      </c>
      <c r="B15" s="2" t="s">
        <v>6</v>
      </c>
      <c r="C15" s="7">
        <v>4</v>
      </c>
      <c r="D15" s="7">
        <v>5</v>
      </c>
      <c r="E15" s="7">
        <v>4</v>
      </c>
      <c r="F15" s="7">
        <v>5</v>
      </c>
      <c r="G15" s="7">
        <v>4</v>
      </c>
      <c r="H15" s="7">
        <v>3</v>
      </c>
      <c r="I15" s="7">
        <v>4</v>
      </c>
      <c r="J15" s="7">
        <v>2</v>
      </c>
      <c r="K15" s="7">
        <v>3</v>
      </c>
      <c r="L15" s="11" t="s">
        <v>387</v>
      </c>
    </row>
    <row r="16" spans="1:12" x14ac:dyDescent="0.25">
      <c r="A16" s="2" t="s">
        <v>486</v>
      </c>
      <c r="B16" s="2" t="s">
        <v>6</v>
      </c>
      <c r="C16" s="7">
        <v>1</v>
      </c>
      <c r="D16" s="7">
        <v>5</v>
      </c>
      <c r="E16" s="7">
        <v>4</v>
      </c>
      <c r="F16" s="7">
        <v>2</v>
      </c>
      <c r="G16" s="7">
        <v>2</v>
      </c>
      <c r="H16" s="7">
        <v>2</v>
      </c>
      <c r="I16" s="7">
        <v>3</v>
      </c>
      <c r="J16" s="7">
        <v>4</v>
      </c>
      <c r="K16" s="7">
        <v>3</v>
      </c>
      <c r="L16" s="11" t="s">
        <v>387</v>
      </c>
    </row>
    <row r="17" spans="1:12" x14ac:dyDescent="0.25">
      <c r="A17" s="2" t="s">
        <v>491</v>
      </c>
      <c r="B17" s="2" t="s">
        <v>6</v>
      </c>
      <c r="C17" s="7">
        <v>2</v>
      </c>
      <c r="D17" s="7">
        <v>3</v>
      </c>
      <c r="E17" s="7">
        <v>2</v>
      </c>
      <c r="F17" s="7">
        <v>4</v>
      </c>
      <c r="G17" s="7">
        <v>3</v>
      </c>
      <c r="H17" s="7">
        <v>4</v>
      </c>
      <c r="I17" s="7">
        <v>5</v>
      </c>
      <c r="J17" s="22"/>
      <c r="K17" s="7">
        <v>3</v>
      </c>
      <c r="L17" s="11" t="s">
        <v>387</v>
      </c>
    </row>
    <row r="18" spans="1:12" x14ac:dyDescent="0.25">
      <c r="A18" s="2" t="s">
        <v>506</v>
      </c>
      <c r="B18" s="2" t="s">
        <v>6</v>
      </c>
      <c r="C18" s="7">
        <v>5</v>
      </c>
      <c r="D18" s="7">
        <v>5</v>
      </c>
      <c r="E18" s="7">
        <v>5</v>
      </c>
      <c r="F18" s="7">
        <v>5</v>
      </c>
      <c r="G18" s="7">
        <v>2</v>
      </c>
      <c r="H18" s="7">
        <v>2</v>
      </c>
      <c r="I18" s="7">
        <v>4</v>
      </c>
      <c r="J18" s="7">
        <v>4</v>
      </c>
      <c r="K18" s="7">
        <v>5</v>
      </c>
      <c r="L18" s="11" t="s">
        <v>387</v>
      </c>
    </row>
    <row r="19" spans="1:12" hidden="1" x14ac:dyDescent="0.25">
      <c r="A19" s="2" t="s">
        <v>507</v>
      </c>
      <c r="B19" s="2" t="s">
        <v>2</v>
      </c>
      <c r="C19" s="7">
        <v>4</v>
      </c>
      <c r="D19" s="7">
        <v>5</v>
      </c>
      <c r="E19" s="7">
        <v>4</v>
      </c>
      <c r="F19" s="7">
        <v>4</v>
      </c>
      <c r="G19" s="7">
        <v>2</v>
      </c>
      <c r="H19" s="7">
        <v>3</v>
      </c>
      <c r="I19" s="7">
        <v>1</v>
      </c>
      <c r="J19" s="7">
        <v>3</v>
      </c>
      <c r="K19" s="7">
        <v>3</v>
      </c>
      <c r="L19" s="11" t="s">
        <v>400</v>
      </c>
    </row>
    <row r="20" spans="1:12" x14ac:dyDescent="0.25">
      <c r="A20" s="2" t="s">
        <v>520</v>
      </c>
      <c r="B20" s="2" t="s">
        <v>6</v>
      </c>
      <c r="C20" s="7">
        <v>5</v>
      </c>
      <c r="D20" s="7">
        <v>5</v>
      </c>
      <c r="E20" s="7">
        <v>4</v>
      </c>
      <c r="F20" s="7">
        <v>1</v>
      </c>
      <c r="G20" s="7">
        <v>4</v>
      </c>
      <c r="H20" s="7">
        <v>4</v>
      </c>
      <c r="I20" s="7">
        <v>4</v>
      </c>
      <c r="J20" s="7">
        <v>3</v>
      </c>
      <c r="K20" s="7">
        <v>3</v>
      </c>
      <c r="L20" s="11" t="s">
        <v>387</v>
      </c>
    </row>
    <row r="21" spans="1:12" x14ac:dyDescent="0.25">
      <c r="A21" s="2" t="s">
        <v>529</v>
      </c>
      <c r="B21" s="2" t="s">
        <v>6</v>
      </c>
      <c r="C21" s="7">
        <v>2</v>
      </c>
      <c r="D21" s="7">
        <v>2</v>
      </c>
      <c r="E21" s="7">
        <v>3</v>
      </c>
      <c r="F21" s="7">
        <v>1</v>
      </c>
      <c r="G21" s="7">
        <v>3</v>
      </c>
      <c r="H21" s="7">
        <v>3</v>
      </c>
      <c r="I21" s="7">
        <v>2</v>
      </c>
      <c r="J21" s="7">
        <v>4</v>
      </c>
      <c r="K21" s="7">
        <v>4</v>
      </c>
      <c r="L21" s="11" t="s">
        <v>387</v>
      </c>
    </row>
    <row r="22" spans="1:12" x14ac:dyDescent="0.25">
      <c r="A22" s="2" t="s">
        <v>533</v>
      </c>
      <c r="B22" s="2" t="s">
        <v>6</v>
      </c>
      <c r="C22" s="7">
        <v>4</v>
      </c>
      <c r="D22" s="7">
        <v>4</v>
      </c>
      <c r="E22" s="7">
        <v>2</v>
      </c>
      <c r="F22" s="7">
        <v>3</v>
      </c>
      <c r="G22" s="7">
        <v>3</v>
      </c>
      <c r="H22" s="7">
        <v>3</v>
      </c>
      <c r="I22" s="7">
        <v>3</v>
      </c>
      <c r="J22" s="7">
        <v>4</v>
      </c>
      <c r="K22" s="7">
        <v>5</v>
      </c>
      <c r="L22" s="11" t="s">
        <v>387</v>
      </c>
    </row>
    <row r="23" spans="1:12" x14ac:dyDescent="0.25">
      <c r="A23" s="2" t="s">
        <v>539</v>
      </c>
      <c r="B23" s="2" t="s">
        <v>6</v>
      </c>
      <c r="C23" s="7">
        <v>4</v>
      </c>
      <c r="D23" s="7">
        <v>5</v>
      </c>
      <c r="E23" s="7">
        <v>4</v>
      </c>
      <c r="F23" s="7">
        <v>3</v>
      </c>
      <c r="G23" s="7">
        <v>4</v>
      </c>
      <c r="H23" s="7">
        <v>4</v>
      </c>
      <c r="I23" s="7">
        <v>4</v>
      </c>
      <c r="J23" s="7">
        <v>4</v>
      </c>
      <c r="K23" s="7">
        <v>3</v>
      </c>
      <c r="L23" s="11" t="s">
        <v>387</v>
      </c>
    </row>
    <row r="24" spans="1:12" x14ac:dyDescent="0.25">
      <c r="A24" s="2" t="s">
        <v>542</v>
      </c>
      <c r="B24" s="2" t="s">
        <v>6</v>
      </c>
      <c r="C24" s="7">
        <v>4</v>
      </c>
      <c r="D24" s="7">
        <v>5</v>
      </c>
      <c r="E24" s="7">
        <v>3</v>
      </c>
      <c r="F24" s="7">
        <v>3</v>
      </c>
      <c r="G24" s="7">
        <v>3</v>
      </c>
      <c r="H24" s="7">
        <v>3</v>
      </c>
      <c r="I24" s="7">
        <v>3</v>
      </c>
      <c r="J24" s="7">
        <v>3</v>
      </c>
      <c r="K24" s="7">
        <v>3</v>
      </c>
      <c r="L24" s="11" t="s">
        <v>387</v>
      </c>
    </row>
    <row r="25" spans="1:12" x14ac:dyDescent="0.25">
      <c r="A25" s="2" t="s">
        <v>547</v>
      </c>
      <c r="B25" s="2" t="s">
        <v>6</v>
      </c>
      <c r="C25" s="7">
        <v>4</v>
      </c>
      <c r="D25" s="7">
        <v>4</v>
      </c>
      <c r="E25" s="7">
        <v>4</v>
      </c>
      <c r="F25" s="7">
        <v>5</v>
      </c>
      <c r="G25" s="7">
        <v>4</v>
      </c>
      <c r="H25" s="7">
        <v>4</v>
      </c>
      <c r="I25" s="7">
        <v>3</v>
      </c>
      <c r="J25" s="7">
        <v>5</v>
      </c>
      <c r="K25" s="7">
        <v>4</v>
      </c>
      <c r="L25" s="11" t="s">
        <v>387</v>
      </c>
    </row>
    <row r="26" spans="1:12" hidden="1" x14ac:dyDescent="0.25">
      <c r="A26" s="2" t="s">
        <v>548</v>
      </c>
      <c r="B26" s="2" t="s">
        <v>2</v>
      </c>
      <c r="C26" s="7">
        <v>5</v>
      </c>
      <c r="D26" s="7">
        <v>5</v>
      </c>
      <c r="E26" s="7">
        <v>5</v>
      </c>
      <c r="F26" s="7">
        <v>1</v>
      </c>
      <c r="G26" s="7">
        <v>2</v>
      </c>
      <c r="H26" s="7">
        <v>1</v>
      </c>
      <c r="I26" s="7">
        <v>3</v>
      </c>
      <c r="J26" s="7">
        <v>4</v>
      </c>
      <c r="K26" s="7">
        <v>2</v>
      </c>
      <c r="L26" s="11" t="s">
        <v>400</v>
      </c>
    </row>
    <row r="27" spans="1:12" x14ac:dyDescent="0.25">
      <c r="A27" s="2" t="s">
        <v>586</v>
      </c>
      <c r="B27" s="2" t="s">
        <v>6</v>
      </c>
      <c r="C27" s="7">
        <v>3</v>
      </c>
      <c r="D27" s="7">
        <v>3</v>
      </c>
      <c r="E27" s="7">
        <v>3</v>
      </c>
      <c r="F27" s="7">
        <v>3</v>
      </c>
      <c r="G27" s="7">
        <v>3</v>
      </c>
      <c r="H27" s="7">
        <v>3</v>
      </c>
      <c r="I27" s="7">
        <v>3</v>
      </c>
      <c r="J27" s="7">
        <v>4</v>
      </c>
      <c r="K27" s="7">
        <v>5</v>
      </c>
      <c r="L27" s="11" t="s">
        <v>387</v>
      </c>
    </row>
    <row r="28" spans="1:12" x14ac:dyDescent="0.25">
      <c r="A28" s="2" t="s">
        <v>590</v>
      </c>
      <c r="B28" s="2" t="s">
        <v>6</v>
      </c>
      <c r="C28" s="7">
        <v>5</v>
      </c>
      <c r="D28" s="7">
        <v>1</v>
      </c>
      <c r="E28" s="7">
        <v>5</v>
      </c>
      <c r="F28" s="7">
        <v>2</v>
      </c>
      <c r="G28" s="7">
        <v>1</v>
      </c>
      <c r="H28" s="7">
        <v>1</v>
      </c>
      <c r="I28" s="7">
        <v>1</v>
      </c>
      <c r="J28" s="7">
        <v>1</v>
      </c>
      <c r="K28" s="7">
        <v>1</v>
      </c>
      <c r="L28" s="11" t="s">
        <v>387</v>
      </c>
    </row>
    <row r="29" spans="1:12" x14ac:dyDescent="0.25">
      <c r="A29" s="2" t="s">
        <v>602</v>
      </c>
      <c r="B29" s="2" t="s">
        <v>6</v>
      </c>
      <c r="C29" s="7">
        <v>5</v>
      </c>
      <c r="D29" s="7">
        <v>5</v>
      </c>
      <c r="E29" s="7">
        <v>4</v>
      </c>
      <c r="F29" s="7">
        <v>5</v>
      </c>
      <c r="G29" s="7">
        <v>5</v>
      </c>
      <c r="H29" s="7">
        <v>5</v>
      </c>
      <c r="I29" s="7">
        <v>3</v>
      </c>
      <c r="J29" s="7">
        <v>1</v>
      </c>
      <c r="K29" s="7">
        <v>4</v>
      </c>
      <c r="L29" s="11" t="s">
        <v>387</v>
      </c>
    </row>
    <row r="30" spans="1:12" hidden="1" x14ac:dyDescent="0.25">
      <c r="A30" s="2" t="s">
        <v>605</v>
      </c>
      <c r="B30" s="2" t="s">
        <v>2</v>
      </c>
      <c r="C30" s="7">
        <v>4</v>
      </c>
      <c r="D30" s="7">
        <v>4</v>
      </c>
      <c r="E30" s="7">
        <v>4</v>
      </c>
      <c r="F30" s="7">
        <v>4</v>
      </c>
      <c r="G30" s="7">
        <v>4</v>
      </c>
      <c r="H30" s="7">
        <v>4</v>
      </c>
      <c r="I30" s="7">
        <v>4</v>
      </c>
      <c r="J30" s="7">
        <v>4</v>
      </c>
      <c r="K30" s="7">
        <v>2</v>
      </c>
      <c r="L30" s="11" t="s">
        <v>400</v>
      </c>
    </row>
    <row r="31" spans="1:12" x14ac:dyDescent="0.25">
      <c r="A31" s="2" t="s">
        <v>612</v>
      </c>
      <c r="B31" s="2" t="s">
        <v>6</v>
      </c>
      <c r="C31" s="7">
        <v>3</v>
      </c>
      <c r="D31" s="7">
        <v>4</v>
      </c>
      <c r="E31" s="22"/>
      <c r="F31" s="7">
        <v>3</v>
      </c>
      <c r="G31" s="7">
        <v>4</v>
      </c>
      <c r="H31" s="22"/>
      <c r="I31" s="7">
        <v>3</v>
      </c>
      <c r="J31" s="7">
        <v>3</v>
      </c>
      <c r="K31" s="7">
        <v>3</v>
      </c>
      <c r="L31" s="11" t="s">
        <v>387</v>
      </c>
    </row>
    <row r="32" spans="1:12" x14ac:dyDescent="0.25">
      <c r="A32" s="2" t="s">
        <v>618</v>
      </c>
      <c r="B32" s="2" t="s">
        <v>6</v>
      </c>
      <c r="C32" s="7">
        <v>4</v>
      </c>
      <c r="D32" s="7">
        <v>5</v>
      </c>
      <c r="E32" s="7">
        <v>2</v>
      </c>
      <c r="F32" s="7">
        <v>5</v>
      </c>
      <c r="G32" s="7">
        <v>3</v>
      </c>
      <c r="H32" s="7">
        <v>3</v>
      </c>
      <c r="I32" s="7">
        <v>5</v>
      </c>
      <c r="J32" s="7">
        <v>5</v>
      </c>
      <c r="K32" s="7">
        <v>2</v>
      </c>
      <c r="L32" s="11" t="s">
        <v>387</v>
      </c>
    </row>
    <row r="33" spans="1:12" x14ac:dyDescent="0.25">
      <c r="A33" s="2" t="s">
        <v>622</v>
      </c>
      <c r="B33" s="2" t="s">
        <v>2</v>
      </c>
      <c r="C33" s="7">
        <v>4</v>
      </c>
      <c r="D33" s="7">
        <v>4</v>
      </c>
      <c r="E33" s="7">
        <v>4</v>
      </c>
      <c r="F33" s="7">
        <v>1</v>
      </c>
      <c r="G33" s="7">
        <v>2</v>
      </c>
      <c r="H33" s="7">
        <v>2</v>
      </c>
      <c r="I33" s="7">
        <v>1</v>
      </c>
      <c r="J33" s="7">
        <v>1</v>
      </c>
      <c r="K33" s="7">
        <v>1</v>
      </c>
      <c r="L33" s="11" t="s">
        <v>387</v>
      </c>
    </row>
    <row r="34" spans="1:12" x14ac:dyDescent="0.25">
      <c r="A34" s="2" t="s">
        <v>624</v>
      </c>
      <c r="B34" s="2" t="s">
        <v>6</v>
      </c>
      <c r="C34" s="7">
        <v>4</v>
      </c>
      <c r="D34" s="7">
        <v>5</v>
      </c>
      <c r="E34" s="7">
        <v>5</v>
      </c>
      <c r="F34" s="7">
        <v>5</v>
      </c>
      <c r="G34" s="7">
        <v>3</v>
      </c>
      <c r="H34" s="7">
        <v>3</v>
      </c>
      <c r="I34" s="7">
        <v>4</v>
      </c>
      <c r="J34" s="7">
        <v>3</v>
      </c>
      <c r="K34" s="7">
        <v>2</v>
      </c>
      <c r="L34" s="11" t="s">
        <v>387</v>
      </c>
    </row>
    <row r="35" spans="1:12" x14ac:dyDescent="0.25">
      <c r="A35" s="2" t="s">
        <v>630</v>
      </c>
      <c r="B35" s="2" t="s">
        <v>6</v>
      </c>
      <c r="C35" s="7">
        <v>5</v>
      </c>
      <c r="D35" s="7">
        <v>5</v>
      </c>
      <c r="E35" s="7">
        <v>2</v>
      </c>
      <c r="F35" s="7">
        <v>4</v>
      </c>
      <c r="G35" s="7">
        <v>2</v>
      </c>
      <c r="H35" s="7">
        <v>4</v>
      </c>
      <c r="I35" s="7">
        <v>4</v>
      </c>
      <c r="J35" s="7">
        <v>2</v>
      </c>
      <c r="K35" s="7">
        <v>2</v>
      </c>
      <c r="L35" s="11" t="s">
        <v>387</v>
      </c>
    </row>
    <row r="36" spans="1:12" x14ac:dyDescent="0.25">
      <c r="A36" s="2" t="s">
        <v>633</v>
      </c>
      <c r="B36" s="2" t="s">
        <v>2</v>
      </c>
      <c r="C36" s="7">
        <v>4</v>
      </c>
      <c r="D36" s="7">
        <v>5</v>
      </c>
      <c r="E36" s="7">
        <v>2</v>
      </c>
      <c r="F36" s="7">
        <v>3</v>
      </c>
      <c r="G36" s="7">
        <v>2</v>
      </c>
      <c r="H36" s="7">
        <v>2</v>
      </c>
      <c r="I36" s="7">
        <v>4</v>
      </c>
      <c r="J36" s="7">
        <v>3</v>
      </c>
      <c r="K36" s="7">
        <v>4</v>
      </c>
      <c r="L36" s="11" t="s">
        <v>387</v>
      </c>
    </row>
    <row r="37" spans="1:12" x14ac:dyDescent="0.25">
      <c r="A37" s="2" t="s">
        <v>639</v>
      </c>
      <c r="B37" s="2" t="s">
        <v>6</v>
      </c>
      <c r="C37" s="7">
        <v>2</v>
      </c>
      <c r="D37" s="7">
        <v>4</v>
      </c>
      <c r="E37" s="7">
        <v>3</v>
      </c>
      <c r="F37" s="7">
        <v>5</v>
      </c>
      <c r="G37" s="7">
        <v>5</v>
      </c>
      <c r="H37" s="7">
        <v>5</v>
      </c>
      <c r="I37" s="7">
        <v>5</v>
      </c>
      <c r="J37" s="7">
        <v>3</v>
      </c>
      <c r="K37" s="7">
        <v>3</v>
      </c>
      <c r="L37" s="11" t="s">
        <v>387</v>
      </c>
    </row>
    <row r="38" spans="1:12" hidden="1" x14ac:dyDescent="0.25">
      <c r="A38" s="2" t="s">
        <v>645</v>
      </c>
      <c r="B38" s="2" t="s">
        <v>2</v>
      </c>
      <c r="C38" s="7">
        <v>3</v>
      </c>
      <c r="D38" s="7">
        <v>4</v>
      </c>
      <c r="E38" s="7">
        <v>4</v>
      </c>
      <c r="F38" s="7">
        <v>2</v>
      </c>
      <c r="G38" s="7">
        <v>4</v>
      </c>
      <c r="H38" s="7">
        <v>2</v>
      </c>
      <c r="I38" s="7">
        <v>1</v>
      </c>
      <c r="J38" s="7">
        <v>1</v>
      </c>
      <c r="K38" s="7">
        <v>1</v>
      </c>
      <c r="L38" s="11" t="s">
        <v>400</v>
      </c>
    </row>
    <row r="39" spans="1:12" hidden="1" x14ac:dyDescent="0.25">
      <c r="A39" s="2" t="s">
        <v>653</v>
      </c>
      <c r="B39" s="2" t="s">
        <v>2</v>
      </c>
      <c r="C39" s="7">
        <v>4</v>
      </c>
      <c r="D39" s="7">
        <v>4</v>
      </c>
      <c r="E39" s="7">
        <v>3</v>
      </c>
      <c r="F39" s="7">
        <v>4</v>
      </c>
      <c r="G39" s="7">
        <v>4</v>
      </c>
      <c r="H39" s="7">
        <v>4</v>
      </c>
      <c r="I39" s="7">
        <v>3</v>
      </c>
      <c r="J39" s="7">
        <v>2</v>
      </c>
      <c r="K39" s="7">
        <v>2</v>
      </c>
      <c r="L39" s="11" t="s">
        <v>400</v>
      </c>
    </row>
    <row r="40" spans="1:12" hidden="1" x14ac:dyDescent="0.25">
      <c r="A40" s="2" t="s">
        <v>668</v>
      </c>
      <c r="B40" s="2" t="s">
        <v>2</v>
      </c>
      <c r="C40" s="7">
        <v>1</v>
      </c>
      <c r="D40" s="7">
        <v>4</v>
      </c>
      <c r="E40" s="7">
        <v>1</v>
      </c>
      <c r="F40" s="7">
        <v>5</v>
      </c>
      <c r="G40" s="7">
        <v>5</v>
      </c>
      <c r="H40" s="7">
        <v>5</v>
      </c>
      <c r="I40" s="7">
        <v>4</v>
      </c>
      <c r="J40" s="7">
        <v>3</v>
      </c>
      <c r="K40" s="7">
        <v>1</v>
      </c>
      <c r="L40" s="11" t="s">
        <v>400</v>
      </c>
    </row>
    <row r="41" spans="1:12" x14ac:dyDescent="0.25">
      <c r="A41" s="2" t="s">
        <v>682</v>
      </c>
      <c r="B41" s="2" t="s">
        <v>2</v>
      </c>
      <c r="C41" s="7">
        <v>4</v>
      </c>
      <c r="D41" s="7">
        <v>5</v>
      </c>
      <c r="E41" s="7">
        <v>4</v>
      </c>
      <c r="F41" s="7">
        <v>3</v>
      </c>
      <c r="G41" s="7">
        <v>4</v>
      </c>
      <c r="H41" s="7">
        <v>2</v>
      </c>
      <c r="I41" s="7">
        <v>2</v>
      </c>
      <c r="J41" s="7">
        <v>4</v>
      </c>
      <c r="K41" s="7">
        <v>4</v>
      </c>
      <c r="L41" s="11" t="s">
        <v>387</v>
      </c>
    </row>
    <row r="42" spans="1:12" x14ac:dyDescent="0.25">
      <c r="A42" s="2" t="s">
        <v>686</v>
      </c>
      <c r="B42" s="2" t="s">
        <v>6</v>
      </c>
      <c r="C42" s="7">
        <v>5</v>
      </c>
      <c r="D42" s="7">
        <v>5</v>
      </c>
      <c r="E42" s="7">
        <v>4</v>
      </c>
      <c r="F42" s="7">
        <v>5</v>
      </c>
      <c r="G42" s="7">
        <v>4</v>
      </c>
      <c r="H42" s="7">
        <v>4</v>
      </c>
      <c r="I42" s="7">
        <v>5</v>
      </c>
      <c r="J42" s="7">
        <v>3</v>
      </c>
      <c r="K42" s="7">
        <v>2</v>
      </c>
      <c r="L42" s="11" t="s">
        <v>387</v>
      </c>
    </row>
    <row r="43" spans="1:12" hidden="1" x14ac:dyDescent="0.25">
      <c r="A43" s="2" t="s">
        <v>689</v>
      </c>
      <c r="B43" s="2" t="s">
        <v>2</v>
      </c>
      <c r="C43" s="7">
        <v>3</v>
      </c>
      <c r="D43" s="7">
        <v>4</v>
      </c>
      <c r="E43" s="7">
        <v>3</v>
      </c>
      <c r="F43" s="7">
        <v>2</v>
      </c>
      <c r="G43" s="7">
        <v>2</v>
      </c>
      <c r="H43" s="7">
        <v>2</v>
      </c>
      <c r="I43" s="7">
        <v>2</v>
      </c>
      <c r="J43" s="7">
        <v>2</v>
      </c>
      <c r="K43" s="7">
        <v>4</v>
      </c>
      <c r="L43" s="11" t="s">
        <v>400</v>
      </c>
    </row>
    <row r="44" spans="1:12" hidden="1" x14ac:dyDescent="0.25">
      <c r="A44" s="2" t="s">
        <v>695</v>
      </c>
      <c r="B44" s="2" t="s">
        <v>2</v>
      </c>
      <c r="C44" s="7">
        <v>4</v>
      </c>
      <c r="D44" s="7">
        <v>1</v>
      </c>
      <c r="E44" s="7">
        <v>3</v>
      </c>
      <c r="F44" s="7">
        <v>1</v>
      </c>
      <c r="G44" s="7">
        <v>4</v>
      </c>
      <c r="H44" s="7">
        <v>4</v>
      </c>
      <c r="I44" s="7">
        <v>4</v>
      </c>
      <c r="J44" s="7">
        <v>5</v>
      </c>
      <c r="K44" s="7">
        <v>2</v>
      </c>
      <c r="L44" s="11" t="s">
        <v>400</v>
      </c>
    </row>
    <row r="45" spans="1:12" hidden="1" x14ac:dyDescent="0.25">
      <c r="A45" s="2" t="s">
        <v>705</v>
      </c>
      <c r="B45" s="2" t="s">
        <v>2</v>
      </c>
      <c r="C45" s="7">
        <v>4</v>
      </c>
      <c r="D45" s="7">
        <v>4</v>
      </c>
      <c r="E45" s="22"/>
      <c r="F45" s="7">
        <v>4</v>
      </c>
      <c r="G45" s="7">
        <v>2</v>
      </c>
      <c r="H45" s="22"/>
      <c r="I45" s="7">
        <v>3</v>
      </c>
      <c r="J45" s="7">
        <v>2</v>
      </c>
      <c r="K45" s="7">
        <v>1</v>
      </c>
      <c r="L45" s="11" t="s">
        <v>400</v>
      </c>
    </row>
    <row r="46" spans="1:12" x14ac:dyDescent="0.25">
      <c r="A46" s="2" t="s">
        <v>709</v>
      </c>
      <c r="B46" s="2" t="s">
        <v>2</v>
      </c>
      <c r="C46" s="7">
        <v>5</v>
      </c>
      <c r="D46" s="7">
        <v>5</v>
      </c>
      <c r="E46" s="7">
        <v>5</v>
      </c>
      <c r="F46" s="7">
        <v>4</v>
      </c>
      <c r="G46" s="7">
        <v>4</v>
      </c>
      <c r="H46" s="7">
        <v>4</v>
      </c>
      <c r="I46" s="7">
        <v>5</v>
      </c>
      <c r="J46" s="7">
        <v>3</v>
      </c>
      <c r="K46" s="7">
        <v>1</v>
      </c>
      <c r="L46" s="11" t="s">
        <v>387</v>
      </c>
    </row>
    <row r="47" spans="1:12" hidden="1" x14ac:dyDescent="0.25">
      <c r="A47" s="2" t="s">
        <v>718</v>
      </c>
      <c r="B47" s="2" t="s">
        <v>2</v>
      </c>
      <c r="C47" s="7">
        <v>4</v>
      </c>
      <c r="D47" s="7">
        <v>5</v>
      </c>
      <c r="E47" s="7">
        <v>4</v>
      </c>
      <c r="F47" s="7">
        <v>3</v>
      </c>
      <c r="G47" s="7">
        <v>5</v>
      </c>
      <c r="H47" s="7">
        <v>5</v>
      </c>
      <c r="I47" s="7">
        <v>4</v>
      </c>
      <c r="J47" s="7">
        <v>3</v>
      </c>
      <c r="K47" s="7">
        <v>1</v>
      </c>
      <c r="L47" s="11" t="s">
        <v>400</v>
      </c>
    </row>
    <row r="48" spans="1:12" x14ac:dyDescent="0.25">
      <c r="A48" s="2" t="s">
        <v>728</v>
      </c>
      <c r="B48" s="2" t="s">
        <v>2</v>
      </c>
      <c r="C48" s="7">
        <v>4</v>
      </c>
      <c r="D48" s="7">
        <v>5</v>
      </c>
      <c r="E48" s="7">
        <v>4</v>
      </c>
      <c r="F48" s="7">
        <v>3</v>
      </c>
      <c r="G48" s="7">
        <v>1</v>
      </c>
      <c r="H48" s="7">
        <v>2</v>
      </c>
      <c r="I48" s="7">
        <v>1</v>
      </c>
      <c r="J48" s="7">
        <v>3</v>
      </c>
      <c r="K48" s="7">
        <v>3</v>
      </c>
      <c r="L48" s="11" t="s">
        <v>387</v>
      </c>
    </row>
    <row r="49" spans="1:12" hidden="1" x14ac:dyDescent="0.25">
      <c r="A49" s="2" t="s">
        <v>731</v>
      </c>
      <c r="B49" s="2" t="s">
        <v>2</v>
      </c>
      <c r="C49" s="7">
        <v>4</v>
      </c>
      <c r="D49" s="7">
        <v>4</v>
      </c>
      <c r="E49" s="7">
        <v>2</v>
      </c>
      <c r="F49" s="7">
        <v>4</v>
      </c>
      <c r="G49" s="7">
        <v>4</v>
      </c>
      <c r="H49" s="7">
        <v>4</v>
      </c>
      <c r="I49" s="7">
        <v>2</v>
      </c>
      <c r="J49" s="7">
        <v>3</v>
      </c>
      <c r="K49" s="7">
        <v>3</v>
      </c>
      <c r="L49" s="11" t="s">
        <v>400</v>
      </c>
    </row>
    <row r="50" spans="1:12" x14ac:dyDescent="0.25">
      <c r="A50" s="2" t="s">
        <v>738</v>
      </c>
      <c r="B50" s="2" t="s">
        <v>2</v>
      </c>
      <c r="C50" s="7">
        <v>5</v>
      </c>
      <c r="D50" s="7">
        <v>5</v>
      </c>
      <c r="E50" s="7">
        <v>5</v>
      </c>
      <c r="F50" s="7">
        <v>4</v>
      </c>
      <c r="G50" s="7">
        <v>4</v>
      </c>
      <c r="H50" s="7">
        <v>4</v>
      </c>
      <c r="I50" s="7">
        <v>5</v>
      </c>
      <c r="J50" s="7">
        <v>3</v>
      </c>
      <c r="K50" s="7">
        <v>3</v>
      </c>
      <c r="L50" s="11" t="s">
        <v>387</v>
      </c>
    </row>
    <row r="51" spans="1:12" x14ac:dyDescent="0.25">
      <c r="A51" s="2" t="s">
        <v>742</v>
      </c>
      <c r="B51" s="2" t="s">
        <v>6</v>
      </c>
      <c r="C51" s="7">
        <v>4</v>
      </c>
      <c r="D51" s="7">
        <v>5</v>
      </c>
      <c r="E51" s="7">
        <v>4</v>
      </c>
      <c r="F51" s="7">
        <v>4</v>
      </c>
      <c r="G51" s="7">
        <v>1</v>
      </c>
      <c r="H51" s="7">
        <v>5</v>
      </c>
      <c r="I51" s="7">
        <v>1</v>
      </c>
      <c r="J51" s="7">
        <v>1</v>
      </c>
      <c r="K51" s="7">
        <v>3</v>
      </c>
      <c r="L51" s="11" t="s">
        <v>387</v>
      </c>
    </row>
    <row r="52" spans="1:12" x14ac:dyDescent="0.25">
      <c r="A52" s="2" t="s">
        <v>747</v>
      </c>
      <c r="B52" s="2" t="s">
        <v>2</v>
      </c>
      <c r="C52" s="7">
        <v>4</v>
      </c>
      <c r="D52" s="7">
        <v>4</v>
      </c>
      <c r="E52" s="7">
        <v>5</v>
      </c>
      <c r="F52" s="7">
        <v>3</v>
      </c>
      <c r="G52" s="7">
        <v>5</v>
      </c>
      <c r="H52" s="7">
        <v>5</v>
      </c>
      <c r="I52" s="7">
        <v>1</v>
      </c>
      <c r="J52" s="7">
        <v>1</v>
      </c>
      <c r="K52" s="7">
        <v>3</v>
      </c>
      <c r="L52" s="11" t="s">
        <v>387</v>
      </c>
    </row>
    <row r="53" spans="1:12" hidden="1" x14ac:dyDescent="0.25">
      <c r="A53" s="2" t="s">
        <v>756</v>
      </c>
      <c r="B53" s="2" t="s">
        <v>2</v>
      </c>
      <c r="C53" s="7">
        <v>4</v>
      </c>
      <c r="D53" s="7">
        <v>4</v>
      </c>
      <c r="E53" s="7">
        <v>4</v>
      </c>
      <c r="F53" s="7">
        <v>2</v>
      </c>
      <c r="G53" s="7">
        <v>2</v>
      </c>
      <c r="H53" s="7">
        <v>1</v>
      </c>
      <c r="I53" s="7">
        <v>4</v>
      </c>
      <c r="J53" s="7">
        <v>3</v>
      </c>
      <c r="K53" s="7">
        <v>4</v>
      </c>
      <c r="L53" s="11" t="s">
        <v>400</v>
      </c>
    </row>
    <row r="54" spans="1:12" x14ac:dyDescent="0.25">
      <c r="A54" s="34" t="s">
        <v>765</v>
      </c>
      <c r="B54" s="35" t="s">
        <v>6</v>
      </c>
      <c r="C54" s="36">
        <v>4</v>
      </c>
      <c r="D54" s="36">
        <v>4</v>
      </c>
      <c r="E54" s="36">
        <v>4</v>
      </c>
      <c r="F54" s="36">
        <v>3</v>
      </c>
      <c r="G54" s="36">
        <v>2</v>
      </c>
      <c r="H54" s="36">
        <v>2</v>
      </c>
      <c r="I54" s="36">
        <v>3</v>
      </c>
      <c r="J54" s="36">
        <v>4</v>
      </c>
      <c r="K54" s="36">
        <v>2</v>
      </c>
      <c r="L54" s="40" t="s">
        <v>387</v>
      </c>
    </row>
    <row r="55" spans="1:12" x14ac:dyDescent="0.25">
      <c r="A55" s="34" t="s">
        <v>767</v>
      </c>
      <c r="B55" s="35" t="s">
        <v>6</v>
      </c>
      <c r="C55" s="36">
        <v>4</v>
      </c>
      <c r="D55" s="36">
        <v>5</v>
      </c>
      <c r="E55" s="36">
        <v>2</v>
      </c>
      <c r="F55" s="36">
        <v>3</v>
      </c>
      <c r="G55" s="36">
        <v>3</v>
      </c>
      <c r="H55" s="36">
        <v>3</v>
      </c>
      <c r="I55" s="36">
        <v>1</v>
      </c>
      <c r="J55" s="36">
        <v>4</v>
      </c>
      <c r="K55" s="36">
        <v>1</v>
      </c>
      <c r="L55" s="40" t="s">
        <v>387</v>
      </c>
    </row>
    <row r="56" spans="1:12" x14ac:dyDescent="0.25">
      <c r="A56" s="34" t="s">
        <v>770</v>
      </c>
      <c r="B56" s="35" t="s">
        <v>6</v>
      </c>
      <c r="C56" s="36">
        <v>4</v>
      </c>
      <c r="D56" s="36">
        <v>4</v>
      </c>
      <c r="E56" s="36">
        <v>2</v>
      </c>
      <c r="F56" s="36">
        <v>3</v>
      </c>
      <c r="G56" s="36">
        <v>5</v>
      </c>
      <c r="H56" s="36">
        <v>5</v>
      </c>
      <c r="I56" s="36">
        <v>4</v>
      </c>
      <c r="J56" s="36">
        <v>4</v>
      </c>
      <c r="K56" s="36">
        <v>3</v>
      </c>
      <c r="L56" s="40" t="s">
        <v>387</v>
      </c>
    </row>
    <row r="57" spans="1:12" x14ac:dyDescent="0.25">
      <c r="A57" s="34" t="s">
        <v>774</v>
      </c>
      <c r="B57" s="35" t="s">
        <v>6</v>
      </c>
      <c r="C57" s="36">
        <v>5</v>
      </c>
      <c r="D57" s="36">
        <v>5</v>
      </c>
      <c r="E57" s="36">
        <v>3</v>
      </c>
      <c r="F57" s="36">
        <v>2</v>
      </c>
      <c r="G57" s="36">
        <v>1</v>
      </c>
      <c r="H57" s="36">
        <v>2</v>
      </c>
      <c r="I57" s="36">
        <v>1</v>
      </c>
      <c r="J57" s="36">
        <v>3</v>
      </c>
      <c r="K57" s="36">
        <v>2</v>
      </c>
      <c r="L57" s="40" t="s">
        <v>387</v>
      </c>
    </row>
    <row r="58" spans="1:12" x14ac:dyDescent="0.25">
      <c r="A58" s="34" t="s">
        <v>776</v>
      </c>
      <c r="B58" s="35" t="s">
        <v>2</v>
      </c>
      <c r="C58" s="40">
        <v>2</v>
      </c>
      <c r="D58" s="40">
        <v>2</v>
      </c>
      <c r="E58" s="40">
        <v>2</v>
      </c>
      <c r="F58" s="40">
        <v>3</v>
      </c>
      <c r="G58" s="40">
        <v>4</v>
      </c>
      <c r="H58" s="40">
        <v>4</v>
      </c>
      <c r="I58" s="40">
        <v>3</v>
      </c>
      <c r="J58" s="40">
        <v>1</v>
      </c>
      <c r="K58" s="40">
        <v>3</v>
      </c>
      <c r="L58" s="36" t="s">
        <v>387</v>
      </c>
    </row>
    <row r="59" spans="1:12" x14ac:dyDescent="0.25">
      <c r="A59" s="85" t="s">
        <v>836</v>
      </c>
      <c r="B59" s="86"/>
      <c r="C59" s="88">
        <f>SUBTOTAL(101,Table2[B.3/1_Geographical_Centralisation_HP])</f>
        <v>3.8863636363636362</v>
      </c>
      <c r="D59" s="88">
        <f>SUBTOTAL(101,Table2[B.3/2_Centralisation_HP_infewhands])</f>
        <v>4.4090909090909092</v>
      </c>
      <c r="E59" s="88">
        <f>SUBTOTAL(101,Table2[B.3/3_Centralisation_Mining_Equipment])</f>
        <v>3.6976744186046511</v>
      </c>
      <c r="F59" s="88">
        <f>SUBTOTAL(101,Table2[B.3/4_State_Sponsored_Attack])</f>
        <v>3.3720930232558142</v>
      </c>
      <c r="G59" s="88">
        <f>SUBTOTAL(101,Table2[B.3/5_Global_Regulation_Cryptoassets])</f>
        <v>3.25</v>
      </c>
      <c r="H59" s="88">
        <f>SUBTOTAL(101,Table2[B.3/6_Global_Regulation_Mining])</f>
        <v>3.3255813953488373</v>
      </c>
      <c r="I59" s="88">
        <f>SUBTOTAL(101,Table2[B.3/7_Criminal_Use])</f>
        <v>3.2045454545454546</v>
      </c>
      <c r="J59" s="88">
        <f>SUBTOTAL(101,Table2[B.3/8_Popularity])</f>
        <v>3.0697674418604652</v>
      </c>
      <c r="K59" s="88">
        <f>SUBTOTAL(101,Table2[B.3/9_Too_many_crypto])</f>
        <v>3.1136363636363638</v>
      </c>
      <c r="L59" s="87">
        <f>SUBTOTAL(103,Table2[Custom: Scale])</f>
        <v>44</v>
      </c>
    </row>
    <row r="62" spans="1:12" x14ac:dyDescent="0.25">
      <c r="D62" t="s">
        <v>400</v>
      </c>
      <c r="E62" t="s">
        <v>387</v>
      </c>
    </row>
    <row r="63" spans="1:12" x14ac:dyDescent="0.25">
      <c r="C63" s="4" t="s">
        <v>857</v>
      </c>
      <c r="E63" s="89">
        <v>3.8863636363636362</v>
      </c>
    </row>
    <row r="64" spans="1:12" x14ac:dyDescent="0.25">
      <c r="C64" s="4" t="s">
        <v>858</v>
      </c>
      <c r="E64" s="89">
        <v>4.4090909090909092</v>
      </c>
    </row>
    <row r="65" spans="3:5" x14ac:dyDescent="0.25">
      <c r="C65" s="4" t="s">
        <v>859</v>
      </c>
      <c r="E65" s="89">
        <v>3.6976744186046511</v>
      </c>
    </row>
    <row r="66" spans="3:5" x14ac:dyDescent="0.25">
      <c r="C66" s="4" t="s">
        <v>860</v>
      </c>
      <c r="E66" s="89">
        <v>3.3720930232558142</v>
      </c>
    </row>
    <row r="67" spans="3:5" x14ac:dyDescent="0.25">
      <c r="C67" s="4" t="s">
        <v>861</v>
      </c>
      <c r="E67" s="89">
        <v>3.25</v>
      </c>
    </row>
    <row r="68" spans="3:5" x14ac:dyDescent="0.25">
      <c r="C68" s="4" t="s">
        <v>862</v>
      </c>
      <c r="E68" s="89">
        <v>3.3255813953488373</v>
      </c>
    </row>
    <row r="69" spans="3:5" x14ac:dyDescent="0.25">
      <c r="C69" s="4" t="s">
        <v>863</v>
      </c>
      <c r="E69" s="89">
        <v>3.2045454545454546</v>
      </c>
    </row>
    <row r="70" spans="3:5" x14ac:dyDescent="0.25">
      <c r="C70" s="4" t="s">
        <v>864</v>
      </c>
      <c r="E70" s="89">
        <v>3.0697674418604652</v>
      </c>
    </row>
    <row r="71" spans="3:5" x14ac:dyDescent="0.25">
      <c r="C71" s="4" t="s">
        <v>865</v>
      </c>
      <c r="E71" s="89">
        <v>3.1136363636363638</v>
      </c>
    </row>
    <row r="1048569" spans="12:12" x14ac:dyDescent="0.25">
      <c r="L1048569" t="str">
        <f>CONCATENATE(K1048568,K1048569)</f>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New Key</vt:lpstr>
      <vt:lpstr>Data_R_Authoritative</vt:lpstr>
      <vt:lpstr>Geography</vt:lpstr>
      <vt:lpstr>Activity</vt:lpstr>
      <vt:lpstr>Starting Date</vt:lpstr>
      <vt:lpstr>Scale</vt:lpstr>
      <vt:lpstr>PoW Environmental Impact</vt:lpstr>
      <vt:lpstr>Protocol Updates Influence</vt:lpstr>
      <vt:lpstr>Concerns</vt:lpstr>
      <vt:lpstr>Risks</vt:lpstr>
      <vt:lpstr>Regulatory Environment</vt:lpstr>
      <vt:lpstr>Crypto Mined</vt:lpstr>
      <vt:lpstr>Criteria Crypto Selection</vt:lpstr>
      <vt:lpstr>Mining Stop</vt:lpstr>
      <vt:lpstr>Info Updates</vt:lpstr>
      <vt:lpstr>Mining Facilities</vt:lpstr>
      <vt:lpstr>Hash Rate</vt:lpstr>
      <vt:lpstr>Energy</vt:lpstr>
      <vt:lpstr>Facilities Set Up Decision</vt:lpstr>
      <vt:lpstr>Facilities</vt:lpstr>
      <vt:lpstr>Mining Pools</vt:lpstr>
      <vt:lpstr>Users Geographic Area</vt:lpstr>
      <vt:lpstr>Average Hash Rate</vt:lpstr>
      <vt:lpstr>Decision to change policy</vt:lpstr>
      <vt:lpstr>% Contribution to Hashing Power</vt:lpstr>
      <vt:lpstr>Mining Algorithm</vt:lpstr>
      <vt:lpstr>Mining Hardware</vt:lpstr>
      <vt:lpstr>Hardware Produced</vt:lpstr>
      <vt:lpstr>Distribution Channels</vt:lpstr>
      <vt:lpstr>Country Production Facilities</vt:lpstr>
      <vt:lpstr>Revenues</vt:lpstr>
      <vt:lpstr>Revenues Structure</vt:lpstr>
      <vt:lpstr>Costs</vt:lpstr>
      <vt:lpstr>Cost Structure</vt:lpstr>
      <vt:lpstr>FTE</vt:lpstr>
      <vt:lpstr>Customers</vt:lpstr>
      <vt:lpstr>Customer Geographic Region</vt:lpstr>
      <vt:lpstr>Top5_Countries</vt:lpstr>
    </vt:vector>
  </TitlesOfParts>
  <Company>Cambridge Judge Business School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Martino Recanatini</dc:creator>
  <cp:lastModifiedBy>Martino Recanatini</cp:lastModifiedBy>
  <dcterms:created xsi:type="dcterms:W3CDTF">2018-09-11T09:44:32Z</dcterms:created>
  <dcterms:modified xsi:type="dcterms:W3CDTF">2018-09-11T14:38:19Z</dcterms:modified>
</cp:coreProperties>
</file>