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aythakur/Desktop/630/Lecture 2 LP Intro/"/>
    </mc:Choice>
  </mc:AlternateContent>
  <xr:revisionPtr revIDLastSave="0" documentId="13_ncr:1_{E11969E0-03D9-D34A-93EF-F47163C48EFF}" xr6:coauthVersionLast="47" xr6:coauthVersionMax="47" xr10:uidLastSave="{00000000-0000-0000-0000-000000000000}"/>
  <bookViews>
    <workbookView xWindow="0" yWindow="0" windowWidth="28800" windowHeight="18000" tabRatio="960" xr2:uid="{00000000-000D-0000-FFFF-FFFF00000000}"/>
  </bookViews>
  <sheets>
    <sheet name="Index" sheetId="43" r:id="rId1"/>
    <sheet name="1. Gathering Data Concept" sheetId="28" r:id="rId2"/>
    <sheet name="2. Calculating Values" sheetId="39" r:id="rId3"/>
    <sheet name="2.1 Calculation concept" sheetId="29" r:id="rId4"/>
    <sheet name="3. Sensitivity Report" sheetId="38" r:id="rId5"/>
    <sheet name="product_mix_STS" sheetId="31" state="veryHidden" r:id="rId6"/>
    <sheet name="2. Calculating Values_STS" sheetId="40" state="veryHidden" r:id="rId7"/>
    <sheet name="4. Solver Table" sheetId="41" r:id="rId8"/>
  </sheets>
  <definedNames>
    <definedName name="ChartData" localSheetId="7">'4. Solver Table'!$N$5:$N$25</definedName>
    <definedName name="InputValues" localSheetId="7">'4. Solver Table'!$A$5:$A$25</definedName>
    <definedName name="invest_decisions">#REF!</definedName>
    <definedName name="OutputAddresses" localSheetId="7">'4. Solver Table'!$B$4:$E$4</definedName>
    <definedName name="OutputValues" localSheetId="7">'4. Solver Table'!$B$5:$E$25</definedName>
    <definedName name="solver_adj" localSheetId="2" hidden="1">'2. Calculating Values'!$F$5:$F$6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ng" localSheetId="3" hidden="1">1</definedName>
    <definedName name="solver_itr" localSheetId="2" hidden="1">2147483647</definedName>
    <definedName name="solver_lhs1" localSheetId="2" hidden="1">'2. Calculating Values'!$E$12:$E$14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um" localSheetId="2" hidden="1">1</definedName>
    <definedName name="solver_num" localSheetId="3" hidden="1">0</definedName>
    <definedName name="solver_opt" localSheetId="2" hidden="1">'2. Calculating Values'!$F$9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hs1" localSheetId="2" hidden="1">'2. Calculating Values'!$G$12:$G$14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" i="41" l="1"/>
  <c r="M4" i="41"/>
  <c r="N25" i="41" s="1"/>
  <c r="E14" i="39"/>
  <c r="E13" i="39"/>
  <c r="E12" i="39" a="1"/>
  <c r="E12" i="39" s="1"/>
  <c r="F9" i="39" a="1"/>
  <c r="F9" i="39" s="1"/>
  <c r="F7" i="39"/>
  <c r="N22" i="41" l="1"/>
  <c r="N24" i="41"/>
  <c r="N7" i="41"/>
  <c r="N8" i="41"/>
  <c r="N14" i="41"/>
  <c r="N15" i="41"/>
  <c r="N16" i="41"/>
  <c r="N6" i="41"/>
  <c r="N23" i="41"/>
  <c r="N11" i="41"/>
  <c r="N19" i="41"/>
  <c r="N12" i="41"/>
  <c r="N20" i="41"/>
  <c r="N10" i="41"/>
  <c r="N18" i="41"/>
  <c r="N5" i="41"/>
  <c r="N13" i="41"/>
  <c r="N21" i="41"/>
  <c r="N9" i="41"/>
  <c r="N17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  Kumar</author>
  </authors>
  <commentList>
    <comment ref="B5" authorId="0" shapeId="0" xr:uid="{94834008-D034-AC49-B652-CF473B9CB7B6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6" authorId="0" shapeId="0" xr:uid="{8FE3101C-9D91-004C-A3A0-7AA4E205647E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7" authorId="0" shapeId="0" xr:uid="{45EE12F0-1631-2543-8EFE-DF3044793108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8" authorId="0" shapeId="0" xr:uid="{B02E21D8-6BD0-7349-A072-80FF0F7B0639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9" authorId="0" shapeId="0" xr:uid="{2E1AFCE9-65C9-7541-914F-E33B4BED0698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10" authorId="0" shapeId="0" xr:uid="{AC7E2D76-1874-9C4A-BBA3-C3C986C3ADAB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11" authorId="0" shapeId="0" xr:uid="{85A455B6-E329-0743-9F1F-1C4DFF4359C8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12" authorId="0" shapeId="0" xr:uid="{C4220AF5-8231-A741-A871-BB7ADCFD94CF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13" authorId="0" shapeId="0" xr:uid="{BBEB0F8E-C675-FD4A-A32B-BA2C01BF89E2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14" authorId="0" shapeId="0" xr:uid="{A98EC481-0AEA-8D4A-9BFE-D20E0BA1FAD6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15" authorId="0" shapeId="0" xr:uid="{3DC6C141-A2E2-494E-888A-00292CBE49F4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16" authorId="0" shapeId="0" xr:uid="{7D18474B-FC50-2447-B32C-1E5F8B831ADB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17" authorId="0" shapeId="0" xr:uid="{D8F544A1-5021-5C47-B088-7BDC43E603DD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18" authorId="0" shapeId="0" xr:uid="{836AD633-95C9-CB45-98F5-908338677F83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19" authorId="0" shapeId="0" xr:uid="{049358E4-F7C8-F745-935E-07062EAF09A3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20" authorId="0" shapeId="0" xr:uid="{187FF8F3-5F57-6C45-9015-5357ACE2178C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21" authorId="0" shapeId="0" xr:uid="{39E65562-05B3-4142-91D1-E2C253049E22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22" authorId="0" shapeId="0" xr:uid="{B7996D33-2FFC-3243-875A-DAB7B6C4853C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23" authorId="0" shapeId="0" xr:uid="{0A068BA1-28CA-B841-BFA1-F8A009ED2F53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24" authorId="0" shapeId="0" xr:uid="{C2E7D311-6261-FB47-8487-3B18EDEE4427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  <comment ref="B25" authorId="0" shapeId="0" xr:uid="{AAA42FBE-D395-6A4E-A2B4-C2129B5EC4F0}">
      <text>
        <r>
          <rPr>
            <sz val="10"/>
            <color rgb="FF000000"/>
            <rFont val="Tahoma"/>
            <family val="2"/>
          </rPr>
          <t>Solver converged in probability to a global solution.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<sst xmlns="http://schemas.openxmlformats.org/spreadsheetml/2006/main" count="177" uniqueCount="139">
  <si>
    <t>RHS</t>
  </si>
  <si>
    <t>Constraints</t>
  </si>
  <si>
    <t>LHS</t>
  </si>
  <si>
    <t>Objective Function</t>
  </si>
  <si>
    <t xml:space="preserve">Total </t>
  </si>
  <si>
    <t>Number of B-100 units produced daily</t>
  </si>
  <si>
    <t>B1 =</t>
  </si>
  <si>
    <t>Number of B-200 units produced daily</t>
  </si>
  <si>
    <t>B2 =</t>
  </si>
  <si>
    <t>Inspection Time, hrs. per unit</t>
  </si>
  <si>
    <t>Assembly Time, hrs. per unit</t>
  </si>
  <si>
    <t>Storage Space, cub. ft. per unit</t>
  </si>
  <si>
    <t>Profit, $ per unit</t>
  </si>
  <si>
    <t>Assembly time, hrs. &lt;= 100</t>
  </si>
  <si>
    <t>Inspection time, hrs. &lt;= 22</t>
  </si>
  <si>
    <t>Storage space, cub. ft. &lt;= 39</t>
  </si>
  <si>
    <t>&lt;=</t>
  </si>
  <si>
    <t>B1</t>
  </si>
  <si>
    <t>B2</t>
  </si>
  <si>
    <t>3B1 + 3B2 = 39</t>
  </si>
  <si>
    <t>2B1 + B2 = 22</t>
  </si>
  <si>
    <t>Feasible</t>
  </si>
  <si>
    <t>Region</t>
  </si>
  <si>
    <t xml:space="preserve">60B1 + 50B2 = 300 </t>
  </si>
  <si>
    <t xml:space="preserve">3B1 + 3B2 = 39 </t>
  </si>
  <si>
    <t>Storage space</t>
  </si>
  <si>
    <t>Inspection time</t>
  </si>
  <si>
    <t>Obejective function = 300</t>
  </si>
  <si>
    <t>(0,10)</t>
  </si>
  <si>
    <t>(0,0)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</si>
  <si>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</si>
  <si>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</si>
  <si>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</si>
  <si>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</si>
  <si>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</si>
  <si>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</si>
  <si>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</si>
  <si>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</si>
  <si>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</si>
  <si>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</si>
  <si>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</si>
  <si>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</si>
  <si>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</si>
  <si>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</si>
  <si>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</si>
  <si>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</si>
  <si>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$C$4</t>
  </si>
  <si>
    <t>$C$5</t>
  </si>
  <si>
    <t>$B$11</t>
  </si>
  <si>
    <t>Assembly time, hrs. &lt;= 100 LHS</t>
  </si>
  <si>
    <t>$B$12</t>
  </si>
  <si>
    <t>Inspection time, hrs. &lt;= 22 LHS</t>
  </si>
  <si>
    <t>$B$13</t>
  </si>
  <si>
    <t>Storage space, cub. ft. &lt;= 39 LHS</t>
  </si>
  <si>
    <t>$D$13</t>
  </si>
  <si>
    <t>Data for chart</t>
  </si>
  <si>
    <t>Storage Space</t>
  </si>
  <si>
    <t>Product Mix Model</t>
  </si>
  <si>
    <t>LP Graphical Solution 1</t>
  </si>
  <si>
    <t>LP Graphical Solution 2</t>
  </si>
  <si>
    <t>$C$8,$C$4:$C$5</t>
  </si>
  <si>
    <t>Decision variables:</t>
  </si>
  <si>
    <t>B1 = number of B-100 units produced  daily, units</t>
  </si>
  <si>
    <t>B2 = number of B-200 units produced daily, units</t>
  </si>
  <si>
    <t>Objective:</t>
  </si>
  <si>
    <t>Maximize profit: 60B1 + 50B2</t>
  </si>
  <si>
    <t>Constraints:</t>
  </si>
  <si>
    <t xml:space="preserve">Assembly time &lt;= 100 hrs.: </t>
  </si>
  <si>
    <t>4B1 + 10B2 &lt;= 100</t>
  </si>
  <si>
    <t xml:space="preserve">Inspection time &lt;= 22 hrs.: </t>
  </si>
  <si>
    <t>2B1 + B2     &lt;= 22</t>
  </si>
  <si>
    <t xml:space="preserve">Storage space &lt;= 39 cub. ft.: </t>
  </si>
  <si>
    <t>3B1 + 3B2   &lt;= 39</t>
  </si>
  <si>
    <t>Nonnegativity:</t>
  </si>
  <si>
    <t>B1, B2 &gt;= 0</t>
  </si>
  <si>
    <r>
      <t xml:space="preserve">4B1 +10B2 = 100  </t>
    </r>
    <r>
      <rPr>
        <sz val="10"/>
        <color rgb="FF00B050"/>
        <rFont val="Arial"/>
        <family val="2"/>
      </rPr>
      <t>Assembly Line</t>
    </r>
  </si>
  <si>
    <r>
      <t xml:space="preserve">4B1 +10B2 = 100 </t>
    </r>
    <r>
      <rPr>
        <sz val="10"/>
        <color rgb="FF00B050"/>
        <rFont val="Arial"/>
        <family val="2"/>
      </rPr>
      <t>Assembly time</t>
    </r>
  </si>
  <si>
    <t>Value of objective function in corner points:</t>
  </si>
  <si>
    <t>(0,0): 60*0 + 50*0 = $0</t>
  </si>
  <si>
    <t>(0,10): 60*0 + 50*10 = $500</t>
  </si>
  <si>
    <t>(5,8): 60*5 + 50*8 = $700</t>
  </si>
  <si>
    <r>
      <t xml:space="preserve">(9,4): 60*9 + 50*4 = </t>
    </r>
    <r>
      <rPr>
        <b/>
        <i/>
        <shadow/>
        <sz val="10"/>
        <color rgb="FFFF0000"/>
        <rFont val="Times New Roman"/>
        <family val="1"/>
      </rPr>
      <t xml:space="preserve">$740  maximum value of objective function in corner point (9,4) – optimal solution </t>
    </r>
  </si>
  <si>
    <t>(11,0): 60*11 + 50*0 = $660</t>
  </si>
  <si>
    <t>Decisions Variables</t>
  </si>
  <si>
    <t>Microsoft Excel 16.59 Sensitivity Report</t>
  </si>
  <si>
    <t>Worksheet: [630_02_intro_LP(2).xlsx]product_mix</t>
  </si>
  <si>
    <t>Report Created: 3/24/22 7:50:51 PM</t>
  </si>
  <si>
    <t>Decision Varibles</t>
  </si>
  <si>
    <t>Value of Decision Variables</t>
  </si>
  <si>
    <t>Coffients of Decision Varisbles</t>
  </si>
  <si>
    <t>Constarints</t>
  </si>
  <si>
    <t>Steps Pprocess to find value of objective Function</t>
  </si>
  <si>
    <t>Idnetify Decision Variables</t>
  </si>
  <si>
    <t>Idenitfy confficents of Decidion Varibles</t>
  </si>
  <si>
    <t>Make Objective function equation</t>
  </si>
  <si>
    <t>Find Constaints</t>
  </si>
  <si>
    <t>Make constraunt equation using Decision Varibles in LHS</t>
  </si>
  <si>
    <t>Put Max value of Constaints in RHS</t>
  </si>
  <si>
    <t>Value you get After using Solver</t>
  </si>
  <si>
    <t>Value For Decision Variables</t>
  </si>
  <si>
    <t>Least constaint Value from constraing Equation</t>
  </si>
  <si>
    <t>Our Goal (Objective Value)</t>
  </si>
  <si>
    <t>Next Sheet 2.1 Show conceptual Working of solver tool</t>
  </si>
  <si>
    <t>76 is Non Binding constraint Value</t>
  </si>
  <si>
    <t>Allowable Increased/Decrease</t>
  </si>
  <si>
    <t xml:space="preserve">It Means If cofficent of objectve increased or decrease upto this particular value, The value of Decision Variables will remain same </t>
  </si>
  <si>
    <r>
      <t>·</t>
    </r>
    <r>
      <rPr>
        <b/>
        <sz val="11"/>
        <color rgb="FF000000"/>
        <rFont val="Times New Roman"/>
        <family val="1"/>
      </rPr>
      <t xml:space="preserve">A </t>
    </r>
    <r>
      <rPr>
        <b/>
        <i/>
        <shadow/>
        <sz val="11"/>
        <color rgb="FFFF0000"/>
        <rFont val="Times New Roman"/>
        <family val="1"/>
      </rPr>
      <t xml:space="preserve">shadow price </t>
    </r>
    <r>
      <rPr>
        <b/>
        <sz val="11"/>
        <color rgb="FF000000"/>
        <rFont val="Times New Roman"/>
        <family val="1"/>
      </rPr>
      <t>indicates the change in the optimal value of the objective when the right-hand side of some constraint changes by one unit</t>
    </r>
  </si>
  <si>
    <t>Shadow Price</t>
  </si>
  <si>
    <t>Reduced Cost</t>
  </si>
  <si>
    <r>
      <t>·</t>
    </r>
    <r>
      <rPr>
        <b/>
        <sz val="10"/>
        <color rgb="FF000000"/>
        <rFont val="Times New Roman"/>
        <family val="1"/>
      </rPr>
      <t xml:space="preserve">A </t>
    </r>
    <r>
      <rPr>
        <b/>
        <i/>
        <shadow/>
        <sz val="10"/>
        <color rgb="FFFF0000"/>
        <rFont val="Times New Roman"/>
        <family val="1"/>
      </rPr>
      <t xml:space="preserve">reduced cost </t>
    </r>
    <r>
      <rPr>
        <b/>
        <sz val="10"/>
        <color rgb="FF000000"/>
        <rFont val="Times New Roman"/>
        <family val="1"/>
      </rPr>
      <t>in the second column indicates, in general, how much the objective coefficient of a decision variable that is currently 0 must change before the variable changes</t>
    </r>
  </si>
  <si>
    <t>$G$14</t>
  </si>
  <si>
    <t>$F$9,$E$14,$F$5,$F$6</t>
  </si>
  <si>
    <t>Input</t>
  </si>
  <si>
    <t>Oneway analysis for Solver model in 2. Calculating Values worksheet</t>
  </si>
  <si>
    <t>Input (cell $G$14) values along side, output cell(s) along top</t>
  </si>
  <si>
    <t>$F$9</t>
  </si>
  <si>
    <t>$E$14</t>
  </si>
  <si>
    <t>$F$5</t>
  </si>
  <si>
    <t>$F$6</t>
  </si>
  <si>
    <t>- You constraints equation will give you lines. A lines will intersect at few points. One of these all points will is value for the decision variables, which will always give you </t>
  </si>
  <si>
    <t>- Value For Decision Variables</t>
  </si>
  <si>
    <t>- Max/min value of for the objective function</t>
  </si>
  <si>
    <t>- Least value from constraints equation</t>
  </si>
  <si>
    <t>- Based on change of coefficient of obj. Function</t>
  </si>
  <si>
    <t>- Based on RHS of constraints</t>
  </si>
  <si>
    <t>- Reduced Cost</t>
  </si>
  <si>
    <t>- allowable increase/Decrease</t>
  </si>
  <si>
    <t>- Shadow Price</t>
  </si>
  <si>
    <t>MNL2 Index - Linear Optimization</t>
  </si>
  <si>
    <t>Know objective of business problem</t>
  </si>
  <si>
    <t>Gather data ( constraints, Decision variables)</t>
  </si>
  <si>
    <t>Write Decision Variables</t>
  </si>
  <si>
    <t>Write the constraints</t>
  </si>
  <si>
    <t>Make constraints equations out of constraints + Decision Variable</t>
  </si>
  <si>
    <t>Sensitivity Reports (Change in Objection Function Value) in Solver</t>
  </si>
  <si>
    <t>Includes:</t>
  </si>
  <si>
    <t>Solver Table ( See result of Objection function values and Decision variable values w.r.t change in constraint or cofficent)</t>
  </si>
  <si>
    <t>Form objective function out of Decision Variables and Cofficents</t>
  </si>
  <si>
    <t>Now its time to decide the VALUES for the decision Varibles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</si>
</sst>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sz val="10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b/>
      <sz val="10"/>
      <color rgb="FF00B050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0"/>
      <color theme="6" tint="-0.249977111117893"/>
      <name val="Arial"/>
      <family val="2"/>
    </font>
    <font>
      <sz val="10"/>
      <color theme="6" tint="-0.249977111117893"/>
      <name val="Arial"/>
      <family val="2"/>
    </font>
    <font>
      <b/>
      <sz val="10"/>
      <color indexed="18"/>
      <name val="Arial"/>
      <family val="2"/>
    </font>
    <font>
      <sz val="10"/>
      <color rgb="FFFFFFFF"/>
      <name val="Arial"/>
      <family val="2"/>
    </font>
    <font>
      <b/>
      <i/>
      <sz val="10"/>
      <color rgb="FF0000FF"/>
      <name val="Arial"/>
      <family val="2"/>
    </font>
    <font>
      <b/>
      <i/>
      <sz val="12"/>
      <color rgb="FF063DE8"/>
      <name val="Times New Roman"/>
      <family val="1"/>
    </font>
    <font>
      <sz val="12"/>
      <name val="Arial"/>
      <family val="2"/>
    </font>
    <font>
      <b/>
      <sz val="12"/>
      <color rgb="FF000000"/>
      <name val="Times New Roman"/>
      <family val="1"/>
    </font>
    <font>
      <b/>
      <i/>
      <shadow/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sz val="11"/>
      <name val="Arial"/>
      <family val="2"/>
    </font>
    <font>
      <b/>
      <sz val="11"/>
      <color rgb="FF000000"/>
      <name val="Times New Roman"/>
      <family val="1"/>
    </font>
    <font>
      <b/>
      <i/>
      <shadow/>
      <sz val="11"/>
      <color rgb="FFFF0000"/>
      <name val="Times New Roman"/>
      <family val="1"/>
    </font>
    <font>
      <sz val="10"/>
      <color rgb="FF000000"/>
      <name val="Tahoma"/>
      <family val="2"/>
    </font>
    <font>
      <sz val="12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15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3" fillId="0" borderId="1" xfId="0" applyNumberFormat="1" applyFont="1" applyBorder="1"/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166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/>
    <xf numFmtId="164" fontId="6" fillId="3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right"/>
    </xf>
    <xf numFmtId="0" fontId="5" fillId="0" borderId="0" xfId="0" applyFont="1"/>
    <xf numFmtId="0" fontId="11" fillId="0" borderId="0" xfId="0" applyFont="1"/>
    <xf numFmtId="0" fontId="4" fillId="0" borderId="0" xfId="0" applyFont="1"/>
    <xf numFmtId="0" fontId="12" fillId="0" borderId="0" xfId="0" applyFont="1" applyAlignment="1">
      <alignment horizontal="left"/>
    </xf>
    <xf numFmtId="0" fontId="6" fillId="0" borderId="0" xfId="0" applyFont="1"/>
    <xf numFmtId="0" fontId="10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17" fillId="0" borderId="2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textRotation="90"/>
    </xf>
    <xf numFmtId="0" fontId="0" fillId="5" borderId="0" xfId="0" applyFill="1" applyAlignment="1">
      <alignment horizontal="right" textRotation="90"/>
    </xf>
    <xf numFmtId="0" fontId="18" fillId="0" borderId="0" xfId="0" applyFont="1"/>
    <xf numFmtId="2" fontId="0" fillId="0" borderId="6" xfId="0" applyNumberFormat="1" applyBorder="1"/>
    <xf numFmtId="2" fontId="0" fillId="0" borderId="8" xfId="0" applyNumberFormat="1" applyBorder="1"/>
    <xf numFmtId="2" fontId="0" fillId="0" borderId="10" xfId="0" applyNumberFormat="1" applyBorder="1"/>
    <xf numFmtId="0" fontId="19" fillId="0" borderId="0" xfId="0" applyFont="1"/>
    <xf numFmtId="164" fontId="0" fillId="0" borderId="12" xfId="0" applyNumberForma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13" xfId="0" applyNumberFormat="1" applyBorder="1"/>
    <xf numFmtId="164" fontId="0" fillId="0" borderId="11" xfId="0" applyNumberFormat="1" applyBorder="1"/>
    <xf numFmtId="0" fontId="20" fillId="0" borderId="0" xfId="0" applyFont="1" applyAlignment="1">
      <alignment horizontal="left" vertical="center" indent="3" readingOrder="1"/>
    </xf>
    <xf numFmtId="0" fontId="21" fillId="0" borderId="0" xfId="0" applyFont="1"/>
    <xf numFmtId="0" fontId="22" fillId="0" borderId="0" xfId="0" applyFont="1" applyAlignment="1">
      <alignment horizontal="left" vertical="center" indent="3" readingOrder="1"/>
    </xf>
    <xf numFmtId="0" fontId="23" fillId="0" borderId="0" xfId="0" applyFont="1" applyAlignment="1">
      <alignment horizontal="left" vertical="center" readingOrder="1"/>
    </xf>
    <xf numFmtId="0" fontId="24" fillId="0" borderId="0" xfId="0" applyFont="1" applyAlignment="1">
      <alignment horizontal="justify" vertical="center" readingOrder="1"/>
    </xf>
    <xf numFmtId="0" fontId="24" fillId="0" borderId="0" xfId="0" applyFont="1" applyAlignment="1">
      <alignment horizontal="left" vertical="center" readingOrder="1"/>
    </xf>
    <xf numFmtId="0" fontId="1" fillId="0" borderId="0" xfId="0" applyFont="1"/>
    <xf numFmtId="0" fontId="7" fillId="0" borderId="0" xfId="0" applyFont="1"/>
    <xf numFmtId="0" fontId="0" fillId="0" borderId="6" xfId="0" applyBorder="1"/>
    <xf numFmtId="0" fontId="0" fillId="0" borderId="7" xfId="0" applyBorder="1"/>
    <xf numFmtId="0" fontId="20" fillId="0" borderId="8" xfId="0" applyFont="1" applyBorder="1" applyAlignment="1">
      <alignment horizontal="left" vertical="center" indent="3" readingOrder="1"/>
    </xf>
    <xf numFmtId="0" fontId="21" fillId="0" borderId="9" xfId="0" applyFont="1" applyBorder="1"/>
    <xf numFmtId="0" fontId="22" fillId="0" borderId="8" xfId="0" applyFont="1" applyBorder="1" applyAlignment="1">
      <alignment horizontal="left" vertical="center" indent="3" readingOrder="1"/>
    </xf>
    <xf numFmtId="0" fontId="0" fillId="0" borderId="8" xfId="0" applyBorder="1"/>
    <xf numFmtId="0" fontId="0" fillId="0" borderId="9" xfId="0" applyBorder="1"/>
    <xf numFmtId="0" fontId="22" fillId="0" borderId="9" xfId="0" applyFont="1" applyBorder="1" applyAlignment="1">
      <alignment horizontal="left" vertical="center" indent="3" readingOrder="1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vertical="center"/>
    </xf>
    <xf numFmtId="0" fontId="7" fillId="0" borderId="1" xfId="0" applyFont="1" applyBorder="1"/>
    <xf numFmtId="0" fontId="1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5" fillId="6" borderId="1" xfId="0" applyFont="1" applyFill="1" applyBorder="1"/>
    <xf numFmtId="2" fontId="6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164" fontId="1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0" fontId="7" fillId="2" borderId="1" xfId="0" applyFont="1" applyFill="1" applyBorder="1"/>
    <xf numFmtId="0" fontId="7" fillId="4" borderId="1" xfId="0" applyFont="1" applyFill="1" applyBorder="1"/>
    <xf numFmtId="0" fontId="0" fillId="0" borderId="0" xfId="0" applyFill="1" applyBorder="1"/>
    <xf numFmtId="0" fontId="7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1" fillId="7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12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0" borderId="10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17" fillId="0" borderId="1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left" wrapText="1"/>
    </xf>
    <xf numFmtId="0" fontId="25" fillId="0" borderId="12" xfId="0" applyFont="1" applyBorder="1" applyAlignment="1">
      <alignment horizontal="left" wrapText="1"/>
    </xf>
    <xf numFmtId="0" fontId="25" fillId="0" borderId="7" xfId="0" applyFont="1" applyBorder="1" applyAlignment="1">
      <alignment horizontal="left" wrapText="1"/>
    </xf>
    <xf numFmtId="0" fontId="25" fillId="0" borderId="10" xfId="0" applyFont="1" applyBorder="1" applyAlignment="1">
      <alignment horizontal="left" wrapText="1"/>
    </xf>
    <xf numFmtId="0" fontId="25" fillId="0" borderId="13" xfId="0" applyFont="1" applyBorder="1" applyAlignment="1">
      <alignment horizontal="left" wrapText="1"/>
    </xf>
    <xf numFmtId="0" fontId="25" fillId="0" borderId="11" xfId="0" applyFont="1" applyBorder="1" applyAlignment="1">
      <alignment horizontal="left" wrapText="1"/>
    </xf>
    <xf numFmtId="1" fontId="0" fillId="0" borderId="12" xfId="0" applyNumberFormat="1" applyBorder="1"/>
    <xf numFmtId="1" fontId="0" fillId="0" borderId="0" xfId="0" applyNumberFormat="1" applyBorder="1"/>
    <xf numFmtId="1" fontId="0" fillId="0" borderId="13" xfId="0" applyNumberFormat="1" applyBorder="1"/>
    <xf numFmtId="0" fontId="29" fillId="0" borderId="1" xfId="0" applyFont="1" applyBorder="1"/>
    <xf numFmtId="0" fontId="29" fillId="8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'4. Solver Table'!$N$1</c:f>
          <c:strCache>
            <c:ptCount val="1"/>
            <c:pt idx="0">
              <c:v>Sensitivity of $F$6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'4. Solver Table'!$A$5:$A$25</c:f>
              <c:numCache>
                <c:formatCode>0</c:formatCode>
                <c:ptCount val="2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</c:numCache>
            </c:numRef>
          </c:cat>
          <c:val>
            <c:numRef>
              <c:f>'4. Solver Table'!$N$5:$N$25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0.66666666666666985</c:v>
                </c:pt>
                <c:pt idx="5">
                  <c:v>1.3333333333333388</c:v>
                </c:pt>
                <c:pt idx="6">
                  <c:v>2.0000000000000031</c:v>
                </c:pt>
                <c:pt idx="7">
                  <c:v>2.6666666666666723</c:v>
                </c:pt>
                <c:pt idx="8">
                  <c:v>3.3333333333333397</c:v>
                </c:pt>
                <c:pt idx="9">
                  <c:v>4.0000000000000018</c:v>
                </c:pt>
                <c:pt idx="10">
                  <c:v>4.6666666666666661</c:v>
                </c:pt>
                <c:pt idx="11">
                  <c:v>5.3333333333333321</c:v>
                </c:pt>
                <c:pt idx="12">
                  <c:v>5.9999999999999982</c:v>
                </c:pt>
                <c:pt idx="13">
                  <c:v>6.6666666666666634</c:v>
                </c:pt>
                <c:pt idx="14">
                  <c:v>6.9999999999999991</c:v>
                </c:pt>
                <c:pt idx="15">
                  <c:v>6.9999999999999991</c:v>
                </c:pt>
                <c:pt idx="16">
                  <c:v>6.9999999999999991</c:v>
                </c:pt>
                <c:pt idx="17">
                  <c:v>6.9999999999999991</c:v>
                </c:pt>
                <c:pt idx="18">
                  <c:v>6.9999999999999991</c:v>
                </c:pt>
                <c:pt idx="19">
                  <c:v>6.9999999999999991</c:v>
                </c:pt>
                <c:pt idx="20">
                  <c:v>6.9999999999999991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A5-914F-92F9-705D11300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8415743"/>
        <c:axId val="1928546319"/>
      </c:lineChart>
      <c:catAx>
        <c:axId val="1928415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($G$14)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928546319"/>
        <c:crosses val="autoZero"/>
        <c:auto val="1"/>
        <c:lblAlgn val="ctr"/>
        <c:lblOffset val="100"/>
        <c:noMultiLvlLbl val="0"/>
      </c:catAx>
      <c:valAx>
        <c:axId val="192854631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8415743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/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15240</xdr:rowOff>
    </xdr:from>
    <xdr:to>
      <xdr:col>2</xdr:col>
      <xdr:colOff>7620</xdr:colOff>
      <xdr:row>25</xdr:row>
      <xdr:rowOff>45720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0CB8A11-69DA-4CCA-8C68-F3A0A12662BF}"/>
            </a:ext>
          </a:extLst>
        </xdr:cNvPr>
        <xdr:cNvCxnSpPr/>
      </xdr:nvCxnSpPr>
      <xdr:spPr>
        <a:xfrm>
          <a:off x="1219200" y="1021080"/>
          <a:ext cx="7620" cy="4343400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548640</xdr:colOff>
      <xdr:row>25</xdr:row>
      <xdr:rowOff>0</xdr:rowOff>
    </xdr:from>
    <xdr:to>
      <xdr:col>16</xdr:col>
      <xdr:colOff>495300</xdr:colOff>
      <xdr:row>25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FAF208C-8E8F-47F1-A409-CE5B7F2C1FC2}"/>
            </a:ext>
          </a:extLst>
        </xdr:cNvPr>
        <xdr:cNvCxnSpPr/>
      </xdr:nvCxnSpPr>
      <xdr:spPr>
        <a:xfrm>
          <a:off x="1158240" y="4556760"/>
          <a:ext cx="51435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14</xdr:row>
      <xdr:rowOff>76200</xdr:rowOff>
    </xdr:from>
    <xdr:to>
      <xdr:col>16</xdr:col>
      <xdr:colOff>365760</xdr:colOff>
      <xdr:row>26</xdr:row>
      <xdr:rowOff>144780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D04033B-ADEF-4F25-8CB3-CAB1F002BBF3}"/>
            </a:ext>
          </a:extLst>
        </xdr:cNvPr>
        <xdr:cNvCxnSpPr/>
      </xdr:nvCxnSpPr>
      <xdr:spPr>
        <a:xfrm>
          <a:off x="1021080" y="2956560"/>
          <a:ext cx="5151120" cy="191262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2</xdr:row>
      <xdr:rowOff>68580</xdr:rowOff>
    </xdr:from>
    <xdr:to>
      <xdr:col>8</xdr:col>
      <xdr:colOff>182880</xdr:colOff>
      <xdr:row>28</xdr:row>
      <xdr:rowOff>121920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EE362AE-C9B2-4791-B10A-894F6DA630B2}"/>
            </a:ext>
          </a:extLst>
        </xdr:cNvPr>
        <xdr:cNvCxnSpPr/>
      </xdr:nvCxnSpPr>
      <xdr:spPr>
        <a:xfrm>
          <a:off x="1150620" y="1074420"/>
          <a:ext cx="2217420" cy="4107180"/>
        </a:xfrm>
        <a:prstGeom prst="line">
          <a:avLst/>
        </a:prstGeom>
        <a:ln w="127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11</xdr:row>
      <xdr:rowOff>7620</xdr:rowOff>
    </xdr:from>
    <xdr:to>
      <xdr:col>9</xdr:col>
      <xdr:colOff>274320</xdr:colOff>
      <xdr:row>27</xdr:row>
      <xdr:rowOff>83820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2C210F6-0F00-4703-9037-189F9DDF732E}"/>
            </a:ext>
          </a:extLst>
        </xdr:cNvPr>
        <xdr:cNvCxnSpPr/>
      </xdr:nvCxnSpPr>
      <xdr:spPr>
        <a:xfrm>
          <a:off x="1074420" y="2430780"/>
          <a:ext cx="2712720" cy="2545080"/>
        </a:xfrm>
        <a:prstGeom prst="line">
          <a:avLst/>
        </a:prstGeom>
        <a:ln w="1270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182880</xdr:colOff>
      <xdr:row>16</xdr:row>
      <xdr:rowOff>7620</xdr:rowOff>
    </xdr:from>
    <xdr:to>
      <xdr:col>7</xdr:col>
      <xdr:colOff>22860</xdr:colOff>
      <xdr:row>30</xdr:row>
      <xdr:rowOff>60960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9584BA4-5AA7-43B6-AA1B-F96C403DCE57}"/>
            </a:ext>
          </a:extLst>
        </xdr:cNvPr>
        <xdr:cNvCxnSpPr/>
      </xdr:nvCxnSpPr>
      <xdr:spPr>
        <a:xfrm>
          <a:off x="792480" y="2484120"/>
          <a:ext cx="2049780" cy="2263140"/>
        </a:xfrm>
        <a:prstGeom prst="line">
          <a:avLst/>
        </a:prstGeom>
        <a:ln w="19050">
          <a:solidFill>
            <a:schemeClr val="bg2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47037</xdr:colOff>
      <xdr:row>2</xdr:row>
      <xdr:rowOff>1</xdr:rowOff>
    </xdr:from>
    <xdr:to>
      <xdr:col>25</xdr:col>
      <xdr:colOff>424880</xdr:colOff>
      <xdr:row>21</xdr:row>
      <xdr:rowOff>28222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5EAB98-4B8A-344D-B683-A97AC5465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26518" y="338668"/>
          <a:ext cx="4441843" cy="28974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15240</xdr:rowOff>
    </xdr:from>
    <xdr:to>
      <xdr:col>2</xdr:col>
      <xdr:colOff>7620</xdr:colOff>
      <xdr:row>25</xdr:row>
      <xdr:rowOff>45720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7016E48-02BC-4F09-8043-7A1FAB1902DC}"/>
            </a:ext>
          </a:extLst>
        </xdr:cNvPr>
        <xdr:cNvCxnSpPr/>
      </xdr:nvCxnSpPr>
      <xdr:spPr>
        <a:xfrm>
          <a:off x="1219200" y="1021080"/>
          <a:ext cx="7620" cy="3581400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548640</xdr:colOff>
      <xdr:row>25</xdr:row>
      <xdr:rowOff>0</xdr:rowOff>
    </xdr:from>
    <xdr:to>
      <xdr:col>16</xdr:col>
      <xdr:colOff>495300</xdr:colOff>
      <xdr:row>25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29A2C6E-094A-482B-A588-299330F7A32D}"/>
            </a:ext>
          </a:extLst>
        </xdr:cNvPr>
        <xdr:cNvCxnSpPr/>
      </xdr:nvCxnSpPr>
      <xdr:spPr>
        <a:xfrm>
          <a:off x="1158240" y="4556760"/>
          <a:ext cx="51435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14</xdr:row>
      <xdr:rowOff>76200</xdr:rowOff>
    </xdr:from>
    <xdr:to>
      <xdr:col>16</xdr:col>
      <xdr:colOff>365760</xdr:colOff>
      <xdr:row>26</xdr:row>
      <xdr:rowOff>144780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C1AFEF7-E982-40F0-B506-7FC793E809C7}"/>
            </a:ext>
          </a:extLst>
        </xdr:cNvPr>
        <xdr:cNvCxnSpPr/>
      </xdr:nvCxnSpPr>
      <xdr:spPr>
        <a:xfrm>
          <a:off x="1021080" y="2956560"/>
          <a:ext cx="5151120" cy="191262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2</xdr:row>
      <xdr:rowOff>68580</xdr:rowOff>
    </xdr:from>
    <xdr:to>
      <xdr:col>8</xdr:col>
      <xdr:colOff>182880</xdr:colOff>
      <xdr:row>28</xdr:row>
      <xdr:rowOff>121920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AA7CB0E-964C-4207-AF20-D2523574F911}"/>
            </a:ext>
          </a:extLst>
        </xdr:cNvPr>
        <xdr:cNvCxnSpPr/>
      </xdr:nvCxnSpPr>
      <xdr:spPr>
        <a:xfrm>
          <a:off x="1150620" y="1074420"/>
          <a:ext cx="2217420" cy="4107180"/>
        </a:xfrm>
        <a:prstGeom prst="line">
          <a:avLst/>
        </a:prstGeom>
        <a:ln w="127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11</xdr:row>
      <xdr:rowOff>7620</xdr:rowOff>
    </xdr:from>
    <xdr:to>
      <xdr:col>9</xdr:col>
      <xdr:colOff>274320</xdr:colOff>
      <xdr:row>27</xdr:row>
      <xdr:rowOff>83820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74202FB-9CF6-4488-91AA-432ED20C4D37}"/>
            </a:ext>
          </a:extLst>
        </xdr:cNvPr>
        <xdr:cNvCxnSpPr/>
      </xdr:nvCxnSpPr>
      <xdr:spPr>
        <a:xfrm>
          <a:off x="1074420" y="2430780"/>
          <a:ext cx="2712720" cy="2545080"/>
        </a:xfrm>
        <a:prstGeom prst="line">
          <a:avLst/>
        </a:prstGeom>
        <a:ln w="1270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7620</xdr:rowOff>
    </xdr:from>
    <xdr:to>
      <xdr:col>4</xdr:col>
      <xdr:colOff>144780</xdr:colOff>
      <xdr:row>17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25B81D5-4ED7-4611-8E2D-D369B95CDFEA}"/>
            </a:ext>
          </a:extLst>
        </xdr:cNvPr>
        <xdr:cNvCxnSpPr/>
      </xdr:nvCxnSpPr>
      <xdr:spPr>
        <a:xfrm>
          <a:off x="1219200" y="3040380"/>
          <a:ext cx="800100" cy="29718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16</xdr:row>
      <xdr:rowOff>129540</xdr:rowOff>
    </xdr:from>
    <xdr:to>
      <xdr:col>6</xdr:col>
      <xdr:colOff>182880</xdr:colOff>
      <xdr:row>21</xdr:row>
      <xdr:rowOff>22860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FD33B1B-D7C8-483C-B4BE-0A6FDEFCCF04}"/>
            </a:ext>
          </a:extLst>
        </xdr:cNvPr>
        <xdr:cNvCxnSpPr/>
      </xdr:nvCxnSpPr>
      <xdr:spPr>
        <a:xfrm>
          <a:off x="2011680" y="3314700"/>
          <a:ext cx="701040" cy="65532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21</xdr:row>
      <xdr:rowOff>22860</xdr:rowOff>
    </xdr:from>
    <xdr:to>
      <xdr:col>7</xdr:col>
      <xdr:colOff>167640</xdr:colOff>
      <xdr:row>25</xdr:row>
      <xdr:rowOff>7620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85D3A75-6963-4088-9113-7C11E88DA362}"/>
            </a:ext>
          </a:extLst>
        </xdr:cNvPr>
        <xdr:cNvCxnSpPr/>
      </xdr:nvCxnSpPr>
      <xdr:spPr>
        <a:xfrm>
          <a:off x="2720340" y="3970020"/>
          <a:ext cx="304800" cy="59436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15</xdr:row>
      <xdr:rowOff>22860</xdr:rowOff>
    </xdr:from>
    <xdr:to>
      <xdr:col>2</xdr:col>
      <xdr:colOff>7620</xdr:colOff>
      <xdr:row>25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C9BEFEE-B6A2-465E-9FCC-D74567D58B42}"/>
            </a:ext>
          </a:extLst>
        </xdr:cNvPr>
        <xdr:cNvCxnSpPr/>
      </xdr:nvCxnSpPr>
      <xdr:spPr>
        <a:xfrm>
          <a:off x="1226820" y="3055620"/>
          <a:ext cx="0" cy="150114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24</xdr:row>
      <xdr:rowOff>144780</xdr:rowOff>
    </xdr:from>
    <xdr:to>
      <xdr:col>7</xdr:col>
      <xdr:colOff>152400</xdr:colOff>
      <xdr:row>24</xdr:row>
      <xdr:rowOff>152399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45BEBB6-1D92-472C-B0CC-6D1EC9756CE9}"/>
            </a:ext>
          </a:extLst>
        </xdr:cNvPr>
        <xdr:cNvCxnSpPr>
          <a:endCxn id="19" idx="4"/>
        </xdr:cNvCxnSpPr>
      </xdr:nvCxnSpPr>
      <xdr:spPr>
        <a:xfrm flipH="1">
          <a:off x="1234440" y="4549140"/>
          <a:ext cx="1775460" cy="761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129540</xdr:rowOff>
    </xdr:from>
    <xdr:to>
      <xdr:col>6</xdr:col>
      <xdr:colOff>198119</xdr:colOff>
      <xdr:row>21</xdr:row>
      <xdr:rowOff>22859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3C5615BA-62D5-4148-97EA-A8D20591FE8E}"/>
            </a:ext>
          </a:extLst>
        </xdr:cNvPr>
        <xdr:cNvSpPr/>
      </xdr:nvSpPr>
      <xdr:spPr>
        <a:xfrm>
          <a:off x="2682240" y="3924300"/>
          <a:ext cx="45719" cy="45719"/>
        </a:xfrm>
        <a:prstGeom prst="ellipse">
          <a:avLst/>
        </a:prstGeom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121920</xdr:colOff>
      <xdr:row>16</xdr:row>
      <xdr:rowOff>121920</xdr:rowOff>
    </xdr:from>
    <xdr:to>
      <xdr:col>4</xdr:col>
      <xdr:colOff>167639</xdr:colOff>
      <xdr:row>17</xdr:row>
      <xdr:rowOff>15239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120D951F-CF84-4E6A-A743-C54924D7B27C}"/>
            </a:ext>
          </a:extLst>
        </xdr:cNvPr>
        <xdr:cNvSpPr/>
      </xdr:nvSpPr>
      <xdr:spPr>
        <a:xfrm>
          <a:off x="1996440" y="3307080"/>
          <a:ext cx="45719" cy="45719"/>
        </a:xfrm>
        <a:prstGeom prst="ellipse">
          <a:avLst/>
        </a:prstGeom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144780</xdr:colOff>
      <xdr:row>24</xdr:row>
      <xdr:rowOff>121920</xdr:rowOff>
    </xdr:from>
    <xdr:to>
      <xdr:col>7</xdr:col>
      <xdr:colOff>190499</xdr:colOff>
      <xdr:row>25</xdr:row>
      <xdr:rowOff>15239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70C589E2-EC4A-4BC3-AD69-46ECB7565161}"/>
            </a:ext>
          </a:extLst>
        </xdr:cNvPr>
        <xdr:cNvSpPr/>
      </xdr:nvSpPr>
      <xdr:spPr>
        <a:xfrm>
          <a:off x="3002280" y="4526280"/>
          <a:ext cx="45719" cy="45719"/>
        </a:xfrm>
        <a:prstGeom prst="ellipse">
          <a:avLst/>
        </a:prstGeom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601980</xdr:colOff>
      <xdr:row>24</xdr:row>
      <xdr:rowOff>106680</xdr:rowOff>
    </xdr:from>
    <xdr:to>
      <xdr:col>2</xdr:col>
      <xdr:colOff>38099</xdr:colOff>
      <xdr:row>24</xdr:row>
      <xdr:rowOff>152399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2ACBC17B-C637-4CA4-A6BA-7294C50EEAC9}"/>
            </a:ext>
          </a:extLst>
        </xdr:cNvPr>
        <xdr:cNvSpPr/>
      </xdr:nvSpPr>
      <xdr:spPr>
        <a:xfrm>
          <a:off x="1211580" y="4511040"/>
          <a:ext cx="45719" cy="45719"/>
        </a:xfrm>
        <a:prstGeom prst="ellipse">
          <a:avLst/>
        </a:prstGeom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594360</xdr:colOff>
      <xdr:row>14</xdr:row>
      <xdr:rowOff>137160</xdr:rowOff>
    </xdr:from>
    <xdr:to>
      <xdr:col>2</xdr:col>
      <xdr:colOff>30479</xdr:colOff>
      <xdr:row>15</xdr:row>
      <xdr:rowOff>30479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1EAD4865-E4E9-4951-8652-6707365F1AC0}"/>
            </a:ext>
          </a:extLst>
        </xdr:cNvPr>
        <xdr:cNvSpPr/>
      </xdr:nvSpPr>
      <xdr:spPr>
        <a:xfrm>
          <a:off x="1203960" y="3017520"/>
          <a:ext cx="45719" cy="45719"/>
        </a:xfrm>
        <a:prstGeom prst="ellipse">
          <a:avLst/>
        </a:prstGeom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76200</xdr:colOff>
      <xdr:row>15</xdr:row>
      <xdr:rowOff>45720</xdr:rowOff>
    </xdr:from>
    <xdr:to>
      <xdr:col>6</xdr:col>
      <xdr:colOff>243840</xdr:colOff>
      <xdr:row>29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CB788BF-3919-4289-90E7-346011923017}"/>
            </a:ext>
          </a:extLst>
        </xdr:cNvPr>
        <xdr:cNvCxnSpPr/>
      </xdr:nvCxnSpPr>
      <xdr:spPr>
        <a:xfrm>
          <a:off x="685800" y="2407920"/>
          <a:ext cx="2057400" cy="2278380"/>
        </a:xfrm>
        <a:prstGeom prst="line">
          <a:avLst/>
        </a:prstGeom>
        <a:ln w="19050">
          <a:solidFill>
            <a:schemeClr val="accent3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243840</xdr:colOff>
      <xdr:row>20</xdr:row>
      <xdr:rowOff>0</xdr:rowOff>
    </xdr:from>
    <xdr:to>
      <xdr:col>8</xdr:col>
      <xdr:colOff>83820</xdr:colOff>
      <xdr:row>21</xdr:row>
      <xdr:rowOff>60960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22E38EC-98B6-4087-B94B-CAABC6FBFC14}"/>
            </a:ext>
          </a:extLst>
        </xdr:cNvPr>
        <xdr:cNvSpPr txBox="1"/>
      </xdr:nvSpPr>
      <xdr:spPr>
        <a:xfrm>
          <a:off x="2773680" y="3794760"/>
          <a:ext cx="495300" cy="2133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(9,4)</a:t>
          </a:r>
        </a:p>
      </xdr:txBody>
    </xdr:sp>
    <xdr:clientData/>
  </xdr:twoCellAnchor>
  <xdr:twoCellAnchor>
    <xdr:from>
      <xdr:col>4</xdr:col>
      <xdr:colOff>45720</xdr:colOff>
      <xdr:row>15</xdr:row>
      <xdr:rowOff>7620</xdr:rowOff>
    </xdr:from>
    <xdr:to>
      <xdr:col>5</xdr:col>
      <xdr:colOff>175260</xdr:colOff>
      <xdr:row>16</xdr:row>
      <xdr:rowOff>76200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347509F-B400-4008-BA08-DC5353FB65BF}"/>
            </a:ext>
          </a:extLst>
        </xdr:cNvPr>
        <xdr:cNvSpPr txBox="1"/>
      </xdr:nvSpPr>
      <xdr:spPr>
        <a:xfrm>
          <a:off x="1920240" y="3040380"/>
          <a:ext cx="457200" cy="22098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+mn-lt"/>
              <a:cs typeface="Arial" panose="020B0604020202020204" pitchFamily="34" charset="0"/>
            </a:rPr>
            <a:t>(5,8)</a:t>
          </a:r>
        </a:p>
      </xdr:txBody>
    </xdr:sp>
    <xdr:clientData/>
  </xdr:twoCellAnchor>
  <xdr:twoCellAnchor>
    <xdr:from>
      <xdr:col>7</xdr:col>
      <xdr:colOff>68580</xdr:colOff>
      <xdr:row>23</xdr:row>
      <xdr:rowOff>30480</xdr:rowOff>
    </xdr:from>
    <xdr:to>
      <xdr:col>8</xdr:col>
      <xdr:colOff>289560</xdr:colOff>
      <xdr:row>24</xdr:row>
      <xdr:rowOff>137160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72B3E50-BF06-4281-B27B-D47912E0904F}"/>
            </a:ext>
          </a:extLst>
        </xdr:cNvPr>
        <xdr:cNvSpPr txBox="1"/>
      </xdr:nvSpPr>
      <xdr:spPr>
        <a:xfrm>
          <a:off x="2926080" y="4282440"/>
          <a:ext cx="548640" cy="25908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(11,0)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76200</xdr:colOff>
      <xdr:row>4</xdr:row>
      <xdr:rowOff>0</xdr:rowOff>
    </xdr:from>
    <xdr:to>
      <xdr:col>12</xdr:col>
      <xdr:colOff>812800</xdr:colOff>
      <xdr:row>25</xdr:row>
      <xdr:rowOff>152400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A225B52B-D0F5-4E44-956A-D3C39D1BA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266700</xdr:colOff>
      <xdr:row>2</xdr:row>
      <xdr:rowOff>101600</xdr:rowOff>
    </xdr:from>
    <xdr:to>
      <xdr:col>17</xdr:col>
      <xdr:colOff>228600</xdr:colOff>
      <xdr:row>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2EC3517-4033-4148-84A8-B17EB7E79F92}"/>
            </a:ext>
          </a:extLst>
        </xdr:cNvPr>
        <xdr:cNvSpPr txBox="1"/>
      </xdr:nvSpPr>
      <xdr:spPr>
        <a:xfrm>
          <a:off x="11823700" y="431800"/>
          <a:ext cx="2438400" cy="7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8D86-7A6F-E54F-BA0F-9A34325C24FB}">
  <dimension ref="A4:B23"/>
  <sheetViews>
    <sheetView showGridLines="0" tabSelected="1" zoomScale="125" workbookViewId="0">
      <selection activeCell="B24" sqref="B24"/>
    </sheetView>
  </sheetViews>
  <sheetFormatPr baseColWidth="10" defaultRowHeight="13" x14ac:dyDescent="0.15"/>
  <cols>
    <col min="2" max="2" width="159.6640625" bestFit="1" customWidth="1"/>
  </cols>
  <sheetData>
    <row r="4" spans="1:2" ht="44" customHeight="1" x14ac:dyDescent="0.15">
      <c r="B4" s="114" t="s">
        <v>128</v>
      </c>
    </row>
    <row r="5" spans="1:2" ht="16" x14ac:dyDescent="0.2">
      <c r="A5">
        <v>1</v>
      </c>
      <c r="B5" s="113" t="s">
        <v>129</v>
      </c>
    </row>
    <row r="6" spans="1:2" ht="16" x14ac:dyDescent="0.2">
      <c r="A6">
        <v>2</v>
      </c>
      <c r="B6" s="113" t="s">
        <v>130</v>
      </c>
    </row>
    <row r="7" spans="1:2" ht="16" x14ac:dyDescent="0.2">
      <c r="A7">
        <v>3</v>
      </c>
      <c r="B7" s="113" t="s">
        <v>131</v>
      </c>
    </row>
    <row r="8" spans="1:2" ht="16" x14ac:dyDescent="0.2">
      <c r="A8">
        <v>4</v>
      </c>
      <c r="B8" s="113" t="s">
        <v>137</v>
      </c>
    </row>
    <row r="9" spans="1:2" ht="16" x14ac:dyDescent="0.2">
      <c r="A9">
        <v>5</v>
      </c>
      <c r="B9" s="113" t="s">
        <v>132</v>
      </c>
    </row>
    <row r="10" spans="1:2" ht="16" x14ac:dyDescent="0.2">
      <c r="A10">
        <v>6</v>
      </c>
      <c r="B10" s="113" t="s">
        <v>133</v>
      </c>
    </row>
    <row r="11" spans="1:2" ht="16" x14ac:dyDescent="0.2">
      <c r="A11">
        <v>7</v>
      </c>
      <c r="B11" s="113" t="s">
        <v>138</v>
      </c>
    </row>
    <row r="12" spans="1:2" ht="16" x14ac:dyDescent="0.2">
      <c r="B12" s="113" t="s">
        <v>119</v>
      </c>
    </row>
    <row r="13" spans="1:2" ht="16" x14ac:dyDescent="0.2">
      <c r="B13" s="113" t="s">
        <v>120</v>
      </c>
    </row>
    <row r="14" spans="1:2" ht="16" x14ac:dyDescent="0.2">
      <c r="B14" s="113" t="s">
        <v>121</v>
      </c>
    </row>
    <row r="15" spans="1:2" ht="15" customHeight="1" x14ac:dyDescent="0.2">
      <c r="B15" s="113" t="s">
        <v>122</v>
      </c>
    </row>
    <row r="16" spans="1:2" ht="16" x14ac:dyDescent="0.2">
      <c r="A16">
        <v>8</v>
      </c>
      <c r="B16" s="113" t="s">
        <v>134</v>
      </c>
    </row>
    <row r="17" spans="1:2" ht="16" x14ac:dyDescent="0.2">
      <c r="B17" s="113" t="s">
        <v>123</v>
      </c>
    </row>
    <row r="18" spans="1:2" ht="16" x14ac:dyDescent="0.2">
      <c r="B18" s="113" t="s">
        <v>124</v>
      </c>
    </row>
    <row r="19" spans="1:2" ht="16" x14ac:dyDescent="0.2">
      <c r="A19">
        <v>9</v>
      </c>
      <c r="B19" s="113" t="s">
        <v>135</v>
      </c>
    </row>
    <row r="20" spans="1:2" ht="16" x14ac:dyDescent="0.2">
      <c r="B20" s="113" t="s">
        <v>125</v>
      </c>
    </row>
    <row r="21" spans="1:2" ht="16" x14ac:dyDescent="0.2">
      <c r="B21" s="113" t="s">
        <v>126</v>
      </c>
    </row>
    <row r="22" spans="1:2" ht="16" x14ac:dyDescent="0.2">
      <c r="B22" s="113" t="s">
        <v>127</v>
      </c>
    </row>
    <row r="23" spans="1:2" ht="16" x14ac:dyDescent="0.2">
      <c r="A23">
        <v>10</v>
      </c>
      <c r="B23" s="113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showGridLines="0" zoomScale="135" zoomScaleNormal="100" workbookViewId="0">
      <selection activeCell="L37" sqref="L37"/>
    </sheetView>
  </sheetViews>
  <sheetFormatPr baseColWidth="10" defaultColWidth="8.83203125" defaultRowHeight="13" x14ac:dyDescent="0.15"/>
  <cols>
    <col min="3" max="16" width="4.6640625" customWidth="1"/>
    <col min="17" max="17" width="8.83203125" customWidth="1"/>
    <col min="18" max="18" width="31.5" customWidth="1"/>
    <col min="19" max="19" width="24.1640625" customWidth="1"/>
  </cols>
  <sheetData>
    <row r="1" spans="1:22" x14ac:dyDescent="0.15">
      <c r="A1" s="45" t="s">
        <v>58</v>
      </c>
    </row>
    <row r="2" spans="1:22" x14ac:dyDescent="0.15">
      <c r="B2" s="20" t="s">
        <v>18</v>
      </c>
    </row>
    <row r="3" spans="1:22" x14ac:dyDescent="0.15">
      <c r="R3" s="60"/>
      <c r="S3" s="61"/>
    </row>
    <row r="4" spans="1:22" ht="12" customHeight="1" x14ac:dyDescent="0.2">
      <c r="R4" s="62" t="s">
        <v>61</v>
      </c>
      <c r="S4" s="63"/>
      <c r="T4" s="53"/>
      <c r="U4" s="53"/>
      <c r="V4" s="53"/>
    </row>
    <row r="5" spans="1:22" ht="11.5" customHeight="1" x14ac:dyDescent="0.2">
      <c r="R5" s="64" t="s">
        <v>62</v>
      </c>
      <c r="S5" s="63"/>
      <c r="T5" s="53"/>
      <c r="U5" s="53"/>
      <c r="V5" s="53"/>
    </row>
    <row r="6" spans="1:22" ht="12" customHeight="1" x14ac:dyDescent="0.2">
      <c r="B6">
        <v>20</v>
      </c>
      <c r="R6" s="64" t="s">
        <v>63</v>
      </c>
      <c r="S6" s="63"/>
      <c r="T6" s="53"/>
      <c r="U6" s="53"/>
      <c r="V6" s="53"/>
    </row>
    <row r="7" spans="1:22" ht="12" customHeight="1" x14ac:dyDescent="0.2">
      <c r="R7" s="65"/>
      <c r="S7" s="66"/>
      <c r="V7" s="53"/>
    </row>
    <row r="8" spans="1:22" ht="12" customHeight="1" x14ac:dyDescent="0.2">
      <c r="R8" s="62" t="s">
        <v>64</v>
      </c>
      <c r="S8" s="63"/>
      <c r="T8" s="53"/>
      <c r="U8" s="53"/>
      <c r="V8" s="53"/>
    </row>
    <row r="9" spans="1:22" ht="12" customHeight="1" x14ac:dyDescent="0.2">
      <c r="R9" s="64" t="s">
        <v>65</v>
      </c>
      <c r="S9" s="63"/>
      <c r="T9" s="53"/>
      <c r="U9" s="53"/>
      <c r="V9" s="53"/>
    </row>
    <row r="10" spans="1:22" ht="12" customHeight="1" x14ac:dyDescent="0.2">
      <c r="B10">
        <v>16</v>
      </c>
      <c r="R10" s="65"/>
      <c r="S10" s="66"/>
      <c r="V10" s="53"/>
    </row>
    <row r="11" spans="1:22" ht="12" customHeight="1" x14ac:dyDescent="0.2">
      <c r="R11" s="62" t="s">
        <v>66</v>
      </c>
      <c r="S11" s="63"/>
      <c r="T11" s="53"/>
      <c r="U11" s="53"/>
      <c r="V11" s="53"/>
    </row>
    <row r="12" spans="1:22" ht="12" customHeight="1" x14ac:dyDescent="0.2">
      <c r="R12" s="64" t="s">
        <v>67</v>
      </c>
      <c r="S12" s="67" t="s">
        <v>68</v>
      </c>
      <c r="T12" s="53"/>
      <c r="U12" s="53"/>
      <c r="V12" s="53"/>
    </row>
    <row r="13" spans="1:22" ht="12" customHeight="1" x14ac:dyDescent="0.2">
      <c r="R13" s="64" t="s">
        <v>69</v>
      </c>
      <c r="S13" s="67" t="s">
        <v>70</v>
      </c>
      <c r="T13" s="53"/>
      <c r="U13" s="53"/>
      <c r="V13" s="53"/>
    </row>
    <row r="14" spans="1:22" ht="12" customHeight="1" x14ac:dyDescent="0.2">
      <c r="B14">
        <v>12</v>
      </c>
      <c r="R14" s="64" t="s">
        <v>71</v>
      </c>
      <c r="S14" s="67" t="s">
        <v>72</v>
      </c>
      <c r="T14" s="53"/>
      <c r="U14" s="53"/>
    </row>
    <row r="15" spans="1:22" ht="12" customHeight="1" x14ac:dyDescent="0.2">
      <c r="R15" s="64" t="s">
        <v>73</v>
      </c>
      <c r="S15" s="67" t="s">
        <v>74</v>
      </c>
      <c r="U15" s="53"/>
    </row>
    <row r="16" spans="1:22" ht="12" customHeight="1" x14ac:dyDescent="0.15">
      <c r="R16" s="68"/>
      <c r="S16" s="69"/>
    </row>
    <row r="17" spans="2:20" ht="12" customHeight="1" x14ac:dyDescent="0.15"/>
    <row r="18" spans="2:20" ht="12" customHeight="1" x14ac:dyDescent="0.15">
      <c r="B18">
        <v>8</v>
      </c>
    </row>
    <row r="19" spans="2:20" ht="12" customHeight="1" x14ac:dyDescent="0.15"/>
    <row r="20" spans="2:20" ht="12" customHeight="1" x14ac:dyDescent="0.15"/>
    <row r="21" spans="2:20" ht="12" customHeight="1" x14ac:dyDescent="0.15"/>
    <row r="22" spans="2:20" ht="12" customHeight="1" x14ac:dyDescent="0.15">
      <c r="B22">
        <v>4</v>
      </c>
    </row>
    <row r="23" spans="2:20" ht="12" customHeight="1" x14ac:dyDescent="0.15"/>
    <row r="24" spans="2:20" ht="12" customHeight="1" x14ac:dyDescent="0.15"/>
    <row r="25" spans="2:20" ht="12" customHeight="1" x14ac:dyDescent="0.15">
      <c r="Q25" s="20" t="s">
        <v>17</v>
      </c>
    </row>
    <row r="26" spans="2:20" x14ac:dyDescent="0.15">
      <c r="B26">
        <v>0</v>
      </c>
      <c r="C26" s="19"/>
      <c r="D26">
        <v>4</v>
      </c>
      <c r="E26" s="19"/>
      <c r="F26">
        <v>8</v>
      </c>
      <c r="G26" s="19"/>
      <c r="H26">
        <v>12</v>
      </c>
      <c r="I26" s="19"/>
      <c r="J26">
        <v>16</v>
      </c>
      <c r="K26" s="19"/>
      <c r="L26">
        <v>20</v>
      </c>
      <c r="M26" s="19"/>
      <c r="N26">
        <v>24</v>
      </c>
      <c r="O26" s="19"/>
      <c r="P26">
        <v>28</v>
      </c>
      <c r="Q26" s="19"/>
    </row>
    <row r="27" spans="2:20" x14ac:dyDescent="0.15">
      <c r="R27" s="24" t="s">
        <v>75</v>
      </c>
      <c r="T27" s="27"/>
    </row>
    <row r="28" spans="2:20" x14ac:dyDescent="0.15">
      <c r="K28" s="23" t="s">
        <v>24</v>
      </c>
      <c r="N28" s="21" t="s">
        <v>25</v>
      </c>
    </row>
    <row r="29" spans="2:20" x14ac:dyDescent="0.15">
      <c r="J29" s="22" t="s">
        <v>20</v>
      </c>
      <c r="M29" s="26" t="s">
        <v>26</v>
      </c>
    </row>
    <row r="31" spans="2:20" x14ac:dyDescent="0.15">
      <c r="H31" s="31" t="s">
        <v>23</v>
      </c>
      <c r="I31" s="32"/>
      <c r="J31" s="32"/>
      <c r="K31" s="32"/>
      <c r="L31" s="32" t="s">
        <v>27</v>
      </c>
      <c r="M31" s="32"/>
      <c r="N31" s="32"/>
      <c r="O31" s="32"/>
      <c r="P31" s="3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367D-234D-B847-B320-59629437BE69}">
  <dimension ref="A3:J28"/>
  <sheetViews>
    <sheetView showGridLines="0" zoomScale="125" zoomScaleNormal="192" workbookViewId="0">
      <selection activeCell="G24" sqref="G24"/>
    </sheetView>
  </sheetViews>
  <sheetFormatPr baseColWidth="10" defaultRowHeight="13" x14ac:dyDescent="0.15"/>
  <cols>
    <col min="1" max="1" width="4.33203125" customWidth="1"/>
    <col min="2" max="2" width="46.33203125" bestFit="1" customWidth="1"/>
    <col min="3" max="3" width="9.6640625" customWidth="1"/>
    <col min="4" max="4" width="32.83203125" bestFit="1" customWidth="1"/>
    <col min="5" max="5" width="12.1640625" customWidth="1"/>
    <col min="7" max="7" width="26.83203125" bestFit="1" customWidth="1"/>
    <col min="8" max="8" width="9.33203125" customWidth="1"/>
  </cols>
  <sheetData>
    <row r="3" spans="1:10" s="78" customFormat="1" ht="21" customHeight="1" x14ac:dyDescent="0.15">
      <c r="B3" s="72" t="s">
        <v>91</v>
      </c>
      <c r="D3" s="83" t="s">
        <v>57</v>
      </c>
      <c r="E3" s="93" t="s">
        <v>87</v>
      </c>
      <c r="F3" s="93"/>
      <c r="G3" s="91" t="s">
        <v>89</v>
      </c>
      <c r="H3" s="93" t="s">
        <v>90</v>
      </c>
      <c r="I3" s="93"/>
      <c r="J3" s="93"/>
    </row>
    <row r="4" spans="1:10" s="70" customFormat="1" ht="42" x14ac:dyDescent="0.15">
      <c r="A4" s="12">
        <v>1</v>
      </c>
      <c r="B4" s="85" t="s">
        <v>92</v>
      </c>
      <c r="D4" s="84" t="s">
        <v>83</v>
      </c>
      <c r="E4" s="79" t="s">
        <v>87</v>
      </c>
      <c r="F4" s="79" t="s">
        <v>88</v>
      </c>
      <c r="G4" s="80" t="s">
        <v>12</v>
      </c>
      <c r="H4" s="82" t="s">
        <v>10</v>
      </c>
      <c r="I4" s="82" t="s">
        <v>9</v>
      </c>
      <c r="J4" s="82" t="s">
        <v>11</v>
      </c>
    </row>
    <row r="5" spans="1:10" x14ac:dyDescent="0.15">
      <c r="A5" s="12">
        <v>2</v>
      </c>
      <c r="B5" s="85" t="s">
        <v>93</v>
      </c>
      <c r="D5" s="85" t="s">
        <v>5</v>
      </c>
      <c r="E5" s="81" t="s">
        <v>6</v>
      </c>
      <c r="F5" s="16">
        <v>8.9999999999999982</v>
      </c>
      <c r="G5" s="77">
        <v>60</v>
      </c>
      <c r="H5" s="14">
        <v>4</v>
      </c>
      <c r="I5" s="14">
        <v>2</v>
      </c>
      <c r="J5" s="14">
        <v>3</v>
      </c>
    </row>
    <row r="6" spans="1:10" x14ac:dyDescent="0.15">
      <c r="A6" s="12">
        <v>3</v>
      </c>
      <c r="B6" s="86" t="s">
        <v>95</v>
      </c>
      <c r="D6" s="85" t="s">
        <v>7</v>
      </c>
      <c r="E6" s="81" t="s">
        <v>8</v>
      </c>
      <c r="F6" s="16">
        <v>4.0000000000000018</v>
      </c>
      <c r="G6" s="77">
        <v>50</v>
      </c>
      <c r="H6" s="14">
        <v>10</v>
      </c>
      <c r="I6" s="14">
        <v>1</v>
      </c>
      <c r="J6" s="14">
        <v>3</v>
      </c>
    </row>
    <row r="7" spans="1:10" x14ac:dyDescent="0.15">
      <c r="A7" s="12">
        <v>4</v>
      </c>
      <c r="B7" s="87" t="s">
        <v>96</v>
      </c>
      <c r="D7" s="11"/>
      <c r="E7" s="72" t="s">
        <v>4</v>
      </c>
      <c r="F7" s="8">
        <f>SUM(F5:F6)</f>
        <v>13</v>
      </c>
      <c r="G7" s="10"/>
      <c r="H7" s="3"/>
      <c r="I7" s="71"/>
      <c r="J7" s="71"/>
    </row>
    <row r="8" spans="1:10" x14ac:dyDescent="0.15">
      <c r="A8" s="12">
        <v>5</v>
      </c>
      <c r="B8" s="87" t="s">
        <v>97</v>
      </c>
      <c r="D8" s="5"/>
      <c r="E8" s="4"/>
      <c r="F8" s="9"/>
      <c r="G8" s="15"/>
      <c r="H8" s="3"/>
      <c r="I8" s="71"/>
      <c r="J8" s="71"/>
    </row>
    <row r="9" spans="1:10" x14ac:dyDescent="0.15">
      <c r="A9" s="12">
        <v>6</v>
      </c>
      <c r="B9" s="76" t="s">
        <v>94</v>
      </c>
      <c r="D9" s="73" t="s">
        <v>3</v>
      </c>
      <c r="E9" s="74"/>
      <c r="F9" s="75" cm="1">
        <f t="array" ref="F9">SUMPRODUCT(G5:G6*F5:F6)</f>
        <v>740</v>
      </c>
      <c r="G9" s="1"/>
      <c r="H9" s="1"/>
      <c r="I9" s="1"/>
      <c r="J9" s="1"/>
    </row>
    <row r="10" spans="1:10" x14ac:dyDescent="0.15">
      <c r="A10" s="12"/>
      <c r="D10" s="3"/>
      <c r="E10" s="71"/>
      <c r="F10" s="71"/>
      <c r="G10" s="71"/>
      <c r="H10" s="71"/>
      <c r="I10" s="3"/>
      <c r="J10" s="71"/>
    </row>
    <row r="11" spans="1:10" x14ac:dyDescent="0.15">
      <c r="A11" s="12"/>
      <c r="B11" s="5" t="s">
        <v>98</v>
      </c>
      <c r="D11" s="90" t="s">
        <v>1</v>
      </c>
      <c r="E11" s="90" t="s">
        <v>2</v>
      </c>
      <c r="F11" s="90"/>
      <c r="G11" s="90" t="s">
        <v>0</v>
      </c>
      <c r="H11" s="2"/>
      <c r="I11" s="2"/>
      <c r="J11" s="71"/>
    </row>
    <row r="12" spans="1:10" x14ac:dyDescent="0.15">
      <c r="A12" s="88">
        <v>1</v>
      </c>
      <c r="B12" s="85" t="s">
        <v>99</v>
      </c>
      <c r="D12" s="89" t="s">
        <v>13</v>
      </c>
      <c r="E12" s="17" cm="1">
        <f t="array" ref="E12">SUMPRODUCT(H5:H6*F5:F6)</f>
        <v>76</v>
      </c>
      <c r="F12" s="17" t="s">
        <v>16</v>
      </c>
      <c r="G12" s="18">
        <v>100</v>
      </c>
      <c r="H12" s="5"/>
      <c r="I12" s="13"/>
      <c r="J12" s="71"/>
    </row>
    <row r="13" spans="1:10" x14ac:dyDescent="0.15">
      <c r="A13" s="88">
        <v>2</v>
      </c>
      <c r="B13" s="87" t="s">
        <v>100</v>
      </c>
      <c r="D13" s="89" t="s">
        <v>14</v>
      </c>
      <c r="E13" s="17">
        <f>SUMPRODUCT(I5:I6*F5:F6)</f>
        <v>22</v>
      </c>
      <c r="F13" s="17" t="s">
        <v>16</v>
      </c>
      <c r="G13" s="18">
        <v>22</v>
      </c>
      <c r="H13" s="5"/>
      <c r="I13" s="6"/>
      <c r="J13" s="71"/>
    </row>
    <row r="14" spans="1:10" x14ac:dyDescent="0.15">
      <c r="A14" s="88">
        <v>3</v>
      </c>
      <c r="B14" s="76" t="s">
        <v>101</v>
      </c>
      <c r="D14" s="89" t="s">
        <v>15</v>
      </c>
      <c r="E14" s="17">
        <f>SUMPRODUCT(J5:J6*F5:F6)</f>
        <v>39</v>
      </c>
      <c r="F14" s="17" t="s">
        <v>16</v>
      </c>
      <c r="G14" s="17">
        <v>39</v>
      </c>
      <c r="H14" s="6"/>
      <c r="I14" s="7"/>
      <c r="J14" s="71"/>
    </row>
    <row r="15" spans="1:10" x14ac:dyDescent="0.15">
      <c r="A15" s="88"/>
    </row>
    <row r="16" spans="1:10" x14ac:dyDescent="0.15">
      <c r="E16" s="59" t="s">
        <v>103</v>
      </c>
    </row>
    <row r="17" spans="2:5" ht="16" x14ac:dyDescent="0.2">
      <c r="D17" s="52"/>
      <c r="E17" s="53"/>
    </row>
    <row r="18" spans="2:5" ht="16" x14ac:dyDescent="0.2">
      <c r="D18" s="54"/>
      <c r="E18" s="53"/>
    </row>
    <row r="19" spans="2:5" ht="16" x14ac:dyDescent="0.2">
      <c r="D19" s="54"/>
      <c r="E19" s="53"/>
    </row>
    <row r="20" spans="2:5" ht="18" customHeight="1" x14ac:dyDescent="0.15"/>
    <row r="21" spans="2:5" ht="16" x14ac:dyDescent="0.2">
      <c r="B21" s="71" t="s">
        <v>102</v>
      </c>
      <c r="D21" s="52"/>
      <c r="E21" s="53"/>
    </row>
    <row r="22" spans="2:5" ht="16" x14ac:dyDescent="0.2">
      <c r="D22" s="54"/>
      <c r="E22" s="53"/>
    </row>
    <row r="24" spans="2:5" ht="16" x14ac:dyDescent="0.2">
      <c r="D24" s="52"/>
      <c r="E24" s="53"/>
    </row>
    <row r="25" spans="2:5" ht="18" customHeight="1" x14ac:dyDescent="0.15">
      <c r="D25" s="54"/>
      <c r="E25" s="54"/>
    </row>
    <row r="26" spans="2:5" ht="16" x14ac:dyDescent="0.15">
      <c r="B26" s="70"/>
      <c r="C26" s="70"/>
      <c r="D26" s="54"/>
      <c r="E26" s="54"/>
    </row>
    <row r="27" spans="2:5" ht="16" x14ac:dyDescent="0.15">
      <c r="D27" s="54"/>
      <c r="E27" s="54"/>
    </row>
    <row r="28" spans="2:5" ht="16" x14ac:dyDescent="0.15">
      <c r="D28" s="54"/>
      <c r="E28" s="54"/>
    </row>
  </sheetData>
  <mergeCells count="2">
    <mergeCell ref="E3:F3"/>
    <mergeCell ref="H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4"/>
  <sheetViews>
    <sheetView zoomScale="157" zoomScaleNormal="100" workbookViewId="0">
      <selection activeCell="J14" sqref="J14"/>
    </sheetView>
  </sheetViews>
  <sheetFormatPr baseColWidth="10" defaultColWidth="8.83203125" defaultRowHeight="13" x14ac:dyDescent="0.15"/>
  <cols>
    <col min="3" max="16" width="4.6640625" customWidth="1"/>
    <col min="17" max="18" width="8.83203125" customWidth="1"/>
    <col min="19" max="19" width="32.6640625" customWidth="1"/>
  </cols>
  <sheetData>
    <row r="1" spans="1:20" x14ac:dyDescent="0.15">
      <c r="A1" s="45" t="s">
        <v>59</v>
      </c>
    </row>
    <row r="2" spans="1:20" x14ac:dyDescent="0.15">
      <c r="B2" s="20" t="s">
        <v>18</v>
      </c>
    </row>
    <row r="4" spans="1:20" ht="16" x14ac:dyDescent="0.2">
      <c r="S4" s="52" t="s">
        <v>61</v>
      </c>
      <c r="T4" s="53"/>
    </row>
    <row r="5" spans="1:20" ht="16" x14ac:dyDescent="0.2">
      <c r="S5" s="54" t="s">
        <v>62</v>
      </c>
      <c r="T5" s="53"/>
    </row>
    <row r="6" spans="1:20" ht="12" customHeight="1" x14ac:dyDescent="0.2">
      <c r="B6">
        <v>20</v>
      </c>
      <c r="S6" s="54" t="s">
        <v>63</v>
      </c>
      <c r="T6" s="53"/>
    </row>
    <row r="7" spans="1:20" ht="12" customHeight="1" x14ac:dyDescent="0.15"/>
    <row r="8" spans="1:20" ht="12" customHeight="1" x14ac:dyDescent="0.2">
      <c r="S8" s="52" t="s">
        <v>64</v>
      </c>
      <c r="T8" s="53"/>
    </row>
    <row r="9" spans="1:20" ht="12" customHeight="1" x14ac:dyDescent="0.2">
      <c r="S9" s="54" t="s">
        <v>65</v>
      </c>
      <c r="T9" s="53"/>
    </row>
    <row r="10" spans="1:20" ht="12" customHeight="1" x14ac:dyDescent="0.15">
      <c r="B10">
        <v>16</v>
      </c>
    </row>
    <row r="11" spans="1:20" ht="12" customHeight="1" x14ac:dyDescent="0.2">
      <c r="S11" s="52" t="s">
        <v>66</v>
      </c>
      <c r="T11" s="53"/>
    </row>
    <row r="12" spans="1:20" ht="12" customHeight="1" x14ac:dyDescent="0.15">
      <c r="S12" s="54" t="s">
        <v>67</v>
      </c>
      <c r="T12" s="54" t="s">
        <v>68</v>
      </c>
    </row>
    <row r="13" spans="1:20" ht="12" customHeight="1" x14ac:dyDescent="0.15">
      <c r="S13" s="54" t="s">
        <v>69</v>
      </c>
      <c r="T13" s="54" t="s">
        <v>70</v>
      </c>
    </row>
    <row r="14" spans="1:20" ht="12" customHeight="1" x14ac:dyDescent="0.15">
      <c r="B14">
        <v>12</v>
      </c>
      <c r="S14" s="54" t="s">
        <v>71</v>
      </c>
      <c r="T14" s="54" t="s">
        <v>72</v>
      </c>
    </row>
    <row r="15" spans="1:20" ht="12" customHeight="1" x14ac:dyDescent="0.2">
      <c r="C15" s="29" t="s">
        <v>28</v>
      </c>
      <c r="S15" s="54" t="s">
        <v>73</v>
      </c>
      <c r="T15" s="54" t="s">
        <v>74</v>
      </c>
    </row>
    <row r="16" spans="1:20" ht="12" customHeight="1" x14ac:dyDescent="0.15"/>
    <row r="17" spans="2:20" ht="12" customHeight="1" x14ac:dyDescent="0.2">
      <c r="M17" s="28"/>
    </row>
    <row r="18" spans="2:20" ht="12" customHeight="1" x14ac:dyDescent="0.15">
      <c r="B18">
        <v>8</v>
      </c>
    </row>
    <row r="19" spans="2:20" ht="12" customHeight="1" x14ac:dyDescent="0.15"/>
    <row r="20" spans="2:20" ht="12" customHeight="1" x14ac:dyDescent="0.15">
      <c r="D20" s="25" t="s">
        <v>21</v>
      </c>
    </row>
    <row r="21" spans="2:20" ht="12" customHeight="1" x14ac:dyDescent="0.15">
      <c r="D21" s="25" t="s">
        <v>22</v>
      </c>
      <c r="E21" s="25"/>
    </row>
    <row r="22" spans="2:20" ht="12" customHeight="1" x14ac:dyDescent="0.15">
      <c r="B22">
        <v>4</v>
      </c>
      <c r="E22" s="25"/>
    </row>
    <row r="23" spans="2:20" ht="12" customHeight="1" x14ac:dyDescent="0.15"/>
    <row r="24" spans="2:20" ht="12" customHeight="1" x14ac:dyDescent="0.15"/>
    <row r="25" spans="2:20" ht="12" customHeight="1" x14ac:dyDescent="0.15">
      <c r="Q25" s="20" t="s">
        <v>17</v>
      </c>
    </row>
    <row r="26" spans="2:20" ht="15" x14ac:dyDescent="0.2">
      <c r="B26">
        <v>0</v>
      </c>
      <c r="C26" s="30" t="s">
        <v>29</v>
      </c>
      <c r="D26">
        <v>4</v>
      </c>
      <c r="E26" s="19"/>
      <c r="F26">
        <v>8</v>
      </c>
      <c r="G26" s="19"/>
      <c r="H26">
        <v>12</v>
      </c>
      <c r="I26" s="19"/>
      <c r="J26">
        <v>16</v>
      </c>
      <c r="K26" s="19"/>
      <c r="L26">
        <v>20</v>
      </c>
      <c r="M26" s="19"/>
      <c r="N26">
        <v>24</v>
      </c>
      <c r="O26" s="19"/>
      <c r="P26">
        <v>28</v>
      </c>
      <c r="Q26" s="19"/>
    </row>
    <row r="27" spans="2:20" x14ac:dyDescent="0.15">
      <c r="R27" s="24" t="s">
        <v>76</v>
      </c>
      <c r="T27" s="27"/>
    </row>
    <row r="28" spans="2:20" x14ac:dyDescent="0.15">
      <c r="K28" s="23" t="s">
        <v>19</v>
      </c>
      <c r="N28" s="21" t="s">
        <v>25</v>
      </c>
    </row>
    <row r="29" spans="2:20" x14ac:dyDescent="0.15">
      <c r="J29" s="22" t="s">
        <v>20</v>
      </c>
      <c r="M29" s="26" t="s">
        <v>26</v>
      </c>
      <c r="S29" s="55" t="s">
        <v>77</v>
      </c>
    </row>
    <row r="30" spans="2:20" ht="14" x14ac:dyDescent="0.15">
      <c r="S30" s="56" t="s">
        <v>78</v>
      </c>
    </row>
    <row r="31" spans="2:20" ht="14" x14ac:dyDescent="0.15">
      <c r="G31" s="31" t="s">
        <v>23</v>
      </c>
      <c r="H31" s="32"/>
      <c r="I31" s="32"/>
      <c r="J31" s="32"/>
      <c r="K31" s="32" t="s">
        <v>27</v>
      </c>
      <c r="L31" s="32"/>
      <c r="M31" s="32"/>
      <c r="N31" s="32"/>
      <c r="O31" s="32"/>
      <c r="S31" s="56" t="s">
        <v>79</v>
      </c>
    </row>
    <row r="32" spans="2:20" ht="14" x14ac:dyDescent="0.15">
      <c r="S32" s="56" t="s">
        <v>80</v>
      </c>
    </row>
    <row r="33" spans="19:19" x14ac:dyDescent="0.15">
      <c r="S33" s="57" t="s">
        <v>81</v>
      </c>
    </row>
    <row r="34" spans="19:19" ht="14" x14ac:dyDescent="0.15">
      <c r="S34" s="56" t="s">
        <v>82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C558-E24D-E646-BFC0-F4140CBB6334}">
  <dimension ref="A1:R23"/>
  <sheetViews>
    <sheetView showGridLines="0" workbookViewId="0">
      <selection activeCell="O37" sqref="O37"/>
    </sheetView>
  </sheetViews>
  <sheetFormatPr baseColWidth="10" defaultRowHeight="13" x14ac:dyDescent="0.15"/>
  <cols>
    <col min="1" max="1" width="2.33203125" customWidth="1"/>
    <col min="2" max="2" width="6.33203125" bestFit="1" customWidth="1"/>
    <col min="3" max="3" width="28.1640625" bestFit="1" customWidth="1"/>
    <col min="4" max="4" width="5.83203125" bestFit="1" customWidth="1"/>
    <col min="5" max="5" width="12.1640625" bestFit="1" customWidth="1"/>
    <col min="6" max="6" width="9.83203125" bestFit="1" customWidth="1"/>
    <col min="7" max="8" width="9.1640625" bestFit="1" customWidth="1"/>
    <col min="10" max="10" width="9.1640625" bestFit="1" customWidth="1"/>
    <col min="11" max="11" width="14.33203125" customWidth="1"/>
  </cols>
  <sheetData>
    <row r="1" spans="1:18" x14ac:dyDescent="0.15">
      <c r="A1" s="58" t="s">
        <v>84</v>
      </c>
    </row>
    <row r="2" spans="1:18" x14ac:dyDescent="0.15">
      <c r="A2" s="58" t="s">
        <v>85</v>
      </c>
    </row>
    <row r="3" spans="1:18" x14ac:dyDescent="0.15">
      <c r="A3" s="58" t="s">
        <v>86</v>
      </c>
    </row>
    <row r="6" spans="1:18" ht="14" customHeight="1" thickBot="1" x14ac:dyDescent="0.2">
      <c r="A6" t="s">
        <v>30</v>
      </c>
      <c r="J6" s="94" t="s">
        <v>108</v>
      </c>
      <c r="K6" s="94"/>
      <c r="L6" s="97" t="s">
        <v>109</v>
      </c>
      <c r="M6" s="98"/>
      <c r="N6" s="98"/>
      <c r="O6" s="98"/>
      <c r="P6" s="98"/>
      <c r="Q6" s="98"/>
      <c r="R6" s="99"/>
    </row>
    <row r="7" spans="1:18" ht="13" customHeight="1" x14ac:dyDescent="0.15">
      <c r="B7" s="35"/>
      <c r="C7" s="35"/>
      <c r="D7" s="35" t="s">
        <v>33</v>
      </c>
      <c r="E7" s="35" t="s">
        <v>35</v>
      </c>
      <c r="F7" s="35" t="s">
        <v>37</v>
      </c>
      <c r="G7" s="35" t="s">
        <v>39</v>
      </c>
      <c r="H7" s="35" t="s">
        <v>39</v>
      </c>
      <c r="J7" s="94" t="s">
        <v>36</v>
      </c>
      <c r="K7" s="94"/>
      <c r="L7" s="100"/>
      <c r="M7" s="101"/>
      <c r="N7" s="101"/>
      <c r="O7" s="101"/>
      <c r="P7" s="101"/>
      <c r="Q7" s="101"/>
      <c r="R7" s="102"/>
    </row>
    <row r="8" spans="1:18" ht="14" thickBot="1" x14ac:dyDescent="0.2">
      <c r="B8" s="36" t="s">
        <v>31</v>
      </c>
      <c r="C8" s="36" t="s">
        <v>32</v>
      </c>
      <c r="D8" s="36" t="s">
        <v>34</v>
      </c>
      <c r="E8" s="36" t="s">
        <v>36</v>
      </c>
      <c r="F8" s="36" t="s">
        <v>38</v>
      </c>
      <c r="G8" s="36" t="s">
        <v>40</v>
      </c>
      <c r="H8" s="36" t="s">
        <v>41</v>
      </c>
      <c r="J8" s="92"/>
    </row>
    <row r="9" spans="1:18" x14ac:dyDescent="0.15">
      <c r="B9" s="33" t="s">
        <v>46</v>
      </c>
      <c r="C9" s="33" t="s">
        <v>6</v>
      </c>
      <c r="D9" s="33">
        <v>9</v>
      </c>
      <c r="E9" s="33">
        <v>0</v>
      </c>
      <c r="F9" s="33">
        <v>60</v>
      </c>
      <c r="G9" s="33">
        <v>40</v>
      </c>
      <c r="H9" s="33">
        <v>10</v>
      </c>
      <c r="J9" s="94" t="s">
        <v>104</v>
      </c>
      <c r="K9" s="94"/>
      <c r="L9" s="95" t="s">
        <v>105</v>
      </c>
      <c r="M9" s="96"/>
      <c r="N9" s="96"/>
      <c r="O9" s="96"/>
      <c r="P9" s="96"/>
      <c r="Q9" s="96"/>
      <c r="R9" s="96"/>
    </row>
    <row r="10" spans="1:18" ht="14" thickBot="1" x14ac:dyDescent="0.2">
      <c r="B10" s="34" t="s">
        <v>47</v>
      </c>
      <c r="C10" s="34" t="s">
        <v>8</v>
      </c>
      <c r="D10" s="34">
        <v>4</v>
      </c>
      <c r="E10" s="34">
        <v>0</v>
      </c>
      <c r="F10" s="34">
        <v>50</v>
      </c>
      <c r="G10" s="34">
        <v>10</v>
      </c>
      <c r="H10" s="34">
        <v>20</v>
      </c>
      <c r="J10" s="94"/>
      <c r="K10" s="94"/>
      <c r="L10" s="96"/>
      <c r="M10" s="96"/>
      <c r="N10" s="96"/>
      <c r="O10" s="96"/>
      <c r="P10" s="96"/>
      <c r="Q10" s="96"/>
      <c r="R10" s="96"/>
    </row>
    <row r="12" spans="1:18" ht="14" thickBot="1" x14ac:dyDescent="0.2">
      <c r="A12" t="s">
        <v>1</v>
      </c>
    </row>
    <row r="13" spans="1:18" x14ac:dyDescent="0.15">
      <c r="B13" s="35"/>
      <c r="C13" s="35"/>
      <c r="D13" s="35" t="s">
        <v>33</v>
      </c>
      <c r="E13" s="35" t="s">
        <v>42</v>
      </c>
      <c r="F13" s="35" t="s">
        <v>44</v>
      </c>
      <c r="G13" s="35" t="s">
        <v>39</v>
      </c>
      <c r="H13" s="35" t="s">
        <v>39</v>
      </c>
    </row>
    <row r="14" spans="1:18" ht="14" thickBot="1" x14ac:dyDescent="0.2">
      <c r="B14" s="36" t="s">
        <v>31</v>
      </c>
      <c r="C14" s="36" t="s">
        <v>32</v>
      </c>
      <c r="D14" s="36" t="s">
        <v>34</v>
      </c>
      <c r="E14" s="36" t="s">
        <v>43</v>
      </c>
      <c r="F14" s="36" t="s">
        <v>45</v>
      </c>
      <c r="G14" s="36" t="s">
        <v>40</v>
      </c>
      <c r="H14" s="36" t="s">
        <v>41</v>
      </c>
    </row>
    <row r="15" spans="1:18" ht="13" customHeight="1" x14ac:dyDescent="0.15">
      <c r="B15" s="33" t="s">
        <v>48</v>
      </c>
      <c r="C15" s="33" t="s">
        <v>49</v>
      </c>
      <c r="D15" s="33">
        <v>76</v>
      </c>
      <c r="E15" s="33">
        <v>0</v>
      </c>
      <c r="F15" s="33">
        <v>100</v>
      </c>
      <c r="G15" s="33">
        <v>1E+30</v>
      </c>
      <c r="H15" s="33">
        <v>24</v>
      </c>
      <c r="J15" s="103" t="s">
        <v>107</v>
      </c>
      <c r="K15" s="103"/>
      <c r="L15" s="104" t="s">
        <v>106</v>
      </c>
      <c r="M15" s="105"/>
      <c r="N15" s="105"/>
      <c r="O15" s="105"/>
      <c r="P15" s="105"/>
      <c r="Q15" s="105"/>
      <c r="R15" s="106"/>
    </row>
    <row r="16" spans="1:18" x14ac:dyDescent="0.15">
      <c r="B16" s="33" t="s">
        <v>50</v>
      </c>
      <c r="C16" s="33" t="s">
        <v>51</v>
      </c>
      <c r="D16" s="33">
        <v>22</v>
      </c>
      <c r="E16" s="33">
        <v>10</v>
      </c>
      <c r="F16" s="33">
        <v>22</v>
      </c>
      <c r="G16" s="33">
        <v>4</v>
      </c>
      <c r="H16" s="33">
        <v>4</v>
      </c>
      <c r="J16" s="103"/>
      <c r="K16" s="103"/>
      <c r="L16" s="107"/>
      <c r="M16" s="108"/>
      <c r="N16" s="108"/>
      <c r="O16" s="108"/>
      <c r="P16" s="108"/>
      <c r="Q16" s="108"/>
      <c r="R16" s="109"/>
    </row>
    <row r="17" spans="2:17" ht="14" thickBot="1" x14ac:dyDescent="0.2">
      <c r="B17" s="34" t="s">
        <v>52</v>
      </c>
      <c r="C17" s="34" t="s">
        <v>53</v>
      </c>
      <c r="D17" s="34">
        <v>39</v>
      </c>
      <c r="E17" s="34">
        <v>13.333333333333332</v>
      </c>
      <c r="F17" s="34">
        <v>39</v>
      </c>
      <c r="G17" s="34">
        <v>4.5</v>
      </c>
      <c r="H17" s="34">
        <v>6</v>
      </c>
    </row>
    <row r="22" spans="2:17" x14ac:dyDescent="0.15">
      <c r="K22" s="97"/>
      <c r="L22" s="98"/>
      <c r="M22" s="98"/>
      <c r="N22" s="98"/>
      <c r="O22" s="98"/>
      <c r="P22" s="98"/>
      <c r="Q22" s="99"/>
    </row>
    <row r="23" spans="2:17" x14ac:dyDescent="0.15">
      <c r="K23" s="100"/>
      <c r="L23" s="101"/>
      <c r="M23" s="101"/>
      <c r="N23" s="101"/>
      <c r="O23" s="101"/>
      <c r="P23" s="101"/>
      <c r="Q23" s="102"/>
    </row>
  </sheetData>
  <mergeCells count="7">
    <mergeCell ref="J6:K7"/>
    <mergeCell ref="L6:R7"/>
    <mergeCell ref="J9:K10"/>
    <mergeCell ref="L9:R10"/>
    <mergeCell ref="K22:Q23"/>
    <mergeCell ref="J15:K16"/>
    <mergeCell ref="L15:R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baseColWidth="10" defaultColWidth="8.83203125" defaultRowHeight="13" x14ac:dyDescent="0.15"/>
  <sheetData>
    <row r="1" spans="1:2" x14ac:dyDescent="0.15">
      <c r="A1">
        <v>1</v>
      </c>
    </row>
    <row r="2" spans="1:2" x14ac:dyDescent="0.15">
      <c r="A2" t="s">
        <v>54</v>
      </c>
    </row>
    <row r="3" spans="1:2" x14ac:dyDescent="0.15">
      <c r="A3">
        <v>1</v>
      </c>
    </row>
    <row r="4" spans="1:2" x14ac:dyDescent="0.15">
      <c r="A4">
        <v>30</v>
      </c>
    </row>
    <row r="5" spans="1:2" x14ac:dyDescent="0.15">
      <c r="A5">
        <v>50</v>
      </c>
    </row>
    <row r="6" spans="1:2" x14ac:dyDescent="0.15">
      <c r="A6">
        <v>1</v>
      </c>
    </row>
    <row r="8" spans="1:2" x14ac:dyDescent="0.15">
      <c r="A8" s="37"/>
      <c r="B8" s="37"/>
    </row>
    <row r="9" spans="1:2" x14ac:dyDescent="0.15">
      <c r="A9" t="s">
        <v>60</v>
      </c>
    </row>
    <row r="10" spans="1:2" x14ac:dyDescent="0.15">
      <c r="A10" t="s">
        <v>56</v>
      </c>
    </row>
    <row r="15" spans="1:2" x14ac:dyDescent="0.15">
      <c r="B15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C15F-423E-AC43-8A3E-526ABF2EEB63}">
  <dimension ref="A1:B15"/>
  <sheetViews>
    <sheetView workbookViewId="0"/>
  </sheetViews>
  <sheetFormatPr baseColWidth="10" defaultRowHeight="13" x14ac:dyDescent="0.15"/>
  <sheetData>
    <row r="1" spans="1:2" x14ac:dyDescent="0.15">
      <c r="A1">
        <v>1</v>
      </c>
    </row>
    <row r="2" spans="1:2" x14ac:dyDescent="0.15">
      <c r="A2" t="s">
        <v>110</v>
      </c>
    </row>
    <row r="3" spans="1:2" x14ac:dyDescent="0.15">
      <c r="A3">
        <v>1</v>
      </c>
    </row>
    <row r="4" spans="1:2" x14ac:dyDescent="0.15">
      <c r="A4">
        <v>30</v>
      </c>
    </row>
    <row r="5" spans="1:2" x14ac:dyDescent="0.15">
      <c r="A5">
        <v>50</v>
      </c>
    </row>
    <row r="6" spans="1:2" x14ac:dyDescent="0.15">
      <c r="A6">
        <v>1</v>
      </c>
    </row>
    <row r="8" spans="1:2" x14ac:dyDescent="0.15">
      <c r="A8" s="37"/>
      <c r="B8" s="37"/>
    </row>
    <row r="9" spans="1:2" x14ac:dyDescent="0.15">
      <c r="A9" t="s">
        <v>111</v>
      </c>
    </row>
    <row r="10" spans="1:2" x14ac:dyDescent="0.15">
      <c r="A10" t="s">
        <v>112</v>
      </c>
    </row>
    <row r="15" spans="1:2" x14ac:dyDescent="0.15">
      <c r="B15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D77A-7603-F246-AF28-DFECA577AAE5}">
  <dimension ref="A1:N25"/>
  <sheetViews>
    <sheetView workbookViewId="0">
      <selection activeCell="N37" sqref="N37"/>
    </sheetView>
  </sheetViews>
  <sheetFormatPr baseColWidth="10" defaultRowHeight="13" x14ac:dyDescent="0.15"/>
  <sheetData>
    <row r="1" spans="1:14" x14ac:dyDescent="0.15">
      <c r="A1" s="58" t="s">
        <v>113</v>
      </c>
      <c r="N1" s="41" t="str">
        <f>CONCATENATE("Sensitivity of ",$N$4," to ","Input")</f>
        <v>Sensitivity of $F$6 to Input</v>
      </c>
    </row>
    <row r="3" spans="1:14" x14ac:dyDescent="0.15">
      <c r="A3" t="s">
        <v>114</v>
      </c>
      <c r="N3" t="s">
        <v>55</v>
      </c>
    </row>
    <row r="4" spans="1:14" ht="38" x14ac:dyDescent="0.15">
      <c r="B4" s="39" t="s">
        <v>115</v>
      </c>
      <c r="C4" s="39" t="s">
        <v>116</v>
      </c>
      <c r="D4" s="39" t="s">
        <v>117</v>
      </c>
      <c r="E4" s="39" t="s">
        <v>118</v>
      </c>
      <c r="M4" s="41">
        <f>MATCH($N$4,OutputAddresses,0)</f>
        <v>4</v>
      </c>
      <c r="N4" s="40" t="s">
        <v>118</v>
      </c>
    </row>
    <row r="5" spans="1:14" x14ac:dyDescent="0.15">
      <c r="A5" s="38">
        <v>30</v>
      </c>
      <c r="B5" s="42">
        <v>600</v>
      </c>
      <c r="C5" s="110">
        <v>30</v>
      </c>
      <c r="D5" s="46">
        <v>10</v>
      </c>
      <c r="E5" s="47">
        <v>0</v>
      </c>
      <c r="N5">
        <f>INDEX(OutputValues,1,$M$4)</f>
        <v>0</v>
      </c>
    </row>
    <row r="6" spans="1:14" x14ac:dyDescent="0.15">
      <c r="A6" s="38">
        <v>31</v>
      </c>
      <c r="B6" s="43">
        <v>620</v>
      </c>
      <c r="C6" s="111">
        <v>31</v>
      </c>
      <c r="D6" s="48">
        <v>10.333333333333334</v>
      </c>
      <c r="E6" s="49">
        <v>0</v>
      </c>
      <c r="N6">
        <f>INDEX(OutputValues,2,$M$4)</f>
        <v>0</v>
      </c>
    </row>
    <row r="7" spans="1:14" x14ac:dyDescent="0.15">
      <c r="A7" s="38">
        <v>32</v>
      </c>
      <c r="B7" s="43">
        <v>640</v>
      </c>
      <c r="C7" s="111">
        <v>32</v>
      </c>
      <c r="D7" s="48">
        <v>10.666666666666666</v>
      </c>
      <c r="E7" s="49">
        <v>0</v>
      </c>
      <c r="N7">
        <f>INDEX(OutputValues,3,$M$4)</f>
        <v>0</v>
      </c>
    </row>
    <row r="8" spans="1:14" x14ac:dyDescent="0.15">
      <c r="A8" s="38">
        <v>33</v>
      </c>
      <c r="B8" s="43">
        <v>659.99999999999989</v>
      </c>
      <c r="C8" s="111">
        <v>32.999999999999993</v>
      </c>
      <c r="D8" s="48">
        <v>10.999999999999998</v>
      </c>
      <c r="E8" s="49">
        <v>0</v>
      </c>
      <c r="N8">
        <f>INDEX(OutputValues,4,$M$4)</f>
        <v>0</v>
      </c>
    </row>
    <row r="9" spans="1:14" x14ac:dyDescent="0.15">
      <c r="A9" s="38">
        <v>34</v>
      </c>
      <c r="B9" s="43">
        <v>673.33333333333326</v>
      </c>
      <c r="C9" s="111">
        <v>33.999999999999993</v>
      </c>
      <c r="D9" s="48">
        <v>10.666666666666663</v>
      </c>
      <c r="E9" s="49">
        <v>0.66666666666666985</v>
      </c>
      <c r="N9">
        <f>INDEX(OutputValues,5,$M$4)</f>
        <v>0.66666666666666985</v>
      </c>
    </row>
    <row r="10" spans="1:14" x14ac:dyDescent="0.15">
      <c r="A10" s="38">
        <v>35</v>
      </c>
      <c r="B10" s="43">
        <v>686.66666666666674</v>
      </c>
      <c r="C10" s="111">
        <v>35</v>
      </c>
      <c r="D10" s="48">
        <v>10.333333333333329</v>
      </c>
      <c r="E10" s="49">
        <v>1.3333333333333388</v>
      </c>
      <c r="N10">
        <f>INDEX(OutputValues,6,$M$4)</f>
        <v>1.3333333333333388</v>
      </c>
    </row>
    <row r="11" spans="1:14" x14ac:dyDescent="0.15">
      <c r="A11" s="38">
        <v>36</v>
      </c>
      <c r="B11" s="43">
        <v>699.99999999999989</v>
      </c>
      <c r="C11" s="111">
        <v>36</v>
      </c>
      <c r="D11" s="48">
        <v>9.9999999999999964</v>
      </c>
      <c r="E11" s="49">
        <v>2.0000000000000031</v>
      </c>
      <c r="N11">
        <f>INDEX(OutputValues,7,$M$4)</f>
        <v>2.0000000000000031</v>
      </c>
    </row>
    <row r="12" spans="1:14" x14ac:dyDescent="0.15">
      <c r="A12" s="38">
        <v>37</v>
      </c>
      <c r="B12" s="43">
        <v>713.33333333333326</v>
      </c>
      <c r="C12" s="111">
        <v>37</v>
      </c>
      <c r="D12" s="48">
        <v>9.6666666666666607</v>
      </c>
      <c r="E12" s="49">
        <v>2.6666666666666723</v>
      </c>
      <c r="N12">
        <f>INDEX(OutputValues,8,$M$4)</f>
        <v>2.6666666666666723</v>
      </c>
    </row>
    <row r="13" spans="1:14" x14ac:dyDescent="0.15">
      <c r="A13" s="38">
        <v>38</v>
      </c>
      <c r="B13" s="43">
        <v>726.66666666666674</v>
      </c>
      <c r="C13" s="111">
        <v>38.000000000000007</v>
      </c>
      <c r="D13" s="48">
        <v>9.3333333333333286</v>
      </c>
      <c r="E13" s="49">
        <v>3.3333333333333397</v>
      </c>
      <c r="N13">
        <f>INDEX(OutputValues,9,$M$4)</f>
        <v>3.3333333333333397</v>
      </c>
    </row>
    <row r="14" spans="1:14" x14ac:dyDescent="0.15">
      <c r="A14" s="38">
        <v>39</v>
      </c>
      <c r="B14" s="43">
        <v>740</v>
      </c>
      <c r="C14" s="111">
        <v>39</v>
      </c>
      <c r="D14" s="48">
        <v>8.9999999999999982</v>
      </c>
      <c r="E14" s="49">
        <v>4.0000000000000018</v>
      </c>
      <c r="N14">
        <f>INDEX(OutputValues,10,$M$4)</f>
        <v>4.0000000000000018</v>
      </c>
    </row>
    <row r="15" spans="1:14" x14ac:dyDescent="0.15">
      <c r="A15" s="38">
        <v>40</v>
      </c>
      <c r="B15" s="43">
        <v>753.33333333333348</v>
      </c>
      <c r="C15" s="111">
        <v>40</v>
      </c>
      <c r="D15" s="48">
        <v>8.6666666666666679</v>
      </c>
      <c r="E15" s="49">
        <v>4.6666666666666661</v>
      </c>
      <c r="N15">
        <f>INDEX(OutputValues,11,$M$4)</f>
        <v>4.6666666666666661</v>
      </c>
    </row>
    <row r="16" spans="1:14" x14ac:dyDescent="0.15">
      <c r="A16" s="38">
        <v>41</v>
      </c>
      <c r="B16" s="43">
        <v>766.66666666666674</v>
      </c>
      <c r="C16" s="111">
        <v>41</v>
      </c>
      <c r="D16" s="48">
        <v>8.3333333333333339</v>
      </c>
      <c r="E16" s="49">
        <v>5.3333333333333321</v>
      </c>
      <c r="N16">
        <f>INDEX(OutputValues,12,$M$4)</f>
        <v>5.3333333333333321</v>
      </c>
    </row>
    <row r="17" spans="1:14" x14ac:dyDescent="0.15">
      <c r="A17" s="38">
        <v>42</v>
      </c>
      <c r="B17" s="43">
        <v>780</v>
      </c>
      <c r="C17" s="111">
        <v>42</v>
      </c>
      <c r="D17" s="48">
        <v>8.0000000000000018</v>
      </c>
      <c r="E17" s="49">
        <v>5.9999999999999982</v>
      </c>
      <c r="N17">
        <f>INDEX(OutputValues,13,$M$4)</f>
        <v>5.9999999999999982</v>
      </c>
    </row>
    <row r="18" spans="1:14" x14ac:dyDescent="0.15">
      <c r="A18" s="38">
        <v>43</v>
      </c>
      <c r="B18" s="43">
        <v>793.33333333333326</v>
      </c>
      <c r="C18" s="111">
        <v>43</v>
      </c>
      <c r="D18" s="48">
        <v>7.6666666666666687</v>
      </c>
      <c r="E18" s="49">
        <v>6.6666666666666634</v>
      </c>
      <c r="N18">
        <f>INDEX(OutputValues,14,$M$4)</f>
        <v>6.6666666666666634</v>
      </c>
    </row>
    <row r="19" spans="1:14" x14ac:dyDescent="0.15">
      <c r="A19" s="38">
        <v>44</v>
      </c>
      <c r="B19" s="43">
        <v>800</v>
      </c>
      <c r="C19" s="111">
        <v>43.5</v>
      </c>
      <c r="D19" s="48">
        <v>7.5000000000000009</v>
      </c>
      <c r="E19" s="49">
        <v>6.9999999999999991</v>
      </c>
      <c r="N19">
        <f>INDEX(OutputValues,15,$M$4)</f>
        <v>6.9999999999999991</v>
      </c>
    </row>
    <row r="20" spans="1:14" x14ac:dyDescent="0.15">
      <c r="A20" s="38">
        <v>45</v>
      </c>
      <c r="B20" s="43">
        <v>800</v>
      </c>
      <c r="C20" s="111">
        <v>43.5</v>
      </c>
      <c r="D20" s="48">
        <v>7.5000000000000009</v>
      </c>
      <c r="E20" s="49">
        <v>6.9999999999999991</v>
      </c>
      <c r="N20">
        <f>INDEX(OutputValues,16,$M$4)</f>
        <v>6.9999999999999991</v>
      </c>
    </row>
    <row r="21" spans="1:14" x14ac:dyDescent="0.15">
      <c r="A21" s="38">
        <v>46</v>
      </c>
      <c r="B21" s="43">
        <v>800</v>
      </c>
      <c r="C21" s="111">
        <v>43.5</v>
      </c>
      <c r="D21" s="48">
        <v>7.5000000000000009</v>
      </c>
      <c r="E21" s="49">
        <v>6.9999999999999991</v>
      </c>
      <c r="N21">
        <f>INDEX(OutputValues,17,$M$4)</f>
        <v>6.9999999999999991</v>
      </c>
    </row>
    <row r="22" spans="1:14" x14ac:dyDescent="0.15">
      <c r="A22" s="38">
        <v>47</v>
      </c>
      <c r="B22" s="43">
        <v>800</v>
      </c>
      <c r="C22" s="111">
        <v>43.5</v>
      </c>
      <c r="D22" s="48">
        <v>7.5000000000000009</v>
      </c>
      <c r="E22" s="49">
        <v>6.9999999999999991</v>
      </c>
      <c r="N22">
        <f>INDEX(OutputValues,18,$M$4)</f>
        <v>6.9999999999999991</v>
      </c>
    </row>
    <row r="23" spans="1:14" x14ac:dyDescent="0.15">
      <c r="A23" s="38">
        <v>48</v>
      </c>
      <c r="B23" s="43">
        <v>800</v>
      </c>
      <c r="C23" s="111">
        <v>43.5</v>
      </c>
      <c r="D23" s="48">
        <v>7.5000000000000009</v>
      </c>
      <c r="E23" s="49">
        <v>6.9999999999999991</v>
      </c>
      <c r="N23">
        <f>INDEX(OutputValues,19,$M$4)</f>
        <v>6.9999999999999991</v>
      </c>
    </row>
    <row r="24" spans="1:14" x14ac:dyDescent="0.15">
      <c r="A24" s="38">
        <v>49</v>
      </c>
      <c r="B24" s="43">
        <v>800</v>
      </c>
      <c r="C24" s="111">
        <v>43.5</v>
      </c>
      <c r="D24" s="48">
        <v>7.5000000000000009</v>
      </c>
      <c r="E24" s="49">
        <v>6.9999999999999991</v>
      </c>
      <c r="N24">
        <f>INDEX(OutputValues,20,$M$4)</f>
        <v>6.9999999999999991</v>
      </c>
    </row>
    <row r="25" spans="1:14" x14ac:dyDescent="0.15">
      <c r="A25" s="38">
        <v>50</v>
      </c>
      <c r="B25" s="44">
        <v>800</v>
      </c>
      <c r="C25" s="112">
        <v>43.5</v>
      </c>
      <c r="D25" s="50">
        <v>7.5000000000000009</v>
      </c>
      <c r="E25" s="51">
        <v>6.9999999999999991</v>
      </c>
      <c r="N25">
        <f>INDEX(OutputValues,21,$M$4)</f>
        <v>6.9999999999999991</v>
      </c>
    </row>
  </sheetData>
  <dataValidations count="1">
    <dataValidation type="list" allowBlank="1" showInputMessage="1" showErrorMessage="1" sqref="N4" xr:uid="{6951CC10-1368-1141-BC58-F82A6D7B2850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Index</vt:lpstr>
      <vt:lpstr>1. Gathering Data Concept</vt:lpstr>
      <vt:lpstr>2. Calculating Values</vt:lpstr>
      <vt:lpstr>2.1 Calculation concept</vt:lpstr>
      <vt:lpstr>3. Sensitivity Report</vt:lpstr>
      <vt:lpstr>4. Solver Table</vt:lpstr>
      <vt:lpstr>'4. Solver Table'!ChartData</vt:lpstr>
      <vt:lpstr>'4. Solver Table'!InputValues</vt:lpstr>
      <vt:lpstr>'4. Solver Table'!OutputAddresses</vt:lpstr>
      <vt:lpstr>'4. Solver Table'!OutputValues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Z.D.R.</dc:creator>
  <cp:lastModifiedBy>Ajay  Kumar</cp:lastModifiedBy>
  <dcterms:created xsi:type="dcterms:W3CDTF">2002-07-12T05:36:18Z</dcterms:created>
  <dcterms:modified xsi:type="dcterms:W3CDTF">2022-04-07T03:04:03Z</dcterms:modified>
</cp:coreProperties>
</file>