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thakur/Desktop/630/Case Studies/CS1 - Linear Programming/"/>
    </mc:Choice>
  </mc:AlternateContent>
  <xr:revisionPtr revIDLastSave="0" documentId="13_ncr:1_{AF56684F-AFAE-CA48-9843-34F8231F2178}" xr6:coauthVersionLast="47" xr6:coauthVersionMax="47" xr10:uidLastSave="{00000000-0000-0000-0000-000000000000}"/>
  <bookViews>
    <workbookView xWindow="0" yWindow="0" windowWidth="28800" windowHeight="18000" tabRatio="960" xr2:uid="{00000000-000D-0000-FFFF-FFFF00000000}"/>
  </bookViews>
  <sheets>
    <sheet name="Ans 2 - Product_mix" sheetId="3" r:id="rId1"/>
    <sheet name="Sensitivity Report " sheetId="47" r:id="rId2"/>
    <sheet name="Ans 3A - Changing cost for S3" sheetId="48" r:id="rId3"/>
    <sheet name="Ans 3B - Changed S1 Max. Limit" sheetId="49" r:id="rId4"/>
    <sheet name="Ans 4 - Chaing Min limit for S2" sheetId="50" r:id="rId5"/>
    <sheet name="4_STS" sheetId="45" state="veryHidden" r:id="rId6"/>
    <sheet name="product_mix_STS" sheetId="31" state="veryHidden" r:id="rId7"/>
    <sheet name="Ans 4 - Chaing Min limit fo_STS" sheetId="51" state="veryHidden" r:id="rId8"/>
    <sheet name="STS_1" sheetId="53" r:id="rId9"/>
  </sheets>
  <definedNames>
    <definedName name="ChartData" localSheetId="8">STS_1!$K$5:$K$25</definedName>
    <definedName name="InputValues" localSheetId="8">STS_1!$A$5:$A$25</definedName>
    <definedName name="invest_decisions">#REF!</definedName>
    <definedName name="OutputAddresses" localSheetId="8">STS_1!$B$4:$E$4</definedName>
    <definedName name="OutputValues" localSheetId="8">STS_1!$B$5:$E$25</definedName>
    <definedName name="solver_adj" localSheetId="0" hidden="1">'Ans 2 - Product_mix'!$C$4:$C$6</definedName>
    <definedName name="solver_adj" localSheetId="2" hidden="1">'Ans 3A - Changing cost for S3'!$C$4:$C$6</definedName>
    <definedName name="solver_adj" localSheetId="3" hidden="1">'Ans 3B - Changed S1 Max. Limit'!$C$4:$C$6</definedName>
    <definedName name="solver_adj" localSheetId="4" hidden="1">'Ans 4 - Chaing Min limit for S2'!$C$4:$C$6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'Ans 2 - Product_mix'!$B$12:$B$15</definedName>
    <definedName name="solver_lhs1" localSheetId="2" hidden="1">'Ans 3A - Changing cost for S3'!$B$12:$B$15</definedName>
    <definedName name="solver_lhs1" localSheetId="3" hidden="1">'Ans 3B - Changed S1 Max. Limit'!$B$12:$B$15</definedName>
    <definedName name="solver_lhs1" localSheetId="4" hidden="1">'Ans 4 - Chaing Min limit for S2'!$B$12:$B$15</definedName>
    <definedName name="solver_lhs2" localSheetId="0" hidden="1">'Ans 2 - Product_mix'!$B$16:$B$18</definedName>
    <definedName name="solver_lhs2" localSheetId="2" hidden="1">'Ans 3A - Changing cost for S3'!$B$16:$B$18</definedName>
    <definedName name="solver_lhs2" localSheetId="3" hidden="1">'Ans 3B - Changed S1 Max. Limit'!$B$16:$B$18</definedName>
    <definedName name="solver_lhs2" localSheetId="4" hidden="1">'Ans 4 - Chaing Min limit for S2'!$B$16:$B$18</definedName>
    <definedName name="solver_lhs3" localSheetId="0" hidden="1">'Ans 2 - Product_mix'!$B$14</definedName>
    <definedName name="solver_lhs3" localSheetId="2" hidden="1">'Ans 3A - Changing cost for S3'!$B$14</definedName>
    <definedName name="solver_lhs3" localSheetId="3" hidden="1">'Ans 3B - Changed S1 Max. Limit'!$B$14</definedName>
    <definedName name="solver_lhs3" localSheetId="4" hidden="1">'Ans 4 - Chaing Min limit for S2'!$B$19</definedName>
    <definedName name="solver_lhs4" localSheetId="0" hidden="1">'Ans 2 - Product_mix'!$B$13</definedName>
    <definedName name="solver_lhs4" localSheetId="2" hidden="1">'Ans 3A - Changing cost for S3'!$B$13</definedName>
    <definedName name="solver_lhs4" localSheetId="3" hidden="1">'Ans 3B - Changed S1 Max. Limit'!$B$13</definedName>
    <definedName name="solver_lhs4" localSheetId="4" hidden="1">'Ans 4 - Chaing Min limit for S2'!$B$13</definedName>
    <definedName name="solver_lin" localSheetId="0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2" hidden="1">2</definedName>
    <definedName name="solver_num" localSheetId="3" hidden="1">2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'Ans 2 - Product_mix'!$C$9</definedName>
    <definedName name="solver_opt" localSheetId="2" hidden="1">'Ans 3A - Changing cost for S3'!$C$9</definedName>
    <definedName name="solver_opt" localSheetId="3" hidden="1">'Ans 3B - Changed S1 Max. Limit'!$C$9</definedName>
    <definedName name="solver_opt" localSheetId="4" hidden="1">'Ans 4 - Chaing Min limit for S2'!$C$9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3" localSheetId="0" hidden="1">1</definedName>
    <definedName name="solver_rel3" localSheetId="2" hidden="1">1</definedName>
    <definedName name="solver_rel3" localSheetId="3" hidden="1">1</definedName>
    <definedName name="solver_rel3" localSheetId="4" hidden="1">3</definedName>
    <definedName name="solver_rel4" localSheetId="0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hs1" localSheetId="0" hidden="1">'Ans 2 - Product_mix'!$D$12:$D$15</definedName>
    <definedName name="solver_rhs1" localSheetId="2" hidden="1">'Ans 3A - Changing cost for S3'!$D$12:$D$15</definedName>
    <definedName name="solver_rhs1" localSheetId="3" hidden="1">'Ans 3B - Changed S1 Max. Limit'!$D$12:$D$15</definedName>
    <definedName name="solver_rhs1" localSheetId="4" hidden="1">'Ans 4 - Chaing Min limit for S2'!$D$12:$D$15</definedName>
    <definedName name="solver_rhs2" localSheetId="0" hidden="1">'Ans 2 - Product_mix'!$D$16:$D$18</definedName>
    <definedName name="solver_rhs2" localSheetId="2" hidden="1">'Ans 3A - Changing cost for S3'!$D$16:$D$18</definedName>
    <definedName name="solver_rhs2" localSheetId="3" hidden="1">'Ans 3B - Changed S1 Max. Limit'!$D$16:$D$18</definedName>
    <definedName name="solver_rhs2" localSheetId="4" hidden="1">'Ans 4 - Chaing Min limit for S2'!$D$16:$D$18</definedName>
    <definedName name="solver_rhs3" localSheetId="0" hidden="1">'Ans 2 - Product_mix'!$D$14</definedName>
    <definedName name="solver_rhs3" localSheetId="2" hidden="1">'Ans 3A - Changing cost for S3'!$D$14</definedName>
    <definedName name="solver_rhs3" localSheetId="3" hidden="1">'Ans 3B - Changed S1 Max. Limit'!$D$14</definedName>
    <definedName name="solver_rhs3" localSheetId="4" hidden="1">'Ans 4 - Chaing Min limit for S2'!$D$19</definedName>
    <definedName name="solver_rhs4" localSheetId="0" hidden="1">'Ans 2 - Product_mix'!$D$13</definedName>
    <definedName name="solver_rhs4" localSheetId="2" hidden="1">'Ans 3A - Changing cost for S3'!$D$13</definedName>
    <definedName name="solver_rhs4" localSheetId="3" hidden="1">'Ans 3B - Changed S1 Max. Limit'!$D$13</definedName>
    <definedName name="solver_rhs4" localSheetId="4" hidden="1">'Ans 4 - Chaing Min limit for S2'!$D$13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2</definedName>
    <definedName name="solver_ver" localSheetId="2" hidden="1">2</definedName>
    <definedName name="solver_ver" localSheetId="3" hidden="1">2</definedName>
    <definedName name="solver_ver" localSheetId="4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53" l="1"/>
  <c r="K22" i="53"/>
  <c r="K21" i="53"/>
  <c r="K19" i="53"/>
  <c r="K14" i="53"/>
  <c r="K13" i="53"/>
  <c r="K11" i="53"/>
  <c r="K6" i="53"/>
  <c r="K5" i="53"/>
  <c r="J4" i="53"/>
  <c r="K18" i="53" s="1"/>
  <c r="B19" i="50"/>
  <c r="B18" i="50"/>
  <c r="B17" i="50"/>
  <c r="B16" i="50"/>
  <c r="B15" i="50"/>
  <c r="B14" i="50" a="1"/>
  <c r="B14" i="50" s="1"/>
  <c r="B13" i="50" a="1"/>
  <c r="B13" i="50" s="1"/>
  <c r="B12" i="50" a="1"/>
  <c r="B12" i="50" s="1"/>
  <c r="C9" i="50" a="1"/>
  <c r="C9" i="50" s="1"/>
  <c r="C7" i="50"/>
  <c r="B18" i="49"/>
  <c r="B17" i="49"/>
  <c r="B16" i="49"/>
  <c r="B15" i="49"/>
  <c r="B14" i="49" a="1"/>
  <c r="B14" i="49" s="1"/>
  <c r="B13" i="49" a="1"/>
  <c r="B13" i="49" s="1"/>
  <c r="B12" i="49" a="1"/>
  <c r="B12" i="49" s="1"/>
  <c r="C9" i="49" a="1"/>
  <c r="C9" i="49" s="1"/>
  <c r="C7" i="49"/>
  <c r="B18" i="48"/>
  <c r="B17" i="48"/>
  <c r="B16" i="48"/>
  <c r="B15" i="48"/>
  <c r="B14" i="48" a="1"/>
  <c r="B14" i="48" s="1"/>
  <c r="B13" i="48" a="1"/>
  <c r="B13" i="48" s="1"/>
  <c r="B12" i="48" a="1"/>
  <c r="B12" i="48" s="1"/>
  <c r="C9" i="48" a="1"/>
  <c r="C9" i="48" s="1"/>
  <c r="C7" i="48"/>
  <c r="K12" i="53" l="1"/>
  <c r="K20" i="53"/>
  <c r="K15" i="53"/>
  <c r="K8" i="53"/>
  <c r="K24" i="53"/>
  <c r="K9" i="53"/>
  <c r="K17" i="53"/>
  <c r="K25" i="53"/>
  <c r="K7" i="53"/>
  <c r="K23" i="53"/>
  <c r="K16" i="53"/>
  <c r="K10" i="53"/>
  <c r="B16" i="3"/>
  <c r="B18" i="3" l="1"/>
  <c r="B17" i="3"/>
  <c r="B15" i="3" l="1"/>
  <c r="B14" i="3" a="1"/>
  <c r="B14" i="3" s="1"/>
  <c r="B13" i="3" a="1"/>
  <c r="B13" i="3" s="1"/>
  <c r="B12" i="3" a="1"/>
  <c r="B12" i="3" s="1"/>
  <c r="C9" i="3" a="1"/>
  <c r="C9" i="3" s="1"/>
  <c r="C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 Kumar</author>
  </authors>
  <commentList>
    <comment ref="B5" authorId="0" shapeId="0" xr:uid="{B5D8EFC0-AE5A-1149-AB79-601FC7A79E4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6D319A6E-DDD0-F844-8229-3C9C4B373B6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185A3CF4-ABB4-C341-A8E9-80C79C24300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1AB70FFB-4507-994C-B917-16824DB82B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8A432558-BE9E-9641-AAFF-8E6DA244B49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11FEFA03-427D-B745-AF01-3E329097F4D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FA3134EF-59D9-0D4F-B7EF-41715BD112F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EE6CF3B4-377A-0C42-91FC-2B0521CA9AA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2C2B14BE-ED77-C041-94B8-0DD766C322D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54DE0D7C-FD94-014D-BDD1-BD0012DD17A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BBA7CD55-E59E-F340-8FAB-AA6C74A3449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D9A6A231-EDF4-664C-B574-E808167023D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1A304805-C860-474C-B584-28C85005B4E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FEFA06CB-9047-2B4E-ABED-E830AAC969A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1A024561-05A5-5143-AECC-07030A1FC4A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83739B2F-025A-8445-A7E4-635D824BCEE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94A15378-17AF-D04D-9B49-7BE117398A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BE659764-4BFA-2043-8021-FD69B248F40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EF523C6D-2A22-3E4C-9CC3-CF056BA9282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D6E843BA-F5C9-4F42-B76D-4EFDD1A6095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E0511FF8-832B-BB4D-8EF8-07D7573BC0D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<sst xmlns="http://schemas.openxmlformats.org/spreadsheetml/2006/main" count="272" uniqueCount="97">
  <si>
    <t>RHS</t>
  </si>
  <si>
    <t>Constraints</t>
  </si>
  <si>
    <t>LHS</t>
  </si>
  <si>
    <t>Objective Function</t>
  </si>
  <si>
    <t xml:space="preserve">Total </t>
  </si>
  <si>
    <t>&lt;=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</si>
  <si>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</si>
  <si>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</si>
  <si>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</si>
  <si>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</si>
  <si>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</si>
  <si>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</si>
  <si>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</si>
  <si>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</si>
  <si>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</si>
  <si>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</si>
  <si>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</si>
  <si>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</si>
  <si>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</si>
  <si>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</si>
  <si>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</si>
  <si>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</si>
  <si>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$C$4</t>
  </si>
  <si>
    <t>$C$5</t>
  </si>
  <si>
    <t>$B$12</t>
  </si>
  <si>
    <t>$B$13</t>
  </si>
  <si>
    <t>$D$13</t>
  </si>
  <si>
    <t>Data for chart</t>
  </si>
  <si>
    <t>Storage Space</t>
  </si>
  <si>
    <t>Product Mix Model</t>
  </si>
  <si>
    <t>$C$8,$C$4:$C$5</t>
  </si>
  <si>
    <t>Decision variables:</t>
  </si>
  <si>
    <t>Objective:</t>
  </si>
  <si>
    <t>Constraints:</t>
  </si>
  <si>
    <t>Nonnegativity:</t>
  </si>
  <si>
    <t>Decisions Variables</t>
  </si>
  <si>
    <t>Microsoft Excel 16.59 Sensitivity Report</t>
  </si>
  <si>
    <t>x2=</t>
  </si>
  <si>
    <t>x3=</t>
  </si>
  <si>
    <t>x1=</t>
  </si>
  <si>
    <t>&gt;=</t>
  </si>
  <si>
    <t>$C$6</t>
  </si>
  <si>
    <t>$B$14</t>
  </si>
  <si>
    <t>$B$15</t>
  </si>
  <si>
    <t>$B$16</t>
  </si>
  <si>
    <t>$B$17</t>
  </si>
  <si>
    <t>$B$18</t>
  </si>
  <si>
    <t>$D$15</t>
  </si>
  <si>
    <t>$C$4:$C$6,$C$9</t>
  </si>
  <si>
    <t>Input</t>
  </si>
  <si>
    <t>Input (cell $D$15) values along side, output cell(s) along top</t>
  </si>
  <si>
    <t>$C$9</t>
  </si>
  <si>
    <t>Proportion
of Small
Valves</t>
  </si>
  <si>
    <t>Proportion of
Medium
Valves</t>
  </si>
  <si>
    <t>Proportion of
Large Valves</t>
  </si>
  <si>
    <t>Cost per
valve in $</t>
  </si>
  <si>
    <t>Total number of Small Heart Valves, &gt;= 400</t>
  </si>
  <si>
    <t>Total number of Medium Heart Valves, &gt;= 300</t>
  </si>
  <si>
    <t>Total number of Valves from Supplier 1, &gt;= 300</t>
  </si>
  <si>
    <t>Number of Heart Valves Units purchased from Supplier 1</t>
  </si>
  <si>
    <t>Number of Heart Valves Units purchased from Supplier 3</t>
  </si>
  <si>
    <t>Number of Heart Valves Units purchased from Supplier 2</t>
  </si>
  <si>
    <t>x1 = Number of Heart Valves Units purchased from Supplier 1</t>
  </si>
  <si>
    <t>x2 = Number of Heart Valves Units purchased from Supplier 2</t>
  </si>
  <si>
    <t>x3 = Number of Heart Valves Units purchased from Supplier 3</t>
  </si>
  <si>
    <t>Minimize Cost of  Heart Valves: 260(x1) + 180(x2) + 150 (x3)</t>
  </si>
  <si>
    <t>0.30(x1) + 0.35(x2) + 0.25(x3) &gt; = 400</t>
  </si>
  <si>
    <t>Total number of Large Heart Valves, &gt;= 500</t>
  </si>
  <si>
    <t>Total number of Valves from Supplier 1, &lt;= 600</t>
  </si>
  <si>
    <t>Total number of Valves from Supplier 2, &lt;= 600</t>
  </si>
  <si>
    <t>Total number of Valves from Supplier 3, &lt;= 600</t>
  </si>
  <si>
    <t>0.40(x1) + 0.35(x2) + 0.25(x3) &gt; = 300</t>
  </si>
  <si>
    <t>0.30(x1) + 0.30(x2) + 0.50(x3) &gt; = 500</t>
  </si>
  <si>
    <t>x1 &gt;= 300</t>
  </si>
  <si>
    <t>x1, x2, x3 &lt;= 600</t>
  </si>
  <si>
    <t xml:space="preserve">x1, x2, x3 &gt; 0 </t>
  </si>
  <si>
    <t>Total number of Valves from Supplier 1, 2 and 3 &lt;= 600</t>
  </si>
  <si>
    <t>Worksheet: [Case Study 1.xlsx]product_mix</t>
  </si>
  <si>
    <t>Report Created: 4/13/22 6:09:43 PM</t>
  </si>
  <si>
    <t>Total number of Small Heart Valves, &gt;= 400 LHS</t>
  </si>
  <si>
    <t>Total number of Medium Heart Valves, &gt;= 300 LHS</t>
  </si>
  <si>
    <t>Total number of Large Heart Valves, &gt;= 500 LHS</t>
  </si>
  <si>
    <t>Total number of Valves from Supplier 1, &gt;= 300 LHS</t>
  </si>
  <si>
    <t>Total number of Valves from Supplier 1, &lt;= 600 LHS</t>
  </si>
  <si>
    <t>Total number of Valves from Supplier 2, &lt;= 600 LHS</t>
  </si>
  <si>
    <t>Total number of Valves from Supplier 3, &lt;= 600 LHS</t>
  </si>
  <si>
    <t>Total number of Valves from Supplier 2 and 3 &lt;= 600</t>
  </si>
  <si>
    <t>Total number of Valves from Supplier 1&lt;= 450</t>
  </si>
  <si>
    <t>x2, x3 &lt;= 600</t>
  </si>
  <si>
    <t>Updated Constraints:</t>
  </si>
  <si>
    <t>x1 &lt;= 450</t>
  </si>
  <si>
    <t xml:space="preserve"> Constraints:</t>
  </si>
  <si>
    <t>X2 &gt;= 530</t>
  </si>
  <si>
    <t>Total number of Valves from Supplier 2, &gt;= 530</t>
  </si>
  <si>
    <t>Oneway analysis for Solver model in Ans 4 - Chaing Min limit for S2 worksheet</t>
  </si>
  <si>
    <t xml:space="preserve">Total number of Valves from Supplier 1, &gt;= 300 </t>
  </si>
  <si>
    <t>Total number of Valves from Supplier 1, &lt;=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</si>
</sst>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color indexed="18"/>
      <name val="Arial"/>
      <family val="2"/>
    </font>
    <font>
      <sz val="10"/>
      <color rgb="FFFFFFFF"/>
      <name val="Arial"/>
      <family val="2"/>
    </font>
    <font>
      <b/>
      <i/>
      <sz val="12"/>
      <color rgb="FF063DE8"/>
      <name val="Times New Roman"/>
      <family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Tahoma"/>
      <family val="2"/>
    </font>
    <font>
      <b/>
      <sz val="12"/>
      <color rgb="FF0000FF"/>
      <name val="Arial"/>
      <family val="2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Border="1"/>
    <xf numFmtId="2" fontId="6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2" fontId="6" fillId="4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12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indent="3" readingOrder="1"/>
    </xf>
    <xf numFmtId="0" fontId="1" fillId="0" borderId="0" xfId="0" applyFont="1"/>
    <xf numFmtId="0" fontId="7" fillId="0" borderId="0" xfId="0" applyFont="1"/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2" fontId="0" fillId="0" borderId="7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5" fillId="0" borderId="0" xfId="0" applyFont="1" applyAlignment="1">
      <alignment horizontal="center" vertical="center" readingOrder="1"/>
    </xf>
    <xf numFmtId="0" fontId="13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/>
    <xf numFmtId="1" fontId="1" fillId="0" borderId="0" xfId="0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6" xfId="0" applyNumberFormat="1" applyBorder="1"/>
    <xf numFmtId="1" fontId="0" fillId="0" borderId="12" xfId="0" applyNumberFormat="1" applyBorder="1"/>
    <xf numFmtId="1" fontId="0" fillId="0" borderId="8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17" fillId="0" borderId="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$C$9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STS_1!$A$5:$A$25</c:f>
              <c:numCache>
                <c:formatCode>0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cat>
          <c:val>
            <c:numRef>
              <c:f>STS_1!$K$5:$K$25</c:f>
              <c:numCache>
                <c:formatCode>General</c:formatCode>
                <c:ptCount val="21"/>
                <c:pt idx="0">
                  <c:v>238000</c:v>
                </c:pt>
                <c:pt idx="1">
                  <c:v>239025</c:v>
                </c:pt>
                <c:pt idx="2">
                  <c:v>240050</c:v>
                </c:pt>
                <c:pt idx="3">
                  <c:v>241075</c:v>
                </c:pt>
                <c:pt idx="4">
                  <c:v>242100</c:v>
                </c:pt>
                <c:pt idx="5">
                  <c:v>243125</c:v>
                </c:pt>
                <c:pt idx="6">
                  <c:v>244150</c:v>
                </c:pt>
                <c:pt idx="7">
                  <c:v>245175</c:v>
                </c:pt>
                <c:pt idx="8">
                  <c:v>246200</c:v>
                </c:pt>
                <c:pt idx="9">
                  <c:v>247225</c:v>
                </c:pt>
                <c:pt idx="10">
                  <c:v>248700</c:v>
                </c:pt>
                <c:pt idx="11">
                  <c:v>250400</c:v>
                </c:pt>
                <c:pt idx="12">
                  <c:v>252100</c:v>
                </c:pt>
                <c:pt idx="13">
                  <c:v>253800</c:v>
                </c:pt>
                <c:pt idx="14">
                  <c:v>255500</c:v>
                </c:pt>
                <c:pt idx="15">
                  <c:v>257200</c:v>
                </c:pt>
                <c:pt idx="16">
                  <c:v>258900</c:v>
                </c:pt>
                <c:pt idx="17">
                  <c:v>260600</c:v>
                </c:pt>
                <c:pt idx="18">
                  <c:v>262300</c:v>
                </c:pt>
                <c:pt idx="19">
                  <c:v>264000</c:v>
                </c:pt>
                <c:pt idx="20">
                  <c:v>265700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14-9147-8313-DFD994979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328112"/>
        <c:axId val="1479977024"/>
      </c:lineChart>
      <c:catAx>
        <c:axId val="148032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($D$15)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79977024"/>
        <c:crosses val="autoZero"/>
        <c:auto val="1"/>
        <c:lblAlgn val="ctr"/>
        <c:lblOffset val="100"/>
        <c:noMultiLvlLbl val="0"/>
      </c:catAx>
      <c:valAx>
        <c:axId val="147997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03281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127000</xdr:colOff>
      <xdr:row>4</xdr:row>
      <xdr:rowOff>88900</xdr:rowOff>
    </xdr:from>
    <xdr:to>
      <xdr:col>9</xdr:col>
      <xdr:colOff>800100</xdr:colOff>
      <xdr:row>19</xdr:row>
      <xdr:rowOff>114300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F6BCAAD6-35A0-5340-8323-B9D12C97D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3</xdr:row>
      <xdr:rowOff>76200</xdr:rowOff>
    </xdr:from>
    <xdr:to>
      <xdr:col>14</xdr:col>
      <xdr:colOff>355600</xdr:colOff>
      <xdr:row>6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2D0F8A-E799-514D-9DD2-2DB3F311B2CE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showGridLines="0" tabSelected="1" zoomScale="134" workbookViewId="0">
      <selection activeCell="A21" sqref="A21"/>
    </sheetView>
  </sheetViews>
  <sheetFormatPr baseColWidth="10" defaultColWidth="8.83203125" defaultRowHeight="13" x14ac:dyDescent="0.15"/>
  <cols>
    <col min="1" max="1" width="45.33203125" customWidth="1"/>
    <col min="2" max="2" width="6" bestFit="1" customWidth="1"/>
    <col min="3" max="3" width="10" customWidth="1"/>
    <col min="4" max="4" width="8.33203125" bestFit="1" customWidth="1"/>
    <col min="5" max="5" width="9.6640625" bestFit="1" customWidth="1"/>
    <col min="6" max="6" width="11.6640625" bestFit="1" customWidth="1"/>
    <col min="7" max="7" width="12" bestFit="1" customWidth="1"/>
  </cols>
  <sheetData>
    <row r="1" spans="1:7" ht="11.25" customHeight="1" x14ac:dyDescent="0.15">
      <c r="A1" s="61" t="s">
        <v>29</v>
      </c>
      <c r="B1" s="11"/>
      <c r="C1" s="11"/>
      <c r="D1" s="14"/>
      <c r="E1" s="14"/>
      <c r="F1" s="11"/>
      <c r="G1" s="11"/>
    </row>
    <row r="2" spans="1:7" x14ac:dyDescent="0.15">
      <c r="A2" s="62"/>
      <c r="B2" s="11"/>
      <c r="C2" s="11"/>
      <c r="D2" s="11"/>
      <c r="E2" s="11"/>
      <c r="F2" s="11"/>
      <c r="G2" s="11"/>
    </row>
    <row r="3" spans="1:7" ht="55" customHeight="1" x14ac:dyDescent="0.15">
      <c r="A3" s="42" t="s">
        <v>35</v>
      </c>
      <c r="B3" s="43"/>
      <c r="C3" s="43"/>
      <c r="D3" s="44" t="s">
        <v>55</v>
      </c>
      <c r="E3" s="44" t="s">
        <v>52</v>
      </c>
      <c r="F3" s="44" t="s">
        <v>53</v>
      </c>
      <c r="G3" s="44" t="s">
        <v>54</v>
      </c>
    </row>
    <row r="4" spans="1:7" x14ac:dyDescent="0.15">
      <c r="A4" s="45" t="s">
        <v>59</v>
      </c>
      <c r="B4" s="5" t="s">
        <v>39</v>
      </c>
      <c r="C4" s="52">
        <v>300</v>
      </c>
      <c r="D4" s="17">
        <v>260</v>
      </c>
      <c r="E4" s="35">
        <v>0.3</v>
      </c>
      <c r="F4" s="35">
        <v>0.4</v>
      </c>
      <c r="G4" s="35">
        <v>0.3</v>
      </c>
    </row>
    <row r="5" spans="1:7" x14ac:dyDescent="0.15">
      <c r="A5" s="45" t="s">
        <v>61</v>
      </c>
      <c r="B5" s="5" t="s">
        <v>37</v>
      </c>
      <c r="C5" s="52">
        <v>525.00000000000023</v>
      </c>
      <c r="D5" s="17">
        <v>180</v>
      </c>
      <c r="E5" s="35">
        <v>0.35</v>
      </c>
      <c r="F5" s="35">
        <v>0.35</v>
      </c>
      <c r="G5" s="35">
        <v>0.3</v>
      </c>
    </row>
    <row r="6" spans="1:7" x14ac:dyDescent="0.15">
      <c r="A6" s="45" t="s">
        <v>60</v>
      </c>
      <c r="B6" s="5" t="s">
        <v>38</v>
      </c>
      <c r="C6" s="52">
        <v>504.99999999999972</v>
      </c>
      <c r="D6" s="17">
        <v>150</v>
      </c>
      <c r="E6" s="35">
        <v>0.25</v>
      </c>
      <c r="F6" s="35">
        <v>0.25</v>
      </c>
      <c r="G6" s="35">
        <v>0.5</v>
      </c>
    </row>
    <row r="7" spans="1:7" x14ac:dyDescent="0.15">
      <c r="A7" s="5"/>
      <c r="B7" s="41" t="s">
        <v>4</v>
      </c>
      <c r="C7" s="6">
        <f>SUM(C4:C6)</f>
        <v>1330</v>
      </c>
      <c r="D7" s="9"/>
      <c r="E7" s="3"/>
      <c r="F7" s="1"/>
      <c r="G7" s="1"/>
    </row>
    <row r="8" spans="1:7" x14ac:dyDescent="0.15">
      <c r="A8" s="5"/>
      <c r="B8" s="4"/>
      <c r="C8" s="8"/>
      <c r="D8" s="18"/>
      <c r="E8" s="3"/>
      <c r="F8" s="1"/>
      <c r="G8" s="1"/>
    </row>
    <row r="9" spans="1:7" x14ac:dyDescent="0.15">
      <c r="A9" s="15" t="s">
        <v>3</v>
      </c>
      <c r="B9" s="10"/>
      <c r="C9" s="19" cm="1">
        <f t="array" ref="C9">SUMPRODUCT(D4:D6*C4:C6)</f>
        <v>248250</v>
      </c>
      <c r="D9" s="12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3"/>
      <c r="G10" s="1"/>
    </row>
    <row r="11" spans="1:7" x14ac:dyDescent="0.15">
      <c r="A11" s="15" t="s">
        <v>1</v>
      </c>
      <c r="B11" s="16" t="s">
        <v>2</v>
      </c>
      <c r="C11" s="16"/>
      <c r="D11" s="16" t="s">
        <v>0</v>
      </c>
      <c r="E11" s="2"/>
      <c r="F11" s="2"/>
      <c r="G11" s="1"/>
    </row>
    <row r="12" spans="1:7" x14ac:dyDescent="0.15">
      <c r="A12" s="45" t="s">
        <v>56</v>
      </c>
      <c r="B12" s="20" cm="1">
        <f t="array" ref="B12">SUMPRODUCT(E4:E6*C4:C6)</f>
        <v>400</v>
      </c>
      <c r="C12" s="6" t="s">
        <v>40</v>
      </c>
      <c r="D12" s="21">
        <v>400</v>
      </c>
      <c r="E12" s="5"/>
      <c r="F12" s="13"/>
      <c r="G12" s="1"/>
    </row>
    <row r="13" spans="1:7" x14ac:dyDescent="0.15">
      <c r="A13" s="45" t="s">
        <v>57</v>
      </c>
      <c r="B13" s="20" cm="1">
        <f t="array" ref="B13">SUMPRODUCT(F4:F6*C4:C6)</f>
        <v>430</v>
      </c>
      <c r="C13" s="6" t="s">
        <v>40</v>
      </c>
      <c r="D13" s="21">
        <v>300</v>
      </c>
      <c r="E13" s="5"/>
      <c r="F13" s="6"/>
      <c r="G13" s="1"/>
    </row>
    <row r="14" spans="1:7" x14ac:dyDescent="0.15">
      <c r="A14" s="45" t="s">
        <v>67</v>
      </c>
      <c r="B14" s="20" cm="1">
        <f t="array" ref="B14">SUMPRODUCT(G4:G6*C4:C6)</f>
        <v>499.99999999999989</v>
      </c>
      <c r="C14" s="6" t="s">
        <v>40</v>
      </c>
      <c r="D14" s="20">
        <v>500</v>
      </c>
      <c r="E14" s="6"/>
      <c r="F14" s="7"/>
      <c r="G14" s="1"/>
    </row>
    <row r="15" spans="1:7" x14ac:dyDescent="0.15">
      <c r="A15" s="45" t="s">
        <v>58</v>
      </c>
      <c r="B15" s="20">
        <f>C4</f>
        <v>300</v>
      </c>
      <c r="C15" s="6" t="s">
        <v>40</v>
      </c>
      <c r="D15" s="20">
        <v>300</v>
      </c>
      <c r="E15" s="6"/>
      <c r="F15" s="7"/>
      <c r="G15" s="1"/>
    </row>
    <row r="16" spans="1:7" x14ac:dyDescent="0.15">
      <c r="A16" s="45" t="s">
        <v>68</v>
      </c>
      <c r="B16" s="20">
        <f>C4</f>
        <v>300</v>
      </c>
      <c r="C16" s="6" t="s">
        <v>5</v>
      </c>
      <c r="D16" s="20">
        <v>600</v>
      </c>
      <c r="E16" s="6"/>
      <c r="F16" s="7"/>
      <c r="G16" s="1"/>
    </row>
    <row r="17" spans="1:7" x14ac:dyDescent="0.15">
      <c r="A17" s="45" t="s">
        <v>69</v>
      </c>
      <c r="B17" s="20">
        <f>C5</f>
        <v>525.00000000000023</v>
      </c>
      <c r="C17" s="6" t="s">
        <v>5</v>
      </c>
      <c r="D17" s="20">
        <v>600</v>
      </c>
      <c r="E17" s="6"/>
      <c r="F17" s="7"/>
      <c r="G17" s="1"/>
    </row>
    <row r="18" spans="1:7" x14ac:dyDescent="0.15">
      <c r="A18" s="45" t="s">
        <v>70</v>
      </c>
      <c r="B18" s="20">
        <f>C6</f>
        <v>504.99999999999972</v>
      </c>
      <c r="C18" s="6" t="s">
        <v>5</v>
      </c>
      <c r="D18" s="20">
        <v>600</v>
      </c>
      <c r="E18" s="6"/>
      <c r="F18" s="7"/>
      <c r="G18" s="1"/>
    </row>
    <row r="19" spans="1:7" x14ac:dyDescent="0.15">
      <c r="A19" s="36"/>
      <c r="E19" s="51"/>
      <c r="F19" s="37"/>
      <c r="G19" s="11"/>
    </row>
    <row r="21" spans="1:7" ht="16" x14ac:dyDescent="0.2">
      <c r="A21" s="47" t="s">
        <v>31</v>
      </c>
      <c r="B21" s="31"/>
    </row>
    <row r="22" spans="1:7" ht="16" x14ac:dyDescent="0.2">
      <c r="A22" s="5" t="s">
        <v>62</v>
      </c>
      <c r="B22" s="31"/>
    </row>
    <row r="23" spans="1:7" ht="16" x14ac:dyDescent="0.2">
      <c r="A23" s="5" t="s">
        <v>63</v>
      </c>
      <c r="B23" s="31"/>
    </row>
    <row r="24" spans="1:7" ht="16" x14ac:dyDescent="0.2">
      <c r="A24" s="5" t="s">
        <v>64</v>
      </c>
      <c r="B24" s="31"/>
    </row>
    <row r="25" spans="1:7" x14ac:dyDescent="0.15">
      <c r="A25" s="48"/>
    </row>
    <row r="26" spans="1:7" ht="16" x14ac:dyDescent="0.2">
      <c r="A26" s="47" t="s">
        <v>32</v>
      </c>
      <c r="B26" s="31"/>
    </row>
    <row r="27" spans="1:7" ht="16" x14ac:dyDescent="0.2">
      <c r="A27" s="46" t="s">
        <v>65</v>
      </c>
      <c r="B27" s="31"/>
    </row>
    <row r="28" spans="1:7" x14ac:dyDescent="0.15">
      <c r="A28" s="48"/>
    </row>
    <row r="29" spans="1:7" ht="16" x14ac:dyDescent="0.2">
      <c r="A29" s="47" t="s">
        <v>33</v>
      </c>
      <c r="B29" s="31"/>
    </row>
    <row r="30" spans="1:7" ht="16" x14ac:dyDescent="0.15">
      <c r="A30" s="5" t="s">
        <v>56</v>
      </c>
      <c r="B30" s="32"/>
      <c r="C30" s="33" t="s">
        <v>66</v>
      </c>
    </row>
    <row r="31" spans="1:7" ht="16" x14ac:dyDescent="0.15">
      <c r="A31" s="5" t="s">
        <v>57</v>
      </c>
      <c r="B31" s="32"/>
      <c r="C31" s="33" t="s">
        <v>71</v>
      </c>
    </row>
    <row r="32" spans="1:7" ht="16" x14ac:dyDescent="0.15">
      <c r="A32" s="5" t="s">
        <v>67</v>
      </c>
      <c r="B32" s="32"/>
      <c r="C32" s="33" t="s">
        <v>72</v>
      </c>
    </row>
    <row r="33" spans="1:3" ht="16" x14ac:dyDescent="0.15">
      <c r="A33" s="5" t="s">
        <v>58</v>
      </c>
      <c r="B33" s="32"/>
      <c r="C33" s="33" t="s">
        <v>73</v>
      </c>
    </row>
    <row r="34" spans="1:3" ht="14" x14ac:dyDescent="0.15">
      <c r="A34" s="5" t="s">
        <v>76</v>
      </c>
      <c r="C34" s="49" t="s">
        <v>74</v>
      </c>
    </row>
    <row r="35" spans="1:3" ht="14" x14ac:dyDescent="0.15">
      <c r="A35" s="5" t="s">
        <v>34</v>
      </c>
      <c r="C35" s="50" t="s">
        <v>75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E27A-72E0-7F4A-8989-D55AA336FFAF}">
  <dimension ref="A1:H22"/>
  <sheetViews>
    <sheetView showGridLines="0" workbookViewId="0">
      <selection activeCell="F36" sqref="F36"/>
    </sheetView>
  </sheetViews>
  <sheetFormatPr baseColWidth="10" defaultRowHeight="13" x14ac:dyDescent="0.15"/>
  <cols>
    <col min="1" max="1" width="2.33203125" customWidth="1"/>
    <col min="2" max="2" width="8.6640625" customWidth="1"/>
    <col min="3" max="3" width="42.5" bestFit="1" customWidth="1"/>
    <col min="4" max="4" width="5.83203125" bestFit="1" customWidth="1"/>
    <col min="5" max="5" width="8.33203125" bestFit="1" customWidth="1"/>
    <col min="6" max="6" width="9.83203125" bestFit="1" customWidth="1"/>
    <col min="7" max="8" width="12.1640625" bestFit="1" customWidth="1"/>
  </cols>
  <sheetData>
    <row r="1" spans="1:8" x14ac:dyDescent="0.15">
      <c r="A1" s="33" t="s">
        <v>36</v>
      </c>
    </row>
    <row r="2" spans="1:8" x14ac:dyDescent="0.15">
      <c r="A2" s="33" t="s">
        <v>77</v>
      </c>
    </row>
    <row r="3" spans="1:8" x14ac:dyDescent="0.15">
      <c r="A3" s="33" t="s">
        <v>78</v>
      </c>
    </row>
    <row r="6" spans="1:8" ht="14" thickBot="1" x14ac:dyDescent="0.2">
      <c r="A6" t="s">
        <v>6</v>
      </c>
    </row>
    <row r="7" spans="1:8" x14ac:dyDescent="0.15">
      <c r="B7" s="24"/>
      <c r="C7" s="24"/>
      <c r="D7" s="24" t="s">
        <v>9</v>
      </c>
      <c r="E7" s="24" t="s">
        <v>11</v>
      </c>
      <c r="F7" s="24" t="s">
        <v>13</v>
      </c>
      <c r="G7" s="24" t="s">
        <v>15</v>
      </c>
      <c r="H7" s="24" t="s">
        <v>15</v>
      </c>
    </row>
    <row r="8" spans="1:8" ht="14" thickBot="1" x14ac:dyDescent="0.2">
      <c r="B8" s="25" t="s">
        <v>7</v>
      </c>
      <c r="C8" s="25" t="s">
        <v>8</v>
      </c>
      <c r="D8" s="25" t="s">
        <v>10</v>
      </c>
      <c r="E8" s="25" t="s">
        <v>12</v>
      </c>
      <c r="F8" s="25" t="s">
        <v>14</v>
      </c>
      <c r="G8" s="25" t="s">
        <v>16</v>
      </c>
      <c r="H8" s="25" t="s">
        <v>17</v>
      </c>
    </row>
    <row r="9" spans="1:8" x14ac:dyDescent="0.15">
      <c r="B9" s="22" t="s">
        <v>22</v>
      </c>
      <c r="C9" s="53" t="s">
        <v>39</v>
      </c>
      <c r="D9" s="22">
        <v>300</v>
      </c>
      <c r="E9" s="22">
        <v>0</v>
      </c>
      <c r="F9" s="22">
        <v>260</v>
      </c>
      <c r="G9" s="22">
        <v>1E+30</v>
      </c>
      <c r="H9" s="22">
        <v>102.5</v>
      </c>
    </row>
    <row r="10" spans="1:8" x14ac:dyDescent="0.15">
      <c r="B10" s="22" t="s">
        <v>23</v>
      </c>
      <c r="C10" s="53" t="s">
        <v>37</v>
      </c>
      <c r="D10" s="22">
        <v>525.00000000000023</v>
      </c>
      <c r="E10" s="22">
        <v>0</v>
      </c>
      <c r="F10" s="22">
        <v>180</v>
      </c>
      <c r="G10" s="22">
        <v>29.99999999999994</v>
      </c>
      <c r="H10" s="22">
        <v>90.000000000000014</v>
      </c>
    </row>
    <row r="11" spans="1:8" ht="14" thickBot="1" x14ac:dyDescent="0.2">
      <c r="B11" s="23" t="s">
        <v>41</v>
      </c>
      <c r="C11" s="54" t="s">
        <v>38</v>
      </c>
      <c r="D11" s="23">
        <v>504.99999999999972</v>
      </c>
      <c r="E11" s="23">
        <v>0</v>
      </c>
      <c r="F11" s="23">
        <v>150</v>
      </c>
      <c r="G11" s="23">
        <v>150.00000000000003</v>
      </c>
      <c r="H11" s="23">
        <v>21.428571428571388</v>
      </c>
    </row>
    <row r="13" spans="1:8" ht="14" thickBot="1" x14ac:dyDescent="0.2">
      <c r="A13" t="s">
        <v>1</v>
      </c>
    </row>
    <row r="14" spans="1:8" x14ac:dyDescent="0.15">
      <c r="B14" s="24"/>
      <c r="C14" s="24"/>
      <c r="D14" s="24" t="s">
        <v>9</v>
      </c>
      <c r="E14" s="24" t="s">
        <v>18</v>
      </c>
      <c r="F14" s="24" t="s">
        <v>20</v>
      </c>
      <c r="G14" s="24" t="s">
        <v>15</v>
      </c>
      <c r="H14" s="24" t="s">
        <v>15</v>
      </c>
    </row>
    <row r="15" spans="1:8" ht="14" thickBot="1" x14ac:dyDescent="0.2">
      <c r="B15" s="25" t="s">
        <v>7</v>
      </c>
      <c r="C15" s="25" t="s">
        <v>8</v>
      </c>
      <c r="D15" s="25" t="s">
        <v>10</v>
      </c>
      <c r="E15" s="25" t="s">
        <v>19</v>
      </c>
      <c r="F15" s="25" t="s">
        <v>21</v>
      </c>
      <c r="G15" s="25" t="s">
        <v>16</v>
      </c>
      <c r="H15" s="25" t="s">
        <v>17</v>
      </c>
    </row>
    <row r="16" spans="1:8" x14ac:dyDescent="0.15">
      <c r="B16" s="22" t="s">
        <v>24</v>
      </c>
      <c r="C16" s="22" t="s">
        <v>79</v>
      </c>
      <c r="D16" s="22">
        <v>400</v>
      </c>
      <c r="E16" s="22">
        <v>450.00000000000023</v>
      </c>
      <c r="F16" s="22">
        <v>400</v>
      </c>
      <c r="G16" s="22">
        <v>14.999999999999943</v>
      </c>
      <c r="H16" s="22">
        <v>31.666666666666739</v>
      </c>
    </row>
    <row r="17" spans="2:8" x14ac:dyDescent="0.15">
      <c r="B17" s="22" t="s">
        <v>25</v>
      </c>
      <c r="C17" s="22" t="s">
        <v>80</v>
      </c>
      <c r="D17" s="22">
        <v>430</v>
      </c>
      <c r="E17" s="22">
        <v>0</v>
      </c>
      <c r="F17" s="22">
        <v>300</v>
      </c>
      <c r="G17" s="22">
        <v>130</v>
      </c>
      <c r="H17" s="22">
        <v>1E+30</v>
      </c>
    </row>
    <row r="18" spans="2:8" x14ac:dyDescent="0.15">
      <c r="B18" s="22" t="s">
        <v>42</v>
      </c>
      <c r="C18" s="22" t="s">
        <v>81</v>
      </c>
      <c r="D18" s="22">
        <v>499.99999999999989</v>
      </c>
      <c r="E18" s="22">
        <v>74.999999999999858</v>
      </c>
      <c r="F18" s="22">
        <v>500</v>
      </c>
      <c r="G18" s="22">
        <v>27.142857142857213</v>
      </c>
      <c r="H18" s="22">
        <v>29.999999999999893</v>
      </c>
    </row>
    <row r="19" spans="2:8" x14ac:dyDescent="0.15">
      <c r="B19" s="22" t="s">
        <v>43</v>
      </c>
      <c r="C19" s="22" t="s">
        <v>82</v>
      </c>
      <c r="D19" s="22">
        <v>300</v>
      </c>
      <c r="E19" s="22">
        <v>102.5</v>
      </c>
      <c r="F19" s="22">
        <v>300</v>
      </c>
      <c r="G19" s="22">
        <v>300</v>
      </c>
      <c r="H19" s="22">
        <v>99.999999999999631</v>
      </c>
    </row>
    <row r="20" spans="2:8" x14ac:dyDescent="0.15">
      <c r="B20" s="22" t="s">
        <v>44</v>
      </c>
      <c r="C20" s="22" t="s">
        <v>83</v>
      </c>
      <c r="D20" s="22">
        <v>300</v>
      </c>
      <c r="E20" s="22">
        <v>0</v>
      </c>
      <c r="F20" s="22">
        <v>600</v>
      </c>
      <c r="G20" s="22">
        <v>1E+30</v>
      </c>
      <c r="H20" s="22">
        <v>300</v>
      </c>
    </row>
    <row r="21" spans="2:8" x14ac:dyDescent="0.15">
      <c r="B21" s="22" t="s">
        <v>45</v>
      </c>
      <c r="C21" s="22" t="s">
        <v>84</v>
      </c>
      <c r="D21" s="22">
        <v>525.00000000000023</v>
      </c>
      <c r="E21" s="22">
        <v>0</v>
      </c>
      <c r="F21" s="22">
        <v>600</v>
      </c>
      <c r="G21" s="22">
        <v>1E+30</v>
      </c>
      <c r="H21" s="22">
        <v>74.999999999999744</v>
      </c>
    </row>
    <row r="22" spans="2:8" ht="14" thickBot="1" x14ac:dyDescent="0.2">
      <c r="B22" s="23" t="s">
        <v>46</v>
      </c>
      <c r="C22" s="23" t="s">
        <v>85</v>
      </c>
      <c r="D22" s="23">
        <v>504.99999999999972</v>
      </c>
      <c r="E22" s="23">
        <v>0</v>
      </c>
      <c r="F22" s="23">
        <v>600</v>
      </c>
      <c r="G22" s="23">
        <v>1E+30</v>
      </c>
      <c r="H22" s="23">
        <v>95.000000000000242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953-B623-AB43-A139-4D9F7ACE754E}">
  <dimension ref="A1:G35"/>
  <sheetViews>
    <sheetView showGridLines="0" topLeftCell="A4" zoomScale="134" workbookViewId="0">
      <selection activeCell="F41" sqref="F41"/>
    </sheetView>
  </sheetViews>
  <sheetFormatPr baseColWidth="10" defaultColWidth="8.83203125" defaultRowHeight="13" x14ac:dyDescent="0.15"/>
  <cols>
    <col min="1" max="1" width="54" bestFit="1" customWidth="1"/>
    <col min="2" max="2" width="6" bestFit="1" customWidth="1"/>
    <col min="3" max="3" width="10" customWidth="1"/>
    <col min="4" max="4" width="8.33203125" bestFit="1" customWidth="1"/>
    <col min="5" max="5" width="9.6640625" bestFit="1" customWidth="1"/>
    <col min="6" max="6" width="11.6640625" bestFit="1" customWidth="1"/>
    <col min="7" max="7" width="12" bestFit="1" customWidth="1"/>
  </cols>
  <sheetData>
    <row r="1" spans="1:7" ht="11.25" customHeight="1" x14ac:dyDescent="0.15">
      <c r="A1" s="61" t="s">
        <v>29</v>
      </c>
      <c r="B1" s="11"/>
      <c r="C1" s="11"/>
      <c r="D1" s="14"/>
      <c r="E1" s="14"/>
      <c r="F1" s="11"/>
      <c r="G1" s="11"/>
    </row>
    <row r="2" spans="1:7" x14ac:dyDescent="0.15">
      <c r="A2" s="62"/>
      <c r="B2" s="11"/>
      <c r="C2" s="11"/>
      <c r="D2" s="11"/>
      <c r="E2" s="11"/>
      <c r="F2" s="11"/>
      <c r="G2" s="11"/>
    </row>
    <row r="3" spans="1:7" ht="55" customHeight="1" x14ac:dyDescent="0.15">
      <c r="A3" s="42" t="s">
        <v>35</v>
      </c>
      <c r="B3" s="43"/>
      <c r="C3" s="43"/>
      <c r="D3" s="44" t="s">
        <v>55</v>
      </c>
      <c r="E3" s="44" t="s">
        <v>52</v>
      </c>
      <c r="F3" s="44" t="s">
        <v>53</v>
      </c>
      <c r="G3" s="44" t="s">
        <v>54</v>
      </c>
    </row>
    <row r="4" spans="1:7" x14ac:dyDescent="0.15">
      <c r="A4" s="45" t="s">
        <v>59</v>
      </c>
      <c r="B4" s="5" t="s">
        <v>39</v>
      </c>
      <c r="C4" s="52">
        <v>300</v>
      </c>
      <c r="D4" s="17">
        <v>260</v>
      </c>
      <c r="E4" s="35">
        <v>0.3</v>
      </c>
      <c r="F4" s="35">
        <v>0.4</v>
      </c>
      <c r="G4" s="35">
        <v>0.3</v>
      </c>
    </row>
    <row r="5" spans="1:7" x14ac:dyDescent="0.15">
      <c r="A5" s="45" t="s">
        <v>61</v>
      </c>
      <c r="B5" s="5" t="s">
        <v>37</v>
      </c>
      <c r="C5" s="52">
        <v>457.14285714285722</v>
      </c>
      <c r="D5" s="17">
        <v>180</v>
      </c>
      <c r="E5" s="35">
        <v>0.35</v>
      </c>
      <c r="F5" s="35">
        <v>0.35</v>
      </c>
      <c r="G5" s="35">
        <v>0.3</v>
      </c>
    </row>
    <row r="6" spans="1:7" x14ac:dyDescent="0.15">
      <c r="A6" s="45" t="s">
        <v>60</v>
      </c>
      <c r="B6" s="5" t="s">
        <v>38</v>
      </c>
      <c r="C6" s="52">
        <v>600</v>
      </c>
      <c r="D6" s="17">
        <v>128</v>
      </c>
      <c r="E6" s="35">
        <v>0.25</v>
      </c>
      <c r="F6" s="35">
        <v>0.25</v>
      </c>
      <c r="G6" s="35">
        <v>0.5</v>
      </c>
    </row>
    <row r="7" spans="1:7" x14ac:dyDescent="0.15">
      <c r="A7" s="5"/>
      <c r="B7" s="41" t="s">
        <v>4</v>
      </c>
      <c r="C7" s="6">
        <f>SUM(C4:C6)</f>
        <v>1357.1428571428573</v>
      </c>
      <c r="D7" s="9"/>
      <c r="E7" s="3"/>
      <c r="F7" s="1"/>
      <c r="G7" s="1"/>
    </row>
    <row r="8" spans="1:7" x14ac:dyDescent="0.15">
      <c r="A8" s="5"/>
      <c r="B8" s="4"/>
      <c r="C8" s="8"/>
      <c r="D8" s="18"/>
      <c r="E8" s="3"/>
      <c r="F8" s="1"/>
      <c r="G8" s="1"/>
    </row>
    <row r="9" spans="1:7" x14ac:dyDescent="0.15">
      <c r="A9" s="15" t="s">
        <v>3</v>
      </c>
      <c r="B9" s="10"/>
      <c r="C9" s="19" cm="1">
        <f t="array" ref="C9">SUMPRODUCT(D4:D6*C4:C6)</f>
        <v>237085.71428571432</v>
      </c>
      <c r="D9" s="12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3"/>
      <c r="G10" s="1"/>
    </row>
    <row r="11" spans="1:7" x14ac:dyDescent="0.15">
      <c r="A11" s="15" t="s">
        <v>1</v>
      </c>
      <c r="B11" s="16" t="s">
        <v>2</v>
      </c>
      <c r="C11" s="16"/>
      <c r="D11" s="16" t="s">
        <v>0</v>
      </c>
      <c r="E11" s="2"/>
      <c r="F11" s="2"/>
      <c r="G11" s="1"/>
    </row>
    <row r="12" spans="1:7" x14ac:dyDescent="0.15">
      <c r="A12" s="45" t="s">
        <v>56</v>
      </c>
      <c r="B12" s="20" cm="1">
        <f t="array" ref="B12">SUMPRODUCT(E4:E6*C4:C6)</f>
        <v>400</v>
      </c>
      <c r="C12" s="6" t="s">
        <v>40</v>
      </c>
      <c r="D12" s="21">
        <v>400</v>
      </c>
      <c r="E12" s="5"/>
      <c r="F12" s="13"/>
      <c r="G12" s="1"/>
    </row>
    <row r="13" spans="1:7" x14ac:dyDescent="0.15">
      <c r="A13" s="45" t="s">
        <v>57</v>
      </c>
      <c r="B13" s="20" cm="1">
        <f t="array" ref="B13">SUMPRODUCT(F4:F6*C4:C6)</f>
        <v>430</v>
      </c>
      <c r="C13" s="6" t="s">
        <v>40</v>
      </c>
      <c r="D13" s="21">
        <v>300</v>
      </c>
      <c r="E13" s="5"/>
      <c r="F13" s="6"/>
      <c r="G13" s="1"/>
    </row>
    <row r="14" spans="1:7" x14ac:dyDescent="0.15">
      <c r="A14" s="45" t="s">
        <v>67</v>
      </c>
      <c r="B14" s="20" cm="1">
        <f t="array" ref="B14">SUMPRODUCT(G4:G6*C4:C6)</f>
        <v>527.14285714285711</v>
      </c>
      <c r="C14" s="6" t="s">
        <v>40</v>
      </c>
      <c r="D14" s="20">
        <v>500</v>
      </c>
      <c r="E14" s="6"/>
      <c r="F14" s="7"/>
      <c r="G14" s="1"/>
    </row>
    <row r="15" spans="1:7" x14ac:dyDescent="0.15">
      <c r="A15" s="45" t="s">
        <v>58</v>
      </c>
      <c r="B15" s="20">
        <f>C4</f>
        <v>300</v>
      </c>
      <c r="C15" s="6" t="s">
        <v>40</v>
      </c>
      <c r="D15" s="20">
        <v>300</v>
      </c>
      <c r="E15" s="6"/>
      <c r="F15" s="7"/>
      <c r="G15" s="1"/>
    </row>
    <row r="16" spans="1:7" x14ac:dyDescent="0.15">
      <c r="A16" s="45" t="s">
        <v>68</v>
      </c>
      <c r="B16" s="20">
        <f>C4</f>
        <v>300</v>
      </c>
      <c r="C16" s="6" t="s">
        <v>5</v>
      </c>
      <c r="D16" s="20">
        <v>600</v>
      </c>
      <c r="E16" s="6"/>
      <c r="F16" s="7"/>
      <c r="G16" s="1"/>
    </row>
    <row r="17" spans="1:7" x14ac:dyDescent="0.15">
      <c r="A17" s="45" t="s">
        <v>69</v>
      </c>
      <c r="B17" s="20">
        <f>C5</f>
        <v>457.14285714285722</v>
      </c>
      <c r="C17" s="6" t="s">
        <v>5</v>
      </c>
      <c r="D17" s="20">
        <v>600</v>
      </c>
      <c r="E17" s="6"/>
      <c r="F17" s="7"/>
      <c r="G17" s="1"/>
    </row>
    <row r="18" spans="1:7" x14ac:dyDescent="0.15">
      <c r="A18" s="45" t="s">
        <v>70</v>
      </c>
      <c r="B18" s="20">
        <f>C6</f>
        <v>600</v>
      </c>
      <c r="C18" s="6" t="s">
        <v>5</v>
      </c>
      <c r="D18" s="20">
        <v>600</v>
      </c>
      <c r="E18" s="6"/>
      <c r="F18" s="7"/>
      <c r="G18" s="1"/>
    </row>
    <row r="19" spans="1:7" x14ac:dyDescent="0.15">
      <c r="A19" s="36"/>
      <c r="E19" s="51"/>
      <c r="F19" s="37"/>
      <c r="G19" s="11"/>
    </row>
    <row r="21" spans="1:7" ht="16" x14ac:dyDescent="0.2">
      <c r="A21" s="47" t="s">
        <v>31</v>
      </c>
      <c r="B21" s="31"/>
    </row>
    <row r="22" spans="1:7" ht="16" x14ac:dyDescent="0.2">
      <c r="A22" s="5" t="s">
        <v>62</v>
      </c>
      <c r="B22" s="31"/>
    </row>
    <row r="23" spans="1:7" ht="16" x14ac:dyDescent="0.2">
      <c r="A23" s="5" t="s">
        <v>63</v>
      </c>
      <c r="B23" s="31"/>
    </row>
    <row r="24" spans="1:7" ht="16" x14ac:dyDescent="0.2">
      <c r="A24" s="5" t="s">
        <v>64</v>
      </c>
      <c r="B24" s="31"/>
    </row>
    <row r="25" spans="1:7" x14ac:dyDescent="0.15">
      <c r="A25" s="48"/>
    </row>
    <row r="26" spans="1:7" ht="16" x14ac:dyDescent="0.2">
      <c r="A26" s="47" t="s">
        <v>32</v>
      </c>
      <c r="B26" s="31"/>
    </row>
    <row r="27" spans="1:7" ht="16" x14ac:dyDescent="0.2">
      <c r="A27" s="46" t="s">
        <v>65</v>
      </c>
      <c r="B27" s="31"/>
    </row>
    <row r="28" spans="1:7" x14ac:dyDescent="0.15">
      <c r="A28" s="48"/>
    </row>
    <row r="29" spans="1:7" ht="16" x14ac:dyDescent="0.2">
      <c r="A29" s="47" t="s">
        <v>91</v>
      </c>
      <c r="B29" s="31"/>
    </row>
    <row r="30" spans="1:7" ht="16" x14ac:dyDescent="0.15">
      <c r="A30" s="5" t="s">
        <v>56</v>
      </c>
      <c r="B30" s="32"/>
      <c r="C30" s="33" t="s">
        <v>66</v>
      </c>
    </row>
    <row r="31" spans="1:7" ht="16" x14ac:dyDescent="0.15">
      <c r="A31" s="5" t="s">
        <v>57</v>
      </c>
      <c r="B31" s="32"/>
      <c r="C31" s="33" t="s">
        <v>71</v>
      </c>
    </row>
    <row r="32" spans="1:7" ht="16" x14ac:dyDescent="0.15">
      <c r="A32" s="5" t="s">
        <v>67</v>
      </c>
      <c r="B32" s="32"/>
      <c r="C32" s="33" t="s">
        <v>72</v>
      </c>
    </row>
    <row r="33" spans="1:4" ht="16" x14ac:dyDescent="0.15">
      <c r="A33" s="5" t="s">
        <v>58</v>
      </c>
      <c r="B33" s="32"/>
      <c r="C33" s="33" t="s">
        <v>73</v>
      </c>
    </row>
    <row r="34" spans="1:4" ht="14" x14ac:dyDescent="0.15">
      <c r="A34" s="5" t="s">
        <v>76</v>
      </c>
      <c r="C34" s="49" t="s">
        <v>74</v>
      </c>
      <c r="D34" s="34"/>
    </row>
    <row r="35" spans="1:4" ht="14" x14ac:dyDescent="0.15">
      <c r="A35" s="5" t="s">
        <v>34</v>
      </c>
      <c r="C35" s="50" t="s">
        <v>75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9F0F-772B-B34F-BFAD-E17211A03140}">
  <dimension ref="A1:G36"/>
  <sheetViews>
    <sheetView showGridLines="0" zoomScale="134" workbookViewId="0">
      <selection activeCell="E25" sqref="E25"/>
    </sheetView>
  </sheetViews>
  <sheetFormatPr baseColWidth="10" defaultColWidth="8.83203125" defaultRowHeight="13" x14ac:dyDescent="0.15"/>
  <cols>
    <col min="1" max="1" width="54" bestFit="1" customWidth="1"/>
    <col min="2" max="2" width="6" bestFit="1" customWidth="1"/>
    <col min="3" max="3" width="10" customWidth="1"/>
    <col min="4" max="4" width="8.33203125" bestFit="1" customWidth="1"/>
    <col min="5" max="5" width="9.6640625" bestFit="1" customWidth="1"/>
    <col min="6" max="6" width="11.6640625" bestFit="1" customWidth="1"/>
    <col min="7" max="7" width="12" bestFit="1" customWidth="1"/>
  </cols>
  <sheetData>
    <row r="1" spans="1:7" ht="11.25" customHeight="1" x14ac:dyDescent="0.15">
      <c r="A1" s="61" t="s">
        <v>29</v>
      </c>
      <c r="B1" s="11"/>
      <c r="C1" s="11"/>
      <c r="D1" s="14"/>
      <c r="E1" s="14"/>
      <c r="F1" s="11"/>
      <c r="G1" s="11"/>
    </row>
    <row r="2" spans="1:7" x14ac:dyDescent="0.15">
      <c r="A2" s="62"/>
      <c r="B2" s="11"/>
      <c r="C2" s="11"/>
      <c r="D2" s="11"/>
      <c r="E2" s="11"/>
      <c r="F2" s="11"/>
      <c r="G2" s="11"/>
    </row>
    <row r="3" spans="1:7" ht="55" customHeight="1" x14ac:dyDescent="0.15">
      <c r="A3" s="42" t="s">
        <v>35</v>
      </c>
      <c r="B3" s="43"/>
      <c r="C3" s="43"/>
      <c r="D3" s="44" t="s">
        <v>55</v>
      </c>
      <c r="E3" s="44" t="s">
        <v>52</v>
      </c>
      <c r="F3" s="44" t="s">
        <v>53</v>
      </c>
      <c r="G3" s="44" t="s">
        <v>54</v>
      </c>
    </row>
    <row r="4" spans="1:7" x14ac:dyDescent="0.15">
      <c r="A4" s="45" t="s">
        <v>59</v>
      </c>
      <c r="B4" s="5" t="s">
        <v>39</v>
      </c>
      <c r="C4" s="52">
        <v>300</v>
      </c>
      <c r="D4" s="17">
        <v>260</v>
      </c>
      <c r="E4" s="35">
        <v>0.3</v>
      </c>
      <c r="F4" s="35">
        <v>0.4</v>
      </c>
      <c r="G4" s="35">
        <v>0.3</v>
      </c>
    </row>
    <row r="5" spans="1:7" x14ac:dyDescent="0.15">
      <c r="A5" s="45" t="s">
        <v>61</v>
      </c>
      <c r="B5" s="5" t="s">
        <v>37</v>
      </c>
      <c r="C5" s="52">
        <v>525.00000000000023</v>
      </c>
      <c r="D5" s="17">
        <v>180</v>
      </c>
      <c r="E5" s="35">
        <v>0.35</v>
      </c>
      <c r="F5" s="35">
        <v>0.35</v>
      </c>
      <c r="G5" s="35">
        <v>0.3</v>
      </c>
    </row>
    <row r="6" spans="1:7" x14ac:dyDescent="0.15">
      <c r="A6" s="45" t="s">
        <v>60</v>
      </c>
      <c r="B6" s="5" t="s">
        <v>38</v>
      </c>
      <c r="C6" s="52">
        <v>504.99999999999972</v>
      </c>
      <c r="D6" s="17">
        <v>150</v>
      </c>
      <c r="E6" s="35">
        <v>0.25</v>
      </c>
      <c r="F6" s="35">
        <v>0.25</v>
      </c>
      <c r="G6" s="35">
        <v>0.5</v>
      </c>
    </row>
    <row r="7" spans="1:7" x14ac:dyDescent="0.15">
      <c r="A7" s="5"/>
      <c r="B7" s="41" t="s">
        <v>4</v>
      </c>
      <c r="C7" s="6">
        <f>SUM(C4:C6)</f>
        <v>1330</v>
      </c>
      <c r="D7" s="9"/>
      <c r="E7" s="3"/>
      <c r="F7" s="1"/>
      <c r="G7" s="1"/>
    </row>
    <row r="8" spans="1:7" x14ac:dyDescent="0.15">
      <c r="A8" s="5"/>
      <c r="B8" s="4"/>
      <c r="C8" s="8"/>
      <c r="D8" s="18"/>
      <c r="E8" s="3"/>
      <c r="F8" s="1"/>
      <c r="G8" s="1"/>
    </row>
    <row r="9" spans="1:7" x14ac:dyDescent="0.15">
      <c r="A9" s="15" t="s">
        <v>3</v>
      </c>
      <c r="B9" s="10"/>
      <c r="C9" s="19" cm="1">
        <f t="array" ref="C9">SUMPRODUCT(D4:D6*C4:C6)</f>
        <v>248250</v>
      </c>
      <c r="D9" s="12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3"/>
      <c r="G10" s="1"/>
    </row>
    <row r="11" spans="1:7" x14ac:dyDescent="0.15">
      <c r="A11" s="15" t="s">
        <v>1</v>
      </c>
      <c r="B11" s="16" t="s">
        <v>2</v>
      </c>
      <c r="C11" s="16"/>
      <c r="D11" s="16" t="s">
        <v>0</v>
      </c>
      <c r="E11" s="2"/>
      <c r="F11" s="2"/>
      <c r="G11" s="1"/>
    </row>
    <row r="12" spans="1:7" x14ac:dyDescent="0.15">
      <c r="A12" s="45" t="s">
        <v>56</v>
      </c>
      <c r="B12" s="20" cm="1">
        <f t="array" ref="B12">SUMPRODUCT(E4:E6*C4:C6)</f>
        <v>400</v>
      </c>
      <c r="C12" s="6" t="s">
        <v>40</v>
      </c>
      <c r="D12" s="21">
        <v>400</v>
      </c>
      <c r="E12" s="5"/>
      <c r="F12" s="13"/>
      <c r="G12" s="1"/>
    </row>
    <row r="13" spans="1:7" x14ac:dyDescent="0.15">
      <c r="A13" s="45" t="s">
        <v>57</v>
      </c>
      <c r="B13" s="20" cm="1">
        <f t="array" ref="B13">SUMPRODUCT(F4:F6*C4:C6)</f>
        <v>430</v>
      </c>
      <c r="C13" s="6" t="s">
        <v>40</v>
      </c>
      <c r="D13" s="21">
        <v>300</v>
      </c>
      <c r="E13" s="5"/>
      <c r="F13" s="6"/>
      <c r="G13" s="1"/>
    </row>
    <row r="14" spans="1:7" x14ac:dyDescent="0.15">
      <c r="A14" s="45" t="s">
        <v>67</v>
      </c>
      <c r="B14" s="20" cm="1">
        <f t="array" ref="B14">SUMPRODUCT(G4:G6*C4:C6)</f>
        <v>499.99999999999989</v>
      </c>
      <c r="C14" s="6" t="s">
        <v>40</v>
      </c>
      <c r="D14" s="20">
        <v>500</v>
      </c>
      <c r="E14" s="6"/>
      <c r="F14" s="7"/>
      <c r="G14" s="1"/>
    </row>
    <row r="15" spans="1:7" x14ac:dyDescent="0.15">
      <c r="A15" s="45" t="s">
        <v>95</v>
      </c>
      <c r="B15" s="20">
        <f>C4</f>
        <v>300</v>
      </c>
      <c r="C15" s="6" t="s">
        <v>40</v>
      </c>
      <c r="D15" s="20">
        <v>300</v>
      </c>
      <c r="E15" s="6"/>
      <c r="F15" s="7"/>
      <c r="G15" s="1"/>
    </row>
    <row r="16" spans="1:7" x14ac:dyDescent="0.15">
      <c r="A16" s="45" t="s">
        <v>96</v>
      </c>
      <c r="B16" s="20">
        <f>C4</f>
        <v>300</v>
      </c>
      <c r="C16" s="6" t="s">
        <v>5</v>
      </c>
      <c r="D16" s="20">
        <v>450</v>
      </c>
      <c r="E16" s="6"/>
      <c r="F16" s="7"/>
      <c r="G16" s="1"/>
    </row>
    <row r="17" spans="1:7" x14ac:dyDescent="0.15">
      <c r="A17" s="45" t="s">
        <v>69</v>
      </c>
      <c r="B17" s="20">
        <f>C5</f>
        <v>525.00000000000023</v>
      </c>
      <c r="C17" s="6" t="s">
        <v>5</v>
      </c>
      <c r="D17" s="20">
        <v>600</v>
      </c>
      <c r="E17" s="6"/>
      <c r="F17" s="7"/>
      <c r="G17" s="1"/>
    </row>
    <row r="18" spans="1:7" x14ac:dyDescent="0.15">
      <c r="A18" s="45" t="s">
        <v>70</v>
      </c>
      <c r="B18" s="20">
        <f>C6</f>
        <v>504.99999999999972</v>
      </c>
      <c r="C18" s="6" t="s">
        <v>5</v>
      </c>
      <c r="D18" s="20">
        <v>600</v>
      </c>
      <c r="E18" s="6"/>
      <c r="F18" s="7"/>
      <c r="G18" s="1"/>
    </row>
    <row r="19" spans="1:7" x14ac:dyDescent="0.15">
      <c r="A19" s="36"/>
      <c r="E19" s="51"/>
      <c r="F19" s="37"/>
      <c r="G19" s="11"/>
    </row>
    <row r="21" spans="1:7" ht="16" x14ac:dyDescent="0.2">
      <c r="A21" s="47" t="s">
        <v>31</v>
      </c>
      <c r="B21" s="31"/>
    </row>
    <row r="22" spans="1:7" ht="16" x14ac:dyDescent="0.2">
      <c r="A22" s="5" t="s">
        <v>62</v>
      </c>
      <c r="B22" s="31"/>
    </row>
    <row r="23" spans="1:7" ht="16" x14ac:dyDescent="0.2">
      <c r="A23" s="5" t="s">
        <v>63</v>
      </c>
      <c r="B23" s="31"/>
    </row>
    <row r="24" spans="1:7" ht="16" x14ac:dyDescent="0.2">
      <c r="A24" s="5" t="s">
        <v>64</v>
      </c>
      <c r="B24" s="31"/>
    </row>
    <row r="25" spans="1:7" x14ac:dyDescent="0.15">
      <c r="A25" s="48"/>
    </row>
    <row r="26" spans="1:7" ht="16" x14ac:dyDescent="0.2">
      <c r="A26" s="47" t="s">
        <v>32</v>
      </c>
      <c r="B26" s="31"/>
    </row>
    <row r="27" spans="1:7" ht="16" x14ac:dyDescent="0.2">
      <c r="A27" s="46" t="s">
        <v>65</v>
      </c>
      <c r="B27" s="31"/>
    </row>
    <row r="28" spans="1:7" x14ac:dyDescent="0.15">
      <c r="A28" s="48"/>
    </row>
    <row r="29" spans="1:7" ht="16" x14ac:dyDescent="0.2">
      <c r="A29" s="47" t="s">
        <v>89</v>
      </c>
      <c r="B29" s="31"/>
    </row>
    <row r="30" spans="1:7" ht="16" x14ac:dyDescent="0.15">
      <c r="A30" s="5" t="s">
        <v>56</v>
      </c>
      <c r="B30" s="32"/>
      <c r="C30" s="33" t="s">
        <v>66</v>
      </c>
    </row>
    <row r="31" spans="1:7" ht="16" x14ac:dyDescent="0.15">
      <c r="A31" s="5" t="s">
        <v>57</v>
      </c>
      <c r="B31" s="32"/>
      <c r="C31" s="33" t="s">
        <v>71</v>
      </c>
    </row>
    <row r="32" spans="1:7" ht="16" x14ac:dyDescent="0.15">
      <c r="A32" s="5" t="s">
        <v>67</v>
      </c>
      <c r="B32" s="32"/>
      <c r="C32" s="33" t="s">
        <v>72</v>
      </c>
    </row>
    <row r="33" spans="1:4" ht="16" x14ac:dyDescent="0.15">
      <c r="A33" s="5" t="s">
        <v>58</v>
      </c>
      <c r="B33" s="32"/>
      <c r="C33" s="33" t="s">
        <v>73</v>
      </c>
    </row>
    <row r="34" spans="1:4" ht="16" x14ac:dyDescent="0.15">
      <c r="A34" s="5" t="s">
        <v>87</v>
      </c>
      <c r="B34" s="32"/>
      <c r="C34" s="33" t="s">
        <v>90</v>
      </c>
      <c r="D34" s="34"/>
    </row>
    <row r="35" spans="1:4" ht="14" x14ac:dyDescent="0.15">
      <c r="A35" s="5" t="s">
        <v>86</v>
      </c>
      <c r="C35" s="49" t="s">
        <v>88</v>
      </c>
    </row>
    <row r="36" spans="1:4" ht="14" x14ac:dyDescent="0.15">
      <c r="A36" s="5" t="s">
        <v>34</v>
      </c>
      <c r="C36" s="50" t="s">
        <v>75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249D-5308-CB42-9BA0-3DB7BF1ABC8D}">
  <dimension ref="A1:G37"/>
  <sheetViews>
    <sheetView showGridLines="0" zoomScale="134" workbookViewId="0">
      <selection activeCell="D23" sqref="D23"/>
    </sheetView>
  </sheetViews>
  <sheetFormatPr baseColWidth="10" defaultColWidth="8.83203125" defaultRowHeight="13" x14ac:dyDescent="0.15"/>
  <cols>
    <col min="1" max="1" width="45.1640625" customWidth="1"/>
    <col min="2" max="2" width="6" bestFit="1" customWidth="1"/>
    <col min="3" max="3" width="10" customWidth="1"/>
    <col min="4" max="4" width="8.33203125" bestFit="1" customWidth="1"/>
    <col min="5" max="5" width="9.6640625" bestFit="1" customWidth="1"/>
    <col min="6" max="6" width="11.6640625" bestFit="1" customWidth="1"/>
    <col min="7" max="7" width="12" bestFit="1" customWidth="1"/>
  </cols>
  <sheetData>
    <row r="1" spans="1:7" ht="11.25" customHeight="1" x14ac:dyDescent="0.15">
      <c r="A1" s="61" t="s">
        <v>29</v>
      </c>
      <c r="B1" s="11"/>
      <c r="C1" s="11"/>
      <c r="D1" s="14"/>
      <c r="E1" s="14"/>
      <c r="F1" s="11"/>
      <c r="G1" s="11"/>
    </row>
    <row r="2" spans="1:7" x14ac:dyDescent="0.15">
      <c r="A2" s="62"/>
      <c r="B2" s="11"/>
      <c r="C2" s="11"/>
      <c r="D2" s="11"/>
      <c r="E2" s="11"/>
      <c r="F2" s="11"/>
      <c r="G2" s="11"/>
    </row>
    <row r="3" spans="1:7" ht="55" customHeight="1" x14ac:dyDescent="0.15">
      <c r="A3" s="42" t="s">
        <v>35</v>
      </c>
      <c r="B3" s="43"/>
      <c r="C3" s="43"/>
      <c r="D3" s="44" t="s">
        <v>55</v>
      </c>
      <c r="E3" s="44" t="s">
        <v>52</v>
      </c>
      <c r="F3" s="44" t="s">
        <v>53</v>
      </c>
      <c r="G3" s="44" t="s">
        <v>54</v>
      </c>
    </row>
    <row r="4" spans="1:7" x14ac:dyDescent="0.15">
      <c r="A4" s="45" t="s">
        <v>59</v>
      </c>
      <c r="B4" s="5" t="s">
        <v>39</v>
      </c>
      <c r="C4" s="52">
        <v>300</v>
      </c>
      <c r="D4" s="17">
        <v>260</v>
      </c>
      <c r="E4" s="35">
        <v>0.3</v>
      </c>
      <c r="F4" s="35">
        <v>0.4</v>
      </c>
      <c r="G4" s="35">
        <v>0.3</v>
      </c>
    </row>
    <row r="5" spans="1:7" x14ac:dyDescent="0.15">
      <c r="A5" s="45" t="s">
        <v>61</v>
      </c>
      <c r="B5" s="5" t="s">
        <v>37</v>
      </c>
      <c r="C5" s="52">
        <v>530</v>
      </c>
      <c r="D5" s="17">
        <v>180</v>
      </c>
      <c r="E5" s="35">
        <v>0.35</v>
      </c>
      <c r="F5" s="35">
        <v>0.35</v>
      </c>
      <c r="G5" s="35">
        <v>0.3</v>
      </c>
    </row>
    <row r="6" spans="1:7" x14ac:dyDescent="0.15">
      <c r="A6" s="45" t="s">
        <v>60</v>
      </c>
      <c r="B6" s="5" t="s">
        <v>38</v>
      </c>
      <c r="C6" s="52">
        <v>501.99999999999983</v>
      </c>
      <c r="D6" s="17">
        <v>150</v>
      </c>
      <c r="E6" s="35">
        <v>0.25</v>
      </c>
      <c r="F6" s="35">
        <v>0.25</v>
      </c>
      <c r="G6" s="35">
        <v>0.5</v>
      </c>
    </row>
    <row r="7" spans="1:7" x14ac:dyDescent="0.15">
      <c r="A7" s="5"/>
      <c r="B7" s="41" t="s">
        <v>4</v>
      </c>
      <c r="C7" s="6">
        <f>SUM(C4:C6)</f>
        <v>1331.9999999999998</v>
      </c>
      <c r="D7" s="9"/>
      <c r="E7" s="3"/>
      <c r="F7" s="1"/>
      <c r="G7" s="1"/>
    </row>
    <row r="8" spans="1:7" x14ac:dyDescent="0.15">
      <c r="A8" s="5"/>
      <c r="B8" s="4"/>
      <c r="C8" s="8"/>
      <c r="D8" s="18"/>
      <c r="E8" s="3"/>
      <c r="F8" s="1"/>
      <c r="G8" s="1"/>
    </row>
    <row r="9" spans="1:7" x14ac:dyDescent="0.15">
      <c r="A9" s="15" t="s">
        <v>3</v>
      </c>
      <c r="B9" s="10"/>
      <c r="C9" s="19" cm="1">
        <f t="array" ref="C9">SUMPRODUCT(D4:D6*C4:C6)</f>
        <v>248699.99999999997</v>
      </c>
      <c r="D9" s="12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3"/>
      <c r="G10" s="1"/>
    </row>
    <row r="11" spans="1:7" x14ac:dyDescent="0.15">
      <c r="A11" s="15" t="s">
        <v>1</v>
      </c>
      <c r="B11" s="16" t="s">
        <v>2</v>
      </c>
      <c r="C11" s="16"/>
      <c r="D11" s="16" t="s">
        <v>0</v>
      </c>
      <c r="E11" s="2"/>
      <c r="F11" s="2"/>
      <c r="G11" s="1"/>
    </row>
    <row r="12" spans="1:7" x14ac:dyDescent="0.15">
      <c r="A12" s="45" t="s">
        <v>56</v>
      </c>
      <c r="B12" s="20" cm="1">
        <f t="array" ref="B12">SUMPRODUCT(E4:E6*C4:C6)</f>
        <v>400.99999999999994</v>
      </c>
      <c r="C12" s="6" t="s">
        <v>40</v>
      </c>
      <c r="D12" s="21">
        <v>400</v>
      </c>
      <c r="E12" s="5"/>
      <c r="F12" s="13"/>
      <c r="G12" s="1"/>
    </row>
    <row r="13" spans="1:7" x14ac:dyDescent="0.15">
      <c r="A13" s="45" t="s">
        <v>57</v>
      </c>
      <c r="B13" s="20" cm="1">
        <f t="array" ref="B13">SUMPRODUCT(F4:F6*C4:C6)</f>
        <v>430.99999999999994</v>
      </c>
      <c r="C13" s="6" t="s">
        <v>40</v>
      </c>
      <c r="D13" s="21">
        <v>300</v>
      </c>
      <c r="E13" s="5"/>
      <c r="F13" s="6"/>
      <c r="G13" s="1"/>
    </row>
    <row r="14" spans="1:7" x14ac:dyDescent="0.15">
      <c r="A14" s="45" t="s">
        <v>67</v>
      </c>
      <c r="B14" s="20" cm="1">
        <f t="array" ref="B14">SUMPRODUCT(G4:G6*C4:C6)</f>
        <v>499.99999999999989</v>
      </c>
      <c r="C14" s="6" t="s">
        <v>40</v>
      </c>
      <c r="D14" s="20">
        <v>500</v>
      </c>
      <c r="E14" s="6"/>
      <c r="F14" s="7"/>
      <c r="G14" s="1"/>
    </row>
    <row r="15" spans="1:7" x14ac:dyDescent="0.15">
      <c r="A15" s="45" t="s">
        <v>58</v>
      </c>
      <c r="B15" s="20">
        <f>C4</f>
        <v>300</v>
      </c>
      <c r="C15" s="6" t="s">
        <v>40</v>
      </c>
      <c r="D15" s="20">
        <v>300</v>
      </c>
      <c r="E15" s="6"/>
      <c r="F15" s="7"/>
      <c r="G15" s="1"/>
    </row>
    <row r="16" spans="1:7" x14ac:dyDescent="0.15">
      <c r="A16" s="45" t="s">
        <v>68</v>
      </c>
      <c r="B16" s="20">
        <f>C4</f>
        <v>300</v>
      </c>
      <c r="C16" s="6" t="s">
        <v>5</v>
      </c>
      <c r="D16" s="20">
        <v>600</v>
      </c>
      <c r="E16" s="6"/>
      <c r="F16" s="7"/>
      <c r="G16" s="1"/>
    </row>
    <row r="17" spans="1:7" x14ac:dyDescent="0.15">
      <c r="A17" s="45" t="s">
        <v>69</v>
      </c>
      <c r="B17" s="20">
        <f>C5</f>
        <v>530</v>
      </c>
      <c r="C17" s="6" t="s">
        <v>5</v>
      </c>
      <c r="D17" s="20">
        <v>600</v>
      </c>
      <c r="E17" s="6"/>
      <c r="F17" s="7"/>
      <c r="G17" s="1"/>
    </row>
    <row r="18" spans="1:7" x14ac:dyDescent="0.15">
      <c r="A18" s="45" t="s">
        <v>70</v>
      </c>
      <c r="B18" s="20">
        <f>C6</f>
        <v>501.99999999999983</v>
      </c>
      <c r="C18" s="6" t="s">
        <v>5</v>
      </c>
      <c r="D18" s="20">
        <v>600</v>
      </c>
      <c r="E18" s="6"/>
      <c r="F18" s="7"/>
      <c r="G18" s="1"/>
    </row>
    <row r="19" spans="1:7" x14ac:dyDescent="0.15">
      <c r="A19" s="5" t="s">
        <v>93</v>
      </c>
      <c r="B19" s="20">
        <f>C5</f>
        <v>530</v>
      </c>
      <c r="C19" s="6" t="s">
        <v>40</v>
      </c>
      <c r="D19" s="20">
        <v>530</v>
      </c>
      <c r="E19" s="6"/>
      <c r="F19" s="7"/>
      <c r="G19" s="1"/>
    </row>
    <row r="21" spans="1:7" ht="16" x14ac:dyDescent="0.2">
      <c r="A21" s="47" t="s">
        <v>31</v>
      </c>
      <c r="B21" s="31"/>
    </row>
    <row r="22" spans="1:7" ht="16" x14ac:dyDescent="0.2">
      <c r="A22" s="5" t="s">
        <v>62</v>
      </c>
      <c r="B22" s="31"/>
    </row>
    <row r="23" spans="1:7" ht="16" x14ac:dyDescent="0.2">
      <c r="A23" s="5" t="s">
        <v>63</v>
      </c>
      <c r="B23" s="31"/>
    </row>
    <row r="24" spans="1:7" ht="16" x14ac:dyDescent="0.2">
      <c r="A24" s="5" t="s">
        <v>64</v>
      </c>
      <c r="B24" s="31"/>
    </row>
    <row r="25" spans="1:7" x14ac:dyDescent="0.15">
      <c r="A25" s="48"/>
    </row>
    <row r="26" spans="1:7" ht="16" x14ac:dyDescent="0.2">
      <c r="A26" s="47" t="s">
        <v>32</v>
      </c>
      <c r="B26" s="31"/>
    </row>
    <row r="27" spans="1:7" ht="16" x14ac:dyDescent="0.2">
      <c r="A27" s="46" t="s">
        <v>65</v>
      </c>
      <c r="B27" s="31"/>
    </row>
    <row r="28" spans="1:7" x14ac:dyDescent="0.15">
      <c r="A28" s="48"/>
    </row>
    <row r="29" spans="1:7" ht="16" x14ac:dyDescent="0.2">
      <c r="A29" s="47" t="s">
        <v>89</v>
      </c>
      <c r="B29" s="31"/>
    </row>
    <row r="30" spans="1:7" ht="16" x14ac:dyDescent="0.15">
      <c r="A30" s="5" t="s">
        <v>56</v>
      </c>
      <c r="B30" s="32"/>
      <c r="C30" s="33" t="s">
        <v>66</v>
      </c>
    </row>
    <row r="31" spans="1:7" ht="16" x14ac:dyDescent="0.15">
      <c r="A31" s="5" t="s">
        <v>57</v>
      </c>
      <c r="B31" s="32"/>
      <c r="C31" s="33" t="s">
        <v>71</v>
      </c>
    </row>
    <row r="32" spans="1:7" ht="16" x14ac:dyDescent="0.15">
      <c r="A32" s="5" t="s">
        <v>67</v>
      </c>
      <c r="B32" s="32"/>
      <c r="C32" s="33" t="s">
        <v>72</v>
      </c>
    </row>
    <row r="33" spans="1:4" ht="16" x14ac:dyDescent="0.15">
      <c r="A33" s="5" t="s">
        <v>58</v>
      </c>
      <c r="B33" s="32"/>
      <c r="C33" s="33" t="s">
        <v>73</v>
      </c>
    </row>
    <row r="34" spans="1:4" ht="16" x14ac:dyDescent="0.15">
      <c r="A34" s="5" t="s">
        <v>93</v>
      </c>
      <c r="B34" s="32"/>
      <c r="C34" s="33" t="s">
        <v>92</v>
      </c>
    </row>
    <row r="35" spans="1:4" ht="14" x14ac:dyDescent="0.15">
      <c r="A35" s="5" t="s">
        <v>76</v>
      </c>
      <c r="C35" s="49" t="s">
        <v>74</v>
      </c>
      <c r="D35" s="34"/>
    </row>
    <row r="36" spans="1:4" ht="14" x14ac:dyDescent="0.15">
      <c r="A36" s="5" t="s">
        <v>34</v>
      </c>
      <c r="C36" s="50" t="s">
        <v>75</v>
      </c>
    </row>
    <row r="37" spans="1:4" ht="14" x14ac:dyDescent="0.15">
      <c r="C37" s="50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04A4-B808-9B4A-847A-574429E83A6F}">
  <dimension ref="A1:B15"/>
  <sheetViews>
    <sheetView workbookViewId="0"/>
  </sheetViews>
  <sheetFormatPr baseColWidth="10" defaultRowHeight="13" x14ac:dyDescent="0.15"/>
  <sheetData>
    <row r="1" spans="1:2" x14ac:dyDescent="0.15">
      <c r="A1">
        <v>1</v>
      </c>
    </row>
    <row r="2" spans="1:2" x14ac:dyDescent="0.15">
      <c r="A2" t="s">
        <v>47</v>
      </c>
    </row>
    <row r="3" spans="1:2" x14ac:dyDescent="0.15">
      <c r="A3">
        <v>1</v>
      </c>
    </row>
    <row r="4" spans="1:2" x14ac:dyDescent="0.15">
      <c r="A4">
        <v>200</v>
      </c>
    </row>
    <row r="5" spans="1:2" x14ac:dyDescent="0.15">
      <c r="A5">
        <v>400</v>
      </c>
    </row>
    <row r="6" spans="1:2" x14ac:dyDescent="0.15">
      <c r="A6">
        <v>10</v>
      </c>
    </row>
    <row r="8" spans="1:2" x14ac:dyDescent="0.15">
      <c r="A8" s="26"/>
      <c r="B8" s="26"/>
    </row>
    <row r="9" spans="1:2" x14ac:dyDescent="0.15">
      <c r="A9" t="s">
        <v>48</v>
      </c>
    </row>
    <row r="10" spans="1:2" x14ac:dyDescent="0.15">
      <c r="A10" t="s">
        <v>49</v>
      </c>
    </row>
    <row r="15" spans="1:2" x14ac:dyDescent="0.15">
      <c r="B15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</row>
    <row r="2" spans="1:2" x14ac:dyDescent="0.15">
      <c r="A2" t="s">
        <v>26</v>
      </c>
    </row>
    <row r="3" spans="1:2" x14ac:dyDescent="0.15">
      <c r="A3">
        <v>1</v>
      </c>
    </row>
    <row r="4" spans="1:2" x14ac:dyDescent="0.15">
      <c r="A4">
        <v>30</v>
      </c>
    </row>
    <row r="5" spans="1:2" x14ac:dyDescent="0.15">
      <c r="A5">
        <v>50</v>
      </c>
    </row>
    <row r="6" spans="1:2" x14ac:dyDescent="0.15">
      <c r="A6">
        <v>1</v>
      </c>
    </row>
    <row r="8" spans="1:2" x14ac:dyDescent="0.15">
      <c r="A8" s="26"/>
      <c r="B8" s="26"/>
    </row>
    <row r="9" spans="1:2" x14ac:dyDescent="0.15">
      <c r="A9" t="s">
        <v>30</v>
      </c>
    </row>
    <row r="10" spans="1:2" x14ac:dyDescent="0.15">
      <c r="A10" t="s">
        <v>28</v>
      </c>
    </row>
    <row r="15" spans="1:2" x14ac:dyDescent="0.15">
      <c r="B1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C83-30F5-6B42-9EC6-AF531C7EEBB5}">
  <dimension ref="A1:B15"/>
  <sheetViews>
    <sheetView workbookViewId="0"/>
  </sheetViews>
  <sheetFormatPr baseColWidth="10" defaultRowHeight="13" x14ac:dyDescent="0.15"/>
  <sheetData>
    <row r="1" spans="1:2" x14ac:dyDescent="0.15">
      <c r="A1">
        <v>1</v>
      </c>
    </row>
    <row r="2" spans="1:2" x14ac:dyDescent="0.15">
      <c r="A2" t="s">
        <v>47</v>
      </c>
    </row>
    <row r="3" spans="1:2" x14ac:dyDescent="0.15">
      <c r="A3">
        <v>1</v>
      </c>
    </row>
    <row r="4" spans="1:2" x14ac:dyDescent="0.15">
      <c r="A4">
        <v>200</v>
      </c>
    </row>
    <row r="5" spans="1:2" x14ac:dyDescent="0.15">
      <c r="A5">
        <v>400</v>
      </c>
    </row>
    <row r="6" spans="1:2" x14ac:dyDescent="0.15">
      <c r="A6">
        <v>10</v>
      </c>
    </row>
    <row r="8" spans="1:2" x14ac:dyDescent="0.15">
      <c r="A8" s="26"/>
      <c r="B8" s="26"/>
    </row>
    <row r="9" spans="1:2" x14ac:dyDescent="0.15">
      <c r="A9" t="s">
        <v>48</v>
      </c>
    </row>
    <row r="10" spans="1:2" x14ac:dyDescent="0.15">
      <c r="A10" t="s">
        <v>49</v>
      </c>
    </row>
    <row r="15" spans="1:2" x14ac:dyDescent="0.15">
      <c r="B1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773-EED7-1F41-AD92-8D63E1264B9A}">
  <dimension ref="A1:K25"/>
  <sheetViews>
    <sheetView zoomScale="150" workbookViewId="0">
      <selection activeCell="H24" sqref="H24"/>
    </sheetView>
  </sheetViews>
  <sheetFormatPr baseColWidth="10" defaultRowHeight="13" x14ac:dyDescent="0.15"/>
  <sheetData>
    <row r="1" spans="1:11" x14ac:dyDescent="0.15">
      <c r="A1" s="33" t="s">
        <v>94</v>
      </c>
      <c r="K1" s="30" t="str">
        <f>CONCATENATE("Sensitivity of ",$K$4," to ","Input")</f>
        <v>Sensitivity of $C$9 to Input</v>
      </c>
    </row>
    <row r="3" spans="1:11" x14ac:dyDescent="0.15">
      <c r="A3" t="s">
        <v>50</v>
      </c>
      <c r="K3" t="s">
        <v>27</v>
      </c>
    </row>
    <row r="4" spans="1:11" ht="32" x14ac:dyDescent="0.15">
      <c r="B4" s="28" t="s">
        <v>22</v>
      </c>
      <c r="C4" s="28" t="s">
        <v>23</v>
      </c>
      <c r="D4" s="28" t="s">
        <v>41</v>
      </c>
      <c r="E4" s="28" t="s">
        <v>51</v>
      </c>
      <c r="J4" s="30">
        <f>MATCH($K$4,OutputAddresses,0)</f>
        <v>4</v>
      </c>
      <c r="K4" s="29" t="s">
        <v>51</v>
      </c>
    </row>
    <row r="5" spans="1:11" x14ac:dyDescent="0.15">
      <c r="A5" s="27">
        <v>200</v>
      </c>
      <c r="B5" s="55">
        <v>200</v>
      </c>
      <c r="C5" s="56">
        <v>600</v>
      </c>
      <c r="D5" s="56">
        <v>520</v>
      </c>
      <c r="E5" s="38">
        <v>238000</v>
      </c>
      <c r="K5">
        <f>INDEX(OutputValues,1,$J$4)</f>
        <v>238000</v>
      </c>
    </row>
    <row r="6" spans="1:11" x14ac:dyDescent="0.15">
      <c r="A6" s="27">
        <v>210</v>
      </c>
      <c r="B6" s="57">
        <v>210</v>
      </c>
      <c r="C6" s="58">
        <v>592.50000000000034</v>
      </c>
      <c r="D6" s="58">
        <v>518.49999999999966</v>
      </c>
      <c r="E6" s="39">
        <v>239025</v>
      </c>
      <c r="K6">
        <f>INDEX(OutputValues,2,$J$4)</f>
        <v>239025</v>
      </c>
    </row>
    <row r="7" spans="1:11" x14ac:dyDescent="0.15">
      <c r="A7" s="27">
        <v>220</v>
      </c>
      <c r="B7" s="57">
        <v>220</v>
      </c>
      <c r="C7" s="58">
        <v>585.00000000000034</v>
      </c>
      <c r="D7" s="58">
        <v>516.99999999999966</v>
      </c>
      <c r="E7" s="39">
        <v>240050</v>
      </c>
      <c r="K7">
        <f>INDEX(OutputValues,3,$J$4)</f>
        <v>240050</v>
      </c>
    </row>
    <row r="8" spans="1:11" x14ac:dyDescent="0.15">
      <c r="A8" s="27">
        <v>230</v>
      </c>
      <c r="B8" s="57">
        <v>230</v>
      </c>
      <c r="C8" s="58">
        <v>577.50000000000034</v>
      </c>
      <c r="D8" s="58">
        <v>515.49999999999966</v>
      </c>
      <c r="E8" s="39">
        <v>241075</v>
      </c>
      <c r="K8">
        <f>INDEX(OutputValues,4,$J$4)</f>
        <v>241075</v>
      </c>
    </row>
    <row r="9" spans="1:11" x14ac:dyDescent="0.15">
      <c r="A9" s="27">
        <v>240</v>
      </c>
      <c r="B9" s="57">
        <v>240</v>
      </c>
      <c r="C9" s="58">
        <v>570.00000000000034</v>
      </c>
      <c r="D9" s="58">
        <v>513.99999999999966</v>
      </c>
      <c r="E9" s="39">
        <v>242100</v>
      </c>
      <c r="K9">
        <f>INDEX(OutputValues,5,$J$4)</f>
        <v>242100</v>
      </c>
    </row>
    <row r="10" spans="1:11" x14ac:dyDescent="0.15">
      <c r="A10" s="27">
        <v>250</v>
      </c>
      <c r="B10" s="57">
        <v>250</v>
      </c>
      <c r="C10" s="58">
        <v>562.50000000000034</v>
      </c>
      <c r="D10" s="58">
        <v>512.49999999999966</v>
      </c>
      <c r="E10" s="39">
        <v>243125</v>
      </c>
      <c r="K10">
        <f>INDEX(OutputValues,6,$J$4)</f>
        <v>243125</v>
      </c>
    </row>
    <row r="11" spans="1:11" x14ac:dyDescent="0.15">
      <c r="A11" s="27">
        <v>260</v>
      </c>
      <c r="B11" s="57">
        <v>260</v>
      </c>
      <c r="C11" s="58">
        <v>555.00000000000034</v>
      </c>
      <c r="D11" s="58">
        <v>510.99999999999972</v>
      </c>
      <c r="E11" s="39">
        <v>244150</v>
      </c>
      <c r="K11">
        <f>INDEX(OutputValues,7,$J$4)</f>
        <v>244150</v>
      </c>
    </row>
    <row r="12" spans="1:11" x14ac:dyDescent="0.15">
      <c r="A12" s="27">
        <v>270</v>
      </c>
      <c r="B12" s="57">
        <v>270</v>
      </c>
      <c r="C12" s="58">
        <v>547.50000000000034</v>
      </c>
      <c r="D12" s="58">
        <v>509.49999999999972</v>
      </c>
      <c r="E12" s="39">
        <v>245175</v>
      </c>
      <c r="K12">
        <f>INDEX(OutputValues,8,$J$4)</f>
        <v>245175</v>
      </c>
    </row>
    <row r="13" spans="1:11" x14ac:dyDescent="0.15">
      <c r="A13" s="27">
        <v>280</v>
      </c>
      <c r="B13" s="57">
        <v>280</v>
      </c>
      <c r="C13" s="58">
        <v>540.00000000000034</v>
      </c>
      <c r="D13" s="58">
        <v>507.99999999999972</v>
      </c>
      <c r="E13" s="39">
        <v>246200</v>
      </c>
      <c r="K13">
        <f>INDEX(OutputValues,9,$J$4)</f>
        <v>246200</v>
      </c>
    </row>
    <row r="14" spans="1:11" x14ac:dyDescent="0.15">
      <c r="A14" s="27">
        <v>290</v>
      </c>
      <c r="B14" s="57">
        <v>290</v>
      </c>
      <c r="C14" s="58">
        <v>532.50000000000034</v>
      </c>
      <c r="D14" s="58">
        <v>506.49999999999972</v>
      </c>
      <c r="E14" s="39">
        <v>247225</v>
      </c>
      <c r="K14">
        <f>INDEX(OutputValues,10,$J$4)</f>
        <v>247225</v>
      </c>
    </row>
    <row r="15" spans="1:11" x14ac:dyDescent="0.15">
      <c r="A15" s="27">
        <v>300</v>
      </c>
      <c r="B15" s="57">
        <v>300</v>
      </c>
      <c r="C15" s="58">
        <v>530</v>
      </c>
      <c r="D15" s="58">
        <v>501.99999999999989</v>
      </c>
      <c r="E15" s="39">
        <v>248700</v>
      </c>
      <c r="K15">
        <f>INDEX(OutputValues,11,$J$4)</f>
        <v>248700</v>
      </c>
    </row>
    <row r="16" spans="1:11" x14ac:dyDescent="0.15">
      <c r="A16" s="27">
        <v>310</v>
      </c>
      <c r="B16" s="57">
        <v>310</v>
      </c>
      <c r="C16" s="58">
        <v>530</v>
      </c>
      <c r="D16" s="58">
        <v>495.99999999999989</v>
      </c>
      <c r="E16" s="39">
        <v>250400</v>
      </c>
      <c r="K16">
        <f>INDEX(OutputValues,12,$J$4)</f>
        <v>250400</v>
      </c>
    </row>
    <row r="17" spans="1:11" x14ac:dyDescent="0.15">
      <c r="A17" s="27">
        <v>320</v>
      </c>
      <c r="B17" s="57">
        <v>320</v>
      </c>
      <c r="C17" s="58">
        <v>530</v>
      </c>
      <c r="D17" s="58">
        <v>489.99999999999989</v>
      </c>
      <c r="E17" s="39">
        <v>252100</v>
      </c>
      <c r="K17">
        <f>INDEX(OutputValues,13,$J$4)</f>
        <v>252100</v>
      </c>
    </row>
    <row r="18" spans="1:11" x14ac:dyDescent="0.15">
      <c r="A18" s="27">
        <v>330</v>
      </c>
      <c r="B18" s="57">
        <v>330</v>
      </c>
      <c r="C18" s="58">
        <v>530</v>
      </c>
      <c r="D18" s="58">
        <v>483.99999999999989</v>
      </c>
      <c r="E18" s="39">
        <v>253800</v>
      </c>
      <c r="K18">
        <f>INDEX(OutputValues,14,$J$4)</f>
        <v>253800</v>
      </c>
    </row>
    <row r="19" spans="1:11" x14ac:dyDescent="0.15">
      <c r="A19" s="27">
        <v>340</v>
      </c>
      <c r="B19" s="57">
        <v>340</v>
      </c>
      <c r="C19" s="58">
        <v>530</v>
      </c>
      <c r="D19" s="58">
        <v>477.99999999999989</v>
      </c>
      <c r="E19" s="39">
        <v>255500</v>
      </c>
      <c r="K19">
        <f>INDEX(OutputValues,15,$J$4)</f>
        <v>255500</v>
      </c>
    </row>
    <row r="20" spans="1:11" x14ac:dyDescent="0.15">
      <c r="A20" s="27">
        <v>350</v>
      </c>
      <c r="B20" s="57">
        <v>350</v>
      </c>
      <c r="C20" s="58">
        <v>530</v>
      </c>
      <c r="D20" s="58">
        <v>471.99999999999989</v>
      </c>
      <c r="E20" s="39">
        <v>257200</v>
      </c>
      <c r="K20">
        <f>INDEX(OutputValues,16,$J$4)</f>
        <v>257200</v>
      </c>
    </row>
    <row r="21" spans="1:11" x14ac:dyDescent="0.15">
      <c r="A21" s="27">
        <v>360</v>
      </c>
      <c r="B21" s="57">
        <v>360</v>
      </c>
      <c r="C21" s="58">
        <v>530</v>
      </c>
      <c r="D21" s="58">
        <v>465.99999999999989</v>
      </c>
      <c r="E21" s="39">
        <v>258900</v>
      </c>
      <c r="K21">
        <f>INDEX(OutputValues,17,$J$4)</f>
        <v>258900</v>
      </c>
    </row>
    <row r="22" spans="1:11" x14ac:dyDescent="0.15">
      <c r="A22" s="27">
        <v>370</v>
      </c>
      <c r="B22" s="57">
        <v>370</v>
      </c>
      <c r="C22" s="58">
        <v>530</v>
      </c>
      <c r="D22" s="58">
        <v>459.99999999999989</v>
      </c>
      <c r="E22" s="39">
        <v>260600</v>
      </c>
      <c r="K22">
        <f>INDEX(OutputValues,18,$J$4)</f>
        <v>260600</v>
      </c>
    </row>
    <row r="23" spans="1:11" x14ac:dyDescent="0.15">
      <c r="A23" s="27">
        <v>380</v>
      </c>
      <c r="B23" s="57">
        <v>380</v>
      </c>
      <c r="C23" s="58">
        <v>530</v>
      </c>
      <c r="D23" s="58">
        <v>453.99999999999989</v>
      </c>
      <c r="E23" s="39">
        <v>262300</v>
      </c>
      <c r="K23">
        <f>INDEX(OutputValues,19,$J$4)</f>
        <v>262300</v>
      </c>
    </row>
    <row r="24" spans="1:11" x14ac:dyDescent="0.15">
      <c r="A24" s="27">
        <v>390</v>
      </c>
      <c r="B24" s="57">
        <v>390</v>
      </c>
      <c r="C24" s="58">
        <v>530</v>
      </c>
      <c r="D24" s="58">
        <v>447.99999999999989</v>
      </c>
      <c r="E24" s="39">
        <v>264000</v>
      </c>
      <c r="K24">
        <f>INDEX(OutputValues,20,$J$4)</f>
        <v>264000</v>
      </c>
    </row>
    <row r="25" spans="1:11" x14ac:dyDescent="0.15">
      <c r="A25" s="27">
        <v>400</v>
      </c>
      <c r="B25" s="59">
        <v>400</v>
      </c>
      <c r="C25" s="60">
        <v>530</v>
      </c>
      <c r="D25" s="60">
        <v>441.99999999999989</v>
      </c>
      <c r="E25" s="40">
        <v>265700</v>
      </c>
      <c r="K25">
        <f>INDEX(OutputValues,21,$J$4)</f>
        <v>265700</v>
      </c>
    </row>
  </sheetData>
  <dataValidations count="1">
    <dataValidation type="list" allowBlank="1" showInputMessage="1" showErrorMessage="1" sqref="K4" xr:uid="{F038AA11-010D-4E49-B056-80834237245B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Ans 2 - Product_mix</vt:lpstr>
      <vt:lpstr>Sensitivity Report </vt:lpstr>
      <vt:lpstr>Ans 3A - Changing cost for S3</vt:lpstr>
      <vt:lpstr>Ans 3B - Changed S1 Max. Limit</vt:lpstr>
      <vt:lpstr>Ans 4 - Chaing Min limit for S2</vt:lpstr>
      <vt:lpstr>STS_1</vt:lpstr>
      <vt:lpstr>STS_1!ChartData</vt:lpstr>
      <vt:lpstr>STS_1!InputValues</vt:lpstr>
      <vt:lpstr>STS_1!OutputAddresses</vt:lpstr>
      <vt:lpstr>STS_1!OutputValues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Z.D.R.</dc:creator>
  <cp:lastModifiedBy>Ajay  Kumar</cp:lastModifiedBy>
  <dcterms:created xsi:type="dcterms:W3CDTF">2002-07-12T05:36:18Z</dcterms:created>
  <dcterms:modified xsi:type="dcterms:W3CDTF">2022-04-14T23:29:37Z</dcterms:modified>
</cp:coreProperties>
</file>