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/>
  <mc:AlternateContent xmlns:mc="http://schemas.openxmlformats.org/markup-compatibility/2006">
    <mc:Choice Requires="x15">
      <x15ac:absPath xmlns:x15ac="http://schemas.microsoft.com/office/spreadsheetml/2010/11/ac" url="/Users/ajaythakur/Desktop/630/Case Studies/CS2/"/>
    </mc:Choice>
  </mc:AlternateContent>
  <xr:revisionPtr revIDLastSave="0" documentId="13_ncr:1_{3257CB87-EB6A-E44F-995F-AF44FA0E962A}" xr6:coauthVersionLast="47" xr6:coauthVersionMax="47" xr10:uidLastSave="{00000000-0000-0000-0000-000000000000}"/>
  <bookViews>
    <workbookView xWindow="0" yWindow="0" windowWidth="28800" windowHeight="18000" tabRatio="900" xr2:uid="{00000000-000D-0000-FFFF-FFFF00000000}"/>
  </bookViews>
  <sheets>
    <sheet name="Schedule timing" sheetId="25" r:id="rId1"/>
    <sheet name="Ans_2_Dcotor_schedule" sheetId="26" r:id="rId2"/>
    <sheet name="Ans_3_Dcotor_schedule" sheetId="27" r:id="rId3"/>
    <sheet name="Ans_4.1_Dcotor_schedule" sheetId="28" r:id="rId4"/>
    <sheet name="Ans_4.2_Sts" sheetId="30" r:id="rId5"/>
    <sheet name="Ans_5.1_Dcotor_schedule" sheetId="31" r:id="rId6"/>
    <sheet name="Ans_5.1_Dcotor_schedule_STS" sheetId="32" state="veryHidden" r:id="rId7"/>
    <sheet name="Ans_4_Dcotor_schedule_STS" sheetId="29" state="veryHidden" r:id="rId8"/>
    <sheet name="daily_schedule_STS" sheetId="17" state="veryHidden" r:id="rId9"/>
    <sheet name="weekly schedule_STS" sheetId="14" state="veryHidden" r:id="rId10"/>
    <sheet name="budgeting_STS" sheetId="13" state="veryHidden" r:id="rId11"/>
    <sheet name="SolverTable_weekly_schedule_STS" sheetId="20" state="veryHidden" r:id="rId12"/>
    <sheet name="STS_1" sheetId="34" r:id="rId13"/>
  </sheets>
  <definedNames>
    <definedName name="ChartData" localSheetId="4">Ans_4.2_Sts!$K$6:$K$19</definedName>
    <definedName name="ChartData1" localSheetId="12">STS_1!$L$5:$L$13</definedName>
    <definedName name="ChartData2" localSheetId="12">STS_1!$P$5:$P$12</definedName>
    <definedName name="InputValues" localSheetId="4">Ans_4.2_Sts!$A$6:$A$19</definedName>
    <definedName name="InputValues1" localSheetId="12">STS_1!$A$5:$A$12</definedName>
    <definedName name="InputValues2" localSheetId="12">STS_1!$B$4:$J$4</definedName>
    <definedName name="OutputAddresses" localSheetId="4">Ans_4.2_Sts!$B$5:$G$5</definedName>
    <definedName name="OutputAddresses" localSheetId="12">STS_1!$AZ$2:$AZ$7</definedName>
    <definedName name="OutputValues" localSheetId="4">Ans_4.2_Sts!$B$6:$G$19</definedName>
    <definedName name="OutputValues_1" localSheetId="12">STS_1!$B$5:$J$12</definedName>
    <definedName name="OutputValues_2" localSheetId="12">STS_1!$B$15:$J$22</definedName>
    <definedName name="OutputValues_3" localSheetId="12">STS_1!$B$25:$J$32</definedName>
    <definedName name="OutputValues_4" localSheetId="12">STS_1!$B$35:$J$42</definedName>
    <definedName name="OutputValues_5" localSheetId="12">STS_1!$B$45:$J$52</definedName>
    <definedName name="OutputValues_6" localSheetId="12">STS_1!$B$55:$J$62</definedName>
    <definedName name="solver_adj" localSheetId="1" hidden="1">Ans_2_Dcotor_schedule!$D$3:$D$7</definedName>
    <definedName name="solver_adj" localSheetId="2" hidden="1">Ans_3_Dcotor_schedule!$C$4:$C$8</definedName>
    <definedName name="solver_adj" localSheetId="3" hidden="1">Ans_4.1_Dcotor_schedule!$C$3:$C$7</definedName>
    <definedName name="solver_adj" localSheetId="5" hidden="1">Ans_5.1_Dcotor_schedule!$C$3:$C$7</definedName>
    <definedName name="solver_cvg" localSheetId="1" hidden="1">0.0001</definedName>
    <definedName name="solver_cvg" localSheetId="2" hidden="1">0.0001</definedName>
    <definedName name="solver_cvg" localSheetId="3" hidden="1">0.0001</definedName>
    <definedName name="solver_cvg" localSheetId="5" hidden="1">0.0001</definedName>
    <definedName name="solver_drv" localSheetId="1" hidden="1">1</definedName>
    <definedName name="solver_drv" localSheetId="2" hidden="1">1</definedName>
    <definedName name="solver_drv" localSheetId="3" hidden="1">1</definedName>
    <definedName name="solver_drv" localSheetId="5" hidden="1">1</definedName>
    <definedName name="solver_eng" localSheetId="1" hidden="1">2</definedName>
    <definedName name="solver_eng" localSheetId="2" hidden="1">2</definedName>
    <definedName name="solver_eng" localSheetId="3" hidden="1">2</definedName>
    <definedName name="solver_eng" localSheetId="5" hidden="1">2</definedName>
    <definedName name="solver_est" localSheetId="1" hidden="1">1</definedName>
    <definedName name="solver_est" localSheetId="2" hidden="1">1</definedName>
    <definedName name="solver_est" localSheetId="3" hidden="1">1</definedName>
    <definedName name="solver_est" localSheetId="5" hidden="1">1</definedName>
    <definedName name="solver_itr" localSheetId="1" hidden="1">100</definedName>
    <definedName name="solver_itr" localSheetId="2" hidden="1">100</definedName>
    <definedName name="solver_itr" localSheetId="3" hidden="1">100</definedName>
    <definedName name="solver_itr" localSheetId="5" hidden="1">100</definedName>
    <definedName name="solver_lhs1" localSheetId="1" hidden="1">Ans_2_Dcotor_schedule!$C$21:$C$26</definedName>
    <definedName name="solver_lhs1" localSheetId="2" hidden="1">Ans_3_Dcotor_schedule!$B$21:$B$29</definedName>
    <definedName name="solver_lhs1" localSheetId="3" hidden="1">Ans_4.1_Dcotor_schedule!$B$20:$B$28</definedName>
    <definedName name="solver_lhs1" localSheetId="5" hidden="1">Ans_5.1_Dcotor_schedule!$B$20:$B$28</definedName>
    <definedName name="solver_lhs2" localSheetId="1" hidden="1">Ans_2_Dcotor_schedule!$D$3:$D$7</definedName>
    <definedName name="solver_lhs2" localSheetId="2" hidden="1">Ans_3_Dcotor_schedule!$B$30:$B$31</definedName>
    <definedName name="solver_lhs2" localSheetId="3" hidden="1">Ans_4.1_Dcotor_schedule!$B$29:$B$30</definedName>
    <definedName name="solver_lhs2" localSheetId="5" hidden="1">Ans_5.1_Dcotor_schedule!$B$29:$B$30</definedName>
    <definedName name="solver_lhs3" localSheetId="2" hidden="1">Ans_3_Dcotor_schedule!$C$4:$C$8</definedName>
    <definedName name="solver_lhs3" localSheetId="3" hidden="1">Ans_4.1_Dcotor_schedule!$C$3:$C$7</definedName>
    <definedName name="solver_lhs3" localSheetId="5" hidden="1">Ans_5.1_Dcotor_schedule!$C$3:$C$7</definedName>
    <definedName name="solver_lin" localSheetId="1" hidden="1">1</definedName>
    <definedName name="solver_lin" localSheetId="2" hidden="1">1</definedName>
    <definedName name="solver_lin" localSheetId="3" hidden="1">1</definedName>
    <definedName name="solver_lin" localSheetId="5" hidden="1">1</definedName>
    <definedName name="solver_mip" localSheetId="1" hidden="1">2147483647</definedName>
    <definedName name="solver_mip" localSheetId="2" hidden="1">2147483647</definedName>
    <definedName name="solver_mip" localSheetId="3" hidden="1">2147483647</definedName>
    <definedName name="solver_mip" localSheetId="5" hidden="1">2147483647</definedName>
    <definedName name="solver_mni" localSheetId="1" hidden="1">30</definedName>
    <definedName name="solver_mni" localSheetId="2" hidden="1">30</definedName>
    <definedName name="solver_mni" localSheetId="3" hidden="1">30</definedName>
    <definedName name="solver_mni" localSheetId="5" hidden="1">30</definedName>
    <definedName name="solver_mrt" localSheetId="1" hidden="1">0.075</definedName>
    <definedName name="solver_mrt" localSheetId="2" hidden="1">0.075</definedName>
    <definedName name="solver_mrt" localSheetId="3" hidden="1">0.075</definedName>
    <definedName name="solver_mrt" localSheetId="5" hidden="1">0.075</definedName>
    <definedName name="solver_msl" localSheetId="1" hidden="1">2</definedName>
    <definedName name="solver_msl" localSheetId="2" hidden="1">2</definedName>
    <definedName name="solver_msl" localSheetId="3" hidden="1">2</definedName>
    <definedName name="solver_msl" localSheetId="5" hidden="1">2</definedName>
    <definedName name="solver_neg" localSheetId="1" hidden="1">1</definedName>
    <definedName name="solver_neg" localSheetId="2" hidden="1">1</definedName>
    <definedName name="solver_neg" localSheetId="3" hidden="1">1</definedName>
    <definedName name="solver_neg" localSheetId="5" hidden="1">1</definedName>
    <definedName name="solver_nod" localSheetId="1" hidden="1">2147483647</definedName>
    <definedName name="solver_nod" localSheetId="2" hidden="1">2147483647</definedName>
    <definedName name="solver_nod" localSheetId="3" hidden="1">2147483647</definedName>
    <definedName name="solver_nod" localSheetId="5" hidden="1">2147483647</definedName>
    <definedName name="solver_num" localSheetId="1" hidden="1">2</definedName>
    <definedName name="solver_num" localSheetId="2" hidden="1">3</definedName>
    <definedName name="solver_num" localSheetId="3" hidden="1">3</definedName>
    <definedName name="solver_num" localSheetId="5" hidden="1">3</definedName>
    <definedName name="solver_nwt" localSheetId="1" hidden="1">1</definedName>
    <definedName name="solver_nwt" localSheetId="2" hidden="1">1</definedName>
    <definedName name="solver_nwt" localSheetId="3" hidden="1">1</definedName>
    <definedName name="solver_nwt" localSheetId="5" hidden="1">1</definedName>
    <definedName name="solver_opt" localSheetId="1" hidden="1">Ans_2_Dcotor_schedule!$D$18</definedName>
    <definedName name="solver_opt" localSheetId="2" hidden="1">Ans_3_Dcotor_schedule!$C$18</definedName>
    <definedName name="solver_opt" localSheetId="3" hidden="1">Ans_4.1_Dcotor_schedule!$C$17</definedName>
    <definedName name="solver_opt" localSheetId="5" hidden="1">Ans_5.1_Dcotor_schedule!$C$17</definedName>
    <definedName name="solver_pre" localSheetId="1" hidden="1">0.00000000001</definedName>
    <definedName name="solver_pre" localSheetId="2" hidden="1">0.00000000001</definedName>
    <definedName name="solver_pre" localSheetId="3" hidden="1">0.00000000001</definedName>
    <definedName name="solver_pre" localSheetId="5" hidden="1">0.00000000001</definedName>
    <definedName name="solver_rbv" localSheetId="1" hidden="1">1</definedName>
    <definedName name="solver_rbv" localSheetId="2" hidden="1">1</definedName>
    <definedName name="solver_rbv" localSheetId="3" hidden="1">1</definedName>
    <definedName name="solver_rbv" localSheetId="5" hidden="1">1</definedName>
    <definedName name="solver_rel1" localSheetId="1" hidden="1">3</definedName>
    <definedName name="solver_rel1" localSheetId="2" hidden="1">3</definedName>
    <definedName name="solver_rel1" localSheetId="3" hidden="1">3</definedName>
    <definedName name="solver_rel1" localSheetId="5" hidden="1">3</definedName>
    <definedName name="solver_rel2" localSheetId="1" hidden="1">4</definedName>
    <definedName name="solver_rel2" localSheetId="2" hidden="1">1</definedName>
    <definedName name="solver_rel2" localSheetId="3" hidden="1">1</definedName>
    <definedName name="solver_rel2" localSheetId="5" hidden="1">1</definedName>
    <definedName name="solver_rel3" localSheetId="2" hidden="1">4</definedName>
    <definedName name="solver_rel3" localSheetId="3" hidden="1">4</definedName>
    <definedName name="solver_rel3" localSheetId="5" hidden="1">4</definedName>
    <definedName name="solver_rhs1" localSheetId="1" hidden="1">Ans_2_Dcotor_schedule!$E$21:$E$26</definedName>
    <definedName name="solver_rhs1" localSheetId="2" hidden="1">Ans_3_Dcotor_schedule!$D$21:$D$29</definedName>
    <definedName name="solver_rhs1" localSheetId="3" hidden="1">Ans_4.1_Dcotor_schedule!$D$20:$D$28</definedName>
    <definedName name="solver_rhs1" localSheetId="5" hidden="1">Ans_5.1_Dcotor_schedule!$D$20:$D$28</definedName>
    <definedName name="solver_rhs2" localSheetId="1" hidden="1">"integer"</definedName>
    <definedName name="solver_rhs2" localSheetId="2" hidden="1">Ans_3_Dcotor_schedule!$D$30:$D$31</definedName>
    <definedName name="solver_rhs2" localSheetId="3" hidden="1">Ans_4.1_Dcotor_schedule!$D$29:$D$30</definedName>
    <definedName name="solver_rhs2" localSheetId="5" hidden="1">Ans_5.1_Dcotor_schedule!$D$29:$D$30</definedName>
    <definedName name="solver_rhs3" localSheetId="2" hidden="1">"integer"</definedName>
    <definedName name="solver_rhs3" localSheetId="3" hidden="1">"integer"</definedName>
    <definedName name="solver_rhs3" localSheetId="5" hidden="1">"integer"</definedName>
    <definedName name="solver_rlx" localSheetId="1" hidden="1">2</definedName>
    <definedName name="solver_rlx" localSheetId="2" hidden="1">2</definedName>
    <definedName name="solver_rlx" localSheetId="3" hidden="1">2</definedName>
    <definedName name="solver_rlx" localSheetId="5" hidden="1">2</definedName>
    <definedName name="solver_rsd" localSheetId="1" hidden="1">0</definedName>
    <definedName name="solver_rsd" localSheetId="2" hidden="1">0</definedName>
    <definedName name="solver_rsd" localSheetId="3" hidden="1">0</definedName>
    <definedName name="solver_rsd" localSheetId="5" hidden="1">0</definedName>
    <definedName name="solver_scl" localSheetId="1" hidden="1">2</definedName>
    <definedName name="solver_scl" localSheetId="2" hidden="1">2</definedName>
    <definedName name="solver_scl" localSheetId="3" hidden="1">2</definedName>
    <definedName name="solver_scl" localSheetId="5" hidden="1">2</definedName>
    <definedName name="solver_sho" localSheetId="1" hidden="1">2</definedName>
    <definedName name="solver_sho" localSheetId="2" hidden="1">2</definedName>
    <definedName name="solver_sho" localSheetId="3" hidden="1">2</definedName>
    <definedName name="solver_sho" localSheetId="5" hidden="1">2</definedName>
    <definedName name="solver_ssz" localSheetId="1" hidden="1">100</definedName>
    <definedName name="solver_ssz" localSheetId="2" hidden="1">100</definedName>
    <definedName name="solver_ssz" localSheetId="3" hidden="1">100</definedName>
    <definedName name="solver_ssz" localSheetId="5" hidden="1">100</definedName>
    <definedName name="solver_tim" localSheetId="1" hidden="1">100</definedName>
    <definedName name="solver_tim" localSheetId="2" hidden="1">100</definedName>
    <definedName name="solver_tim" localSheetId="3" hidden="1">100</definedName>
    <definedName name="solver_tim" localSheetId="5" hidden="1">100</definedName>
    <definedName name="solver_tol" localSheetId="1" hidden="1">0.05</definedName>
    <definedName name="solver_tol" localSheetId="2" hidden="1">0.05</definedName>
    <definedName name="solver_tol" localSheetId="3" hidden="1">0.05</definedName>
    <definedName name="solver_tol" localSheetId="5" hidden="1">0.05</definedName>
    <definedName name="solver_typ" localSheetId="1" hidden="1">2</definedName>
    <definedName name="solver_typ" localSheetId="2" hidden="1">2</definedName>
    <definedName name="solver_typ" localSheetId="3" hidden="1">2</definedName>
    <definedName name="solver_typ" localSheetId="5" hidden="1">2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al" localSheetId="5" hidden="1">0</definedName>
    <definedName name="solver_ver" localSheetId="1" hidden="1">2</definedName>
    <definedName name="solver_ver" localSheetId="2" hidden="1">2</definedName>
    <definedName name="solver_ver" localSheetId="3" hidden="1">2</definedName>
    <definedName name="solver_ver" localSheetId="5" hidden="1">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49" i="34" l="1"/>
  <c r="M13" i="31"/>
  <c r="L13" i="31"/>
  <c r="K13" i="31"/>
  <c r="J13" i="31"/>
  <c r="I13" i="31"/>
  <c r="H13" i="31"/>
  <c r="G13" i="31"/>
  <c r="F13" i="31"/>
  <c r="E13" i="31"/>
  <c r="D13" i="31"/>
  <c r="C13" i="31"/>
  <c r="B13" i="31"/>
  <c r="M12" i="31"/>
  <c r="L12" i="31"/>
  <c r="L14" i="31" s="1"/>
  <c r="K12" i="31"/>
  <c r="K14" i="31" s="1"/>
  <c r="J12" i="31"/>
  <c r="J14" i="31" s="1"/>
  <c r="I12" i="31"/>
  <c r="H12" i="31"/>
  <c r="G12" i="31"/>
  <c r="F12" i="31"/>
  <c r="E12" i="31"/>
  <c r="D12" i="31"/>
  <c r="D14" i="31" s="1"/>
  <c r="C12" i="31"/>
  <c r="C14" i="31" s="1"/>
  <c r="B12" i="31"/>
  <c r="B14" i="31" s="1"/>
  <c r="M13" i="28"/>
  <c r="L13" i="28"/>
  <c r="K13" i="28"/>
  <c r="J13" i="28"/>
  <c r="I13" i="28"/>
  <c r="H13" i="28"/>
  <c r="G13" i="28"/>
  <c r="F13" i="28"/>
  <c r="E13" i="28"/>
  <c r="D13" i="28"/>
  <c r="C13" i="28"/>
  <c r="B13" i="28"/>
  <c r="M12" i="28"/>
  <c r="L12" i="28"/>
  <c r="K12" i="28"/>
  <c r="J12" i="28"/>
  <c r="I12" i="28"/>
  <c r="I14" i="28" s="1"/>
  <c r="H12" i="28"/>
  <c r="G12" i="28"/>
  <c r="F12" i="28"/>
  <c r="E12" i="28"/>
  <c r="D12" i="28"/>
  <c r="C12" i="28"/>
  <c r="B12" i="28"/>
  <c r="M14" i="27"/>
  <c r="L14" i="27"/>
  <c r="K14" i="27"/>
  <c r="J14" i="27"/>
  <c r="I14" i="27"/>
  <c r="H14" i="27"/>
  <c r="G14" i="27"/>
  <c r="F14" i="27"/>
  <c r="E14" i="27"/>
  <c r="D14" i="27"/>
  <c r="C14" i="27"/>
  <c r="B14" i="27"/>
  <c r="M13" i="27"/>
  <c r="L13" i="27"/>
  <c r="K13" i="27"/>
  <c r="J13" i="27"/>
  <c r="I13" i="27"/>
  <c r="H13" i="27"/>
  <c r="G13" i="27"/>
  <c r="F13" i="27"/>
  <c r="E13" i="27"/>
  <c r="D13" i="27"/>
  <c r="C13" i="27"/>
  <c r="B13" i="27"/>
  <c r="N13" i="26"/>
  <c r="M13" i="26"/>
  <c r="L13" i="26"/>
  <c r="K13" i="26"/>
  <c r="J13" i="26"/>
  <c r="I13" i="26"/>
  <c r="H13" i="26"/>
  <c r="G13" i="26"/>
  <c r="F13" i="26"/>
  <c r="E13" i="26"/>
  <c r="D13" i="26"/>
  <c r="C13" i="26"/>
  <c r="N12" i="26"/>
  <c r="N14" i="26" s="1"/>
  <c r="M12" i="26"/>
  <c r="M14" i="26" s="1"/>
  <c r="L12" i="26"/>
  <c r="L14" i="26" s="1"/>
  <c r="K12" i="26"/>
  <c r="K14" i="26" s="1"/>
  <c r="J12" i="26"/>
  <c r="I12" i="26"/>
  <c r="H12" i="26"/>
  <c r="G12" i="26"/>
  <c r="F12" i="26"/>
  <c r="F14" i="26" s="1"/>
  <c r="E12" i="26"/>
  <c r="E14" i="26" s="1"/>
  <c r="D12" i="26"/>
  <c r="D14" i="26" s="1"/>
  <c r="C12" i="26"/>
  <c r="C14" i="26" s="1"/>
  <c r="C23" i="26"/>
  <c r="P1" i="34"/>
  <c r="L1" i="34"/>
  <c r="R4" i="34"/>
  <c r="O5" i="34"/>
  <c r="O4" i="34"/>
  <c r="N4" i="34"/>
  <c r="K5" i="34"/>
  <c r="K4" i="34"/>
  <c r="B30" i="31"/>
  <c r="B29" i="31"/>
  <c r="B28" i="31"/>
  <c r="B27" i="31"/>
  <c r="B26" i="31"/>
  <c r="B25" i="31"/>
  <c r="B24" i="31"/>
  <c r="B23" i="31"/>
  <c r="B22" i="31"/>
  <c r="B21" i="31"/>
  <c r="B20" i="31"/>
  <c r="C17" i="31" a="1"/>
  <c r="C17" i="31" s="1"/>
  <c r="K1" i="30"/>
  <c r="J5" i="30"/>
  <c r="K17" i="30" s="1"/>
  <c r="B30" i="28"/>
  <c r="B29" i="28"/>
  <c r="B28" i="28"/>
  <c r="B27" i="28"/>
  <c r="B26" i="28"/>
  <c r="B25" i="28"/>
  <c r="B24" i="28"/>
  <c r="B23" i="28"/>
  <c r="B22" i="28"/>
  <c r="B21" i="28"/>
  <c r="B20" i="28"/>
  <c r="C17" i="28" a="1"/>
  <c r="C17" i="28" s="1"/>
  <c r="B31" i="27"/>
  <c r="B30" i="27"/>
  <c r="B29" i="27"/>
  <c r="B28" i="27"/>
  <c r="B27" i="27"/>
  <c r="B26" i="27"/>
  <c r="B25" i="27"/>
  <c r="B24" i="27"/>
  <c r="B23" i="27"/>
  <c r="B22" i="27"/>
  <c r="B21" i="27"/>
  <c r="C18" i="27" a="1"/>
  <c r="C18" i="27" s="1"/>
  <c r="C25" i="26"/>
  <c r="C24" i="26"/>
  <c r="C22" i="26"/>
  <c r="D18" i="26" a="1"/>
  <c r="D18" i="26" s="1"/>
  <c r="C26" i="26"/>
  <c r="C21" i="26"/>
  <c r="L9" i="34"/>
  <c r="L8" i="34"/>
  <c r="L7" i="34"/>
  <c r="P12" i="34"/>
  <c r="P7" i="34"/>
  <c r="P6" i="34"/>
  <c r="P9" i="34"/>
  <c r="L6" i="34"/>
  <c r="P10" i="34"/>
  <c r="L13" i="34"/>
  <c r="L5" i="34"/>
  <c r="L12" i="34"/>
  <c r="L11" i="34"/>
  <c r="L10" i="34"/>
  <c r="P11" i="34"/>
  <c r="P8" i="34"/>
  <c r="P5" i="34"/>
  <c r="F15" i="27" l="1"/>
  <c r="H15" i="27"/>
  <c r="I15" i="27"/>
  <c r="E14" i="31"/>
  <c r="M14" i="31"/>
  <c r="F14" i="31"/>
  <c r="G14" i="31"/>
  <c r="H14" i="31"/>
  <c r="I14" i="31"/>
  <c r="B14" i="28"/>
  <c r="J14" i="28"/>
  <c r="C14" i="28"/>
  <c r="K14" i="28"/>
  <c r="G14" i="28"/>
  <c r="D14" i="28"/>
  <c r="L14" i="28"/>
  <c r="H14" i="28"/>
  <c r="E14" i="28"/>
  <c r="M14" i="28"/>
  <c r="F14" i="28"/>
  <c r="G14" i="26"/>
  <c r="H14" i="26"/>
  <c r="I14" i="26"/>
  <c r="J14" i="26"/>
  <c r="B15" i="27"/>
  <c r="J15" i="27"/>
  <c r="C15" i="27"/>
  <c r="K15" i="27"/>
  <c r="G15" i="27"/>
  <c r="D15" i="27"/>
  <c r="L15" i="27"/>
  <c r="E15" i="27"/>
  <c r="M15" i="27"/>
  <c r="K14" i="30"/>
  <c r="K10" i="30"/>
  <c r="K18" i="30"/>
  <c r="K11" i="30"/>
  <c r="K19" i="30"/>
  <c r="K12" i="30"/>
  <c r="K13" i="30"/>
  <c r="K6" i="30"/>
  <c r="K7" i="30"/>
  <c r="K15" i="30"/>
  <c r="K8" i="30"/>
  <c r="K16" i="30"/>
  <c r="K9" i="3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Ajay  Kumar</author>
  </authors>
  <commentList>
    <comment ref="B6" authorId="0" shapeId="0" xr:uid="{7D663FA2-FDA3-694B-B506-C439F0699B0C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B7" authorId="0" shapeId="0" xr:uid="{D72CC27A-2B6F-DC4E-B163-5E61E866DBAD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B8" authorId="0" shapeId="0" xr:uid="{67C7D290-71DB-5843-970C-F61B251D7472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B9" authorId="0" shapeId="0" xr:uid="{D87A980D-1DCE-2547-A964-A3871C0EB4FB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B10" authorId="0" shapeId="0" xr:uid="{4DFBDAA7-2060-B34E-BDA4-7704119E1DA5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B11" authorId="0" shapeId="0" xr:uid="{21738FEE-B365-A54E-94A7-A58B479EE936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B12" authorId="0" shapeId="0" xr:uid="{B1C4AA73-0757-414B-8673-6C509D9604A8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B13" authorId="0" shapeId="0" xr:uid="{FC1896C0-67BC-444E-9A43-5A460D79E9D0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B14" authorId="0" shapeId="0" xr:uid="{8A64C45F-D035-8147-AE69-0FA80946918A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B15" authorId="0" shapeId="0" xr:uid="{D83070E4-80E4-C142-BC88-F6BE7700CF19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B16" authorId="0" shapeId="0" xr:uid="{79710E72-4CBF-B24F-8A1F-8B0D743F3E5A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B17" authorId="0" shapeId="0" xr:uid="{0D4B936A-BC3B-BE4A-9089-F82DB2A44CAA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B18" authorId="0" shapeId="0" xr:uid="{C955396D-9A50-1147-B513-38590C3BD85C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B19" authorId="0" shapeId="0" xr:uid="{1EC8251B-2CEF-F649-9E8C-366DB3B2876A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Ajay  Kumar</author>
  </authors>
  <commentList>
    <comment ref="B5" authorId="0" shapeId="0" xr:uid="{30035781-7982-244C-90BB-C4C35645B76F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C5" authorId="0" shapeId="0" xr:uid="{2336E961-6EEC-854C-B08F-BAE92EF822BB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D5" authorId="0" shapeId="0" xr:uid="{3BE4D8CA-E842-1940-9734-FE959161E5A4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E5" authorId="0" shapeId="0" xr:uid="{57B0D093-36C7-0745-9341-256C6B9EBE07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F5" authorId="0" shapeId="0" xr:uid="{A04C61EC-8E5C-7D45-BB33-977BEA9876F2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G5" authorId="0" shapeId="0" xr:uid="{43266EDA-61DC-DB41-92AE-1EB70EFDC68E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H5" authorId="0" shapeId="0" xr:uid="{01218ACC-B752-D04D-AD9A-1D448A8B2A63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I5" authorId="0" shapeId="0" xr:uid="{E7993D22-0CD4-7743-A142-AFED5171EBE4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J5" authorId="0" shapeId="0" xr:uid="{0480091E-5D26-9843-907E-02EEBEB0CD78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B6" authorId="0" shapeId="0" xr:uid="{12424623-E964-2346-9A45-07E143272699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C6" authorId="0" shapeId="0" xr:uid="{4D21507D-AA2D-3148-BAAD-5C4C913BD910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D6" authorId="0" shapeId="0" xr:uid="{A02277C8-D1D5-CA49-9B69-75B5CB1CC1DA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E6" authorId="0" shapeId="0" xr:uid="{004D9CF6-5AFF-A040-B32D-9F1FA7BAFE21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F6" authorId="0" shapeId="0" xr:uid="{47B954DD-1DF2-6D40-B8ED-D15311C4A252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G6" authorId="0" shapeId="0" xr:uid="{A95BE6E9-B8CC-0E41-9F4E-8DFEC6A5825B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H6" authorId="0" shapeId="0" xr:uid="{01A2D337-E39C-7043-B25F-D2F8A4081E9C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I6" authorId="0" shapeId="0" xr:uid="{797B50EC-0409-4848-A79B-1D0F2A3A96F2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J6" authorId="0" shapeId="0" xr:uid="{0175AB35-64AD-3A40-9DF5-139CFBBBFF5E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B7" authorId="0" shapeId="0" xr:uid="{919D27C4-6FBD-1548-8262-2F1A8358621B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C7" authorId="0" shapeId="0" xr:uid="{72E03A40-9F77-D941-AABC-42968623D255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D7" authorId="0" shapeId="0" xr:uid="{02EA4C05-772C-C44B-8587-71755E63A879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E7" authorId="0" shapeId="0" xr:uid="{A1FC3D91-FCDE-A444-9A15-0CF7358BB650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F7" authorId="0" shapeId="0" xr:uid="{FD226D98-F31C-5D4A-8F30-D83E3992F2D1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G7" authorId="0" shapeId="0" xr:uid="{8B852017-0322-3647-8C6E-CD5200124BD8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H7" authorId="0" shapeId="0" xr:uid="{E38AF4A9-E0FE-6349-A465-DFAC5D24854F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I7" authorId="0" shapeId="0" xr:uid="{E5B7C840-C342-864B-8161-E9B90F29B6C7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J7" authorId="0" shapeId="0" xr:uid="{80E38645-0A6F-A64F-A196-8557112B234D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B8" authorId="0" shapeId="0" xr:uid="{8EB420B1-E9B0-3D45-8E90-CB417D48AABF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C8" authorId="0" shapeId="0" xr:uid="{EF62DBD5-C932-8F49-8044-CF29AEF64198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D8" authorId="0" shapeId="0" xr:uid="{86C33EA8-1209-8647-83AC-672A6636E150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E8" authorId="0" shapeId="0" xr:uid="{66217D15-0D61-0447-A197-55EB7B1472D0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F8" authorId="0" shapeId="0" xr:uid="{79D3C585-A35E-7445-B865-ED71B02FF9A9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G8" authorId="0" shapeId="0" xr:uid="{E51D5086-3678-B14E-A8A5-8374E9EC84D7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H8" authorId="0" shapeId="0" xr:uid="{661CBB8D-8C8F-E74B-BA5D-4963355BF909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I8" authorId="0" shapeId="0" xr:uid="{1F2DAC00-3A28-D544-926C-9D66AA52B66B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J8" authorId="0" shapeId="0" xr:uid="{FA1FDE11-18B4-6B48-A026-A24A941E9078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B9" authorId="0" shapeId="0" xr:uid="{EC699FC6-F92F-674B-A7EA-E44DF13E6E67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C9" authorId="0" shapeId="0" xr:uid="{C2B16EA6-A872-AD41-BDC8-1066DDB4039C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D9" authorId="0" shapeId="0" xr:uid="{390E9BB6-5ADE-3940-A873-2297D43511A3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E9" authorId="0" shapeId="0" xr:uid="{45F90AC6-4104-C149-849C-414297CBA663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F9" authorId="0" shapeId="0" xr:uid="{B763126B-95CB-A840-9256-76CD230CA7B3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G9" authorId="0" shapeId="0" xr:uid="{3AEB8189-5CDE-8A4C-A527-D36B298C855F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H9" authorId="0" shapeId="0" xr:uid="{0DA925B5-F635-EA46-9513-4596C9976C54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I9" authorId="0" shapeId="0" xr:uid="{677F4D2C-F550-0444-966E-889EB9B4AE05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J9" authorId="0" shapeId="0" xr:uid="{42D66E62-C6EB-4944-A15C-628624F19D81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B10" authorId="0" shapeId="0" xr:uid="{11CBBB48-DD33-E443-9479-197CF5FFFD01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C10" authorId="0" shapeId="0" xr:uid="{DF1F7412-FCC7-8844-9AAC-43E2082947EB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D10" authorId="0" shapeId="0" xr:uid="{FE7C4B8E-B86B-6242-93BB-9F66F2029520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E10" authorId="0" shapeId="0" xr:uid="{43D15B64-FFBF-9A42-911C-EA8A7579CFCA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F10" authorId="0" shapeId="0" xr:uid="{3F66C77A-7EB9-5240-8C9F-5219399FDEAE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G10" authorId="0" shapeId="0" xr:uid="{3618E4F1-A53D-DA49-AEE6-FB74DEA95B8D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H10" authorId="0" shapeId="0" xr:uid="{3E653BF1-8817-F44D-9BAF-D4DDA3CA5ADE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I10" authorId="0" shapeId="0" xr:uid="{86AF7539-0A1B-D645-BA7D-7A0EF2B58F56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J10" authorId="0" shapeId="0" xr:uid="{BAB96646-323D-0146-8681-86C50DFBF4CB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B11" authorId="0" shapeId="0" xr:uid="{8631088E-C977-6B4F-8316-93426D4E8196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C11" authorId="0" shapeId="0" xr:uid="{5D0E1765-6E3A-2348-ADD5-1507470BDC92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D11" authorId="0" shapeId="0" xr:uid="{5A3C1C5D-80F6-AF45-94D6-6C39E5B77374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E11" authorId="0" shapeId="0" xr:uid="{2CE08CA0-11EE-6B40-8A4C-2DCA5FA25486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F11" authorId="0" shapeId="0" xr:uid="{AE556E7F-C621-D844-B078-1EBE974552A5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G11" authorId="0" shapeId="0" xr:uid="{72F5BE21-301B-F844-BB8E-6A469461CF52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H11" authorId="0" shapeId="0" xr:uid="{8E98CE70-9574-7047-8E1A-271911F53D20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I11" authorId="0" shapeId="0" xr:uid="{48EB0E18-EF14-6B4B-867F-4B4EDA032680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J11" authorId="0" shapeId="0" xr:uid="{4C1A080D-EA14-EC4B-97FB-34E2396CBDA9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B12" authorId="0" shapeId="0" xr:uid="{AB12AD57-8A0B-8B46-A0FB-2A732B96129A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C12" authorId="0" shapeId="0" xr:uid="{C34899AB-BB0A-D549-8569-492A17A5A139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D12" authorId="0" shapeId="0" xr:uid="{E33A73D6-1FD7-DA42-91F2-A4C2E0F5A6BC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E12" authorId="0" shapeId="0" xr:uid="{9E577996-DF61-834E-928F-946083BD3D97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F12" authorId="0" shapeId="0" xr:uid="{13DD1584-472E-9448-A4DA-12C369B376A8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G12" authorId="0" shapeId="0" xr:uid="{D60D9818-71C6-9B44-ADD3-19F1A03895B6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H12" authorId="0" shapeId="0" xr:uid="{42D1442F-1918-0546-8F7C-E140D7CA1A9F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I12" authorId="0" shapeId="0" xr:uid="{D83A1F7E-DBA7-004E-A83D-6C839878552F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J12" authorId="0" shapeId="0" xr:uid="{0CBB6496-64D0-7F46-ABAE-3529D45C6D15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B15" authorId="0" shapeId="0" xr:uid="{9C8D55FA-D223-AF4D-904F-379F12D15481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C15" authorId="0" shapeId="0" xr:uid="{25098390-1299-034D-83AE-C5064DA6E58E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D15" authorId="0" shapeId="0" xr:uid="{D0CA4164-B65C-D949-8CC7-4FB6E4458DE4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E15" authorId="0" shapeId="0" xr:uid="{3DAB58F8-4262-7749-9DD2-EEDE1D9E5D14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F15" authorId="0" shapeId="0" xr:uid="{F3B6B0FF-D3A5-8641-9783-18253619D11A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G15" authorId="0" shapeId="0" xr:uid="{7B754E3E-8FE1-A74F-B1DA-89C948A38EFE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H15" authorId="0" shapeId="0" xr:uid="{87EFC0CB-9626-9942-AF12-089BF68E9CD9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I15" authorId="0" shapeId="0" xr:uid="{48DE04FD-D8C8-B947-8CDE-BEE47685E13A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J15" authorId="0" shapeId="0" xr:uid="{3B3F3F14-A6A3-3B4B-BEEC-B3E4BC2BCABC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B16" authorId="0" shapeId="0" xr:uid="{EFE4AF16-ABE8-1843-B662-6D5A752DA8A4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C16" authorId="0" shapeId="0" xr:uid="{07767182-875B-D34B-B562-04D01CE632AC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D16" authorId="0" shapeId="0" xr:uid="{DEAA9AD4-B948-DF48-925C-68561413485D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E16" authorId="0" shapeId="0" xr:uid="{03EC17FA-0673-F543-B72B-28FF3B3C9C02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F16" authorId="0" shapeId="0" xr:uid="{33FF9409-5B7B-B444-A3A2-A66CA988843C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G16" authorId="0" shapeId="0" xr:uid="{054C9EA6-454B-E44E-B474-6F5499EDD7EC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H16" authorId="0" shapeId="0" xr:uid="{113161FA-A861-204C-AD64-33F60642F675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I16" authorId="0" shapeId="0" xr:uid="{18251378-F2A6-674B-B5FA-1D28881B4AE3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J16" authorId="0" shapeId="0" xr:uid="{FF13CFD5-BE82-3543-BEE2-3152312C66E1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B17" authorId="0" shapeId="0" xr:uid="{CB75BBFE-C7C0-AC45-BEBA-0BC4EC8947C0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C17" authorId="0" shapeId="0" xr:uid="{83C28031-6F88-7645-8CB3-18FE4170A6B8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D17" authorId="0" shapeId="0" xr:uid="{F4C4945E-0915-094A-83BE-88765477C47D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E17" authorId="0" shapeId="0" xr:uid="{3C7803B5-58EC-114C-B698-F395F51F1AAC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F17" authorId="0" shapeId="0" xr:uid="{18B1E590-FAC4-214D-9C30-6F1672692E1B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G17" authorId="0" shapeId="0" xr:uid="{18B86156-6089-744C-8270-AA15639FBB9B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H17" authorId="0" shapeId="0" xr:uid="{13E1CB58-8685-4349-8E27-221257A3FF2E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I17" authorId="0" shapeId="0" xr:uid="{0EA81B12-F939-EE4B-A893-BC8B6902B3E8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J17" authorId="0" shapeId="0" xr:uid="{39134242-8300-F24A-8425-548719FB0754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B18" authorId="0" shapeId="0" xr:uid="{9B4512F0-151A-6E4C-AD5F-5178D790F8FB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C18" authorId="0" shapeId="0" xr:uid="{087BC6CC-79C4-2A4F-9AB7-D7698F4DBB61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D18" authorId="0" shapeId="0" xr:uid="{8D7051B9-B2C1-C442-A409-AD1C5960FEAF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E18" authorId="0" shapeId="0" xr:uid="{727108B2-CB63-2C43-9424-4559FF623A38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F18" authorId="0" shapeId="0" xr:uid="{19A2610F-931E-294F-AEC0-1E31D9552F51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G18" authorId="0" shapeId="0" xr:uid="{33CA6477-BAA6-1C4B-A5E2-EB1172F9090D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H18" authorId="0" shapeId="0" xr:uid="{DB47F20A-75B2-7E46-9E4F-EA8F2C4CFAE4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I18" authorId="0" shapeId="0" xr:uid="{B76960F8-476C-DE4C-9534-85ECA9D04105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J18" authorId="0" shapeId="0" xr:uid="{5158D2A7-FEFA-C44E-8D8F-E044B3D75832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B19" authorId="0" shapeId="0" xr:uid="{5EC31290-2A26-634A-9681-9CBE53BF0EB6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C19" authorId="0" shapeId="0" xr:uid="{C9B6CDA5-E248-8449-BC95-4A6207FC7293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D19" authorId="0" shapeId="0" xr:uid="{B66A6137-3BE5-4142-9B2D-FAC87C4BC3D7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E19" authorId="0" shapeId="0" xr:uid="{2FC5E9F2-6918-FD4F-BA3A-1E813D957BF9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F19" authorId="0" shapeId="0" xr:uid="{E896769C-2431-0D4A-81F7-31759D142B18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G19" authorId="0" shapeId="0" xr:uid="{561AE25F-BE39-254C-9CC8-435C9DC4177A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H19" authorId="0" shapeId="0" xr:uid="{D5412351-EE7D-6C4A-8543-82E037BB9200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I19" authorId="0" shapeId="0" xr:uid="{19B5B732-94BA-C24A-9E8F-2505CC4B772E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J19" authorId="0" shapeId="0" xr:uid="{73C3B909-C243-2149-91EB-E60CABC25781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B20" authorId="0" shapeId="0" xr:uid="{4CDE9CF6-465B-D646-B7B3-4FD55D1DD310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C20" authorId="0" shapeId="0" xr:uid="{33611FE6-C516-864C-B419-1ED04EEC0942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D20" authorId="0" shapeId="0" xr:uid="{A7D26119-7997-0B4C-8C4A-941C758185A8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E20" authorId="0" shapeId="0" xr:uid="{A1B857A0-050A-7144-9E5B-41356A9838EA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F20" authorId="0" shapeId="0" xr:uid="{CE04F2C4-6791-4E4B-984F-2880D5E67714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G20" authorId="0" shapeId="0" xr:uid="{A7225692-1B2E-C442-B44D-8C17470CB2FD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H20" authorId="0" shapeId="0" xr:uid="{0FD4959D-BA9C-1A40-B198-DF2AAFC764F8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I20" authorId="0" shapeId="0" xr:uid="{B50673B9-320B-8447-8E74-2417EE702CE0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J20" authorId="0" shapeId="0" xr:uid="{FAE65DBA-8F4E-5F46-93B0-C39F8E9823B6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B21" authorId="0" shapeId="0" xr:uid="{7B4E7C63-3C1A-2843-A11D-FF215ACF3E68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C21" authorId="0" shapeId="0" xr:uid="{8F99A134-78CA-4041-9A7C-D122A7722255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D21" authorId="0" shapeId="0" xr:uid="{0023ACC3-0014-904B-8D2E-896786065019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E21" authorId="0" shapeId="0" xr:uid="{A52AD4B4-B1EA-5B40-B91C-ED2B5AB45C03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F21" authorId="0" shapeId="0" xr:uid="{62B19C9F-C0D6-B64D-8B77-8DF9B09F63C6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G21" authorId="0" shapeId="0" xr:uid="{C6AA0B4E-0BBF-4F43-B5FD-C5398789DE75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H21" authorId="0" shapeId="0" xr:uid="{9E786ADA-4936-0A47-A4EA-71497EBB0E5A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I21" authorId="0" shapeId="0" xr:uid="{962DC587-F12F-F64C-873F-881327215D05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J21" authorId="0" shapeId="0" xr:uid="{D9A2DCFA-A125-0146-8AF9-5169C212EF0D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B22" authorId="0" shapeId="0" xr:uid="{EFED68FB-5986-3246-9EB9-C13AC3EBE28D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C22" authorId="0" shapeId="0" xr:uid="{F8D7F89D-AB59-F949-A19B-215594C15CEC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D22" authorId="0" shapeId="0" xr:uid="{525E599C-144A-0A4F-B16A-4CFE981C12F1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E22" authorId="0" shapeId="0" xr:uid="{E450BA20-71D2-C646-AD8B-251744B7050E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F22" authorId="0" shapeId="0" xr:uid="{7B3B22C8-9495-124A-8F25-57FAD8F2090C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G22" authorId="0" shapeId="0" xr:uid="{58B73615-8745-D140-B90E-719DE755F544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H22" authorId="0" shapeId="0" xr:uid="{D76E3238-79B0-4C48-952B-88EB8EDC1009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I22" authorId="0" shapeId="0" xr:uid="{6874FEF9-E86C-6944-8A10-5B6A619B447E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J22" authorId="0" shapeId="0" xr:uid="{A12D5AD4-1B23-3D4A-8729-FD08BEED8763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B25" authorId="0" shapeId="0" xr:uid="{95B19E7F-26F9-4B49-A435-58317F3CFF78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C25" authorId="0" shapeId="0" xr:uid="{6C0B30D5-B36E-8047-8860-C61C8305442B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D25" authorId="0" shapeId="0" xr:uid="{CC4919A2-603C-BF4C-A058-22796103F67C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E25" authorId="0" shapeId="0" xr:uid="{2F0AFB3C-1D84-3F45-B432-8E8A51C83C94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F25" authorId="0" shapeId="0" xr:uid="{7B1578A1-81C6-4644-812E-DC12AE20C45F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G25" authorId="0" shapeId="0" xr:uid="{0D73CCAA-433C-3E4C-A443-E25A80E7293B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H25" authorId="0" shapeId="0" xr:uid="{07BEDB54-C7A0-8D4F-ABDD-C9D76C311337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I25" authorId="0" shapeId="0" xr:uid="{A4E1181B-ED47-C34B-B728-65443F6E0D25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J25" authorId="0" shapeId="0" xr:uid="{1502E097-87CC-0248-8390-22FDF92EC0CA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B26" authorId="0" shapeId="0" xr:uid="{517C18A9-39F9-B649-AFC9-EF21D8D84655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C26" authorId="0" shapeId="0" xr:uid="{C979E8E1-AD57-374B-9EEA-F619B6DFBF7E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D26" authorId="0" shapeId="0" xr:uid="{504ED9A3-5853-094D-8ACE-74DE377BAA84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E26" authorId="0" shapeId="0" xr:uid="{0DFDBFF5-F214-584B-B0DC-1E9B0C75FA8C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F26" authorId="0" shapeId="0" xr:uid="{1756D1A5-AD7E-6049-8E83-CC0A680EB279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G26" authorId="0" shapeId="0" xr:uid="{4F4CD984-DE1E-2643-8163-48D03A00F48A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H26" authorId="0" shapeId="0" xr:uid="{3024A0DF-A266-2442-B023-F5986EF6D68C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I26" authorId="0" shapeId="0" xr:uid="{866B263C-B6BE-8D47-BE05-446EE5EA6D23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J26" authorId="0" shapeId="0" xr:uid="{53C41A3D-437C-D245-A46F-C89B96A1181E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B27" authorId="0" shapeId="0" xr:uid="{290CEEDB-7DB1-A44E-BE49-6061B9F2B9AF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C27" authorId="0" shapeId="0" xr:uid="{2DB8B891-33CF-FF44-9F55-C3174E21FFE6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D27" authorId="0" shapeId="0" xr:uid="{C529D44F-F04B-3044-AE48-54D390500C48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E27" authorId="0" shapeId="0" xr:uid="{E25109D3-0E9C-6141-9812-541B9740CA3B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F27" authorId="0" shapeId="0" xr:uid="{23CBB921-5ABA-2D46-A71D-7A4EB37C2119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G27" authorId="0" shapeId="0" xr:uid="{84D4CA63-7998-594F-8AFC-E6BDE6757BEF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H27" authorId="0" shapeId="0" xr:uid="{52CE90BA-FA33-C74D-8D76-CAEC3181990D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I27" authorId="0" shapeId="0" xr:uid="{9E21C718-C7CF-294D-A160-CCF0B965A933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J27" authorId="0" shapeId="0" xr:uid="{611E9FB0-37DF-1D48-BC28-AD0C45749220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B28" authorId="0" shapeId="0" xr:uid="{593D86E4-0FEA-9144-AB8B-5C3EA992689F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C28" authorId="0" shapeId="0" xr:uid="{F64E3DD2-700C-BA4C-AE22-9706BA73D362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D28" authorId="0" shapeId="0" xr:uid="{3D1BFA3F-7327-264D-AD0A-8832B0F3BFC2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E28" authorId="0" shapeId="0" xr:uid="{9837422B-0EC2-9A4A-BE56-44F7AA6E5D71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F28" authorId="0" shapeId="0" xr:uid="{E229A428-4A8B-3944-9794-09AE93FC8C11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G28" authorId="0" shapeId="0" xr:uid="{E6B27B0E-4397-464F-AEC2-5CF0EF951D11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H28" authorId="0" shapeId="0" xr:uid="{227AD502-3D18-6D45-82C7-E7BB254E95D4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I28" authorId="0" shapeId="0" xr:uid="{4A4F4390-3BB1-1646-BF7D-50493542DCBF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J28" authorId="0" shapeId="0" xr:uid="{60222DEA-05E6-8F44-987F-35506A0D4FA1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B29" authorId="0" shapeId="0" xr:uid="{70A6BAA5-4667-694B-96EC-90ECEA20D0CF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C29" authorId="0" shapeId="0" xr:uid="{60B39BE0-DC55-A54C-ACE6-B83F0701E5DD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D29" authorId="0" shapeId="0" xr:uid="{982343AF-6BD5-524C-97A1-000866732504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E29" authorId="0" shapeId="0" xr:uid="{3D704459-046E-4543-AF2F-B8AEBF0F551D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F29" authorId="0" shapeId="0" xr:uid="{5FA6D4DE-DFB2-774A-97DF-B8F18E0FE2BF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G29" authorId="0" shapeId="0" xr:uid="{6E8B311D-9476-694B-89B9-C9A831CC449F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H29" authorId="0" shapeId="0" xr:uid="{26D561D2-848A-C94E-A2D9-21AD4F52DCED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I29" authorId="0" shapeId="0" xr:uid="{EBB7FB99-2999-814F-8E00-44B72F1A279C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J29" authorId="0" shapeId="0" xr:uid="{0EC464D2-F262-624C-B0AE-2253908814E4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B30" authorId="0" shapeId="0" xr:uid="{AC69445D-33EB-0147-913B-47579309063D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C30" authorId="0" shapeId="0" xr:uid="{D51C47E9-D006-944C-9D1A-47844C01CB51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D30" authorId="0" shapeId="0" xr:uid="{0ADB7B85-7C26-0C40-B0FB-12DFBA5B7706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E30" authorId="0" shapeId="0" xr:uid="{419CB495-240D-0140-8CB8-3E90AF5A00EE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F30" authorId="0" shapeId="0" xr:uid="{8E05D97C-B11D-264C-8115-84B6A02CFA62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G30" authorId="0" shapeId="0" xr:uid="{E8456410-56E3-2A4B-AEA5-4FC20DA33EA9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H30" authorId="0" shapeId="0" xr:uid="{6F395B51-EC34-AE42-95C8-73C1DE0C705D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I30" authorId="0" shapeId="0" xr:uid="{19A65FDF-651C-8443-AFDF-AA8DF4974EF1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J30" authorId="0" shapeId="0" xr:uid="{44FD0241-DFA5-B04A-BF76-597D6AF01663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B31" authorId="0" shapeId="0" xr:uid="{B6ADCF2F-587D-BF46-9E52-52CAF2DDD121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C31" authorId="0" shapeId="0" xr:uid="{AC4636A1-C028-9940-AB48-AA1762F26E02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D31" authorId="0" shapeId="0" xr:uid="{E2CE3C74-DCFB-F347-8025-6FB11C34EC91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E31" authorId="0" shapeId="0" xr:uid="{9AF791A4-B7A2-BD46-9AFA-07779E6363CF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F31" authorId="0" shapeId="0" xr:uid="{54F4022F-A403-004A-B74F-5010848D6696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G31" authorId="0" shapeId="0" xr:uid="{4B9CEAC9-FC7A-6242-9589-791C54F5878C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H31" authorId="0" shapeId="0" xr:uid="{360CF310-91E1-4F4E-80A6-AA3DE896F1C3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I31" authorId="0" shapeId="0" xr:uid="{8CCCFBAF-FDE9-454B-A0CF-292E19B6289C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J31" authorId="0" shapeId="0" xr:uid="{201EB3EE-7CAC-AB4F-AFD6-DFCC8901092B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B32" authorId="0" shapeId="0" xr:uid="{D899475F-25FF-DB41-A261-678E0DA0DE8D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C32" authorId="0" shapeId="0" xr:uid="{0148C099-B200-954C-9295-8EB51CA186AE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D32" authorId="0" shapeId="0" xr:uid="{676B76BF-58F1-5049-97AA-6268F68F4ABC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E32" authorId="0" shapeId="0" xr:uid="{F6745DFF-6DEF-324A-B796-ADA64228E8F3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F32" authorId="0" shapeId="0" xr:uid="{0BD2DB6B-F876-BF4F-BA17-A58C0EBBFF39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G32" authorId="0" shapeId="0" xr:uid="{CA7598F1-3533-7A44-9FB1-61D3BEC01F21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H32" authorId="0" shapeId="0" xr:uid="{2C2A6757-6526-4B4D-9658-EA9BCCAF7803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I32" authorId="0" shapeId="0" xr:uid="{8B41A6F2-23CD-9F4E-A193-684F8E4F5947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J32" authorId="0" shapeId="0" xr:uid="{BBD8E204-EA0F-4249-8930-2497F75556FF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B35" authorId="0" shapeId="0" xr:uid="{E9BB043D-87A2-D844-8F01-8AE953B6EB20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C35" authorId="0" shapeId="0" xr:uid="{A3838C71-7FCE-A34D-B3E4-DE231E003F73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D35" authorId="0" shapeId="0" xr:uid="{8DAE56B4-920C-3040-B9BD-8D5FA45B2C05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E35" authorId="0" shapeId="0" xr:uid="{788C31E0-9063-FC4E-99EC-1A43E2F89816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F35" authorId="0" shapeId="0" xr:uid="{111378B7-E138-4C41-82B9-12ECDFE0B097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G35" authorId="0" shapeId="0" xr:uid="{39A18BEA-2D2D-0349-802A-7489213B78F6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H35" authorId="0" shapeId="0" xr:uid="{E23A81C4-DDB2-2E4B-A783-D65C1239B981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I35" authorId="0" shapeId="0" xr:uid="{43967552-F5B1-3F43-80C7-B3A464FE4CAE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J35" authorId="0" shapeId="0" xr:uid="{4BAAF54F-EA62-E343-B655-2B25A2BD9C6B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B36" authorId="0" shapeId="0" xr:uid="{94FA24EE-00F2-714C-91B5-54D83375EF1D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C36" authorId="0" shapeId="0" xr:uid="{59EF065F-C8A9-0F44-9241-3414FDEA7C10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D36" authorId="0" shapeId="0" xr:uid="{45BE4935-00E6-FF42-9C26-92C6BFDD5D07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E36" authorId="0" shapeId="0" xr:uid="{70A8EE95-B4BE-F947-ADCF-C9CD6CBE8642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F36" authorId="0" shapeId="0" xr:uid="{2047B08E-4A36-814C-A0D0-B23D502CA435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G36" authorId="0" shapeId="0" xr:uid="{EABE62E9-DD00-484D-9DFB-2C9806219D65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H36" authorId="0" shapeId="0" xr:uid="{2BFD3537-03EA-3D42-B6A0-5CFEC6B9BEC6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I36" authorId="0" shapeId="0" xr:uid="{3E1AF101-8C0E-8143-B3D2-DE969F6066D9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J36" authorId="0" shapeId="0" xr:uid="{131C5853-657F-F542-9FAD-1175DD23CD02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B37" authorId="0" shapeId="0" xr:uid="{663F9D05-3498-0046-9737-EDD7D2873E92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C37" authorId="0" shapeId="0" xr:uid="{87F056DE-2C4F-7646-B3D1-8927178B2DF0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D37" authorId="0" shapeId="0" xr:uid="{8A4FE83B-0470-B649-802F-0FFF90EAA1AB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E37" authorId="0" shapeId="0" xr:uid="{B0F6F2AE-7FAB-984A-A296-A69345DE84A6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F37" authorId="0" shapeId="0" xr:uid="{FBA71840-4822-1047-8942-2A33C84FC7E8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G37" authorId="0" shapeId="0" xr:uid="{D5FF9534-1318-5644-855C-ABF21E5A7E00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H37" authorId="0" shapeId="0" xr:uid="{80BC0B4B-66B3-BD4A-9E9A-828F64D31EBF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I37" authorId="0" shapeId="0" xr:uid="{4F36A826-3496-B94E-9625-D1297A211498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J37" authorId="0" shapeId="0" xr:uid="{72CD2222-6416-D945-8A1A-0C3303F0EE6F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B38" authorId="0" shapeId="0" xr:uid="{C306841F-5D23-2C4C-90B6-8985687C8889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C38" authorId="0" shapeId="0" xr:uid="{E390606A-6699-6847-8AEB-E74AB82C6321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D38" authorId="0" shapeId="0" xr:uid="{3DA383C6-F470-E14F-87A4-15DE0A64B75F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E38" authorId="0" shapeId="0" xr:uid="{FFB7F39B-38EF-F740-95F8-AF62B811E004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F38" authorId="0" shapeId="0" xr:uid="{A2387E08-C83E-A84D-BC6D-E22F9F114E05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G38" authorId="0" shapeId="0" xr:uid="{F22B8E4E-8352-EE48-AC6D-F8F978BF3299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H38" authorId="0" shapeId="0" xr:uid="{BE248226-0359-6143-9B7F-60B19D01D733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I38" authorId="0" shapeId="0" xr:uid="{A5EAE10A-0B23-1346-B200-BA55DE46B3CE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J38" authorId="0" shapeId="0" xr:uid="{AD7F2C5B-7E15-2848-8D71-CDA944921385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B39" authorId="0" shapeId="0" xr:uid="{2E96FEBA-0A41-D04A-BF4A-54BEEA64D4D8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C39" authorId="0" shapeId="0" xr:uid="{18C68B03-A671-5540-A73C-A8D9965BE708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D39" authorId="0" shapeId="0" xr:uid="{0C4BC9DF-015E-DA40-96F0-0FAB51D28E75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E39" authorId="0" shapeId="0" xr:uid="{C234EB78-AB13-6A44-9B47-22DD6556431E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F39" authorId="0" shapeId="0" xr:uid="{D8B2E1A3-DB9A-184C-A1F4-073E85EC3CD7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G39" authorId="0" shapeId="0" xr:uid="{93F44DDC-16D4-B548-87BB-2927F7EC7888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H39" authorId="0" shapeId="0" xr:uid="{944DE2FB-A66C-F049-A1AC-5F8F70D478F8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I39" authorId="0" shapeId="0" xr:uid="{6E22E10F-64BB-AE40-B39C-0668566D5990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J39" authorId="0" shapeId="0" xr:uid="{A74D9310-650C-5A4C-9059-1D057359B962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B40" authorId="0" shapeId="0" xr:uid="{14EDE93F-1B9A-B942-96A1-1972265FBA53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C40" authorId="0" shapeId="0" xr:uid="{6D2145C1-1CA4-C04B-9965-1FCFF64BD774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D40" authorId="0" shapeId="0" xr:uid="{42B58912-175E-9B4B-A765-B921DC7A1388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E40" authorId="0" shapeId="0" xr:uid="{A0AF2B65-630D-F84B-B72C-503C3FD93682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F40" authorId="0" shapeId="0" xr:uid="{96F4D657-D4A1-AC46-9112-C5091E59685E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G40" authorId="0" shapeId="0" xr:uid="{ABAC0D77-5F6C-DC46-9934-A60DFF5BF1B4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H40" authorId="0" shapeId="0" xr:uid="{B05C259F-174B-F14C-975C-4ACC7586A59C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I40" authorId="0" shapeId="0" xr:uid="{1B63BBFB-FDB9-7747-92FB-7FD59BA2BAEC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J40" authorId="0" shapeId="0" xr:uid="{1AF65A0D-4354-6C48-AB94-7494A2663728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B41" authorId="0" shapeId="0" xr:uid="{E273CCFC-E6E7-3144-A5B7-E54C58BD3659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C41" authorId="0" shapeId="0" xr:uid="{287EBAA6-53BE-5440-B043-05E5D484EFCA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D41" authorId="0" shapeId="0" xr:uid="{E976DB7D-36EF-8041-B9BF-C3C6C469F7BD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E41" authorId="0" shapeId="0" xr:uid="{A67309FF-6507-B646-A076-A0D67252FD6A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F41" authorId="0" shapeId="0" xr:uid="{07C90C50-7CAC-3D49-AAAB-FEC1F2576CD1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G41" authorId="0" shapeId="0" xr:uid="{37776C32-244B-D544-A7AE-D4782AAC8E15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H41" authorId="0" shapeId="0" xr:uid="{EC8FBA90-05D1-3047-9961-2C4DCBA6E41C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I41" authorId="0" shapeId="0" xr:uid="{C04E7F69-D04D-8242-B579-F3F26C09DAED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J41" authorId="0" shapeId="0" xr:uid="{CD57C4B5-333F-2640-9092-E11CC04DE437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B42" authorId="0" shapeId="0" xr:uid="{644731FB-279C-9145-A071-1F969C4DAAB9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C42" authorId="0" shapeId="0" xr:uid="{D4755B30-4790-1546-8145-4C4D94AF4AC6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D42" authorId="0" shapeId="0" xr:uid="{3C4BE9C3-85C3-AA41-A187-4E725E40B325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E42" authorId="0" shapeId="0" xr:uid="{0661F4EB-44F9-054D-AEE9-E494B8ED57CC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F42" authorId="0" shapeId="0" xr:uid="{EB21B9C4-386B-164C-B51A-4D2B13C5FC06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G42" authorId="0" shapeId="0" xr:uid="{89E27C36-B87C-5447-8706-5ABC0F0EA26C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H42" authorId="0" shapeId="0" xr:uid="{0B08211B-99FC-5047-92A3-25D1375A6247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I42" authorId="0" shapeId="0" xr:uid="{3C3898F7-149A-6B4C-B5CE-EDA972956381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J42" authorId="0" shapeId="0" xr:uid="{7F14FDEF-49AB-9A4A-8FED-B8B190862EFF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B45" authorId="0" shapeId="0" xr:uid="{25D359E3-00A9-F84A-81AF-269C2F19CF66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C45" authorId="0" shapeId="0" xr:uid="{AA2A4757-FC3A-6446-A678-FB31CE8477AE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D45" authorId="0" shapeId="0" xr:uid="{164C0650-960C-EE4A-9886-603D1B093EE5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E45" authorId="0" shapeId="0" xr:uid="{7A26C3E7-2543-C746-9BD5-42553EFBB665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F45" authorId="0" shapeId="0" xr:uid="{D7109F60-8D01-B243-B75C-0EF6CBAD7FDE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G45" authorId="0" shapeId="0" xr:uid="{7052C5C6-D991-C842-9ECB-28276AB61FFA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H45" authorId="0" shapeId="0" xr:uid="{B5784D8D-9A66-FC4F-913B-078C0E94594D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I45" authorId="0" shapeId="0" xr:uid="{07BFD2DA-09EB-9043-A6CB-B826B5F907D2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J45" authorId="0" shapeId="0" xr:uid="{7FB124E6-FE8D-5943-B21C-997FE56548F3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B46" authorId="0" shapeId="0" xr:uid="{CE5203B6-7DDA-4F40-B275-A1D5B03614D5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C46" authorId="0" shapeId="0" xr:uid="{62AE6B8F-438A-6C4F-9285-E7A0F52555BD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D46" authorId="0" shapeId="0" xr:uid="{98A4DB3B-5E35-7447-9087-29A3F39B037C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E46" authorId="0" shapeId="0" xr:uid="{0D3D248D-A7BD-F64C-84EF-AE52B934AFC1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F46" authorId="0" shapeId="0" xr:uid="{04410241-5511-384A-AC26-B9A068D7A030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G46" authorId="0" shapeId="0" xr:uid="{5664A928-1C75-BE46-A174-7B55B49E9ACE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H46" authorId="0" shapeId="0" xr:uid="{893E9C54-D176-3D46-AE1E-798B7809C829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I46" authorId="0" shapeId="0" xr:uid="{0663F781-09AB-8843-AC7E-7B08B120D35A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J46" authorId="0" shapeId="0" xr:uid="{FEFA4CDA-C054-7143-A434-F7B63AD173AD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B47" authorId="0" shapeId="0" xr:uid="{DAAA500C-D45C-8844-B7A7-3BD4224D75C3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C47" authorId="0" shapeId="0" xr:uid="{E1994DF3-7C5B-4043-A372-2B09827854BB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D47" authorId="0" shapeId="0" xr:uid="{B38CF756-2DB6-4D47-8113-01B5F3F40A03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E47" authorId="0" shapeId="0" xr:uid="{DFEBBBD3-E8C3-AF4B-A528-D00DA7E4D690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F47" authorId="0" shapeId="0" xr:uid="{52EE2B4D-B108-6C43-BDDF-ECCD5565B5CC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G47" authorId="0" shapeId="0" xr:uid="{F0C839CF-63F2-1E46-AB3C-E1743675FE6A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H47" authorId="0" shapeId="0" xr:uid="{6DBD27EA-BFCF-2D47-952A-34CDF5949818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I47" authorId="0" shapeId="0" xr:uid="{F9471099-3EDF-104B-B5A1-E97197928774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J47" authorId="0" shapeId="0" xr:uid="{FF74ABE8-6D9A-1A47-AFB4-211FE6B3AC40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B48" authorId="0" shapeId="0" xr:uid="{B1630594-A4D2-6348-904E-85EEF9FA1FC4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C48" authorId="0" shapeId="0" xr:uid="{F129A157-044B-D34D-8849-5CC89A3E2872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D48" authorId="0" shapeId="0" xr:uid="{354F1C76-FC57-564F-974B-9129E982845B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E48" authorId="0" shapeId="0" xr:uid="{D19BBA90-FF71-FB40-ACC7-33288563780F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F48" authorId="0" shapeId="0" xr:uid="{817BAFE1-9BCB-954C-87FF-D0E0EBCC51D3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G48" authorId="0" shapeId="0" xr:uid="{B6E6184D-7F31-5641-AD70-E5D1AAC39411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H48" authorId="0" shapeId="0" xr:uid="{BD210350-BD71-2443-9352-054DF83888F2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I48" authorId="0" shapeId="0" xr:uid="{34DE3739-9F65-3648-8801-6504A893F8B6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J48" authorId="0" shapeId="0" xr:uid="{364C3E79-5CE5-474D-8EB6-936B2FEF3C70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B49" authorId="0" shapeId="0" xr:uid="{A65A1EB8-CC65-DC46-B0CF-EE5C778B0FB2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C49" authorId="0" shapeId="0" xr:uid="{0BD9F4B8-EC06-1949-B81F-BC31FBF9240D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D49" authorId="0" shapeId="0" xr:uid="{2824D821-7780-6843-BBC1-E94EB74D9698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E49" authorId="0" shapeId="0" xr:uid="{B7104E2F-31B8-6B41-B796-F1F2D95AD4DB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F49" authorId="0" shapeId="0" xr:uid="{76949D6F-E725-D347-81FE-8B2A1DFFC3C5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G49" authorId="0" shapeId="0" xr:uid="{FD7970E0-7617-534F-981C-8B5E314C70B2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H49" authorId="0" shapeId="0" xr:uid="{4E0B4D07-43F9-A045-88E1-13F23D41E996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I49" authorId="0" shapeId="0" xr:uid="{E73A53C4-00FA-EC41-8C7E-ECBDFDC89E08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J49" authorId="0" shapeId="0" xr:uid="{289C6CF5-A1E1-4D40-AD19-155C89D4B3B3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B50" authorId="0" shapeId="0" xr:uid="{A81290B8-01A9-8545-8B60-61BCCFEB0970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C50" authorId="0" shapeId="0" xr:uid="{C206C8B6-94A7-3F42-ACB0-D9D2C1A2EE88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D50" authorId="0" shapeId="0" xr:uid="{07264FB6-9ECD-D846-9539-3AE8C2AC45EC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E50" authorId="0" shapeId="0" xr:uid="{94C5E7EA-0740-5244-9218-A0B5EC0A2775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F50" authorId="0" shapeId="0" xr:uid="{AF375121-A393-FE4F-AD89-BB3497BE8ECC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G50" authorId="0" shapeId="0" xr:uid="{0CCA3760-4913-6844-9CA7-55A0A2AA5D00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H50" authorId="0" shapeId="0" xr:uid="{67C31485-B3B3-6F4E-9BFA-269080E0A3AA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I50" authorId="0" shapeId="0" xr:uid="{FF445A59-3FCE-E841-A9BF-1909D77EF9F8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J50" authorId="0" shapeId="0" xr:uid="{6F571D54-EC9A-CA4C-8B39-5FAC4A61D426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B51" authorId="0" shapeId="0" xr:uid="{D567BB0D-CC5B-5A40-8BBF-4F9A7AF8FF77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C51" authorId="0" shapeId="0" xr:uid="{A9C0E3CF-EF32-984D-93CC-D4F42D68F453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D51" authorId="0" shapeId="0" xr:uid="{AD9889FA-7015-C84A-B75D-9073A75777C2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E51" authorId="0" shapeId="0" xr:uid="{5526C74F-4A41-7945-88F8-31C158FB6A8C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F51" authorId="0" shapeId="0" xr:uid="{FEBAB18D-F83C-A347-B1EB-C7789C95C306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G51" authorId="0" shapeId="0" xr:uid="{4C19494B-7461-844D-B3FE-317E6B669164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H51" authorId="0" shapeId="0" xr:uid="{ACCE23F0-EE7E-E449-90C6-6DE71526A4C0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I51" authorId="0" shapeId="0" xr:uid="{B52C117B-CCED-B24E-8E1A-7EB0E3D0E8EE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J51" authorId="0" shapeId="0" xr:uid="{FA204C18-A87F-0A49-B73F-A93E94668CC3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B52" authorId="0" shapeId="0" xr:uid="{D546915F-2FB0-CD46-9FD9-0FA6B6F2929B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C52" authorId="0" shapeId="0" xr:uid="{93AE3C3A-9F88-7E47-9F2F-C8DF77074EC4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D52" authorId="0" shapeId="0" xr:uid="{3A0798E2-7C36-224B-A77A-45D29E3C76BB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E52" authorId="0" shapeId="0" xr:uid="{998F1D77-E5FD-D64C-997F-8E7DF54977BB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F52" authorId="0" shapeId="0" xr:uid="{AA6E2C64-BC1F-4E49-9436-98D412E82E09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G52" authorId="0" shapeId="0" xr:uid="{15F336B1-D4E3-324D-87D4-DA34B8658370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H52" authorId="0" shapeId="0" xr:uid="{1B7A1A5C-66DB-8140-A3DD-B421F74A8F9B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I52" authorId="0" shapeId="0" xr:uid="{4D93405F-C49A-E445-8950-8A63B0060C86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J52" authorId="0" shapeId="0" xr:uid="{BA17F2E1-0107-5E4B-A5A2-5277EE96EBDD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B55" authorId="0" shapeId="0" xr:uid="{7C913066-3588-AF44-9176-B62C5F4598DF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C55" authorId="0" shapeId="0" xr:uid="{44CCFF8B-F982-9744-96A0-0D86CED29074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D55" authorId="0" shapeId="0" xr:uid="{B06C0B0A-5FC5-7A40-80E6-6BC9CC535424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E55" authorId="0" shapeId="0" xr:uid="{F2BA7768-2521-AB4E-A589-5C22BEA3BBBF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F55" authorId="0" shapeId="0" xr:uid="{6029DE89-2B04-4D40-86B0-16E04FD19F60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G55" authorId="0" shapeId="0" xr:uid="{3B3ADDD0-4C52-0545-8BE0-12E174B2D2E7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H55" authorId="0" shapeId="0" xr:uid="{D42EE972-180A-F64E-ABE3-12E7471D2E3B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I55" authorId="0" shapeId="0" xr:uid="{7F7B327E-AD7E-B241-997A-B42F5C5EE1BB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J55" authorId="0" shapeId="0" xr:uid="{F6707FDB-576C-AE47-BEB3-ECE2A44CB1C7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B56" authorId="0" shapeId="0" xr:uid="{D2549A6A-D2FD-6E48-AD06-67F0D9DAD8B9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C56" authorId="0" shapeId="0" xr:uid="{887CDC62-303B-5D4F-9529-98DFA04E846E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D56" authorId="0" shapeId="0" xr:uid="{FF602788-3F3D-144C-AD2F-2C6D021767E5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E56" authorId="0" shapeId="0" xr:uid="{BFBAD283-B505-5D44-B10B-5E2BB3D35B1C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F56" authorId="0" shapeId="0" xr:uid="{45093C2F-EB7C-6745-9941-4A588A54B51F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G56" authorId="0" shapeId="0" xr:uid="{D1E967A0-D99A-2441-905C-2F51EF7C6D27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H56" authorId="0" shapeId="0" xr:uid="{4D6CC351-D633-F64E-A1AB-EAF2A69AEBC2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I56" authorId="0" shapeId="0" xr:uid="{731B5226-AE77-8F40-8A12-ECE05DF6F5BD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J56" authorId="0" shapeId="0" xr:uid="{CE810DE2-9543-3842-AFD1-BDD3674388D3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B57" authorId="0" shapeId="0" xr:uid="{EE1F91F1-C5B6-D840-8FDC-C12C220C2CB5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C57" authorId="0" shapeId="0" xr:uid="{AF2C5D48-7BE0-1540-8C9D-7EDAD7DAD048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D57" authorId="0" shapeId="0" xr:uid="{C45AB445-4D59-0447-8607-1C820C8175F8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E57" authorId="0" shapeId="0" xr:uid="{57760ACB-D3FB-164A-A33F-4DB861E48E07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F57" authorId="0" shapeId="0" xr:uid="{7CF5716A-D6F5-4940-9910-CF52EC5A440F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G57" authorId="0" shapeId="0" xr:uid="{98699645-EA90-DD47-B136-BC9A98483454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H57" authorId="0" shapeId="0" xr:uid="{0F3856B3-EDE7-4F4A-9863-1B16EC2902C0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I57" authorId="0" shapeId="0" xr:uid="{21603230-E041-E648-B4BB-A80CC725D5A5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J57" authorId="0" shapeId="0" xr:uid="{DD647F7D-B755-5244-8DB3-7D0A7F9E50ED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B58" authorId="0" shapeId="0" xr:uid="{C4345D71-623D-B746-875B-8EACCE1D46C9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C58" authorId="0" shapeId="0" xr:uid="{140F806A-2D2A-494F-B079-2E9CEFE6FCEA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D58" authorId="0" shapeId="0" xr:uid="{FFC92FCC-6E2E-BC42-AC45-F3BDD91FFF20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E58" authorId="0" shapeId="0" xr:uid="{D629A1FB-ACC9-E040-87D9-6B2AF4421D6F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F58" authorId="0" shapeId="0" xr:uid="{73E5A6CD-5350-684D-8EA5-EE3A8679A129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G58" authorId="0" shapeId="0" xr:uid="{DE97E14E-EE99-B843-8D08-4DDFC1E4AC62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H58" authorId="0" shapeId="0" xr:uid="{F211F612-48A3-8F41-A5E4-82A3232685AB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I58" authorId="0" shapeId="0" xr:uid="{1C63A063-E07C-EC40-93D4-EADC94EB95C5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J58" authorId="0" shapeId="0" xr:uid="{AF77E736-195C-7648-97B7-B8B89F3BD29D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B59" authorId="0" shapeId="0" xr:uid="{992222F2-C5D6-6142-AAAC-9E36BF0F9339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C59" authorId="0" shapeId="0" xr:uid="{608FBC8A-999E-3048-BEEE-6DA008AAF1A8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D59" authorId="0" shapeId="0" xr:uid="{BD660377-C130-1349-944A-29BABB336F62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E59" authorId="0" shapeId="0" xr:uid="{D20CE059-A1E2-9F4C-B140-4E8C88475096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F59" authorId="0" shapeId="0" xr:uid="{C69BD16A-ECA6-E749-8CF3-386C08E5498E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G59" authorId="0" shapeId="0" xr:uid="{A5272521-B599-EA45-8CD0-025A6D34AAF3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H59" authorId="0" shapeId="0" xr:uid="{C9648DE4-AF41-6B48-84C5-889110D4E9CD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I59" authorId="0" shapeId="0" xr:uid="{605647B2-E220-674D-BC7B-0A9042B40CDD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J59" authorId="0" shapeId="0" xr:uid="{CF2CAAFC-EA69-2B4F-B160-F6BDD7CAAED7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B60" authorId="0" shapeId="0" xr:uid="{A6A93D3C-6D93-E14C-A89E-297D2B1802B3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C60" authorId="0" shapeId="0" xr:uid="{E03C0E15-F715-6643-ADF0-A9328A910CC0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D60" authorId="0" shapeId="0" xr:uid="{E4B44ACD-0D02-2646-8DF2-FE4AA580A504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E60" authorId="0" shapeId="0" xr:uid="{DC879AA4-FECA-D84B-8360-D552D0C0025C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F60" authorId="0" shapeId="0" xr:uid="{DED88F4B-C3CB-5742-916D-BC5969DE1BE5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G60" authorId="0" shapeId="0" xr:uid="{956DE95C-AFCA-D746-B20A-972806AEED2C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H60" authorId="0" shapeId="0" xr:uid="{4960D0E2-B0FE-DE43-9D52-D0FD6EC4DB3D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I60" authorId="0" shapeId="0" xr:uid="{8FB88C8E-A325-164E-A4FE-49228A70019E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J60" authorId="0" shapeId="0" xr:uid="{7F84D5B6-94DD-2845-ABDB-2A85926021BC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B61" authorId="0" shapeId="0" xr:uid="{A867C052-38B9-ED4D-9D4D-5C10939F24E1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C61" authorId="0" shapeId="0" xr:uid="{D92C0ADB-11EA-E247-9537-F5D480EF1AA6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D61" authorId="0" shapeId="0" xr:uid="{B59B36A1-37D1-3E45-A493-2A2F0916C10B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E61" authorId="0" shapeId="0" xr:uid="{2F6FE3BD-1E24-BB47-AA46-5BA3B887F34A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F61" authorId="0" shapeId="0" xr:uid="{8BC2D57E-64C8-EC48-8A2C-83615E4E6E72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G61" authorId="0" shapeId="0" xr:uid="{416E0677-3E17-1B4C-A957-87E8EC0704DB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H61" authorId="0" shapeId="0" xr:uid="{BB2D20C0-1B8A-2343-A690-DE08271D231F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I61" authorId="0" shapeId="0" xr:uid="{A7A18199-CD28-9845-8F5C-C2739A9ACF32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J61" authorId="0" shapeId="0" xr:uid="{2240480F-1DE9-FE4E-BBC9-EE771E165CD3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B62" authorId="0" shapeId="0" xr:uid="{8F45716F-461D-EE43-A718-D6C9DB36E7D3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C62" authorId="0" shapeId="0" xr:uid="{53D4C823-A60E-D045-9217-76B768577A9A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D62" authorId="0" shapeId="0" xr:uid="{C3EE7416-4714-274E-BD50-D36C7E9B4731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E62" authorId="0" shapeId="0" xr:uid="{FCBEA9D2-5403-3044-908D-FA40A5DD48BB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F62" authorId="0" shapeId="0" xr:uid="{1B12A786-ADF3-B143-A76B-AF24EF919A95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G62" authorId="0" shapeId="0" xr:uid="{616FE835-9E5F-B44C-9C0E-75CE518E2E13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H62" authorId="0" shapeId="0" xr:uid="{1B7B2468-EA88-1F4F-8080-10C1C7810D2C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I62" authorId="0" shapeId="0" xr:uid="{1D9DE94E-CF2B-BD4A-8E43-1D8B0A958AF9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J62" authorId="0" shapeId="0" xr:uid="{15303EF6-FC19-4D4B-B4E7-3512BFD4DDAD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<sst xmlns="http://schemas.openxmlformats.org/spreadsheetml/2006/main" count="382" uniqueCount="120">
  <si>
    <t>Decision Variables</t>
  </si>
  <si>
    <t>Constraints</t>
  </si>
  <si>
    <t>RHS</t>
  </si>
  <si>
    <t>Objective</t>
  </si>
  <si>
    <t>Cost, $</t>
  </si>
  <si>
    <t>Minimize daily cost, $</t>
  </si>
  <si>
    <t>LHS</t>
  </si>
  <si>
    <t>&gt;=</t>
  </si>
  <si>
    <t>&lt;=</t>
  </si>
  <si>
    <t>8am</t>
  </si>
  <si>
    <t>10am</t>
  </si>
  <si>
    <t>12pm</t>
  </si>
  <si>
    <t>2pm</t>
  </si>
  <si>
    <t>4pm</t>
  </si>
  <si>
    <t>Scheduling based on the model decisions</t>
  </si>
  <si>
    <t xml:space="preserve">Daily Scheduling </t>
  </si>
  <si>
    <t>$D$19</t>
  </si>
  <si>
    <t>$C$14,$C$3:$C$10</t>
  </si>
  <si>
    <t>Objective Function is to minimize total cost:</t>
  </si>
  <si>
    <t>Constraints:</t>
  </si>
  <si>
    <t>$B$23,$B$3:$B$9</t>
  </si>
  <si>
    <t>Number of people working on Monday</t>
  </si>
  <si>
    <t>Data for chart</t>
  </si>
  <si>
    <t>Number of Risky Projects</t>
  </si>
  <si>
    <t>$C$3</t>
  </si>
  <si>
    <t>$C$4</t>
  </si>
  <si>
    <t>$C$5</t>
  </si>
  <si>
    <t>$C$6</t>
  </si>
  <si>
    <t>$C$7</t>
  </si>
  <si>
    <t>$D$22</t>
  </si>
  <si>
    <t>$C$17,$C$4:$C$7</t>
  </si>
  <si>
    <t>Number of Tellers from 12 to 2 pm</t>
  </si>
  <si>
    <t/>
  </si>
  <si>
    <t>$D$4</t>
  </si>
  <si>
    <t>Number of tellers 12-2 pm</t>
  </si>
  <si>
    <t>Full-time cost, $/day</t>
  </si>
  <si>
    <t>Output</t>
  </si>
  <si>
    <t>$D$33</t>
  </si>
  <si>
    <r>
      <t xml:space="preserve"> F</t>
    </r>
    <r>
      <rPr>
        <vertAlign val="subscript"/>
        <sz val="18"/>
        <color theme="3" tint="0.39997558519241921"/>
        <rFont val="Calibri"/>
        <family val="2"/>
      </rPr>
      <t xml:space="preserve">8AM </t>
    </r>
  </si>
  <si>
    <r>
      <t>P</t>
    </r>
    <r>
      <rPr>
        <vertAlign val="subscript"/>
        <sz val="18"/>
        <color theme="9" tint="-0.249977111117893"/>
        <rFont val="Calibri"/>
        <family val="2"/>
      </rPr>
      <t>8PM</t>
    </r>
  </si>
  <si>
    <r>
      <t>P</t>
    </r>
    <r>
      <rPr>
        <vertAlign val="subscript"/>
        <sz val="18"/>
        <color theme="9" tint="-0.249977111117893"/>
        <rFont val="Calibri"/>
        <family val="2"/>
      </rPr>
      <t>8AM</t>
    </r>
  </si>
  <si>
    <t xml:space="preserve">                                                  8am        10am        12pm          2pm         4pm         6pm          8pm         10pm       12am         2am         4am           6am         8am</t>
  </si>
  <si>
    <r>
      <t>F</t>
    </r>
    <r>
      <rPr>
        <vertAlign val="subscript"/>
        <sz val="18"/>
        <color theme="3" tint="0.39997558519241921"/>
        <rFont val="Calibri"/>
        <family val="2"/>
      </rPr>
      <t>12AM</t>
    </r>
  </si>
  <si>
    <r>
      <t>F</t>
    </r>
    <r>
      <rPr>
        <vertAlign val="subscript"/>
        <sz val="20"/>
        <color theme="3" tint="0.39997558519241921"/>
        <rFont val="Calibri"/>
        <family val="2"/>
      </rPr>
      <t>4PM</t>
    </r>
  </si>
  <si>
    <t>Full Time Doctor Starting at 8 AM</t>
  </si>
  <si>
    <t>Full Time Doctor Starting at 12 AM</t>
  </si>
  <si>
    <t>Full Time Doctor Starting at 4 PM</t>
  </si>
  <si>
    <t>Part Time Doctor Starting at 8 AM</t>
  </si>
  <si>
    <t>Part Time Doctor Starting at 8 PM</t>
  </si>
  <si>
    <r>
      <t>F</t>
    </r>
    <r>
      <rPr>
        <b/>
        <vertAlign val="subscript"/>
        <sz val="12"/>
        <rFont val="Calibri"/>
        <family val="2"/>
      </rPr>
      <t xml:space="preserve">8AM  </t>
    </r>
    <r>
      <rPr>
        <b/>
        <sz val="12"/>
        <rFont val="Calibri"/>
        <family val="2"/>
      </rPr>
      <t xml:space="preserve">  = </t>
    </r>
  </si>
  <si>
    <r>
      <t>F</t>
    </r>
    <r>
      <rPr>
        <b/>
        <vertAlign val="subscript"/>
        <sz val="12"/>
        <rFont val="Calibri"/>
        <family val="2"/>
      </rPr>
      <t>4PM</t>
    </r>
    <r>
      <rPr>
        <b/>
        <sz val="12"/>
        <rFont val="Calibri"/>
        <family val="2"/>
      </rPr>
      <t xml:space="preserve">    = </t>
    </r>
  </si>
  <si>
    <r>
      <t>F</t>
    </r>
    <r>
      <rPr>
        <b/>
        <vertAlign val="subscript"/>
        <sz val="12"/>
        <rFont val="Calibri"/>
        <family val="2"/>
      </rPr>
      <t xml:space="preserve">12AM   </t>
    </r>
    <r>
      <rPr>
        <b/>
        <sz val="12"/>
        <rFont val="Calibri"/>
        <family val="2"/>
      </rPr>
      <t>=</t>
    </r>
  </si>
  <si>
    <r>
      <t>P</t>
    </r>
    <r>
      <rPr>
        <b/>
        <vertAlign val="subscript"/>
        <sz val="12"/>
        <rFont val="Calibri"/>
        <family val="2"/>
      </rPr>
      <t xml:space="preserve">8AM     </t>
    </r>
    <r>
      <rPr>
        <b/>
        <sz val="12"/>
        <rFont val="Calibri"/>
        <family val="2"/>
      </rPr>
      <t>=</t>
    </r>
  </si>
  <si>
    <r>
      <t>P</t>
    </r>
    <r>
      <rPr>
        <b/>
        <vertAlign val="subscript"/>
        <sz val="12"/>
        <rFont val="Calibri"/>
        <family val="2"/>
      </rPr>
      <t xml:space="preserve">8PM    </t>
    </r>
    <r>
      <rPr>
        <b/>
        <sz val="12"/>
        <rFont val="Calibri"/>
        <family val="2"/>
      </rPr>
      <t xml:space="preserve"> =</t>
    </r>
  </si>
  <si>
    <t xml:space="preserve">Doctors reuired  from 9 Am  - 2 Pm </t>
  </si>
  <si>
    <t xml:space="preserve">Doctors reuired  from 12 Am - 9Am </t>
  </si>
  <si>
    <t>6pm</t>
  </si>
  <si>
    <t>8pm</t>
  </si>
  <si>
    <t>10pm</t>
  </si>
  <si>
    <t>12am</t>
  </si>
  <si>
    <t>2am</t>
  </si>
  <si>
    <t>4am</t>
  </si>
  <si>
    <t>6am</t>
  </si>
  <si>
    <r>
      <t>F</t>
    </r>
    <r>
      <rPr>
        <b/>
        <vertAlign val="subscript"/>
        <sz val="12"/>
        <rFont val="Calibri"/>
        <family val="2"/>
      </rPr>
      <t>8AM</t>
    </r>
    <r>
      <rPr>
        <b/>
        <sz val="12"/>
        <rFont val="Calibri"/>
        <family val="2"/>
      </rPr>
      <t xml:space="preserve"> + P</t>
    </r>
    <r>
      <rPr>
        <b/>
        <vertAlign val="subscript"/>
        <sz val="12"/>
        <rFont val="Calibri"/>
        <family val="2"/>
      </rPr>
      <t>8AM</t>
    </r>
    <r>
      <rPr>
        <b/>
        <sz val="12"/>
        <rFont val="Calibri"/>
        <family val="2"/>
      </rPr>
      <t xml:space="preserve"> =&gt; 8</t>
    </r>
  </si>
  <si>
    <r>
      <t>F</t>
    </r>
    <r>
      <rPr>
        <b/>
        <vertAlign val="subscript"/>
        <sz val="12"/>
        <rFont val="Calibri"/>
        <family val="2"/>
      </rPr>
      <t>12AM</t>
    </r>
    <r>
      <rPr>
        <b/>
        <sz val="12"/>
        <rFont val="Calibri"/>
        <family val="2"/>
      </rPr>
      <t xml:space="preserve"> + P</t>
    </r>
    <r>
      <rPr>
        <b/>
        <vertAlign val="subscript"/>
        <sz val="12"/>
        <rFont val="Calibri"/>
        <family val="2"/>
      </rPr>
      <t>8PM</t>
    </r>
    <r>
      <rPr>
        <b/>
        <sz val="12"/>
        <rFont val="Calibri"/>
        <family val="2"/>
      </rPr>
      <t xml:space="preserve"> =&gt; 5</t>
    </r>
  </si>
  <si>
    <r>
      <t>F</t>
    </r>
    <r>
      <rPr>
        <b/>
        <vertAlign val="subscript"/>
        <sz val="12"/>
        <rFont val="Calibri"/>
        <family val="2"/>
      </rPr>
      <t xml:space="preserve">8AM, </t>
    </r>
    <r>
      <rPr>
        <b/>
        <sz val="12"/>
        <rFont val="Calibri"/>
        <family val="2"/>
      </rPr>
      <t>F</t>
    </r>
    <r>
      <rPr>
        <b/>
        <vertAlign val="subscript"/>
        <sz val="12"/>
        <rFont val="Calibri"/>
        <family val="2"/>
      </rPr>
      <t xml:space="preserve">12AM, </t>
    </r>
    <r>
      <rPr>
        <b/>
        <sz val="12"/>
        <rFont val="Calibri"/>
        <family val="2"/>
      </rPr>
      <t>F</t>
    </r>
    <r>
      <rPr>
        <b/>
        <vertAlign val="subscript"/>
        <sz val="12"/>
        <rFont val="Calibri"/>
        <family val="2"/>
      </rPr>
      <t xml:space="preserve">4PM, </t>
    </r>
    <r>
      <rPr>
        <b/>
        <sz val="12"/>
        <rFont val="Calibri"/>
        <family val="2"/>
      </rPr>
      <t>P</t>
    </r>
    <r>
      <rPr>
        <b/>
        <vertAlign val="subscript"/>
        <sz val="12"/>
        <rFont val="Calibri"/>
        <family val="2"/>
      </rPr>
      <t xml:space="preserve">8AM, </t>
    </r>
    <r>
      <rPr>
        <b/>
        <sz val="12"/>
        <rFont val="Calibri"/>
        <family val="2"/>
      </rPr>
      <t>P</t>
    </r>
    <r>
      <rPr>
        <b/>
        <vertAlign val="subscript"/>
        <sz val="12"/>
        <rFont val="Calibri"/>
        <family val="2"/>
      </rPr>
      <t xml:space="preserve">8PM </t>
    </r>
    <r>
      <rPr>
        <b/>
        <sz val="12"/>
        <rFont val="Calibri"/>
        <family val="2"/>
      </rPr>
      <t>=&gt; 0</t>
    </r>
  </si>
  <si>
    <r>
      <t>F</t>
    </r>
    <r>
      <rPr>
        <b/>
        <vertAlign val="subscript"/>
        <sz val="12"/>
        <rFont val="Calibri"/>
        <family val="2"/>
      </rPr>
      <t xml:space="preserve">8AM     </t>
    </r>
    <r>
      <rPr>
        <b/>
        <sz val="12"/>
        <rFont val="Calibri"/>
        <family val="2"/>
      </rPr>
      <t>= Full Time Doctor starting shift at 8 AM</t>
    </r>
  </si>
  <si>
    <r>
      <t>F</t>
    </r>
    <r>
      <rPr>
        <b/>
        <vertAlign val="subscript"/>
        <sz val="12"/>
        <rFont val="Calibri"/>
        <family val="2"/>
      </rPr>
      <t xml:space="preserve">4PM     </t>
    </r>
    <r>
      <rPr>
        <b/>
        <sz val="12"/>
        <rFont val="Calibri"/>
        <family val="2"/>
      </rPr>
      <t>= Full Time Doctor starting shift at 4 PM</t>
    </r>
  </si>
  <si>
    <r>
      <t>F</t>
    </r>
    <r>
      <rPr>
        <b/>
        <vertAlign val="subscript"/>
        <sz val="12"/>
        <rFont val="Calibri"/>
        <family val="2"/>
      </rPr>
      <t xml:space="preserve">12AM   </t>
    </r>
    <r>
      <rPr>
        <b/>
        <sz val="12"/>
        <rFont val="Calibri"/>
        <family val="2"/>
      </rPr>
      <t>= Full Time Doctor starting shift at 12 AM</t>
    </r>
  </si>
  <si>
    <r>
      <t>P</t>
    </r>
    <r>
      <rPr>
        <b/>
        <vertAlign val="subscript"/>
        <sz val="12"/>
        <rFont val="Calibri"/>
        <family val="2"/>
      </rPr>
      <t xml:space="preserve">8AM     </t>
    </r>
    <r>
      <rPr>
        <b/>
        <sz val="12"/>
        <rFont val="Calibri"/>
        <family val="2"/>
      </rPr>
      <t>= Part Time Doctor starting shift at 8 AM</t>
    </r>
  </si>
  <si>
    <r>
      <t>P</t>
    </r>
    <r>
      <rPr>
        <b/>
        <vertAlign val="subscript"/>
        <sz val="12"/>
        <rFont val="Calibri"/>
        <family val="2"/>
      </rPr>
      <t xml:space="preserve">8PM     </t>
    </r>
    <r>
      <rPr>
        <b/>
        <sz val="12"/>
        <rFont val="Calibri"/>
        <family val="2"/>
      </rPr>
      <t>= Part Time Doctor starting shift at 8 PM</t>
    </r>
  </si>
  <si>
    <t>Number</t>
  </si>
  <si>
    <t>Doctors reuired  from 2 Pm  - 6 Pm (A)</t>
  </si>
  <si>
    <t>Doctors reuired  from 2 Pm  - 6 Pm (B)</t>
  </si>
  <si>
    <t>Doctors reuired  from 6 Pm  - 12 Am (A)</t>
  </si>
  <si>
    <t>Doctors reuired  from 6 Pm  - 12 Am (B)</t>
  </si>
  <si>
    <t>Doctors reuired  from 2 Pm  - 6 pm (A)</t>
  </si>
  <si>
    <t>Doctors reuired  from 2 Pm  - 6 pm (B)</t>
  </si>
  <si>
    <t>Doctors reuired  from 6 Am - 12Am (A)</t>
  </si>
  <si>
    <t>Doctors reuired  from 6 Am -  12Am (B)</t>
  </si>
  <si>
    <r>
      <t>F</t>
    </r>
    <r>
      <rPr>
        <b/>
        <vertAlign val="subscript"/>
        <sz val="12"/>
        <rFont val="Calibri"/>
        <family val="2"/>
      </rPr>
      <t>8AM</t>
    </r>
    <r>
      <rPr>
        <b/>
        <sz val="12"/>
        <rFont val="Calibri"/>
        <family val="2"/>
      </rPr>
      <t xml:space="preserve"> + P</t>
    </r>
    <r>
      <rPr>
        <b/>
        <vertAlign val="subscript"/>
        <sz val="12"/>
        <rFont val="Calibri"/>
        <family val="2"/>
      </rPr>
      <t>8AM</t>
    </r>
    <r>
      <rPr>
        <b/>
        <sz val="12"/>
        <rFont val="Calibri"/>
        <family val="2"/>
      </rPr>
      <t xml:space="preserve"> =&gt; 6</t>
    </r>
  </si>
  <si>
    <r>
      <t>F</t>
    </r>
    <r>
      <rPr>
        <b/>
        <vertAlign val="subscript"/>
        <sz val="12"/>
        <rFont val="Calibri"/>
        <family val="2"/>
      </rPr>
      <t>4PM</t>
    </r>
    <r>
      <rPr>
        <b/>
        <sz val="12"/>
        <rFont val="Calibri"/>
        <family val="2"/>
      </rPr>
      <t xml:space="preserve"> + P</t>
    </r>
    <r>
      <rPr>
        <b/>
        <vertAlign val="subscript"/>
        <sz val="12"/>
        <rFont val="Calibri"/>
        <family val="2"/>
      </rPr>
      <t>8AM</t>
    </r>
    <r>
      <rPr>
        <b/>
        <sz val="12"/>
        <rFont val="Calibri"/>
        <family val="2"/>
      </rPr>
      <t xml:space="preserve"> + 10</t>
    </r>
  </si>
  <si>
    <r>
      <t>F</t>
    </r>
    <r>
      <rPr>
        <b/>
        <vertAlign val="subscript"/>
        <sz val="12"/>
        <rFont val="Calibri"/>
        <family val="2"/>
      </rPr>
      <t>4PM</t>
    </r>
    <r>
      <rPr>
        <b/>
        <sz val="12"/>
        <rFont val="Calibri"/>
        <family val="2"/>
      </rPr>
      <t xml:space="preserve"> + P</t>
    </r>
    <r>
      <rPr>
        <b/>
        <vertAlign val="subscript"/>
        <sz val="12"/>
        <rFont val="Calibri"/>
        <family val="2"/>
      </rPr>
      <t>8PM</t>
    </r>
    <r>
      <rPr>
        <b/>
        <sz val="12"/>
        <rFont val="Calibri"/>
        <family val="2"/>
      </rPr>
      <t xml:space="preserve"> + 10</t>
    </r>
  </si>
  <si>
    <r>
      <t>F</t>
    </r>
    <r>
      <rPr>
        <b/>
        <vertAlign val="subscript"/>
        <sz val="12"/>
        <rFont val="Calibri"/>
        <family val="2"/>
      </rPr>
      <t>4PM</t>
    </r>
    <r>
      <rPr>
        <b/>
        <sz val="12"/>
        <rFont val="Calibri"/>
        <family val="2"/>
      </rPr>
      <t xml:space="preserve"> + P</t>
    </r>
    <r>
      <rPr>
        <b/>
        <vertAlign val="subscript"/>
        <sz val="12"/>
        <rFont val="Calibri"/>
        <family val="2"/>
      </rPr>
      <t>8AM</t>
    </r>
    <r>
      <rPr>
        <b/>
        <sz val="12"/>
        <rFont val="Calibri"/>
        <family val="2"/>
      </rPr>
      <t xml:space="preserve"> =&gt; 6</t>
    </r>
  </si>
  <si>
    <t>Doctors working in 8 hours shift starting at 4 pm</t>
  </si>
  <si>
    <t>Doctors working in 8 hours shift starting at 8 pm</t>
  </si>
  <si>
    <t>Doctors working in 8 hours shift starting at 12 aM</t>
  </si>
  <si>
    <t>Maximun part time doctors in 8 AM Shift</t>
  </si>
  <si>
    <t>Maximun part time doctors in 8 pM Shift</t>
  </si>
  <si>
    <t>$D$23</t>
  </si>
  <si>
    <t>$C$20,$C$3:$C$7</t>
  </si>
  <si>
    <t>Number of Dcotors from 9AM to 2PM</t>
  </si>
  <si>
    <t>Oneway analysis for Solver model in Ans_4_Dcotor_schedule worksheet</t>
  </si>
  <si>
    <t>Number of Dcotors from 9AM to 2PM (cell $D$23) values along side, output cell(s) along top</t>
  </si>
  <si>
    <t>$C$20</t>
  </si>
  <si>
    <t>Number of Doctors working from 9 AM to 2 PM</t>
  </si>
  <si>
    <t>Impact of change is Full Time doctor salary</t>
  </si>
  <si>
    <t>Twoway analysis for Solver model in Ans_5.1_Dcotor_schedule worksheet</t>
  </si>
  <si>
    <t>Output and Number of Doctors working from 9 AM to 2 PM value for chart</t>
  </si>
  <si>
    <t>Number of Doctors working from 9 AM to 2 PM value</t>
  </si>
  <si>
    <t>Output and Impact of change is Full Time doctor salary value for chart</t>
  </si>
  <si>
    <t>Impact of change is Full Time doctor salary value</t>
  </si>
  <si>
    <t>$D$5</t>
  </si>
  <si>
    <t>Number of Doctors working from 9 AM to 2 PM (cell $D$23) values along side, Impact of change is Full Time doctor salary (cell $D$5) values along top, output cell in corner</t>
  </si>
  <si>
    <t>Full Time Doctors</t>
  </si>
  <si>
    <t>Part Time Doctos</t>
  </si>
  <si>
    <t>Total Number of Doctors</t>
  </si>
  <si>
    <t>Non Negitivity Constraints</t>
  </si>
  <si>
    <t xml:space="preserve">Doctors required from 12 Am - 9Am </t>
  </si>
  <si>
    <t xml:space="preserve">Doctors required from 9 Am - 2 Pm </t>
  </si>
  <si>
    <t>Doctors required from 2 Pm - 6 pm - {2 pm to 4pm}</t>
  </si>
  <si>
    <t>Doctors required from 2 Pm - 6 pm (B) - {4 pm to 6pm}</t>
  </si>
  <si>
    <t>Doctors required from 6 Pm - 12Am (A) - {6 pm to 8pm}</t>
  </si>
  <si>
    <t>Doctors required from 6 Pm - 12Am (B) - {8 pm to 12pm}</t>
  </si>
  <si>
    <r>
      <t>1120(F</t>
    </r>
    <r>
      <rPr>
        <b/>
        <vertAlign val="subscript"/>
        <sz val="12"/>
        <rFont val="Calibri"/>
        <family val="2"/>
      </rPr>
      <t>8AM</t>
    </r>
    <r>
      <rPr>
        <b/>
        <sz val="12"/>
        <rFont val="Calibri"/>
        <family val="2"/>
      </rPr>
      <t>) + 1120(F</t>
    </r>
    <r>
      <rPr>
        <b/>
        <vertAlign val="subscript"/>
        <sz val="12"/>
        <rFont val="Calibri"/>
        <family val="2"/>
      </rPr>
      <t>4PM</t>
    </r>
    <r>
      <rPr>
        <b/>
        <sz val="12"/>
        <rFont val="Calibri"/>
        <family val="2"/>
      </rPr>
      <t>) + 1120(F</t>
    </r>
    <r>
      <rPr>
        <b/>
        <vertAlign val="subscript"/>
        <sz val="12"/>
        <rFont val="Calibri"/>
        <family val="2"/>
      </rPr>
      <t>12AM</t>
    </r>
    <r>
      <rPr>
        <b/>
        <sz val="12"/>
        <rFont val="Calibri"/>
        <family val="2"/>
      </rPr>
      <t>) + 504(P</t>
    </r>
    <r>
      <rPr>
        <b/>
        <vertAlign val="subscript"/>
        <sz val="12"/>
        <rFont val="Calibri"/>
        <family val="2"/>
      </rPr>
      <t>8AM</t>
    </r>
    <r>
      <rPr>
        <b/>
        <sz val="12"/>
        <rFont val="Calibri"/>
        <family val="2"/>
      </rPr>
      <t>) +504(P</t>
    </r>
    <r>
      <rPr>
        <b/>
        <vertAlign val="subscript"/>
        <sz val="12"/>
        <rFont val="Calibri"/>
        <family val="2"/>
      </rPr>
      <t>8PM</t>
    </r>
    <r>
      <rPr>
        <b/>
        <sz val="12"/>
        <rFont val="Calibri"/>
        <family val="2"/>
      </rPr>
      <t xml:space="preserve">) </t>
    </r>
  </si>
  <si>
    <t>Required Full time doctors starting at each shift</t>
  </si>
  <si>
    <r>
      <t>F</t>
    </r>
    <r>
      <rPr>
        <b/>
        <vertAlign val="subscript"/>
        <sz val="12"/>
        <rFont val="Calibri"/>
        <family val="2"/>
      </rPr>
      <t xml:space="preserve">8AM, </t>
    </r>
    <r>
      <rPr>
        <b/>
        <sz val="12"/>
        <rFont val="Calibri"/>
        <family val="2"/>
      </rPr>
      <t>F</t>
    </r>
    <r>
      <rPr>
        <b/>
        <vertAlign val="subscript"/>
        <sz val="12"/>
        <rFont val="Calibri"/>
        <family val="2"/>
      </rPr>
      <t xml:space="preserve">12AM, </t>
    </r>
    <r>
      <rPr>
        <b/>
        <sz val="12"/>
        <rFont val="Calibri"/>
        <family val="2"/>
      </rPr>
      <t>F</t>
    </r>
    <r>
      <rPr>
        <b/>
        <vertAlign val="subscript"/>
        <sz val="12"/>
        <rFont val="Calibri"/>
        <family val="2"/>
      </rPr>
      <t xml:space="preserve">4PM, </t>
    </r>
    <r>
      <rPr>
        <b/>
        <sz val="12"/>
        <rFont val="Calibri"/>
        <family val="2"/>
      </rPr>
      <t>=&gt; 2</t>
    </r>
  </si>
  <si>
    <t>Required Part time doctors starting at each shift</t>
  </si>
  <si>
    <r>
      <t>P</t>
    </r>
    <r>
      <rPr>
        <b/>
        <vertAlign val="subscript"/>
        <sz val="12"/>
        <rFont val="Calibri"/>
        <family val="2"/>
      </rPr>
      <t xml:space="preserve">8AM, </t>
    </r>
    <r>
      <rPr>
        <b/>
        <sz val="12"/>
        <rFont val="Calibri"/>
        <family val="2"/>
      </rPr>
      <t>P</t>
    </r>
    <r>
      <rPr>
        <b/>
        <vertAlign val="subscript"/>
        <sz val="12"/>
        <rFont val="Calibri"/>
        <family val="2"/>
      </rPr>
      <t>8PM  &lt;=</t>
    </r>
    <r>
      <rPr>
        <b/>
        <sz val="12"/>
        <rFont val="Calibri"/>
        <family val="2"/>
      </rPr>
      <t>7</t>
    </r>
  </si>
  <si>
    <r>
      <t>P</t>
    </r>
    <r>
      <rPr>
        <b/>
        <vertAlign val="subscript"/>
        <sz val="12"/>
        <rFont val="Calibri"/>
        <family val="2"/>
      </rPr>
      <t xml:space="preserve">8AM, </t>
    </r>
    <r>
      <rPr>
        <b/>
        <sz val="12"/>
        <rFont val="Calibri"/>
        <family val="2"/>
      </rPr>
      <t>P</t>
    </r>
    <r>
      <rPr>
        <b/>
        <vertAlign val="subscript"/>
        <sz val="12"/>
        <rFont val="Calibri"/>
        <family val="2"/>
      </rPr>
      <t>8PM &lt;=</t>
    </r>
    <r>
      <rPr>
        <b/>
        <sz val="12"/>
        <rFont val="Calibri"/>
        <family val="2"/>
      </rPr>
      <t xml:space="preserve"> 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</si>
</sst>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</numFmts>
  <fonts count="32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name val="Calibri"/>
      <family val="2"/>
      <scheme val="minor"/>
    </font>
    <font>
      <b/>
      <i/>
      <sz val="10"/>
      <name val="Arial"/>
      <family val="2"/>
    </font>
    <font>
      <b/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i/>
      <sz val="10"/>
      <color theme="1"/>
      <name val="Arial"/>
      <family val="2"/>
    </font>
    <font>
      <i/>
      <sz val="10"/>
      <color theme="1"/>
      <name val="Arial"/>
      <family val="2"/>
    </font>
    <font>
      <b/>
      <sz val="10"/>
      <color indexed="12"/>
      <name val="Arial"/>
      <family val="2"/>
    </font>
    <font>
      <b/>
      <sz val="10"/>
      <color indexed="10"/>
      <name val="Arial"/>
      <family val="2"/>
    </font>
    <font>
      <b/>
      <i/>
      <sz val="10"/>
      <name val="Arial"/>
      <family val="2"/>
    </font>
    <font>
      <b/>
      <sz val="10"/>
      <color theme="1"/>
      <name val="Arial"/>
      <family val="2"/>
    </font>
    <font>
      <b/>
      <i/>
      <sz val="10"/>
      <color rgb="FF0000FF"/>
      <name val="Arial"/>
      <family val="2"/>
    </font>
    <font>
      <b/>
      <i/>
      <sz val="10"/>
      <color rgb="FF0017C0"/>
      <name val="Arial"/>
      <family val="2"/>
    </font>
    <font>
      <sz val="10"/>
      <color rgb="FFFFFFFF"/>
      <name val="Arial"/>
      <family val="2"/>
    </font>
    <font>
      <sz val="16"/>
      <color theme="3" tint="0.39997558519241921"/>
      <name val="Calibri"/>
      <family val="2"/>
    </font>
    <font>
      <sz val="16"/>
      <color theme="9" tint="-0.249977111117893"/>
      <name val="Calibri"/>
      <family val="2"/>
    </font>
    <font>
      <sz val="14"/>
      <name val="Arial"/>
      <family val="2"/>
    </font>
    <font>
      <sz val="18"/>
      <color theme="3" tint="0.39997558519241921"/>
      <name val="Calibri"/>
      <family val="2"/>
    </font>
    <font>
      <vertAlign val="subscript"/>
      <sz val="18"/>
      <color theme="3" tint="0.39997558519241921"/>
      <name val="Calibri"/>
      <family val="2"/>
    </font>
    <font>
      <sz val="18"/>
      <color theme="9" tint="-0.249977111117893"/>
      <name val="Calibri"/>
      <family val="2"/>
    </font>
    <font>
      <vertAlign val="subscript"/>
      <sz val="18"/>
      <color theme="9" tint="-0.249977111117893"/>
      <name val="Calibri"/>
      <family val="2"/>
    </font>
    <font>
      <b/>
      <sz val="14"/>
      <name val="Arial"/>
      <family val="2"/>
    </font>
    <font>
      <sz val="20"/>
      <color theme="3" tint="0.39997558519241921"/>
      <name val="Calibri"/>
      <family val="2"/>
    </font>
    <font>
      <vertAlign val="subscript"/>
      <sz val="20"/>
      <color theme="3" tint="0.39997558519241921"/>
      <name val="Calibri"/>
      <family val="2"/>
    </font>
    <font>
      <b/>
      <sz val="12"/>
      <name val="Calibri"/>
      <family val="2"/>
    </font>
    <font>
      <b/>
      <vertAlign val="subscript"/>
      <sz val="12"/>
      <name val="Calibri"/>
      <family val="2"/>
    </font>
    <font>
      <b/>
      <sz val="10"/>
      <name val="Helvetica"/>
      <family val="2"/>
    </font>
    <font>
      <sz val="10"/>
      <color rgb="FF000000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06">
    <xf numFmtId="0" fontId="0" fillId="0" borderId="0" xfId="0"/>
    <xf numFmtId="0" fontId="3" fillId="0" borderId="0" xfId="2" applyFont="1"/>
    <xf numFmtId="0" fontId="8" fillId="0" borderId="1" xfId="0" applyFont="1" applyBorder="1"/>
    <xf numFmtId="0" fontId="8" fillId="0" borderId="0" xfId="0" applyFont="1"/>
    <xf numFmtId="0" fontId="9" fillId="0" borderId="1" xfId="0" applyFont="1" applyBorder="1" applyAlignment="1">
      <alignment horizontal="center"/>
    </xf>
    <xf numFmtId="0" fontId="10" fillId="0" borderId="1" xfId="0" applyFont="1" applyBorder="1"/>
    <xf numFmtId="0" fontId="11" fillId="0" borderId="0" xfId="0" applyFont="1"/>
    <xf numFmtId="0" fontId="7" fillId="0" borderId="1" xfId="0" applyFont="1" applyBorder="1" applyAlignment="1">
      <alignment horizontal="center"/>
    </xf>
    <xf numFmtId="2" fontId="12" fillId="2" borderId="1" xfId="0" applyNumberFormat="1" applyFont="1" applyFill="1" applyBorder="1" applyAlignment="1">
      <alignment horizontal="center"/>
    </xf>
    <xf numFmtId="164" fontId="7" fillId="4" borderId="1" xfId="0" applyNumberFormat="1" applyFont="1" applyFill="1" applyBorder="1" applyAlignment="1">
      <alignment horizontal="center"/>
    </xf>
    <xf numFmtId="0" fontId="7" fillId="0" borderId="0" xfId="0" applyFont="1"/>
    <xf numFmtId="0" fontId="8" fillId="0" borderId="0" xfId="0" applyFont="1" applyBorder="1"/>
    <xf numFmtId="0" fontId="8" fillId="0" borderId="0" xfId="0" applyFont="1" applyBorder="1" applyAlignment="1">
      <alignment horizontal="center"/>
    </xf>
    <xf numFmtId="0" fontId="7" fillId="0" borderId="0" xfId="0" applyFont="1" applyBorder="1"/>
    <xf numFmtId="0" fontId="7" fillId="0" borderId="1" xfId="2" applyFont="1" applyBorder="1" applyAlignment="1">
      <alignment horizontal="left"/>
    </xf>
    <xf numFmtId="0" fontId="13" fillId="0" borderId="0" xfId="2" applyFont="1" applyFill="1" applyBorder="1"/>
    <xf numFmtId="1" fontId="8" fillId="0" borderId="0" xfId="2" applyNumberFormat="1" applyFont="1" applyFill="1" applyBorder="1" applyAlignment="1">
      <alignment horizontal="center"/>
    </xf>
    <xf numFmtId="1" fontId="8" fillId="5" borderId="1" xfId="2" applyNumberFormat="1" applyFont="1" applyFill="1" applyBorder="1" applyAlignment="1">
      <alignment horizontal="center"/>
    </xf>
    <xf numFmtId="0" fontId="7" fillId="0" borderId="0" xfId="0" applyFont="1" applyBorder="1" applyAlignment="1">
      <alignment horizontal="left"/>
    </xf>
    <xf numFmtId="1" fontId="12" fillId="0" borderId="0" xfId="0" applyNumberFormat="1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8" fillId="0" borderId="0" xfId="0" applyFont="1" applyFill="1" applyBorder="1"/>
    <xf numFmtId="0" fontId="9" fillId="0" borderId="2" xfId="0" applyFont="1" applyBorder="1" applyAlignment="1">
      <alignment horizontal="center"/>
    </xf>
    <xf numFmtId="164" fontId="14" fillId="6" borderId="1" xfId="0" applyNumberFormat="1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1" fontId="7" fillId="6" borderId="1" xfId="0" applyNumberFormat="1" applyFont="1" applyFill="1" applyBorder="1" applyAlignment="1">
      <alignment horizontal="center"/>
    </xf>
    <xf numFmtId="0" fontId="2" fillId="0" borderId="1" xfId="0" applyFont="1" applyBorder="1"/>
    <xf numFmtId="49" fontId="0" fillId="0" borderId="0" xfId="0" applyNumberFormat="1"/>
    <xf numFmtId="0" fontId="1" fillId="0" borderId="0" xfId="0" applyFont="1"/>
    <xf numFmtId="0" fontId="16" fillId="0" borderId="0" xfId="0" applyFont="1" applyAlignment="1">
      <alignment horizontal="left" vertical="center" indent="3" readingOrder="1"/>
    </xf>
    <xf numFmtId="0" fontId="0" fillId="0" borderId="0" xfId="0" applyAlignment="1">
      <alignment horizontal="right" textRotation="90"/>
    </xf>
    <xf numFmtId="0" fontId="0" fillId="7" borderId="0" xfId="0" applyFill="1" applyAlignment="1">
      <alignment horizontal="right" textRotation="90"/>
    </xf>
    <xf numFmtId="0" fontId="17" fillId="0" borderId="0" xfId="0" applyFont="1"/>
    <xf numFmtId="1" fontId="0" fillId="0" borderId="0" xfId="0" applyNumberFormat="1"/>
    <xf numFmtId="4" fontId="0" fillId="0" borderId="4" xfId="0" applyNumberFormat="1" applyBorder="1"/>
    <xf numFmtId="2" fontId="0" fillId="0" borderId="5" xfId="0" applyNumberFormat="1" applyBorder="1"/>
    <xf numFmtId="2" fontId="0" fillId="0" borderId="6" xfId="0" applyNumberFormat="1" applyBorder="1"/>
    <xf numFmtId="4" fontId="0" fillId="0" borderId="7" xfId="0" applyNumberFormat="1" applyBorder="1"/>
    <xf numFmtId="2" fontId="0" fillId="0" borderId="0" xfId="0" applyNumberFormat="1" applyBorder="1"/>
    <xf numFmtId="2" fontId="0" fillId="0" borderId="8" xfId="0" applyNumberFormat="1" applyBorder="1"/>
    <xf numFmtId="4" fontId="0" fillId="0" borderId="9" xfId="0" applyNumberFormat="1" applyBorder="1"/>
    <xf numFmtId="2" fontId="0" fillId="0" borderId="10" xfId="0" applyNumberFormat="1" applyBorder="1"/>
    <xf numFmtId="2" fontId="0" fillId="0" borderId="11" xfId="0" applyNumberFormat="1" applyBorder="1"/>
    <xf numFmtId="164" fontId="0" fillId="0" borderId="0" xfId="0" applyNumberFormat="1"/>
    <xf numFmtId="0" fontId="0" fillId="0" borderId="0" xfId="0" applyAlignment="1">
      <alignment horizontal="right"/>
    </xf>
    <xf numFmtId="0" fontId="0" fillId="5" borderId="0" xfId="0" applyFill="1"/>
    <xf numFmtId="2" fontId="0" fillId="0" borderId="4" xfId="0" applyNumberFormat="1" applyBorder="1"/>
    <xf numFmtId="2" fontId="0" fillId="0" borderId="7" xfId="0" applyNumberFormat="1" applyBorder="1"/>
    <xf numFmtId="2" fontId="0" fillId="0" borderId="9" xfId="0" applyNumberFormat="1" applyBorder="1"/>
    <xf numFmtId="4" fontId="0" fillId="0" borderId="5" xfId="0" applyNumberFormat="1" applyBorder="1"/>
    <xf numFmtId="4" fontId="0" fillId="0" borderId="0" xfId="0" applyNumberFormat="1" applyBorder="1"/>
    <xf numFmtId="4" fontId="0" fillId="0" borderId="10" xfId="0" applyNumberFormat="1" applyBorder="1"/>
    <xf numFmtId="4" fontId="0" fillId="0" borderId="6" xfId="0" applyNumberFormat="1" applyBorder="1"/>
    <xf numFmtId="4" fontId="0" fillId="0" borderId="8" xfId="0" applyNumberFormat="1" applyBorder="1"/>
    <xf numFmtId="4" fontId="0" fillId="0" borderId="11" xfId="0" applyNumberFormat="1" applyBorder="1"/>
    <xf numFmtId="0" fontId="13" fillId="0" borderId="1" xfId="2" applyFont="1" applyBorder="1" applyAlignment="1">
      <alignment horizontal="center"/>
    </xf>
    <xf numFmtId="0" fontId="13" fillId="0" borderId="1" xfId="2" applyFont="1" applyFill="1" applyBorder="1" applyAlignment="1">
      <alignment horizontal="center"/>
    </xf>
    <xf numFmtId="0" fontId="0" fillId="0" borderId="0" xfId="0" applyBorder="1"/>
    <xf numFmtId="0" fontId="0" fillId="0" borderId="8" xfId="0" applyBorder="1"/>
    <xf numFmtId="0" fontId="0" fillId="0" borderId="12" xfId="0" applyBorder="1"/>
    <xf numFmtId="0" fontId="0" fillId="0" borderId="13" xfId="0" applyBorder="1"/>
    <xf numFmtId="0" fontId="0" fillId="0" borderId="15" xfId="0" applyBorder="1"/>
    <xf numFmtId="0" fontId="0" fillId="0" borderId="14" xfId="0" applyBorder="1"/>
    <xf numFmtId="0" fontId="0" fillId="0" borderId="17" xfId="0" applyBorder="1"/>
    <xf numFmtId="0" fontId="18" fillId="0" borderId="18" xfId="0" applyFont="1" applyBorder="1"/>
    <xf numFmtId="0" fontId="0" fillId="0" borderId="19" xfId="0" applyBorder="1"/>
    <xf numFmtId="0" fontId="19" fillId="0" borderId="19" xfId="0" applyFont="1" applyBorder="1"/>
    <xf numFmtId="18" fontId="20" fillId="0" borderId="0" xfId="0" applyNumberFormat="1" applyFont="1" applyAlignment="1">
      <alignment horizontal="left"/>
    </xf>
    <xf numFmtId="0" fontId="20" fillId="0" borderId="0" xfId="0" applyFont="1"/>
    <xf numFmtId="18" fontId="20" fillId="0" borderId="0" xfId="0" applyNumberFormat="1" applyFont="1" applyAlignment="1">
      <alignment horizontal="center"/>
    </xf>
    <xf numFmtId="0" fontId="21" fillId="0" borderId="16" xfId="0" applyFont="1" applyBorder="1"/>
    <xf numFmtId="0" fontId="21" fillId="0" borderId="0" xfId="0" applyFont="1"/>
    <xf numFmtId="0" fontId="23" fillId="0" borderId="17" xfId="0" applyFont="1" applyBorder="1"/>
    <xf numFmtId="0" fontId="21" fillId="0" borderId="12" xfId="0" applyFont="1" applyBorder="1"/>
    <xf numFmtId="0" fontId="18" fillId="0" borderId="12" xfId="0" applyFont="1" applyBorder="1"/>
    <xf numFmtId="0" fontId="23" fillId="0" borderId="12" xfId="0" applyFont="1" applyBorder="1"/>
    <xf numFmtId="0" fontId="26" fillId="0" borderId="12" xfId="0" applyFont="1" applyBorder="1"/>
    <xf numFmtId="2" fontId="12" fillId="2" borderId="3" xfId="0" applyNumberFormat="1" applyFont="1" applyFill="1" applyBorder="1" applyAlignment="1">
      <alignment horizontal="center"/>
    </xf>
    <xf numFmtId="0" fontId="28" fillId="0" borderId="1" xfId="0" applyFont="1" applyBorder="1"/>
    <xf numFmtId="0" fontId="30" fillId="0" borderId="0" xfId="0" applyFont="1"/>
    <xf numFmtId="0" fontId="30" fillId="0" borderId="0" xfId="0" applyFont="1" applyFill="1" applyBorder="1"/>
    <xf numFmtId="0" fontId="4" fillId="0" borderId="1" xfId="2" applyFont="1" applyFill="1" applyBorder="1" applyAlignment="1">
      <alignment horizontal="center"/>
    </xf>
    <xf numFmtId="0" fontId="28" fillId="0" borderId="0" xfId="0" applyFont="1" applyAlignment="1">
      <alignment vertical="center"/>
    </xf>
    <xf numFmtId="0" fontId="28" fillId="0" borderId="0" xfId="0" applyFont="1"/>
    <xf numFmtId="0" fontId="2" fillId="0" borderId="0" xfId="0" applyFont="1" applyBorder="1"/>
    <xf numFmtId="0" fontId="28" fillId="0" borderId="0" xfId="0" applyFont="1" applyBorder="1"/>
    <xf numFmtId="4" fontId="12" fillId="3" borderId="1" xfId="1" applyNumberFormat="1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0" xfId="2" applyFont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1" fontId="2" fillId="6" borderId="1" xfId="0" applyNumberFormat="1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Border="1" applyAlignment="1">
      <alignment horizontal="left"/>
    </xf>
    <xf numFmtId="1" fontId="6" fillId="8" borderId="1" xfId="0" applyNumberFormat="1" applyFont="1" applyFill="1" applyBorder="1" applyAlignment="1">
      <alignment horizontal="center"/>
    </xf>
    <xf numFmtId="0" fontId="30" fillId="0" borderId="20" xfId="0" applyFont="1" applyBorder="1" applyAlignment="1">
      <alignment vertical="center"/>
    </xf>
    <xf numFmtId="0" fontId="28" fillId="0" borderId="21" xfId="0" applyFont="1" applyBorder="1" applyAlignment="1">
      <alignment vertical="center" wrapText="1"/>
    </xf>
    <xf numFmtId="0" fontId="30" fillId="0" borderId="22" xfId="0" applyFont="1" applyBorder="1" applyAlignment="1">
      <alignment vertical="center"/>
    </xf>
    <xf numFmtId="0" fontId="28" fillId="0" borderId="23" xfId="0" applyFont="1" applyBorder="1" applyAlignment="1">
      <alignment vertical="center" wrapText="1"/>
    </xf>
    <xf numFmtId="0" fontId="30" fillId="0" borderId="1" xfId="0" applyFont="1" applyBorder="1"/>
    <xf numFmtId="0" fontId="2" fillId="0" borderId="1" xfId="0" applyFont="1" applyBorder="1" applyAlignment="1">
      <alignment horizontal="left"/>
    </xf>
    <xf numFmtId="1" fontId="6" fillId="8" borderId="0" xfId="0" applyNumberFormat="1" applyFont="1" applyFill="1" applyBorder="1" applyAlignment="1">
      <alignment horizontal="center"/>
    </xf>
    <xf numFmtId="164" fontId="14" fillId="6" borderId="3" xfId="0" applyNumberFormat="1" applyFont="1" applyFill="1" applyBorder="1" applyAlignment="1">
      <alignment horizontal="center"/>
    </xf>
    <xf numFmtId="0" fontId="15" fillId="0" borderId="1" xfId="2" applyFont="1" applyBorder="1" applyAlignment="1">
      <alignment horizontal="center" vertical="center"/>
    </xf>
    <xf numFmtId="0" fontId="30" fillId="0" borderId="0" xfId="0" applyFont="1" applyBorder="1" applyAlignment="1">
      <alignment vertical="center"/>
    </xf>
    <xf numFmtId="0" fontId="25" fillId="0" borderId="0" xfId="0" applyFont="1" applyAlignment="1">
      <alignment horizontal="left"/>
    </xf>
  </cellXfs>
  <cellStyles count="5">
    <cellStyle name="Comma 2" xfId="4" xr:uid="{00000000-0005-0000-0000-000000000000}"/>
    <cellStyle name="Currency" xfId="1" builtinId="4"/>
    <cellStyle name="Currency 2" xfId="3" xr:uid="{00000000-0005-0000-0000-000002000000}"/>
    <cellStyle name="Normal" xfId="0" builtinId="0"/>
    <cellStyle name="Normal 2" xfId="2" xr:uid="{00000000-0005-0000-0000-000005000000}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n-US"/>
              <a:t>No.</a:t>
            </a:r>
            <a:r>
              <a:rPr lang="en-US" baseline="0"/>
              <a:t> of Doctors in 9AM to 2PM Shift Vs Total Cost</a:t>
            </a:r>
            <a:endParaRPr lang="en-U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Ans_4.2_Sts!$A$6:$A$19</c:f>
              <c:numCache>
                <c:formatCode>0</c:formatCode>
                <c:ptCount val="1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</c:numCache>
            </c:numRef>
          </c:cat>
          <c:val>
            <c:numRef>
              <c:f>Ans_4.2_Sts!$K$6:$K$19</c:f>
              <c:numCache>
                <c:formatCode>General</c:formatCode>
                <c:ptCount val="14"/>
                <c:pt idx="0">
                  <c:v>14896</c:v>
                </c:pt>
                <c:pt idx="1">
                  <c:v>14896</c:v>
                </c:pt>
                <c:pt idx="2">
                  <c:v>14896</c:v>
                </c:pt>
                <c:pt idx="3">
                  <c:v>14896</c:v>
                </c:pt>
                <c:pt idx="4">
                  <c:v>14896</c:v>
                </c:pt>
                <c:pt idx="5">
                  <c:v>14896</c:v>
                </c:pt>
                <c:pt idx="6">
                  <c:v>14896</c:v>
                </c:pt>
                <c:pt idx="7">
                  <c:v>14896</c:v>
                </c:pt>
                <c:pt idx="8">
                  <c:v>16016</c:v>
                </c:pt>
                <c:pt idx="9">
                  <c:v>17136</c:v>
                </c:pt>
                <c:pt idx="10">
                  <c:v>18256</c:v>
                </c:pt>
                <c:pt idx="11">
                  <c:v>19376</c:v>
                </c:pt>
                <c:pt idx="12">
                  <c:v>20496</c:v>
                </c:pt>
                <c:pt idx="13">
                  <c:v>21616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72F-3E41-B267-C290A94380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97810319"/>
        <c:axId val="1097119743"/>
      </c:lineChart>
      <c:catAx>
        <c:axId val="109781031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Dcotors from 9AM to 2PM )</a:t>
                </a: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crossAx val="1097119743"/>
        <c:crosses val="autoZero"/>
        <c:auto val="1"/>
        <c:lblAlgn val="ctr"/>
        <c:lblOffset val="100"/>
        <c:noMultiLvlLbl val="0"/>
      </c:catAx>
      <c:valAx>
        <c:axId val="1097119743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97810319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 w="15875" cap="flat" cmpd="sng" algn="ctr">
      <a:solidFill>
        <a:schemeClr val="accent1"/>
      </a:solidFill>
      <a:prstDash val="solid"/>
      <a:round/>
      <a:headEnd type="none" w="med" len="med"/>
      <a:tailEnd type="none" w="med" len="med"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STS_1!$L$1</c:f>
          <c:strCache>
            <c:ptCount val="1"/>
            <c:pt idx="0">
              <c:v>Sensitivity of $C$20 to Impact of change is Full Time doctor salary</c:v>
            </c:pt>
          </c:strCache>
        </c:strRef>
      </c:tx>
      <c:layout>
        <c:manualLayout>
          <c:xMode val="edge"/>
          <c:yMode val="edge"/>
          <c:x val="7.9277189960629907E-2"/>
          <c:y val="2.2222222222222223E-2"/>
        </c:manualLayout>
      </c:layout>
      <c:overlay val="0"/>
      <c:txPr>
        <a:bodyPr/>
        <a:lstStyle/>
        <a:p>
          <a:pPr>
            <a:defRPr sz="1200"/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STS_1!$B$4:$J$4</c:f>
              <c:numCache>
                <c:formatCode>0.0</c:formatCode>
                <c:ptCount val="9"/>
                <c:pt idx="0">
                  <c:v>1200</c:v>
                </c:pt>
                <c:pt idx="1">
                  <c:v>1300</c:v>
                </c:pt>
                <c:pt idx="2">
                  <c:v>1400</c:v>
                </c:pt>
                <c:pt idx="3">
                  <c:v>1500</c:v>
                </c:pt>
                <c:pt idx="4">
                  <c:v>1600</c:v>
                </c:pt>
                <c:pt idx="5">
                  <c:v>1700</c:v>
                </c:pt>
                <c:pt idx="6">
                  <c:v>1800</c:v>
                </c:pt>
                <c:pt idx="7">
                  <c:v>1900</c:v>
                </c:pt>
                <c:pt idx="8">
                  <c:v>2000</c:v>
                </c:pt>
              </c:numCache>
            </c:numRef>
          </c:cat>
          <c:val>
            <c:numRef>
              <c:f>STS_1!$L$5:$L$13</c:f>
              <c:numCache>
                <c:formatCode>General</c:formatCode>
                <c:ptCount val="9"/>
                <c:pt idx="0">
                  <c:v>15056</c:v>
                </c:pt>
                <c:pt idx="1">
                  <c:v>15256</c:v>
                </c:pt>
                <c:pt idx="2">
                  <c:v>15456</c:v>
                </c:pt>
                <c:pt idx="3">
                  <c:v>15656</c:v>
                </c:pt>
                <c:pt idx="4">
                  <c:v>15856</c:v>
                </c:pt>
                <c:pt idx="5">
                  <c:v>16056</c:v>
                </c:pt>
                <c:pt idx="6">
                  <c:v>16256</c:v>
                </c:pt>
                <c:pt idx="7">
                  <c:v>16456</c:v>
                </c:pt>
                <c:pt idx="8">
                  <c:v>16656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509-024A-BD5D-0FF56AF3EF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02524975"/>
        <c:axId val="1102508271"/>
      </c:lineChart>
      <c:catAx>
        <c:axId val="110252497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Cofficent of F</a:t>
                </a:r>
                <a:r>
                  <a:rPr lang="en-US" baseline="0"/>
                  <a:t>ull time Doctor starting at 12am</a:t>
                </a:r>
                <a:endParaRPr lang="en-US"/>
              </a:p>
            </c:rich>
          </c:tx>
          <c:overlay val="0"/>
        </c:title>
        <c:numFmt formatCode="0.0" sourceLinked="1"/>
        <c:majorTickMark val="out"/>
        <c:minorTickMark val="none"/>
        <c:tickLblPos val="nextTo"/>
        <c:crossAx val="1102508271"/>
        <c:crosses val="autoZero"/>
        <c:auto val="1"/>
        <c:lblAlgn val="ctr"/>
        <c:lblOffset val="100"/>
        <c:noMultiLvlLbl val="0"/>
      </c:catAx>
      <c:valAx>
        <c:axId val="1102508271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02524975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 w="15875" cap="flat" cmpd="sng" algn="ctr">
      <a:solidFill>
        <a:schemeClr val="accent1"/>
      </a:solidFill>
      <a:prstDash val="solid"/>
      <a:round/>
      <a:headEnd type="none" w="med" len="med"/>
      <a:tailEnd type="none" w="med" len="med"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STS_1!$P$1</c:f>
          <c:strCache>
            <c:ptCount val="1"/>
            <c:pt idx="0">
              <c:v>Sensitivity of $C$20 to Number of Doctors working from 9 AM to 2 PM</c:v>
            </c:pt>
          </c:strCache>
        </c:strRef>
      </c:tx>
      <c:overlay val="0"/>
      <c:txPr>
        <a:bodyPr/>
        <a:lstStyle/>
        <a:p>
          <a:pPr>
            <a:defRPr sz="1200"/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STS_1!$A$5:$A$12</c:f>
              <c:numCache>
                <c:formatCode>0</c:formatCode>
                <c:ptCount val="8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</c:numCache>
            </c:numRef>
          </c:cat>
          <c:val>
            <c:numRef>
              <c:f>STS_1!$P$5:$P$12</c:f>
              <c:numCache>
                <c:formatCode>General</c:formatCode>
                <c:ptCount val="8"/>
                <c:pt idx="0">
                  <c:v>15056</c:v>
                </c:pt>
                <c:pt idx="1">
                  <c:v>15056</c:v>
                </c:pt>
                <c:pt idx="2">
                  <c:v>15056</c:v>
                </c:pt>
                <c:pt idx="3">
                  <c:v>15056</c:v>
                </c:pt>
                <c:pt idx="4">
                  <c:v>15056</c:v>
                </c:pt>
                <c:pt idx="5">
                  <c:v>16176</c:v>
                </c:pt>
                <c:pt idx="6">
                  <c:v>17296</c:v>
                </c:pt>
                <c:pt idx="7">
                  <c:v>18416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C37-B640-9318-DEA42BB1F6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02833151"/>
        <c:axId val="1102834799"/>
      </c:lineChart>
      <c:catAx>
        <c:axId val="110283315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Doctors working from 9 AM to 2 PM ($D$23)</a:t>
                </a: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crossAx val="1102834799"/>
        <c:crosses val="autoZero"/>
        <c:auto val="1"/>
        <c:lblAlgn val="ctr"/>
        <c:lblOffset val="100"/>
        <c:noMultiLvlLbl val="0"/>
      </c:catAx>
      <c:valAx>
        <c:axId val="1102834799"/>
        <c:scaling>
          <c:orientation val="minMax"/>
          <c:min val="120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02833151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 w="15875" cap="flat" cmpd="sng" algn="ctr">
      <a:solidFill>
        <a:schemeClr val="accent1"/>
      </a:solidFill>
      <a:prstDash val="solid"/>
      <a:round/>
      <a:headEnd type="none" w="med" len="med"/>
      <a:tailEnd type="none" w="med" len="med"/>
    </a:ln>
  </c:spPr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12700</xdr:colOff>
      <xdr:row>10</xdr:row>
      <xdr:rowOff>25400</xdr:rowOff>
    </xdr:from>
    <xdr:to>
      <xdr:col>8</xdr:col>
      <xdr:colOff>0</xdr:colOff>
      <xdr:row>10</xdr:row>
      <xdr:rowOff>45689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B65E1264-4891-9A0A-CE44-F2D4A6FFE9AC}"/>
            </a:ext>
          </a:extLst>
        </xdr:cNvPr>
        <xdr:cNvCxnSpPr/>
      </xdr:nvCxnSpPr>
      <xdr:spPr bwMode="auto">
        <a:xfrm>
          <a:off x="2743200" y="1854200"/>
          <a:ext cx="3378200" cy="20289"/>
        </a:xfrm>
        <a:prstGeom prst="straightConnector1">
          <a:avLst/>
        </a:prstGeom>
        <a:solidFill>
          <a:srgbClr val="FFFFFF"/>
        </a:solidFill>
        <a:ln w="25400" cap="flat" cmpd="sng" algn="ctr">
          <a:solidFill>
            <a:schemeClr val="tx2">
              <a:lumMod val="60000"/>
              <a:lumOff val="40000"/>
            </a:schemeClr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8</xdr:col>
      <xdr:colOff>12700</xdr:colOff>
      <xdr:row>11</xdr:row>
      <xdr:rowOff>12700</xdr:rowOff>
    </xdr:from>
    <xdr:to>
      <xdr:col>12</xdr:col>
      <xdr:colOff>25400</xdr:colOff>
      <xdr:row>11</xdr:row>
      <xdr:rowOff>12700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9A476CC8-08E9-8745-95BA-45AF93A57E91}"/>
            </a:ext>
          </a:extLst>
        </xdr:cNvPr>
        <xdr:cNvCxnSpPr/>
      </xdr:nvCxnSpPr>
      <xdr:spPr bwMode="auto">
        <a:xfrm>
          <a:off x="6134100" y="2171700"/>
          <a:ext cx="3390900" cy="0"/>
        </a:xfrm>
        <a:prstGeom prst="straightConnector1">
          <a:avLst/>
        </a:prstGeom>
        <a:solidFill>
          <a:srgbClr val="FFFFFF"/>
        </a:solidFill>
        <a:ln w="25400" cap="flat" cmpd="sng" algn="ctr">
          <a:solidFill>
            <a:schemeClr val="tx2">
              <a:lumMod val="60000"/>
              <a:lumOff val="40000"/>
            </a:schemeClr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12</xdr:col>
      <xdr:colOff>0</xdr:colOff>
      <xdr:row>12</xdr:row>
      <xdr:rowOff>0</xdr:rowOff>
    </xdr:from>
    <xdr:to>
      <xdr:col>15</xdr:col>
      <xdr:colOff>787400</xdr:colOff>
      <xdr:row>12</xdr:row>
      <xdr:rowOff>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C0515162-D2DB-3A42-B8A4-F22342245FE2}"/>
            </a:ext>
          </a:extLst>
        </xdr:cNvPr>
        <xdr:cNvCxnSpPr/>
      </xdr:nvCxnSpPr>
      <xdr:spPr bwMode="auto">
        <a:xfrm>
          <a:off x="9499600" y="2489200"/>
          <a:ext cx="3327400" cy="0"/>
        </a:xfrm>
        <a:prstGeom prst="straightConnector1">
          <a:avLst/>
        </a:prstGeom>
        <a:solidFill>
          <a:srgbClr val="FFFFFF"/>
        </a:solidFill>
        <a:ln w="25400" cap="flat" cmpd="sng" algn="ctr">
          <a:solidFill>
            <a:schemeClr val="tx2">
              <a:lumMod val="60000"/>
              <a:lumOff val="40000"/>
            </a:schemeClr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4</xdr:col>
      <xdr:colOff>0</xdr:colOff>
      <xdr:row>13</xdr:row>
      <xdr:rowOff>0</xdr:rowOff>
    </xdr:from>
    <xdr:to>
      <xdr:col>10</xdr:col>
      <xdr:colOff>0</xdr:colOff>
      <xdr:row>13</xdr:row>
      <xdr:rowOff>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02A4D399-881E-F546-A924-01747CDFB83F}"/>
            </a:ext>
          </a:extLst>
        </xdr:cNvPr>
        <xdr:cNvCxnSpPr/>
      </xdr:nvCxnSpPr>
      <xdr:spPr bwMode="auto">
        <a:xfrm>
          <a:off x="2730500" y="2743200"/>
          <a:ext cx="5067300" cy="0"/>
        </a:xfrm>
        <a:prstGeom prst="straightConnector1">
          <a:avLst/>
        </a:prstGeom>
        <a:solidFill>
          <a:srgbClr val="FFFFFF"/>
        </a:solidFill>
        <a:ln w="25400" cap="flat" cmpd="sng" algn="ctr">
          <a:solidFill>
            <a:schemeClr val="accent6">
              <a:lumMod val="75000"/>
            </a:schemeClr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10</xdr:col>
      <xdr:colOff>12700</xdr:colOff>
      <xdr:row>14</xdr:row>
      <xdr:rowOff>0</xdr:rowOff>
    </xdr:from>
    <xdr:to>
      <xdr:col>15</xdr:col>
      <xdr:colOff>800100</xdr:colOff>
      <xdr:row>14</xdr:row>
      <xdr:rowOff>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7AC5462A-55B1-314B-A6F3-B1F9AB8BCAA8}"/>
            </a:ext>
          </a:extLst>
        </xdr:cNvPr>
        <xdr:cNvCxnSpPr/>
      </xdr:nvCxnSpPr>
      <xdr:spPr bwMode="auto">
        <a:xfrm>
          <a:off x="7810500" y="3073400"/>
          <a:ext cx="5029200" cy="0"/>
        </a:xfrm>
        <a:prstGeom prst="straightConnector1">
          <a:avLst/>
        </a:prstGeom>
        <a:solidFill>
          <a:srgbClr val="FFFFFF"/>
        </a:solidFill>
        <a:ln w="25400" cap="flat" cmpd="sng" algn="ctr">
          <a:solidFill>
            <a:schemeClr val="accent6">
              <a:lumMod val="75000"/>
            </a:schemeClr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7</xdr:col>
      <xdr:colOff>355600</xdr:colOff>
      <xdr:row>20</xdr:row>
      <xdr:rowOff>127000</xdr:rowOff>
    </xdr:from>
    <xdr:to>
      <xdr:col>13</xdr:col>
      <xdr:colOff>279400</xdr:colOff>
      <xdr:row>36</xdr:row>
      <xdr:rowOff>38100</xdr:rowOff>
    </xdr:to>
    <xdr:graphicFrame macro="">
      <xdr:nvGraphicFramePr>
        <xdr:cNvPr id="2" name="STS_1_Chart">
          <a:extLst>
            <a:ext uri="{FF2B5EF4-FFF2-40B4-BE49-F238E27FC236}">
              <a16:creationId xmlns:a16="http://schemas.microsoft.com/office/drawing/2014/main" id="{B052891F-EC75-C779-17C4-ADBBB32DBC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12</xdr:col>
      <xdr:colOff>546100</xdr:colOff>
      <xdr:row>3</xdr:row>
      <xdr:rowOff>76200</xdr:rowOff>
    </xdr:from>
    <xdr:to>
      <xdr:col>15</xdr:col>
      <xdr:colOff>508000</xdr:colOff>
      <xdr:row>6</xdr:row>
      <xdr:rowOff>25400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332EDC8-E6CF-81B7-9D86-189F611A7E3A}"/>
            </a:ext>
          </a:extLst>
        </xdr:cNvPr>
        <xdr:cNvSpPr txBox="1"/>
      </xdr:nvSpPr>
      <xdr:spPr>
        <a:xfrm>
          <a:off x="9474200" y="571500"/>
          <a:ext cx="2438400" cy="762000"/>
        </a:xfrm>
        <a:prstGeom prst="rect">
          <a:avLst/>
        </a:prstGeom>
        <a:solidFill>
          <a:schemeClr val="lt1"/>
        </a:solidFill>
        <a:ln w="1587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US" sz="1100"/>
            <a:t>When you select an output from the dropdown list in cell $K$4, the chart will adapt to that output.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10</xdr:col>
      <xdr:colOff>266700</xdr:colOff>
      <xdr:row>15</xdr:row>
      <xdr:rowOff>127000</xdr:rowOff>
    </xdr:from>
    <xdr:to>
      <xdr:col>16</xdr:col>
      <xdr:colOff>190500</xdr:colOff>
      <xdr:row>33</xdr:row>
      <xdr:rowOff>12700</xdr:rowOff>
    </xdr:to>
    <xdr:graphicFrame macro="">
      <xdr:nvGraphicFramePr>
        <xdr:cNvPr id="2" name="STS_1_Chart1">
          <a:extLst>
            <a:ext uri="{FF2B5EF4-FFF2-40B4-BE49-F238E27FC236}">
              <a16:creationId xmlns:a16="http://schemas.microsoft.com/office/drawing/2014/main" id="{720D918C-0EC6-51D4-3E7C-82FAA3E8C4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16</xdr:col>
      <xdr:colOff>279400</xdr:colOff>
      <xdr:row>15</xdr:row>
      <xdr:rowOff>127000</xdr:rowOff>
    </xdr:from>
    <xdr:to>
      <xdr:col>22</xdr:col>
      <xdr:colOff>203200</xdr:colOff>
      <xdr:row>33</xdr:row>
      <xdr:rowOff>12700</xdr:rowOff>
    </xdr:to>
    <xdr:graphicFrame macro="">
      <xdr:nvGraphicFramePr>
        <xdr:cNvPr id="3" name="STS_1_Chart2">
          <a:extLst>
            <a:ext uri="{FF2B5EF4-FFF2-40B4-BE49-F238E27FC236}">
              <a16:creationId xmlns:a16="http://schemas.microsoft.com/office/drawing/2014/main" id="{27E25F26-4034-6544-7A19-FB62B57548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17</xdr:col>
      <xdr:colOff>787400</xdr:colOff>
      <xdr:row>3</xdr:row>
      <xdr:rowOff>76200</xdr:rowOff>
    </xdr:from>
    <xdr:to>
      <xdr:col>22</xdr:col>
      <xdr:colOff>317500</xdr:colOff>
      <xdr:row>9</xdr:row>
      <xdr:rowOff>101600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56434A3D-3FF3-D7D4-7961-840AF2211070}"/>
            </a:ext>
          </a:extLst>
        </xdr:cNvPr>
        <xdr:cNvSpPr txBox="1"/>
      </xdr:nvSpPr>
      <xdr:spPr>
        <a:xfrm>
          <a:off x="14478000" y="571500"/>
          <a:ext cx="3657600" cy="1333500"/>
        </a:xfrm>
        <a:prstGeom prst="rect">
          <a:avLst/>
        </a:prstGeom>
        <a:solidFill>
          <a:schemeClr val="lt1"/>
        </a:solidFill>
        <a:ln w="1587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US" sz="1100"/>
            <a:t>By making appropriate selections in cells $L$4, $M$4, $P$4, and $Q$4, you can chart any row (in left chart) or column (in right chart) of any table to the left.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48FFA-1374-284E-B80A-1D36764C075C}">
  <dimension ref="A7:R17"/>
  <sheetViews>
    <sheetView showGridLines="0" tabSelected="1" zoomScaleNormal="80" workbookViewId="0">
      <selection activeCell="B20" sqref="B20"/>
    </sheetView>
  </sheetViews>
  <sheetFormatPr baseColWidth="10" defaultRowHeight="13" x14ac:dyDescent="0.15"/>
  <cols>
    <col min="3" max="3" width="10.83203125" customWidth="1"/>
    <col min="4" max="4" width="3.33203125" customWidth="1"/>
    <col min="6" max="7" width="11.33203125" bestFit="1" customWidth="1"/>
    <col min="8" max="11" width="11" bestFit="1" customWidth="1"/>
    <col min="12" max="13" width="11.33203125" bestFit="1" customWidth="1"/>
    <col min="14" max="16" width="11" bestFit="1" customWidth="1"/>
    <col min="17" max="17" width="3.33203125" customWidth="1"/>
  </cols>
  <sheetData>
    <row r="7" spans="1:18" s="68" customFormat="1" ht="18" x14ac:dyDescent="0.2">
      <c r="D7" s="69"/>
      <c r="E7" s="69"/>
      <c r="F7" s="67"/>
      <c r="G7" s="67"/>
      <c r="H7"/>
      <c r="I7"/>
      <c r="J7" s="67"/>
      <c r="K7" s="67"/>
      <c r="L7" s="67"/>
      <c r="M7" s="67"/>
      <c r="N7" s="67"/>
      <c r="O7" s="67"/>
      <c r="P7" s="67"/>
    </row>
    <row r="8" spans="1:18" s="105" customFormat="1" ht="18" x14ac:dyDescent="0.2">
      <c r="A8" s="105" t="s">
        <v>41</v>
      </c>
    </row>
    <row r="9" spans="1:18" ht="8" customHeight="1" thickBot="1" x14ac:dyDescent="0.2"/>
    <row r="10" spans="1:18" ht="22" customHeight="1" x14ac:dyDescent="0.35">
      <c r="D10" s="60"/>
      <c r="E10" s="70" t="s">
        <v>38</v>
      </c>
      <c r="F10" s="61"/>
      <c r="G10" s="62"/>
      <c r="H10" s="62"/>
      <c r="I10" s="62"/>
      <c r="J10" s="62"/>
      <c r="K10" s="62"/>
      <c r="L10" s="62"/>
      <c r="M10" s="62"/>
      <c r="N10" s="62"/>
      <c r="O10" s="62"/>
      <c r="P10" s="61"/>
      <c r="Q10" s="64"/>
      <c r="R10" s="57"/>
    </row>
    <row r="11" spans="1:18" ht="30" x14ac:dyDescent="0.4">
      <c r="E11" s="63"/>
      <c r="F11" s="58"/>
      <c r="G11" s="59"/>
      <c r="H11" s="59"/>
      <c r="I11" s="76" t="s">
        <v>43</v>
      </c>
      <c r="J11" s="73"/>
      <c r="K11" s="59"/>
      <c r="L11" s="59"/>
      <c r="M11" s="59"/>
      <c r="N11" s="59"/>
      <c r="O11" s="59"/>
      <c r="P11" s="58"/>
      <c r="Q11" s="65"/>
      <c r="R11" s="57"/>
    </row>
    <row r="12" spans="1:18" ht="26" x14ac:dyDescent="0.35">
      <c r="E12" s="63"/>
      <c r="F12" s="58"/>
      <c r="G12" s="59"/>
      <c r="H12" s="59"/>
      <c r="I12" s="59"/>
      <c r="J12" s="59"/>
      <c r="K12" s="59"/>
      <c r="L12" s="59"/>
      <c r="M12" s="71" t="s">
        <v>42</v>
      </c>
      <c r="N12" s="74"/>
      <c r="O12" s="59"/>
      <c r="P12" s="58"/>
      <c r="Q12" s="65"/>
      <c r="R12" s="57"/>
    </row>
    <row r="13" spans="1:18" ht="20" customHeight="1" x14ac:dyDescent="0.35">
      <c r="E13" s="72" t="s">
        <v>40</v>
      </c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8"/>
      <c r="Q13" s="66"/>
      <c r="R13" s="57"/>
    </row>
    <row r="14" spans="1:18" ht="26" x14ac:dyDescent="0.35">
      <c r="E14" s="63"/>
      <c r="F14" s="59"/>
      <c r="G14" s="59"/>
      <c r="H14" s="59"/>
      <c r="I14" s="59"/>
      <c r="J14" s="59"/>
      <c r="K14" s="75" t="s">
        <v>39</v>
      </c>
      <c r="L14" s="75"/>
      <c r="M14" s="59"/>
      <c r="N14" s="59"/>
      <c r="O14" s="59"/>
      <c r="P14" s="58"/>
      <c r="Q14" s="65"/>
      <c r="R14" s="57"/>
    </row>
    <row r="15" spans="1:18" x14ac:dyDescent="0.15">
      <c r="E15" s="63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8"/>
      <c r="Q15" s="65"/>
      <c r="R15" s="57"/>
    </row>
    <row r="16" spans="1:18" x14ac:dyDescent="0.15">
      <c r="Q16" s="65"/>
      <c r="R16" s="57"/>
    </row>
    <row r="17" spans="18:18" x14ac:dyDescent="0.15">
      <c r="R17" s="57"/>
    </row>
  </sheetData>
  <mergeCells count="1">
    <mergeCell ref="A8:XFD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ABDD9-176B-A54E-8724-5A4EA9BB7819}">
  <dimension ref="B1:T27"/>
  <sheetViews>
    <sheetView topLeftCell="E2" zoomScale="151" workbookViewId="0">
      <selection activeCell="G2" sqref="G2"/>
    </sheetView>
  </sheetViews>
  <sheetFormatPr baseColWidth="10" defaultColWidth="8.83203125" defaultRowHeight="13" x14ac:dyDescent="0.15"/>
  <cols>
    <col min="1" max="1" width="8.83203125" style="3"/>
    <col min="2" max="2" width="44.5" style="3" bestFit="1" customWidth="1"/>
    <col min="3" max="3" width="7.33203125" style="3" customWidth="1"/>
    <col min="4" max="4" width="8.33203125" style="3" customWidth="1"/>
    <col min="5" max="5" width="7.5" style="3" customWidth="1"/>
    <col min="6" max="6" width="6.5" style="3" customWidth="1"/>
    <col min="7" max="16" width="5.83203125" style="3" customWidth="1"/>
    <col min="17" max="17" width="5.1640625" style="3" customWidth="1"/>
    <col min="18" max="18" width="52.1640625" style="3" bestFit="1" customWidth="1"/>
    <col min="19" max="19" width="26.83203125" style="3" bestFit="1" customWidth="1"/>
    <col min="20" max="16384" width="8.83203125" style="3"/>
  </cols>
  <sheetData>
    <row r="1" spans="2:20" x14ac:dyDescent="0.15">
      <c r="B1" s="89" t="s">
        <v>15</v>
      </c>
    </row>
    <row r="2" spans="2:20" ht="18" x14ac:dyDescent="0.15">
      <c r="B2" s="4" t="s">
        <v>0</v>
      </c>
      <c r="C2" s="5"/>
      <c r="D2" s="90" t="s">
        <v>71</v>
      </c>
      <c r="E2" s="4" t="s">
        <v>4</v>
      </c>
      <c r="F2" s="6"/>
      <c r="R2" s="82" t="s">
        <v>66</v>
      </c>
      <c r="S2" s="28"/>
      <c r="T2" s="28"/>
    </row>
    <row r="3" spans="2:20" ht="18" x14ac:dyDescent="0.25">
      <c r="B3" s="26" t="s">
        <v>44</v>
      </c>
      <c r="C3" s="78" t="s">
        <v>49</v>
      </c>
      <c r="D3" s="77">
        <v>0</v>
      </c>
      <c r="E3" s="9">
        <v>1120</v>
      </c>
      <c r="F3" s="10"/>
      <c r="R3" s="82" t="s">
        <v>67</v>
      </c>
      <c r="S3" s="28"/>
      <c r="T3" s="28"/>
    </row>
    <row r="4" spans="2:20" ht="18" x14ac:dyDescent="0.25">
      <c r="B4" s="26" t="s">
        <v>46</v>
      </c>
      <c r="C4" s="78" t="s">
        <v>50</v>
      </c>
      <c r="D4" s="77">
        <v>0</v>
      </c>
      <c r="E4" s="9">
        <v>1120</v>
      </c>
      <c r="F4" s="10"/>
      <c r="R4" s="82" t="s">
        <v>68</v>
      </c>
      <c r="S4" s="28"/>
      <c r="T4" s="28"/>
    </row>
    <row r="5" spans="2:20" ht="18" x14ac:dyDescent="0.25">
      <c r="B5" s="26" t="s">
        <v>45</v>
      </c>
      <c r="C5" s="78" t="s">
        <v>51</v>
      </c>
      <c r="D5" s="77">
        <v>0</v>
      </c>
      <c r="E5" s="9">
        <v>1120</v>
      </c>
      <c r="F5" s="10"/>
      <c r="R5" s="82" t="s">
        <v>69</v>
      </c>
      <c r="S5" s="28"/>
      <c r="T5" s="28"/>
    </row>
    <row r="6" spans="2:20" ht="18" x14ac:dyDescent="0.25">
      <c r="B6" s="26" t="s">
        <v>47</v>
      </c>
      <c r="C6" s="78" t="s">
        <v>52</v>
      </c>
      <c r="D6" s="77">
        <v>10</v>
      </c>
      <c r="E6" s="9">
        <v>504</v>
      </c>
      <c r="F6" s="10"/>
      <c r="R6" s="82" t="s">
        <v>70</v>
      </c>
      <c r="S6" s="1"/>
      <c r="T6" s="1"/>
    </row>
    <row r="7" spans="2:20" ht="18" x14ac:dyDescent="0.25">
      <c r="B7" s="26" t="s">
        <v>48</v>
      </c>
      <c r="C7" s="78" t="s">
        <v>53</v>
      </c>
      <c r="D7" s="8">
        <v>10</v>
      </c>
      <c r="E7" s="9">
        <v>504</v>
      </c>
      <c r="F7" s="10"/>
      <c r="R7" s="1"/>
      <c r="S7" s="1"/>
      <c r="T7" s="1"/>
    </row>
    <row r="8" spans="2:20" ht="16" hidden="1" x14ac:dyDescent="0.2">
      <c r="B8" s="84"/>
      <c r="C8" s="85"/>
      <c r="F8" s="10"/>
      <c r="R8" s="1"/>
      <c r="S8" s="1"/>
      <c r="T8" s="1"/>
    </row>
    <row r="9" spans="2:20" x14ac:dyDescent="0.15">
      <c r="B9" s="11"/>
      <c r="C9" s="11"/>
      <c r="D9" s="12"/>
      <c r="E9" s="13"/>
      <c r="F9" s="10"/>
      <c r="O9" s="11"/>
      <c r="R9" s="29" t="s">
        <v>18</v>
      </c>
      <c r="S9" s="28"/>
      <c r="T9" s="28"/>
    </row>
    <row r="10" spans="2:20" ht="18" x14ac:dyDescent="0.25">
      <c r="B10" s="88"/>
      <c r="O10" s="11"/>
      <c r="R10" s="83" t="s">
        <v>114</v>
      </c>
      <c r="S10" s="28"/>
      <c r="T10" s="28"/>
    </row>
    <row r="11" spans="2:20" ht="15" x14ac:dyDescent="0.2">
      <c r="B11" s="88" t="s">
        <v>14</v>
      </c>
      <c r="C11" s="55" t="s">
        <v>9</v>
      </c>
      <c r="D11" s="55" t="s">
        <v>10</v>
      </c>
      <c r="E11" s="55" t="s">
        <v>11</v>
      </c>
      <c r="F11" s="55" t="s">
        <v>12</v>
      </c>
      <c r="G11" s="56" t="s">
        <v>13</v>
      </c>
      <c r="H11" s="81" t="s">
        <v>56</v>
      </c>
      <c r="I11" s="81" t="s">
        <v>57</v>
      </c>
      <c r="J11" s="81" t="s">
        <v>58</v>
      </c>
      <c r="K11" s="81" t="s">
        <v>59</v>
      </c>
      <c r="L11" s="81" t="s">
        <v>60</v>
      </c>
      <c r="M11" s="81" t="s">
        <v>61</v>
      </c>
      <c r="N11" s="81" t="s">
        <v>62</v>
      </c>
      <c r="O11" s="11"/>
      <c r="Q11" s="15"/>
      <c r="R11" s="1"/>
      <c r="S11" s="1"/>
      <c r="T11" s="1"/>
    </row>
    <row r="12" spans="2:20" ht="16" customHeight="1" x14ac:dyDescent="0.15">
      <c r="B12" s="99" t="s">
        <v>104</v>
      </c>
      <c r="C12" s="17">
        <f>D3</f>
        <v>0</v>
      </c>
      <c r="D12" s="17">
        <f>D3</f>
        <v>0</v>
      </c>
      <c r="E12" s="17">
        <f>D3</f>
        <v>0</v>
      </c>
      <c r="F12" s="17">
        <f>D3</f>
        <v>0</v>
      </c>
      <c r="G12" s="17">
        <f>D4</f>
        <v>0</v>
      </c>
      <c r="H12" s="17">
        <f>D4</f>
        <v>0</v>
      </c>
      <c r="I12" s="17">
        <f>D4</f>
        <v>0</v>
      </c>
      <c r="J12" s="17">
        <f>D4</f>
        <v>0</v>
      </c>
      <c r="K12" s="17">
        <f>D5</f>
        <v>0</v>
      </c>
      <c r="L12" s="17">
        <f>D5</f>
        <v>0</v>
      </c>
      <c r="M12" s="17">
        <f>D5</f>
        <v>0</v>
      </c>
      <c r="N12" s="17">
        <f>D5</f>
        <v>0</v>
      </c>
      <c r="O12" s="11"/>
      <c r="Q12" s="16"/>
      <c r="R12" s="29"/>
      <c r="S12" s="28"/>
      <c r="T12" s="28"/>
    </row>
    <row r="13" spans="2:20" ht="16" customHeight="1" x14ac:dyDescent="0.15">
      <c r="B13" s="99" t="s">
        <v>105</v>
      </c>
      <c r="C13" s="17">
        <f t="shared" ref="C13:H13" si="0">$D$6</f>
        <v>10</v>
      </c>
      <c r="D13" s="17">
        <f t="shared" si="0"/>
        <v>10</v>
      </c>
      <c r="E13" s="17">
        <f t="shared" si="0"/>
        <v>10</v>
      </c>
      <c r="F13" s="17">
        <f t="shared" si="0"/>
        <v>10</v>
      </c>
      <c r="G13" s="17">
        <f t="shared" si="0"/>
        <v>10</v>
      </c>
      <c r="H13" s="17">
        <f t="shared" si="0"/>
        <v>10</v>
      </c>
      <c r="I13" s="17">
        <f t="shared" ref="I13:N13" si="1">$D$7</f>
        <v>10</v>
      </c>
      <c r="J13" s="17">
        <f t="shared" si="1"/>
        <v>10</v>
      </c>
      <c r="K13" s="17">
        <f t="shared" si="1"/>
        <v>10</v>
      </c>
      <c r="L13" s="17">
        <f t="shared" si="1"/>
        <v>10</v>
      </c>
      <c r="M13" s="17">
        <f t="shared" si="1"/>
        <v>10</v>
      </c>
      <c r="N13" s="17">
        <f t="shared" si="1"/>
        <v>10</v>
      </c>
      <c r="O13" s="11"/>
      <c r="Q13" s="16"/>
      <c r="R13" s="29"/>
      <c r="S13" s="28"/>
      <c r="T13" s="28"/>
    </row>
    <row r="14" spans="2:20" s="11" customFormat="1" x14ac:dyDescent="0.15">
      <c r="B14" s="100" t="s">
        <v>106</v>
      </c>
      <c r="C14" s="94">
        <f>SUM(C12:C13)</f>
        <v>10</v>
      </c>
      <c r="D14" s="94">
        <f t="shared" ref="D14:N14" si="2">SUM(D12:D13)</f>
        <v>10</v>
      </c>
      <c r="E14" s="94">
        <f t="shared" si="2"/>
        <v>10</v>
      </c>
      <c r="F14" s="94">
        <f t="shared" si="2"/>
        <v>10</v>
      </c>
      <c r="G14" s="94">
        <f t="shared" si="2"/>
        <v>10</v>
      </c>
      <c r="H14" s="94">
        <f t="shared" si="2"/>
        <v>10</v>
      </c>
      <c r="I14" s="94">
        <f t="shared" si="2"/>
        <v>10</v>
      </c>
      <c r="J14" s="94">
        <f t="shared" si="2"/>
        <v>10</v>
      </c>
      <c r="K14" s="94">
        <f t="shared" si="2"/>
        <v>10</v>
      </c>
      <c r="L14" s="94">
        <f t="shared" si="2"/>
        <v>10</v>
      </c>
      <c r="M14" s="94">
        <f t="shared" si="2"/>
        <v>10</v>
      </c>
      <c r="N14" s="94">
        <f t="shared" si="2"/>
        <v>10</v>
      </c>
      <c r="P14" s="21"/>
      <c r="Q14" s="21"/>
      <c r="T14" s="28"/>
    </row>
    <row r="15" spans="2:20" s="11" customFormat="1" hidden="1" x14ac:dyDescent="0.15">
      <c r="B15" s="93"/>
      <c r="C15" s="101"/>
      <c r="D15" s="101"/>
      <c r="E15" s="101"/>
      <c r="F15" s="101"/>
      <c r="G15" s="101"/>
      <c r="H15" s="101"/>
      <c r="I15" s="101"/>
      <c r="J15" s="101"/>
      <c r="K15" s="101"/>
      <c r="L15" s="101"/>
      <c r="M15" s="101"/>
      <c r="N15" s="101"/>
      <c r="P15" s="21"/>
      <c r="Q15" s="21"/>
      <c r="T15" s="28"/>
    </row>
    <row r="16" spans="2:20" s="11" customFormat="1" hidden="1" x14ac:dyDescent="0.15">
      <c r="B16" s="18"/>
      <c r="C16" s="19"/>
      <c r="D16" s="20"/>
      <c r="K16" s="21"/>
      <c r="L16" s="21"/>
      <c r="M16" s="21"/>
      <c r="N16" s="21"/>
      <c r="P16" s="21"/>
      <c r="Q16" s="21"/>
      <c r="T16" s="28"/>
    </row>
    <row r="17" spans="2:20" s="11" customFormat="1" ht="14" thickBot="1" x14ac:dyDescent="0.2">
      <c r="B17" s="89" t="s">
        <v>3</v>
      </c>
      <c r="R17" s="29" t="s">
        <v>19</v>
      </c>
      <c r="S17" s="3"/>
      <c r="T17" s="28"/>
    </row>
    <row r="18" spans="2:20" s="11" customFormat="1" ht="20" thickBot="1" x14ac:dyDescent="0.2">
      <c r="B18" s="7" t="s">
        <v>5</v>
      </c>
      <c r="C18" s="2"/>
      <c r="D18" s="86" cm="1">
        <f t="array" ref="D18">SUMPRODUCT(E3:E7*D3:D7)</f>
        <v>10080</v>
      </c>
      <c r="E18" s="2"/>
      <c r="R18" s="95" t="s">
        <v>109</v>
      </c>
      <c r="S18" s="96" t="s">
        <v>63</v>
      </c>
      <c r="T18" s="28"/>
    </row>
    <row r="19" spans="2:20" ht="20" thickBot="1" x14ac:dyDescent="0.2">
      <c r="O19" s="11"/>
      <c r="R19" s="97" t="s">
        <v>110</v>
      </c>
      <c r="S19" s="98" t="s">
        <v>80</v>
      </c>
    </row>
    <row r="20" spans="2:20" ht="20" thickBot="1" x14ac:dyDescent="0.2">
      <c r="B20" s="87" t="s">
        <v>1</v>
      </c>
      <c r="C20" s="22" t="s">
        <v>6</v>
      </c>
      <c r="D20" s="5"/>
      <c r="E20" s="22" t="s">
        <v>2</v>
      </c>
      <c r="R20" s="97" t="s">
        <v>111</v>
      </c>
      <c r="S20" s="98" t="s">
        <v>83</v>
      </c>
    </row>
    <row r="21" spans="2:20" ht="20" thickBot="1" x14ac:dyDescent="0.2">
      <c r="B21" s="99" t="s">
        <v>54</v>
      </c>
      <c r="C21" s="102">
        <f>D3+D6</f>
        <v>10</v>
      </c>
      <c r="D21" s="24" t="s">
        <v>7</v>
      </c>
      <c r="E21" s="25">
        <v>8</v>
      </c>
      <c r="R21" s="97" t="s">
        <v>112</v>
      </c>
      <c r="S21" s="98" t="s">
        <v>81</v>
      </c>
    </row>
    <row r="22" spans="2:20" ht="20" thickBot="1" x14ac:dyDescent="0.2">
      <c r="B22" s="99" t="s">
        <v>72</v>
      </c>
      <c r="C22" s="102">
        <f>D3+D6</f>
        <v>10</v>
      </c>
      <c r="D22" s="24" t="s">
        <v>7</v>
      </c>
      <c r="E22" s="25">
        <v>6</v>
      </c>
      <c r="R22" s="97" t="s">
        <v>113</v>
      </c>
      <c r="S22" s="98" t="s">
        <v>82</v>
      </c>
    </row>
    <row r="23" spans="2:20" ht="20" thickBot="1" x14ac:dyDescent="0.2">
      <c r="B23" s="99" t="s">
        <v>73</v>
      </c>
      <c r="C23" s="102">
        <f>D4+D6</f>
        <v>10</v>
      </c>
      <c r="D23" s="24" t="s">
        <v>7</v>
      </c>
      <c r="E23" s="25">
        <v>6</v>
      </c>
      <c r="R23" s="97" t="s">
        <v>108</v>
      </c>
      <c r="S23" s="98" t="s">
        <v>64</v>
      </c>
    </row>
    <row r="24" spans="2:20" ht="20" thickBot="1" x14ac:dyDescent="0.2">
      <c r="B24" s="99" t="s">
        <v>74</v>
      </c>
      <c r="C24" s="102">
        <f>D4+D6</f>
        <v>10</v>
      </c>
      <c r="D24" s="24" t="s">
        <v>7</v>
      </c>
      <c r="E24" s="25">
        <v>10</v>
      </c>
      <c r="R24" s="97" t="s">
        <v>107</v>
      </c>
      <c r="S24" s="98" t="s">
        <v>65</v>
      </c>
    </row>
    <row r="25" spans="2:20" x14ac:dyDescent="0.15">
      <c r="B25" s="99" t="s">
        <v>75</v>
      </c>
      <c r="C25" s="102">
        <f>D4+D7</f>
        <v>10</v>
      </c>
      <c r="D25" s="24" t="s">
        <v>7</v>
      </c>
      <c r="E25" s="25">
        <v>10</v>
      </c>
    </row>
    <row r="26" spans="2:20" x14ac:dyDescent="0.15">
      <c r="B26" s="99" t="s">
        <v>55</v>
      </c>
      <c r="C26" s="102">
        <f>D5+D7</f>
        <v>10</v>
      </c>
      <c r="D26" s="24" t="s">
        <v>7</v>
      </c>
      <c r="E26" s="25">
        <v>5</v>
      </c>
    </row>
    <row r="27" spans="2:20" x14ac:dyDescent="0.15">
      <c r="B2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2758C-B5D8-7D47-A038-7D321AE4CB13}">
  <dimension ref="A2:S31"/>
  <sheetViews>
    <sheetView showGridLines="0" topLeftCell="A3" zoomScale="125" workbookViewId="0">
      <selection activeCell="R33" sqref="R33"/>
    </sheetView>
  </sheetViews>
  <sheetFormatPr baseColWidth="10" defaultColWidth="8.83203125" defaultRowHeight="13" x14ac:dyDescent="0.15"/>
  <cols>
    <col min="1" max="1" width="41.6640625" style="3" customWidth="1"/>
    <col min="2" max="2" width="7.33203125" style="3" customWidth="1"/>
    <col min="3" max="3" width="9.1640625" style="3" bestFit="1" customWidth="1"/>
    <col min="4" max="4" width="7.5" style="3" customWidth="1"/>
    <col min="5" max="5" width="6.5" style="3" customWidth="1"/>
    <col min="6" max="15" width="5.83203125" style="3" customWidth="1"/>
    <col min="16" max="16" width="5.1640625" style="3" customWidth="1"/>
    <col min="17" max="17" width="52.1640625" style="3" bestFit="1" customWidth="1"/>
    <col min="18" max="18" width="26.83203125" style="3" bestFit="1" customWidth="1"/>
    <col min="19" max="16384" width="8.83203125" style="3"/>
  </cols>
  <sheetData>
    <row r="2" spans="1:19" x14ac:dyDescent="0.15">
      <c r="A2" s="89" t="s">
        <v>15</v>
      </c>
    </row>
    <row r="3" spans="1:19" ht="18" x14ac:dyDescent="0.15">
      <c r="A3" s="4" t="s">
        <v>0</v>
      </c>
      <c r="B3" s="5"/>
      <c r="C3" s="90" t="s">
        <v>71</v>
      </c>
      <c r="D3" s="4" t="s">
        <v>4</v>
      </c>
      <c r="E3" s="6"/>
      <c r="Q3" s="82" t="s">
        <v>66</v>
      </c>
      <c r="R3" s="28"/>
      <c r="S3" s="28"/>
    </row>
    <row r="4" spans="1:19" ht="18" x14ac:dyDescent="0.25">
      <c r="A4" s="26" t="s">
        <v>44</v>
      </c>
      <c r="B4" s="78" t="s">
        <v>49</v>
      </c>
      <c r="C4" s="77">
        <v>2</v>
      </c>
      <c r="D4" s="9">
        <v>1120</v>
      </c>
      <c r="E4" s="10"/>
      <c r="Q4" s="82" t="s">
        <v>67</v>
      </c>
      <c r="R4" s="28"/>
      <c r="S4" s="28"/>
    </row>
    <row r="5" spans="1:19" ht="18" x14ac:dyDescent="0.25">
      <c r="A5" s="26" t="s">
        <v>46</v>
      </c>
      <c r="B5" s="78" t="s">
        <v>50</v>
      </c>
      <c r="C5" s="77">
        <v>3</v>
      </c>
      <c r="D5" s="9">
        <v>1120</v>
      </c>
      <c r="E5" s="10"/>
      <c r="Q5" s="82" t="s">
        <v>68</v>
      </c>
      <c r="R5" s="28"/>
      <c r="S5" s="28"/>
    </row>
    <row r="6" spans="1:19" ht="18" x14ac:dyDescent="0.25">
      <c r="A6" s="26" t="s">
        <v>45</v>
      </c>
      <c r="B6" s="78" t="s">
        <v>51</v>
      </c>
      <c r="C6" s="77">
        <v>2</v>
      </c>
      <c r="D6" s="9">
        <v>1120</v>
      </c>
      <c r="E6" s="10"/>
      <c r="Q6" s="82" t="s">
        <v>69</v>
      </c>
      <c r="R6" s="28"/>
      <c r="S6" s="28"/>
    </row>
    <row r="7" spans="1:19" ht="18" x14ac:dyDescent="0.25">
      <c r="A7" s="26" t="s">
        <v>47</v>
      </c>
      <c r="B7" s="78" t="s">
        <v>52</v>
      </c>
      <c r="C7" s="77">
        <v>7</v>
      </c>
      <c r="D7" s="9">
        <v>504</v>
      </c>
      <c r="E7" s="10"/>
      <c r="Q7" s="82" t="s">
        <v>70</v>
      </c>
      <c r="R7" s="1"/>
      <c r="S7" s="1"/>
    </row>
    <row r="8" spans="1:19" ht="18" x14ac:dyDescent="0.25">
      <c r="A8" s="26" t="s">
        <v>48</v>
      </c>
      <c r="B8" s="78" t="s">
        <v>53</v>
      </c>
      <c r="C8" s="8">
        <v>7</v>
      </c>
      <c r="D8" s="9">
        <v>504</v>
      </c>
      <c r="E8" s="10"/>
      <c r="Q8" s="1"/>
      <c r="R8" s="1"/>
      <c r="S8" s="1"/>
    </row>
    <row r="9" spans="1:19" ht="16" hidden="1" x14ac:dyDescent="0.2">
      <c r="A9" s="84"/>
      <c r="B9" s="85"/>
      <c r="E9" s="10"/>
      <c r="Q9" s="1"/>
      <c r="R9" s="1"/>
      <c r="S9" s="1"/>
    </row>
    <row r="10" spans="1:19" x14ac:dyDescent="0.15">
      <c r="A10" s="11"/>
      <c r="B10" s="11"/>
      <c r="C10" s="12"/>
      <c r="D10" s="13"/>
      <c r="E10" s="10"/>
      <c r="Q10" s="29" t="s">
        <v>18</v>
      </c>
      <c r="R10" s="28"/>
      <c r="S10" s="28"/>
    </row>
    <row r="11" spans="1:19" ht="18" x14ac:dyDescent="0.25">
      <c r="A11" s="103" t="s">
        <v>14</v>
      </c>
      <c r="Q11" s="83" t="s">
        <v>114</v>
      </c>
      <c r="R11" s="28"/>
      <c r="S11" s="28"/>
    </row>
    <row r="12" spans="1:19" ht="15" x14ac:dyDescent="0.2">
      <c r="A12" s="14"/>
      <c r="B12" s="55" t="s">
        <v>9</v>
      </c>
      <c r="C12" s="55" t="s">
        <v>10</v>
      </c>
      <c r="D12" s="55" t="s">
        <v>11</v>
      </c>
      <c r="E12" s="55" t="s">
        <v>12</v>
      </c>
      <c r="F12" s="56" t="s">
        <v>13</v>
      </c>
      <c r="G12" s="81" t="s">
        <v>56</v>
      </c>
      <c r="H12" s="81" t="s">
        <v>57</v>
      </c>
      <c r="I12" s="81" t="s">
        <v>58</v>
      </c>
      <c r="J12" s="81" t="s">
        <v>59</v>
      </c>
      <c r="K12" s="81" t="s">
        <v>60</v>
      </c>
      <c r="L12" s="81" t="s">
        <v>61</v>
      </c>
      <c r="M12" s="81" t="s">
        <v>62</v>
      </c>
      <c r="O12" s="11"/>
      <c r="P12" s="15"/>
      <c r="Q12" s="1"/>
      <c r="R12" s="1"/>
      <c r="S12" s="1"/>
    </row>
    <row r="13" spans="1:19" ht="16" customHeight="1" x14ac:dyDescent="0.15">
      <c r="A13" s="99" t="s">
        <v>104</v>
      </c>
      <c r="B13" s="17">
        <f>C4</f>
        <v>2</v>
      </c>
      <c r="C13" s="17">
        <f>C4</f>
        <v>2</v>
      </c>
      <c r="D13" s="17">
        <f>C4</f>
        <v>2</v>
      </c>
      <c r="E13" s="17">
        <f>C4</f>
        <v>2</v>
      </c>
      <c r="F13" s="17">
        <f>C5</f>
        <v>3</v>
      </c>
      <c r="G13" s="17">
        <f>C5</f>
        <v>3</v>
      </c>
      <c r="H13" s="17">
        <f>C5</f>
        <v>3</v>
      </c>
      <c r="I13" s="17">
        <f>C5</f>
        <v>3</v>
      </c>
      <c r="J13" s="17">
        <f>C6</f>
        <v>2</v>
      </c>
      <c r="K13" s="17">
        <f>C6</f>
        <v>2</v>
      </c>
      <c r="L13" s="17">
        <f>C6</f>
        <v>2</v>
      </c>
      <c r="M13" s="17">
        <f>C6</f>
        <v>2</v>
      </c>
      <c r="O13" s="11"/>
      <c r="P13" s="16"/>
      <c r="Q13" s="29"/>
      <c r="R13" s="28"/>
      <c r="S13" s="28"/>
    </row>
    <row r="14" spans="1:19" ht="16" customHeight="1" x14ac:dyDescent="0.15">
      <c r="A14" s="99" t="s">
        <v>105</v>
      </c>
      <c r="B14" s="17">
        <f t="shared" ref="B14:G14" si="0">$C$7</f>
        <v>7</v>
      </c>
      <c r="C14" s="17">
        <f t="shared" si="0"/>
        <v>7</v>
      </c>
      <c r="D14" s="17">
        <f t="shared" si="0"/>
        <v>7</v>
      </c>
      <c r="E14" s="17">
        <f t="shared" si="0"/>
        <v>7</v>
      </c>
      <c r="F14" s="17">
        <f t="shared" si="0"/>
        <v>7</v>
      </c>
      <c r="G14" s="17">
        <f t="shared" si="0"/>
        <v>7</v>
      </c>
      <c r="H14" s="17">
        <f t="shared" ref="H14:M14" si="1">$C$8</f>
        <v>7</v>
      </c>
      <c r="I14" s="17">
        <f t="shared" si="1"/>
        <v>7</v>
      </c>
      <c r="J14" s="17">
        <f t="shared" si="1"/>
        <v>7</v>
      </c>
      <c r="K14" s="17">
        <f t="shared" si="1"/>
        <v>7</v>
      </c>
      <c r="L14" s="17">
        <f t="shared" si="1"/>
        <v>7</v>
      </c>
      <c r="M14" s="17">
        <f t="shared" si="1"/>
        <v>7</v>
      </c>
      <c r="O14" s="11"/>
      <c r="P14" s="16"/>
      <c r="Q14" s="29"/>
      <c r="R14" s="28"/>
      <c r="S14" s="28"/>
    </row>
    <row r="15" spans="1:19" s="11" customFormat="1" x14ac:dyDescent="0.15">
      <c r="A15" s="100" t="s">
        <v>106</v>
      </c>
      <c r="B15" s="94">
        <f>SUM(B13:B14)</f>
        <v>9</v>
      </c>
      <c r="C15" s="94">
        <f t="shared" ref="C15:M15" si="2">SUM(C13:C14)</f>
        <v>9</v>
      </c>
      <c r="D15" s="94">
        <f t="shared" si="2"/>
        <v>9</v>
      </c>
      <c r="E15" s="94">
        <f t="shared" si="2"/>
        <v>9</v>
      </c>
      <c r="F15" s="94">
        <f t="shared" si="2"/>
        <v>10</v>
      </c>
      <c r="G15" s="94">
        <f t="shared" si="2"/>
        <v>10</v>
      </c>
      <c r="H15" s="94">
        <f t="shared" si="2"/>
        <v>10</v>
      </c>
      <c r="I15" s="94">
        <f t="shared" si="2"/>
        <v>10</v>
      </c>
      <c r="J15" s="94">
        <f t="shared" si="2"/>
        <v>9</v>
      </c>
      <c r="K15" s="94">
        <f t="shared" si="2"/>
        <v>9</v>
      </c>
      <c r="L15" s="94">
        <f t="shared" si="2"/>
        <v>9</v>
      </c>
      <c r="M15" s="94">
        <f t="shared" si="2"/>
        <v>9</v>
      </c>
      <c r="N15" s="3"/>
      <c r="P15" s="21"/>
      <c r="S15" s="28"/>
    </row>
    <row r="16" spans="1:19" s="11" customFormat="1" x14ac:dyDescent="0.15">
      <c r="A16" s="9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P16" s="21"/>
      <c r="S16" s="28"/>
    </row>
    <row r="17" spans="1:19" s="11" customFormat="1" x14ac:dyDescent="0.15">
      <c r="A17" s="87" t="s">
        <v>3</v>
      </c>
      <c r="N17" s="3"/>
      <c r="S17" s="28"/>
    </row>
    <row r="18" spans="1:19" s="11" customFormat="1" x14ac:dyDescent="0.15">
      <c r="A18" s="7" t="s">
        <v>5</v>
      </c>
      <c r="B18" s="2"/>
      <c r="C18" s="86" cm="1">
        <f t="array" ref="C18">SUMPRODUCT(D4:D8*C4:C8)</f>
        <v>14896</v>
      </c>
      <c r="D18" s="2"/>
      <c r="S18" s="28"/>
    </row>
    <row r="20" spans="1:19" x14ac:dyDescent="0.15">
      <c r="A20" s="87" t="s">
        <v>1</v>
      </c>
      <c r="B20" s="22" t="s">
        <v>6</v>
      </c>
      <c r="C20" s="5"/>
      <c r="D20" s="22" t="s">
        <v>2</v>
      </c>
      <c r="Q20" s="29" t="s">
        <v>19</v>
      </c>
    </row>
    <row r="21" spans="1:19" ht="18" x14ac:dyDescent="0.15">
      <c r="A21" s="79" t="s">
        <v>54</v>
      </c>
      <c r="B21" s="23">
        <f>C4+C7</f>
        <v>9</v>
      </c>
      <c r="C21" s="24" t="s">
        <v>7</v>
      </c>
      <c r="D21" s="25">
        <v>8</v>
      </c>
      <c r="Q21" s="79" t="s">
        <v>54</v>
      </c>
      <c r="R21" s="82" t="s">
        <v>63</v>
      </c>
    </row>
    <row r="22" spans="1:19" ht="18" x14ac:dyDescent="0.15">
      <c r="A22" s="79" t="s">
        <v>72</v>
      </c>
      <c r="B22" s="23">
        <f>C4+C7</f>
        <v>9</v>
      </c>
      <c r="C22" s="24" t="s">
        <v>7</v>
      </c>
      <c r="D22" s="25">
        <v>6</v>
      </c>
      <c r="Q22" s="79" t="s">
        <v>76</v>
      </c>
      <c r="R22" s="82" t="s">
        <v>80</v>
      </c>
    </row>
    <row r="23" spans="1:19" ht="18" x14ac:dyDescent="0.15">
      <c r="A23" s="79" t="s">
        <v>73</v>
      </c>
      <c r="B23" s="23">
        <f>C5+C7</f>
        <v>10</v>
      </c>
      <c r="C23" s="24" t="s">
        <v>7</v>
      </c>
      <c r="D23" s="25">
        <v>6</v>
      </c>
      <c r="Q23" s="79" t="s">
        <v>77</v>
      </c>
      <c r="R23" s="82" t="s">
        <v>83</v>
      </c>
    </row>
    <row r="24" spans="1:19" ht="18" x14ac:dyDescent="0.15">
      <c r="A24" s="79" t="s">
        <v>74</v>
      </c>
      <c r="B24" s="23">
        <f>C5+C7</f>
        <v>10</v>
      </c>
      <c r="C24" s="24" t="s">
        <v>7</v>
      </c>
      <c r="D24" s="25">
        <v>10</v>
      </c>
      <c r="Q24" s="79" t="s">
        <v>78</v>
      </c>
      <c r="R24" s="82" t="s">
        <v>81</v>
      </c>
    </row>
    <row r="25" spans="1:19" ht="18" x14ac:dyDescent="0.15">
      <c r="A25" s="79" t="s">
        <v>75</v>
      </c>
      <c r="B25" s="23">
        <f>C5+C8</f>
        <v>10</v>
      </c>
      <c r="C25" s="24" t="s">
        <v>7</v>
      </c>
      <c r="D25" s="25">
        <v>10</v>
      </c>
      <c r="Q25" s="79" t="s">
        <v>79</v>
      </c>
      <c r="R25" s="82" t="s">
        <v>82</v>
      </c>
    </row>
    <row r="26" spans="1:19" ht="18" x14ac:dyDescent="0.15">
      <c r="A26" s="79" t="s">
        <v>55</v>
      </c>
      <c r="B26" s="23">
        <f>C6+C8</f>
        <v>9</v>
      </c>
      <c r="C26" s="24" t="s">
        <v>7</v>
      </c>
      <c r="D26" s="25">
        <v>5</v>
      </c>
      <c r="Q26" s="79" t="s">
        <v>55</v>
      </c>
      <c r="R26" s="82" t="s">
        <v>64</v>
      </c>
    </row>
    <row r="27" spans="1:19" ht="18" x14ac:dyDescent="0.15">
      <c r="A27" s="80" t="s">
        <v>85</v>
      </c>
      <c r="B27" s="23">
        <f>C4</f>
        <v>2</v>
      </c>
      <c r="C27" s="24" t="s">
        <v>7</v>
      </c>
      <c r="D27" s="91">
        <v>2</v>
      </c>
      <c r="Q27" s="104" t="s">
        <v>107</v>
      </c>
      <c r="R27" s="82" t="s">
        <v>65</v>
      </c>
    </row>
    <row r="28" spans="1:19" ht="18" x14ac:dyDescent="0.15">
      <c r="A28" s="80" t="s">
        <v>84</v>
      </c>
      <c r="B28" s="23">
        <f>C5</f>
        <v>3</v>
      </c>
      <c r="C28" s="24" t="s">
        <v>7</v>
      </c>
      <c r="D28" s="91">
        <v>2</v>
      </c>
      <c r="Q28" s="80" t="s">
        <v>115</v>
      </c>
      <c r="R28" s="82" t="s">
        <v>116</v>
      </c>
    </row>
    <row r="29" spans="1:19" ht="18" x14ac:dyDescent="0.15">
      <c r="A29" s="80" t="s">
        <v>86</v>
      </c>
      <c r="B29" s="23">
        <f>C6</f>
        <v>2</v>
      </c>
      <c r="C29" s="24" t="s">
        <v>7</v>
      </c>
      <c r="D29" s="91">
        <v>2</v>
      </c>
      <c r="Q29" s="80" t="s">
        <v>117</v>
      </c>
      <c r="R29" s="82" t="s">
        <v>118</v>
      </c>
    </row>
    <row r="30" spans="1:19" x14ac:dyDescent="0.15">
      <c r="A30" s="80" t="s">
        <v>87</v>
      </c>
      <c r="B30" s="23">
        <f>C7</f>
        <v>7</v>
      </c>
      <c r="C30" s="24" t="s">
        <v>8</v>
      </c>
      <c r="D30" s="91">
        <v>7</v>
      </c>
    </row>
    <row r="31" spans="1:19" x14ac:dyDescent="0.15">
      <c r="A31" s="80" t="s">
        <v>88</v>
      </c>
      <c r="B31" s="23">
        <f>C8</f>
        <v>7</v>
      </c>
      <c r="C31" s="24" t="s">
        <v>8</v>
      </c>
      <c r="D31" s="9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7714F-80EB-594A-94C1-42C9D7FD7E32}">
  <dimension ref="A1:S30"/>
  <sheetViews>
    <sheetView topLeftCell="C4" zoomScale="148" workbookViewId="0">
      <selection activeCell="R27" sqref="R27"/>
    </sheetView>
  </sheetViews>
  <sheetFormatPr baseColWidth="10" defaultColWidth="8.83203125" defaultRowHeight="13" x14ac:dyDescent="0.15"/>
  <cols>
    <col min="1" max="1" width="41.6640625" style="3" customWidth="1"/>
    <col min="2" max="2" width="7.33203125" style="3" customWidth="1"/>
    <col min="3" max="3" width="9.1640625" style="3" bestFit="1" customWidth="1"/>
    <col min="4" max="4" width="7.5" style="3" customWidth="1"/>
    <col min="5" max="5" width="6.5" style="3" customWidth="1"/>
    <col min="6" max="15" width="5.83203125" style="3" customWidth="1"/>
    <col min="16" max="16" width="5.1640625" style="3" customWidth="1"/>
    <col min="17" max="17" width="52.1640625" style="3" bestFit="1" customWidth="1"/>
    <col min="18" max="18" width="26.83203125" style="3" bestFit="1" customWidth="1"/>
    <col min="19" max="16384" width="8.83203125" style="3"/>
  </cols>
  <sheetData>
    <row r="1" spans="1:19" x14ac:dyDescent="0.15">
      <c r="A1" s="89" t="s">
        <v>15</v>
      </c>
    </row>
    <row r="2" spans="1:19" ht="18" x14ac:dyDescent="0.15">
      <c r="A2" s="4" t="s">
        <v>0</v>
      </c>
      <c r="B2" s="5"/>
      <c r="C2" s="90" t="s">
        <v>71</v>
      </c>
      <c r="D2" s="4" t="s">
        <v>4</v>
      </c>
      <c r="E2" s="6"/>
      <c r="Q2" s="82" t="s">
        <v>66</v>
      </c>
      <c r="R2" s="28"/>
      <c r="S2" s="28"/>
    </row>
    <row r="3" spans="1:19" ht="18" x14ac:dyDescent="0.25">
      <c r="A3" s="26" t="s">
        <v>44</v>
      </c>
      <c r="B3" s="78" t="s">
        <v>49</v>
      </c>
      <c r="C3" s="77">
        <v>2</v>
      </c>
      <c r="D3" s="9">
        <v>1120</v>
      </c>
      <c r="E3" s="10"/>
      <c r="Q3" s="82" t="s">
        <v>67</v>
      </c>
      <c r="R3" s="28"/>
      <c r="S3" s="28"/>
    </row>
    <row r="4" spans="1:19" ht="18" x14ac:dyDescent="0.25">
      <c r="A4" s="26" t="s">
        <v>46</v>
      </c>
      <c r="B4" s="78" t="s">
        <v>50</v>
      </c>
      <c r="C4" s="77">
        <v>3</v>
      </c>
      <c r="D4" s="9">
        <v>1120</v>
      </c>
      <c r="E4" s="10"/>
      <c r="Q4" s="82" t="s">
        <v>68</v>
      </c>
      <c r="R4" s="28"/>
      <c r="S4" s="28"/>
    </row>
    <row r="5" spans="1:19" ht="18" x14ac:dyDescent="0.25">
      <c r="A5" s="26" t="s">
        <v>45</v>
      </c>
      <c r="B5" s="78" t="s">
        <v>51</v>
      </c>
      <c r="C5" s="77">
        <v>2</v>
      </c>
      <c r="D5" s="9">
        <v>1120</v>
      </c>
      <c r="E5" s="10"/>
      <c r="Q5" s="82" t="s">
        <v>69</v>
      </c>
      <c r="R5" s="28"/>
      <c r="S5" s="28"/>
    </row>
    <row r="6" spans="1:19" ht="18" x14ac:dyDescent="0.25">
      <c r="A6" s="26" t="s">
        <v>47</v>
      </c>
      <c r="B6" s="78" t="s">
        <v>52</v>
      </c>
      <c r="C6" s="77">
        <v>7</v>
      </c>
      <c r="D6" s="9">
        <v>504</v>
      </c>
      <c r="E6" s="10"/>
      <c r="Q6" s="82" t="s">
        <v>70</v>
      </c>
      <c r="R6" s="1"/>
      <c r="S6" s="1"/>
    </row>
    <row r="7" spans="1:19" ht="18" x14ac:dyDescent="0.25">
      <c r="A7" s="26" t="s">
        <v>48</v>
      </c>
      <c r="B7" s="78" t="s">
        <v>53</v>
      </c>
      <c r="C7" s="8">
        <v>7</v>
      </c>
      <c r="D7" s="9">
        <v>504</v>
      </c>
      <c r="E7" s="10"/>
      <c r="Q7" s="1"/>
      <c r="R7" s="1"/>
      <c r="S7" s="1"/>
    </row>
    <row r="8" spans="1:19" ht="16" x14ac:dyDescent="0.2">
      <c r="A8" s="84"/>
      <c r="B8" s="85"/>
      <c r="E8" s="10"/>
      <c r="Q8" s="1"/>
      <c r="R8" s="1"/>
      <c r="S8" s="1"/>
    </row>
    <row r="9" spans="1:19" x14ac:dyDescent="0.15">
      <c r="A9" s="11"/>
      <c r="B9" s="11"/>
      <c r="C9" s="12"/>
      <c r="D9" s="13"/>
      <c r="E9" s="10"/>
      <c r="N9" s="11"/>
      <c r="Q9" s="29" t="s">
        <v>18</v>
      </c>
      <c r="R9" s="28"/>
      <c r="S9" s="28"/>
    </row>
    <row r="10" spans="1:19" ht="18" x14ac:dyDescent="0.25">
      <c r="A10" s="88" t="s">
        <v>14</v>
      </c>
      <c r="N10" s="11"/>
      <c r="Q10" s="83" t="s">
        <v>114</v>
      </c>
      <c r="R10" s="28"/>
      <c r="S10" s="28"/>
    </row>
    <row r="11" spans="1:19" ht="15" x14ac:dyDescent="0.2">
      <c r="A11" s="14"/>
      <c r="B11" s="55" t="s">
        <v>9</v>
      </c>
      <c r="C11" s="55" t="s">
        <v>10</v>
      </c>
      <c r="D11" s="55" t="s">
        <v>11</v>
      </c>
      <c r="E11" s="55" t="s">
        <v>12</v>
      </c>
      <c r="F11" s="56" t="s">
        <v>13</v>
      </c>
      <c r="G11" s="81" t="s">
        <v>56</v>
      </c>
      <c r="H11" s="81" t="s">
        <v>57</v>
      </c>
      <c r="I11" s="81" t="s">
        <v>58</v>
      </c>
      <c r="J11" s="81" t="s">
        <v>59</v>
      </c>
      <c r="K11" s="81" t="s">
        <v>60</v>
      </c>
      <c r="L11" s="81" t="s">
        <v>61</v>
      </c>
      <c r="M11" s="81" t="s">
        <v>62</v>
      </c>
      <c r="N11" s="11"/>
      <c r="P11" s="15"/>
      <c r="Q11" s="1"/>
      <c r="R11" s="1"/>
      <c r="S11" s="1"/>
    </row>
    <row r="12" spans="1:19" ht="16" customHeight="1" x14ac:dyDescent="0.15">
      <c r="A12" s="79" t="s">
        <v>104</v>
      </c>
      <c r="B12" s="17">
        <f>C3</f>
        <v>2</v>
      </c>
      <c r="C12" s="17">
        <f>C3</f>
        <v>2</v>
      </c>
      <c r="D12" s="17">
        <f>C3</f>
        <v>2</v>
      </c>
      <c r="E12" s="17">
        <f>C3</f>
        <v>2</v>
      </c>
      <c r="F12" s="17">
        <f>C4</f>
        <v>3</v>
      </c>
      <c r="G12" s="17">
        <f>C4</f>
        <v>3</v>
      </c>
      <c r="H12" s="17">
        <f>C4</f>
        <v>3</v>
      </c>
      <c r="I12" s="17">
        <f>C4</f>
        <v>3</v>
      </c>
      <c r="J12" s="17">
        <f>C5</f>
        <v>2</v>
      </c>
      <c r="K12" s="17">
        <f>C5</f>
        <v>2</v>
      </c>
      <c r="L12" s="17">
        <f>C5</f>
        <v>2</v>
      </c>
      <c r="M12" s="17">
        <f>C5</f>
        <v>2</v>
      </c>
      <c r="N12" s="11"/>
      <c r="P12" s="16"/>
      <c r="Q12" s="29"/>
      <c r="R12" s="28"/>
      <c r="S12" s="28"/>
    </row>
    <row r="13" spans="1:19" ht="16" customHeight="1" x14ac:dyDescent="0.15">
      <c r="A13" s="79" t="s">
        <v>105</v>
      </c>
      <c r="B13" s="17">
        <f t="shared" ref="B13:G13" si="0">$C$6</f>
        <v>7</v>
      </c>
      <c r="C13" s="17">
        <f t="shared" si="0"/>
        <v>7</v>
      </c>
      <c r="D13" s="17">
        <f t="shared" si="0"/>
        <v>7</v>
      </c>
      <c r="E13" s="17">
        <f t="shared" si="0"/>
        <v>7</v>
      </c>
      <c r="F13" s="17">
        <f t="shared" si="0"/>
        <v>7</v>
      </c>
      <c r="G13" s="17">
        <f t="shared" si="0"/>
        <v>7</v>
      </c>
      <c r="H13" s="17">
        <f t="shared" ref="H13:M13" si="1">$C$7</f>
        <v>7</v>
      </c>
      <c r="I13" s="17">
        <f t="shared" si="1"/>
        <v>7</v>
      </c>
      <c r="J13" s="17">
        <f t="shared" si="1"/>
        <v>7</v>
      </c>
      <c r="K13" s="17">
        <f t="shared" si="1"/>
        <v>7</v>
      </c>
      <c r="L13" s="17">
        <f t="shared" si="1"/>
        <v>7</v>
      </c>
      <c r="M13" s="17">
        <f t="shared" si="1"/>
        <v>7</v>
      </c>
      <c r="N13" s="11"/>
      <c r="P13" s="16"/>
      <c r="Q13" s="29"/>
      <c r="R13" s="28"/>
      <c r="S13" s="28"/>
    </row>
    <row r="14" spans="1:19" s="11" customFormat="1" x14ac:dyDescent="0.15">
      <c r="A14" s="93" t="s">
        <v>106</v>
      </c>
      <c r="B14" s="94">
        <f>SUM(B12:B13)</f>
        <v>9</v>
      </c>
      <c r="C14" s="94">
        <f t="shared" ref="C14:M14" si="2">SUM(C12:C13)</f>
        <v>9</v>
      </c>
      <c r="D14" s="94">
        <f t="shared" si="2"/>
        <v>9</v>
      </c>
      <c r="E14" s="94">
        <f t="shared" si="2"/>
        <v>9</v>
      </c>
      <c r="F14" s="94">
        <f t="shared" si="2"/>
        <v>10</v>
      </c>
      <c r="G14" s="94">
        <f t="shared" si="2"/>
        <v>10</v>
      </c>
      <c r="H14" s="94">
        <f t="shared" si="2"/>
        <v>10</v>
      </c>
      <c r="I14" s="94">
        <f t="shared" si="2"/>
        <v>10</v>
      </c>
      <c r="J14" s="94">
        <f t="shared" si="2"/>
        <v>9</v>
      </c>
      <c r="K14" s="94">
        <f t="shared" si="2"/>
        <v>9</v>
      </c>
      <c r="L14" s="94">
        <f t="shared" si="2"/>
        <v>9</v>
      </c>
      <c r="M14" s="94">
        <f t="shared" si="2"/>
        <v>9</v>
      </c>
      <c r="O14" s="3"/>
      <c r="P14" s="21"/>
      <c r="S14" s="28"/>
    </row>
    <row r="15" spans="1:19" s="11" customFormat="1" x14ac:dyDescent="0.15">
      <c r="A15" s="18"/>
      <c r="B15" s="19"/>
      <c r="C15" s="20"/>
      <c r="J15" s="21"/>
      <c r="K15" s="21"/>
      <c r="L15" s="21"/>
      <c r="M15" s="21"/>
      <c r="O15" s="3"/>
      <c r="S15" s="28"/>
    </row>
    <row r="16" spans="1:19" s="11" customFormat="1" x14ac:dyDescent="0.15">
      <c r="A16" s="89" t="s">
        <v>3</v>
      </c>
      <c r="S16" s="28"/>
    </row>
    <row r="17" spans="1:18" x14ac:dyDescent="0.15">
      <c r="A17" s="7" t="s">
        <v>5</v>
      </c>
      <c r="B17" s="2"/>
      <c r="C17" s="86" cm="1">
        <f t="array" ref="C17">SUMPRODUCT(D3:D7*C3:C7)</f>
        <v>14896</v>
      </c>
      <c r="D17" s="2"/>
      <c r="E17" s="11"/>
      <c r="F17" s="11"/>
      <c r="G17" s="11"/>
      <c r="H17" s="11"/>
      <c r="I17" s="11"/>
      <c r="J17" s="11"/>
      <c r="K17" s="11"/>
      <c r="L17" s="11"/>
      <c r="M17" s="11"/>
      <c r="N17" s="11"/>
      <c r="Q17" s="29" t="s">
        <v>19</v>
      </c>
    </row>
    <row r="18" spans="1:18" ht="18" x14ac:dyDescent="0.15">
      <c r="Q18" s="79" t="s">
        <v>54</v>
      </c>
      <c r="R18" s="82" t="s">
        <v>63</v>
      </c>
    </row>
    <row r="19" spans="1:18" ht="18" x14ac:dyDescent="0.15">
      <c r="A19" s="87" t="s">
        <v>1</v>
      </c>
      <c r="B19" s="22" t="s">
        <v>6</v>
      </c>
      <c r="C19" s="5"/>
      <c r="D19" s="22" t="s">
        <v>2</v>
      </c>
      <c r="Q19" s="79" t="s">
        <v>76</v>
      </c>
      <c r="R19" s="82" t="s">
        <v>80</v>
      </c>
    </row>
    <row r="20" spans="1:18" ht="18" x14ac:dyDescent="0.15">
      <c r="A20" s="79" t="s">
        <v>54</v>
      </c>
      <c r="B20" s="23">
        <f>C3+C6</f>
        <v>9</v>
      </c>
      <c r="C20" s="24" t="s">
        <v>7</v>
      </c>
      <c r="D20" s="25">
        <v>8</v>
      </c>
      <c r="Q20" s="79" t="s">
        <v>77</v>
      </c>
      <c r="R20" s="82" t="s">
        <v>83</v>
      </c>
    </row>
    <row r="21" spans="1:18" ht="18" x14ac:dyDescent="0.15">
      <c r="A21" s="79" t="s">
        <v>72</v>
      </c>
      <c r="B21" s="23">
        <f>C3+C6</f>
        <v>9</v>
      </c>
      <c r="C21" s="24" t="s">
        <v>7</v>
      </c>
      <c r="D21" s="25">
        <v>6</v>
      </c>
      <c r="Q21" s="79" t="s">
        <v>78</v>
      </c>
      <c r="R21" s="82" t="s">
        <v>81</v>
      </c>
    </row>
    <row r="22" spans="1:18" ht="18" x14ac:dyDescent="0.15">
      <c r="A22" s="79" t="s">
        <v>73</v>
      </c>
      <c r="B22" s="23">
        <f>C4+C6</f>
        <v>10</v>
      </c>
      <c r="C22" s="24" t="s">
        <v>7</v>
      </c>
      <c r="D22" s="25">
        <v>6</v>
      </c>
      <c r="Q22" s="79" t="s">
        <v>79</v>
      </c>
      <c r="R22" s="82" t="s">
        <v>82</v>
      </c>
    </row>
    <row r="23" spans="1:18" ht="18" x14ac:dyDescent="0.15">
      <c r="A23" s="79" t="s">
        <v>74</v>
      </c>
      <c r="B23" s="23">
        <f>C4+C6</f>
        <v>10</v>
      </c>
      <c r="C23" s="24" t="s">
        <v>7</v>
      </c>
      <c r="D23" s="25">
        <v>10</v>
      </c>
      <c r="Q23" s="79" t="s">
        <v>55</v>
      </c>
      <c r="R23" s="82" t="s">
        <v>64</v>
      </c>
    </row>
    <row r="24" spans="1:18" ht="18" x14ac:dyDescent="0.15">
      <c r="A24" s="79" t="s">
        <v>75</v>
      </c>
      <c r="B24" s="23">
        <f>C4+C7</f>
        <v>10</v>
      </c>
      <c r="C24" s="24" t="s">
        <v>7</v>
      </c>
      <c r="D24" s="25">
        <v>10</v>
      </c>
      <c r="Q24" s="104" t="s">
        <v>107</v>
      </c>
      <c r="R24" s="82" t="s">
        <v>65</v>
      </c>
    </row>
    <row r="25" spans="1:18" ht="18" x14ac:dyDescent="0.15">
      <c r="A25" s="79" t="s">
        <v>55</v>
      </c>
      <c r="B25" s="23">
        <f>C5+C7</f>
        <v>9</v>
      </c>
      <c r="C25" s="24" t="s">
        <v>7</v>
      </c>
      <c r="D25" s="25">
        <v>5</v>
      </c>
      <c r="Q25" s="80" t="s">
        <v>115</v>
      </c>
      <c r="R25" s="82" t="s">
        <v>116</v>
      </c>
    </row>
    <row r="26" spans="1:18" ht="18" x14ac:dyDescent="0.15">
      <c r="A26" s="80" t="s">
        <v>85</v>
      </c>
      <c r="B26" s="23">
        <f>C3</f>
        <v>2</v>
      </c>
      <c r="C26" s="24" t="s">
        <v>7</v>
      </c>
      <c r="D26" s="91">
        <v>2</v>
      </c>
      <c r="Q26" s="80" t="s">
        <v>117</v>
      </c>
      <c r="R26" s="82" t="s">
        <v>119</v>
      </c>
    </row>
    <row r="27" spans="1:18" ht="16" x14ac:dyDescent="0.2">
      <c r="A27" s="80" t="s">
        <v>84</v>
      </c>
      <c r="B27" s="23">
        <f>C4</f>
        <v>3</v>
      </c>
      <c r="C27" s="24" t="s">
        <v>7</v>
      </c>
      <c r="D27" s="91">
        <v>2</v>
      </c>
      <c r="Q27" s="80"/>
      <c r="R27" s="85"/>
    </row>
    <row r="28" spans="1:18" ht="16" x14ac:dyDescent="0.2">
      <c r="A28" s="80" t="s">
        <v>86</v>
      </c>
      <c r="B28" s="23">
        <f>C5</f>
        <v>2</v>
      </c>
      <c r="C28" s="24" t="s">
        <v>7</v>
      </c>
      <c r="D28" s="91">
        <v>2</v>
      </c>
      <c r="Q28" s="80"/>
      <c r="R28" s="85"/>
    </row>
    <row r="29" spans="1:18" x14ac:dyDescent="0.15">
      <c r="A29" s="80" t="s">
        <v>87</v>
      </c>
      <c r="B29" s="23">
        <f>C6</f>
        <v>7</v>
      </c>
      <c r="C29" s="24" t="s">
        <v>8</v>
      </c>
      <c r="D29" s="91">
        <v>7</v>
      </c>
    </row>
    <row r="30" spans="1:18" x14ac:dyDescent="0.15">
      <c r="A30" s="80" t="s">
        <v>88</v>
      </c>
      <c r="B30" s="23">
        <f>C7</f>
        <v>7</v>
      </c>
      <c r="C30" s="24" t="s">
        <v>8</v>
      </c>
      <c r="D30" s="91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95672-6274-DA4C-8DC4-2F56C76D3A70}">
  <dimension ref="A1:K23"/>
  <sheetViews>
    <sheetView showGridLines="0" workbookViewId="0">
      <selection activeCell="N16" sqref="N16"/>
    </sheetView>
  </sheetViews>
  <sheetFormatPr baseColWidth="10" defaultRowHeight="13" x14ac:dyDescent="0.15"/>
  <cols>
    <col min="2" max="8" width="9" customWidth="1"/>
  </cols>
  <sheetData>
    <row r="1" spans="1:11" x14ac:dyDescent="0.15">
      <c r="A1" s="92" t="s">
        <v>92</v>
      </c>
      <c r="K1" s="32" t="str">
        <f>CONCATENATE("Sensitivity of ",$K$5," to ","Number of Dcotors from 9AM to 2PM")</f>
        <v>Sensitivity of $C$20 to Number of Dcotors from 9AM to 2PM</v>
      </c>
    </row>
    <row r="3" spans="1:11" x14ac:dyDescent="0.15">
      <c r="A3" t="s">
        <v>93</v>
      </c>
      <c r="K3" t="s">
        <v>22</v>
      </c>
    </row>
    <row r="5" spans="1:11" ht="38" x14ac:dyDescent="0.15">
      <c r="B5" s="30" t="s">
        <v>94</v>
      </c>
      <c r="C5" s="30" t="s">
        <v>24</v>
      </c>
      <c r="D5" s="30" t="s">
        <v>25</v>
      </c>
      <c r="E5" s="30" t="s">
        <v>26</v>
      </c>
      <c r="F5" s="30" t="s">
        <v>27</v>
      </c>
      <c r="G5" s="30" t="s">
        <v>28</v>
      </c>
      <c r="J5" s="32">
        <f>MATCH($K$5,OutputAddresses,0)</f>
        <v>1</v>
      </c>
      <c r="K5" s="31" t="s">
        <v>94</v>
      </c>
    </row>
    <row r="6" spans="1:11" x14ac:dyDescent="0.15">
      <c r="A6" s="33">
        <v>2</v>
      </c>
      <c r="B6" s="34">
        <v>14896</v>
      </c>
      <c r="C6" s="35">
        <v>2</v>
      </c>
      <c r="D6" s="35">
        <v>3</v>
      </c>
      <c r="E6" s="35">
        <v>2</v>
      </c>
      <c r="F6" s="35">
        <v>7</v>
      </c>
      <c r="G6" s="36">
        <v>7</v>
      </c>
      <c r="K6">
        <f>INDEX(OutputValues,1,$J$5)</f>
        <v>14896</v>
      </c>
    </row>
    <row r="7" spans="1:11" x14ac:dyDescent="0.15">
      <c r="A7" s="33">
        <v>3</v>
      </c>
      <c r="B7" s="37">
        <v>14896</v>
      </c>
      <c r="C7" s="38">
        <v>2</v>
      </c>
      <c r="D7" s="38">
        <v>3</v>
      </c>
      <c r="E7" s="38">
        <v>2</v>
      </c>
      <c r="F7" s="38">
        <v>7</v>
      </c>
      <c r="G7" s="39">
        <v>7</v>
      </c>
      <c r="K7">
        <f>INDEX(OutputValues,2,$J$5)</f>
        <v>14896</v>
      </c>
    </row>
    <row r="8" spans="1:11" x14ac:dyDescent="0.15">
      <c r="A8" s="33">
        <v>4</v>
      </c>
      <c r="B8" s="37">
        <v>14896</v>
      </c>
      <c r="C8" s="38">
        <v>2</v>
      </c>
      <c r="D8" s="38">
        <v>3</v>
      </c>
      <c r="E8" s="38">
        <v>2</v>
      </c>
      <c r="F8" s="38">
        <v>7</v>
      </c>
      <c r="G8" s="39">
        <v>7</v>
      </c>
      <c r="K8">
        <f>INDEX(OutputValues,3,$J$5)</f>
        <v>14896</v>
      </c>
    </row>
    <row r="9" spans="1:11" x14ac:dyDescent="0.15">
      <c r="A9" s="33">
        <v>5</v>
      </c>
      <c r="B9" s="37">
        <v>14896</v>
      </c>
      <c r="C9" s="38">
        <v>2</v>
      </c>
      <c r="D9" s="38">
        <v>3</v>
      </c>
      <c r="E9" s="38">
        <v>2</v>
      </c>
      <c r="F9" s="38">
        <v>7</v>
      </c>
      <c r="G9" s="39">
        <v>7</v>
      </c>
      <c r="K9">
        <f>INDEX(OutputValues,4,$J$5)</f>
        <v>14896</v>
      </c>
    </row>
    <row r="10" spans="1:11" x14ac:dyDescent="0.15">
      <c r="A10" s="33">
        <v>6</v>
      </c>
      <c r="B10" s="37">
        <v>14896</v>
      </c>
      <c r="C10" s="38">
        <v>2</v>
      </c>
      <c r="D10" s="38">
        <v>3</v>
      </c>
      <c r="E10" s="38">
        <v>2</v>
      </c>
      <c r="F10" s="38">
        <v>7</v>
      </c>
      <c r="G10" s="39">
        <v>7</v>
      </c>
      <c r="K10">
        <f>INDEX(OutputValues,5,$J$5)</f>
        <v>14896</v>
      </c>
    </row>
    <row r="11" spans="1:11" x14ac:dyDescent="0.15">
      <c r="A11" s="33">
        <v>7</v>
      </c>
      <c r="B11" s="37">
        <v>14896</v>
      </c>
      <c r="C11" s="38">
        <v>2</v>
      </c>
      <c r="D11" s="38">
        <v>3</v>
      </c>
      <c r="E11" s="38">
        <v>2</v>
      </c>
      <c r="F11" s="38">
        <v>7</v>
      </c>
      <c r="G11" s="39">
        <v>7</v>
      </c>
      <c r="K11">
        <f>INDEX(OutputValues,6,$J$5)</f>
        <v>14896</v>
      </c>
    </row>
    <row r="12" spans="1:11" x14ac:dyDescent="0.15">
      <c r="A12" s="33">
        <v>8</v>
      </c>
      <c r="B12" s="37">
        <v>14896</v>
      </c>
      <c r="C12" s="38">
        <v>2</v>
      </c>
      <c r="D12" s="38">
        <v>3</v>
      </c>
      <c r="E12" s="38">
        <v>2</v>
      </c>
      <c r="F12" s="38">
        <v>7</v>
      </c>
      <c r="G12" s="39">
        <v>7</v>
      </c>
      <c r="K12">
        <f>INDEX(OutputValues,7,$J$5)</f>
        <v>14896</v>
      </c>
    </row>
    <row r="13" spans="1:11" x14ac:dyDescent="0.15">
      <c r="A13" s="33">
        <v>9</v>
      </c>
      <c r="B13" s="37">
        <v>14896</v>
      </c>
      <c r="C13" s="38">
        <v>2</v>
      </c>
      <c r="D13" s="38">
        <v>3</v>
      </c>
      <c r="E13" s="38">
        <v>2</v>
      </c>
      <c r="F13" s="38">
        <v>7</v>
      </c>
      <c r="G13" s="39">
        <v>7</v>
      </c>
      <c r="K13">
        <f>INDEX(OutputValues,8,$J$5)</f>
        <v>14896</v>
      </c>
    </row>
    <row r="14" spans="1:11" x14ac:dyDescent="0.15">
      <c r="A14" s="33">
        <v>10</v>
      </c>
      <c r="B14" s="37">
        <v>16016</v>
      </c>
      <c r="C14" s="38">
        <v>3</v>
      </c>
      <c r="D14" s="38">
        <v>3</v>
      </c>
      <c r="E14" s="38">
        <v>2</v>
      </c>
      <c r="F14" s="38">
        <v>7</v>
      </c>
      <c r="G14" s="39">
        <v>7</v>
      </c>
      <c r="K14">
        <f>INDEX(OutputValues,9,$J$5)</f>
        <v>16016</v>
      </c>
    </row>
    <row r="15" spans="1:11" x14ac:dyDescent="0.15">
      <c r="A15" s="33">
        <v>11</v>
      </c>
      <c r="B15" s="37">
        <v>17136</v>
      </c>
      <c r="C15" s="38">
        <v>4</v>
      </c>
      <c r="D15" s="38">
        <v>3</v>
      </c>
      <c r="E15" s="38">
        <v>2</v>
      </c>
      <c r="F15" s="38">
        <v>7</v>
      </c>
      <c r="G15" s="39">
        <v>7</v>
      </c>
      <c r="K15">
        <f>INDEX(OutputValues,10,$J$5)</f>
        <v>17136</v>
      </c>
    </row>
    <row r="16" spans="1:11" x14ac:dyDescent="0.15">
      <c r="A16" s="33">
        <v>12</v>
      </c>
      <c r="B16" s="37">
        <v>18256</v>
      </c>
      <c r="C16" s="38">
        <v>5</v>
      </c>
      <c r="D16" s="38">
        <v>3</v>
      </c>
      <c r="E16" s="38">
        <v>2</v>
      </c>
      <c r="F16" s="38">
        <v>7</v>
      </c>
      <c r="G16" s="39">
        <v>7</v>
      </c>
      <c r="K16">
        <f>INDEX(OutputValues,11,$J$5)</f>
        <v>18256</v>
      </c>
    </row>
    <row r="17" spans="1:11" x14ac:dyDescent="0.15">
      <c r="A17" s="33">
        <v>13</v>
      </c>
      <c r="B17" s="37">
        <v>19376</v>
      </c>
      <c r="C17" s="38">
        <v>6</v>
      </c>
      <c r="D17" s="38">
        <v>3</v>
      </c>
      <c r="E17" s="38">
        <v>2</v>
      </c>
      <c r="F17" s="38">
        <v>7</v>
      </c>
      <c r="G17" s="39">
        <v>7</v>
      </c>
      <c r="K17">
        <f>INDEX(OutputValues,12,$J$5)</f>
        <v>19376</v>
      </c>
    </row>
    <row r="18" spans="1:11" x14ac:dyDescent="0.15">
      <c r="A18" s="33">
        <v>14</v>
      </c>
      <c r="B18" s="37">
        <v>20496</v>
      </c>
      <c r="C18" s="38">
        <v>7</v>
      </c>
      <c r="D18" s="38">
        <v>3</v>
      </c>
      <c r="E18" s="38">
        <v>2</v>
      </c>
      <c r="F18" s="38">
        <v>7</v>
      </c>
      <c r="G18" s="39">
        <v>7</v>
      </c>
      <c r="K18">
        <f>INDEX(OutputValues,13,$J$5)</f>
        <v>20496</v>
      </c>
    </row>
    <row r="19" spans="1:11" x14ac:dyDescent="0.15">
      <c r="A19" s="33">
        <v>15</v>
      </c>
      <c r="B19" s="40">
        <v>21616</v>
      </c>
      <c r="C19" s="41">
        <v>8</v>
      </c>
      <c r="D19" s="41">
        <v>3</v>
      </c>
      <c r="E19" s="41">
        <v>2</v>
      </c>
      <c r="F19" s="41">
        <v>7</v>
      </c>
      <c r="G19" s="42">
        <v>7</v>
      </c>
      <c r="K19">
        <f>INDEX(OutputValues,14,$J$5)</f>
        <v>21616</v>
      </c>
    </row>
    <row r="23" spans="1:11" ht="35" customHeight="1" x14ac:dyDescent="0.15"/>
  </sheetData>
  <dataValidations count="1">
    <dataValidation type="list" allowBlank="1" showInputMessage="1" showErrorMessage="1" sqref="K5" xr:uid="{9EAFF769-9E41-314B-8F0A-EB88012885EC}">
      <formula1>OutputAddresses</formula1>
    </dataValidation>
  </dataValidations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E1C96-CED7-9D44-9B2C-D0CC43EA98BB}">
  <dimension ref="A1:S30"/>
  <sheetViews>
    <sheetView zoomScale="114" workbookViewId="0">
      <selection activeCell="R28" sqref="R28"/>
    </sheetView>
  </sheetViews>
  <sheetFormatPr baseColWidth="10" defaultColWidth="8.83203125" defaultRowHeight="13" x14ac:dyDescent="0.15"/>
  <cols>
    <col min="1" max="1" width="41.6640625" style="3" customWidth="1"/>
    <col min="2" max="2" width="7.33203125" style="3" customWidth="1"/>
    <col min="3" max="3" width="9.1640625" style="3" bestFit="1" customWidth="1"/>
    <col min="4" max="4" width="7.5" style="3" customWidth="1"/>
    <col min="5" max="5" width="6.5" style="3" customWidth="1"/>
    <col min="6" max="15" width="5.83203125" style="3" customWidth="1"/>
    <col min="16" max="16" width="5.1640625" style="3" customWidth="1"/>
    <col min="17" max="17" width="52.1640625" style="3" bestFit="1" customWidth="1"/>
    <col min="18" max="18" width="26.83203125" style="3" bestFit="1" customWidth="1"/>
    <col min="19" max="16384" width="8.83203125" style="3"/>
  </cols>
  <sheetData>
    <row r="1" spans="1:19" x14ac:dyDescent="0.15">
      <c r="A1" s="89" t="s">
        <v>15</v>
      </c>
    </row>
    <row r="2" spans="1:19" ht="18" x14ac:dyDescent="0.15">
      <c r="A2" s="4" t="s">
        <v>0</v>
      </c>
      <c r="B2" s="5"/>
      <c r="C2" s="90" t="s">
        <v>71</v>
      </c>
      <c r="D2" s="4" t="s">
        <v>4</v>
      </c>
      <c r="E2" s="6"/>
      <c r="Q2" s="82" t="s">
        <v>66</v>
      </c>
      <c r="R2" s="28"/>
      <c r="S2" s="28"/>
    </row>
    <row r="3" spans="1:19" ht="18" x14ac:dyDescent="0.25">
      <c r="A3" s="26" t="s">
        <v>44</v>
      </c>
      <c r="B3" s="78" t="s">
        <v>49</v>
      </c>
      <c r="C3" s="77">
        <v>2</v>
      </c>
      <c r="D3" s="9">
        <v>1120</v>
      </c>
      <c r="E3" s="10"/>
      <c r="Q3" s="82" t="s">
        <v>67</v>
      </c>
      <c r="R3" s="28"/>
      <c r="S3" s="28"/>
    </row>
    <row r="4" spans="1:19" ht="18" x14ac:dyDescent="0.25">
      <c r="A4" s="26" t="s">
        <v>46</v>
      </c>
      <c r="B4" s="78" t="s">
        <v>50</v>
      </c>
      <c r="C4" s="77">
        <v>3</v>
      </c>
      <c r="D4" s="9">
        <v>1120</v>
      </c>
      <c r="E4" s="10"/>
      <c r="Q4" s="82" t="s">
        <v>68</v>
      </c>
      <c r="R4" s="28"/>
      <c r="S4" s="28"/>
    </row>
    <row r="5" spans="1:19" ht="18" x14ac:dyDescent="0.25">
      <c r="A5" s="26" t="s">
        <v>45</v>
      </c>
      <c r="B5" s="78" t="s">
        <v>51</v>
      </c>
      <c r="C5" s="77">
        <v>2</v>
      </c>
      <c r="D5" s="9">
        <v>1120</v>
      </c>
      <c r="E5" s="10"/>
      <c r="Q5" s="82" t="s">
        <v>69</v>
      </c>
      <c r="R5" s="28"/>
      <c r="S5" s="28"/>
    </row>
    <row r="6" spans="1:19" ht="18" x14ac:dyDescent="0.25">
      <c r="A6" s="26" t="s">
        <v>47</v>
      </c>
      <c r="B6" s="78" t="s">
        <v>52</v>
      </c>
      <c r="C6" s="77">
        <v>7</v>
      </c>
      <c r="D6" s="9">
        <v>504</v>
      </c>
      <c r="E6" s="10"/>
      <c r="Q6" s="82" t="s">
        <v>70</v>
      </c>
      <c r="R6" s="1"/>
      <c r="S6" s="1"/>
    </row>
    <row r="7" spans="1:19" ht="18" x14ac:dyDescent="0.25">
      <c r="A7" s="26" t="s">
        <v>48</v>
      </c>
      <c r="B7" s="78" t="s">
        <v>53</v>
      </c>
      <c r="C7" s="8">
        <v>7</v>
      </c>
      <c r="D7" s="9">
        <v>504</v>
      </c>
      <c r="E7" s="10"/>
      <c r="Q7" s="1"/>
      <c r="R7" s="1"/>
      <c r="S7" s="1"/>
    </row>
    <row r="8" spans="1:19" ht="16" x14ac:dyDescent="0.2">
      <c r="A8" s="84"/>
      <c r="B8" s="85"/>
      <c r="E8" s="10"/>
      <c r="Q8" s="1"/>
      <c r="R8" s="1"/>
      <c r="S8" s="1"/>
    </row>
    <row r="9" spans="1:19" x14ac:dyDescent="0.15">
      <c r="A9" s="11"/>
      <c r="B9" s="11"/>
      <c r="C9" s="12"/>
      <c r="D9" s="13"/>
      <c r="E9" s="10"/>
      <c r="N9" s="11"/>
      <c r="Q9" s="29" t="s">
        <v>18</v>
      </c>
      <c r="R9" s="28"/>
      <c r="S9" s="28"/>
    </row>
    <row r="10" spans="1:19" ht="18" x14ac:dyDescent="0.25">
      <c r="A10" s="88" t="s">
        <v>14</v>
      </c>
      <c r="N10" s="11"/>
      <c r="Q10" s="83" t="s">
        <v>114</v>
      </c>
      <c r="R10" s="28"/>
      <c r="S10" s="28"/>
    </row>
    <row r="11" spans="1:19" ht="15" x14ac:dyDescent="0.2">
      <c r="A11" s="14"/>
      <c r="B11" s="55" t="s">
        <v>9</v>
      </c>
      <c r="C11" s="55" t="s">
        <v>10</v>
      </c>
      <c r="D11" s="55" t="s">
        <v>11</v>
      </c>
      <c r="E11" s="55" t="s">
        <v>12</v>
      </c>
      <c r="F11" s="56" t="s">
        <v>13</v>
      </c>
      <c r="G11" s="81" t="s">
        <v>56</v>
      </c>
      <c r="H11" s="81" t="s">
        <v>57</v>
      </c>
      <c r="I11" s="81" t="s">
        <v>58</v>
      </c>
      <c r="J11" s="81" t="s">
        <v>59</v>
      </c>
      <c r="K11" s="81" t="s">
        <v>60</v>
      </c>
      <c r="L11" s="81" t="s">
        <v>61</v>
      </c>
      <c r="M11" s="81" t="s">
        <v>62</v>
      </c>
      <c r="N11" s="11"/>
      <c r="P11" s="15"/>
      <c r="Q11" s="1"/>
      <c r="R11" s="1"/>
      <c r="S11" s="1"/>
    </row>
    <row r="12" spans="1:19" ht="16" customHeight="1" x14ac:dyDescent="0.15">
      <c r="A12" s="79" t="s">
        <v>104</v>
      </c>
      <c r="B12" s="17">
        <f>C3</f>
        <v>2</v>
      </c>
      <c r="C12" s="17">
        <f>C3</f>
        <v>2</v>
      </c>
      <c r="D12" s="17">
        <f>C3</f>
        <v>2</v>
      </c>
      <c r="E12" s="17">
        <f>C3</f>
        <v>2</v>
      </c>
      <c r="F12" s="17">
        <f>C4</f>
        <v>3</v>
      </c>
      <c r="G12" s="17">
        <f>C4</f>
        <v>3</v>
      </c>
      <c r="H12" s="17">
        <f>C4</f>
        <v>3</v>
      </c>
      <c r="I12" s="17">
        <f>C4</f>
        <v>3</v>
      </c>
      <c r="J12" s="17">
        <f>C5</f>
        <v>2</v>
      </c>
      <c r="K12" s="17">
        <f>C5</f>
        <v>2</v>
      </c>
      <c r="L12" s="17">
        <f>C5</f>
        <v>2</v>
      </c>
      <c r="M12" s="17">
        <f>C5</f>
        <v>2</v>
      </c>
      <c r="N12" s="11"/>
      <c r="P12" s="16"/>
      <c r="Q12" s="29"/>
      <c r="R12" s="28"/>
      <c r="S12" s="28"/>
    </row>
    <row r="13" spans="1:19" ht="16" customHeight="1" x14ac:dyDescent="0.15">
      <c r="A13" s="79" t="s">
        <v>105</v>
      </c>
      <c r="B13" s="17">
        <f t="shared" ref="B13:G13" si="0">$C$6</f>
        <v>7</v>
      </c>
      <c r="C13" s="17">
        <f t="shared" si="0"/>
        <v>7</v>
      </c>
      <c r="D13" s="17">
        <f t="shared" si="0"/>
        <v>7</v>
      </c>
      <c r="E13" s="17">
        <f t="shared" si="0"/>
        <v>7</v>
      </c>
      <c r="F13" s="17">
        <f t="shared" si="0"/>
        <v>7</v>
      </c>
      <c r="G13" s="17">
        <f t="shared" si="0"/>
        <v>7</v>
      </c>
      <c r="H13" s="17">
        <f t="shared" ref="H13:M13" si="1">$C$7</f>
        <v>7</v>
      </c>
      <c r="I13" s="17">
        <f t="shared" si="1"/>
        <v>7</v>
      </c>
      <c r="J13" s="17">
        <f t="shared" si="1"/>
        <v>7</v>
      </c>
      <c r="K13" s="17">
        <f t="shared" si="1"/>
        <v>7</v>
      </c>
      <c r="L13" s="17">
        <f t="shared" si="1"/>
        <v>7</v>
      </c>
      <c r="M13" s="17">
        <f t="shared" si="1"/>
        <v>7</v>
      </c>
      <c r="N13" s="11"/>
      <c r="P13" s="16"/>
      <c r="Q13" s="29"/>
      <c r="R13" s="28"/>
      <c r="S13" s="28"/>
    </row>
    <row r="14" spans="1:19" ht="16" customHeight="1" x14ac:dyDescent="0.15">
      <c r="A14" s="93" t="s">
        <v>106</v>
      </c>
      <c r="B14" s="94">
        <f>SUM(B12:B13)</f>
        <v>9</v>
      </c>
      <c r="C14" s="94">
        <f t="shared" ref="C14:M14" si="2">SUM(C12:C13)</f>
        <v>9</v>
      </c>
      <c r="D14" s="94">
        <f t="shared" si="2"/>
        <v>9</v>
      </c>
      <c r="E14" s="94">
        <f t="shared" si="2"/>
        <v>9</v>
      </c>
      <c r="F14" s="94">
        <f t="shared" si="2"/>
        <v>10</v>
      </c>
      <c r="G14" s="94">
        <f t="shared" si="2"/>
        <v>10</v>
      </c>
      <c r="H14" s="94">
        <f t="shared" si="2"/>
        <v>10</v>
      </c>
      <c r="I14" s="94">
        <f t="shared" si="2"/>
        <v>10</v>
      </c>
      <c r="J14" s="94">
        <f t="shared" si="2"/>
        <v>9</v>
      </c>
      <c r="K14" s="94">
        <f t="shared" si="2"/>
        <v>9</v>
      </c>
      <c r="L14" s="94">
        <f t="shared" si="2"/>
        <v>9</v>
      </c>
      <c r="M14" s="94">
        <f t="shared" si="2"/>
        <v>9</v>
      </c>
      <c r="N14" s="11"/>
      <c r="P14" s="16"/>
      <c r="Q14" s="29"/>
      <c r="R14" s="28"/>
      <c r="S14" s="28"/>
    </row>
    <row r="15" spans="1:19" s="11" customFormat="1" x14ac:dyDescent="0.15">
      <c r="A15" s="18"/>
      <c r="B15" s="19"/>
      <c r="C15" s="20"/>
      <c r="J15" s="21"/>
      <c r="K15" s="21"/>
      <c r="L15" s="21"/>
      <c r="M15" s="21"/>
      <c r="O15" s="3"/>
      <c r="P15" s="21"/>
      <c r="S15" s="28"/>
    </row>
    <row r="16" spans="1:19" s="11" customFormat="1" x14ac:dyDescent="0.15">
      <c r="A16" s="89" t="s">
        <v>3</v>
      </c>
      <c r="O16" s="3"/>
      <c r="S16" s="28"/>
    </row>
    <row r="17" spans="1:19" s="11" customFormat="1" x14ac:dyDescent="0.15">
      <c r="A17" s="7" t="s">
        <v>5</v>
      </c>
      <c r="B17" s="2"/>
      <c r="C17" s="86" cm="1">
        <f t="array" ref="C17">SUMPRODUCT(D3:D7*C3:C7)</f>
        <v>14896</v>
      </c>
      <c r="D17" s="2"/>
      <c r="S17" s="28"/>
    </row>
    <row r="18" spans="1:19" x14ac:dyDescent="0.15">
      <c r="N18" s="11"/>
      <c r="Q18" s="29" t="s">
        <v>19</v>
      </c>
    </row>
    <row r="19" spans="1:19" ht="18" x14ac:dyDescent="0.15">
      <c r="A19" s="87" t="s">
        <v>1</v>
      </c>
      <c r="B19" s="22" t="s">
        <v>6</v>
      </c>
      <c r="C19" s="5"/>
      <c r="D19" s="22" t="s">
        <v>2</v>
      </c>
      <c r="Q19" s="79" t="s">
        <v>54</v>
      </c>
      <c r="R19" s="82" t="s">
        <v>63</v>
      </c>
    </row>
    <row r="20" spans="1:19" ht="18" x14ac:dyDescent="0.15">
      <c r="A20" s="79" t="s">
        <v>54</v>
      </c>
      <c r="B20" s="23">
        <f>C3+C6</f>
        <v>9</v>
      </c>
      <c r="C20" s="24" t="s">
        <v>7</v>
      </c>
      <c r="D20" s="25">
        <v>8</v>
      </c>
      <c r="Q20" s="79" t="s">
        <v>76</v>
      </c>
      <c r="R20" s="82" t="s">
        <v>80</v>
      </c>
    </row>
    <row r="21" spans="1:19" ht="18" x14ac:dyDescent="0.15">
      <c r="A21" s="79" t="s">
        <v>72</v>
      </c>
      <c r="B21" s="23">
        <f>C3+C6</f>
        <v>9</v>
      </c>
      <c r="C21" s="24" t="s">
        <v>7</v>
      </c>
      <c r="D21" s="25">
        <v>6</v>
      </c>
      <c r="Q21" s="79" t="s">
        <v>77</v>
      </c>
      <c r="R21" s="82" t="s">
        <v>83</v>
      </c>
    </row>
    <row r="22" spans="1:19" ht="18" x14ac:dyDescent="0.15">
      <c r="A22" s="79" t="s">
        <v>73</v>
      </c>
      <c r="B22" s="23">
        <f>C4+C6</f>
        <v>10</v>
      </c>
      <c r="C22" s="24" t="s">
        <v>7</v>
      </c>
      <c r="D22" s="25">
        <v>6</v>
      </c>
      <c r="Q22" s="79" t="s">
        <v>78</v>
      </c>
      <c r="R22" s="82" t="s">
        <v>81</v>
      </c>
    </row>
    <row r="23" spans="1:19" ht="18" x14ac:dyDescent="0.15">
      <c r="A23" s="79" t="s">
        <v>74</v>
      </c>
      <c r="B23" s="23">
        <f>C4+C6</f>
        <v>10</v>
      </c>
      <c r="C23" s="24" t="s">
        <v>7</v>
      </c>
      <c r="D23" s="25">
        <v>10</v>
      </c>
      <c r="Q23" s="79" t="s">
        <v>79</v>
      </c>
      <c r="R23" s="82" t="s">
        <v>82</v>
      </c>
    </row>
    <row r="24" spans="1:19" ht="18" x14ac:dyDescent="0.15">
      <c r="A24" s="79" t="s">
        <v>75</v>
      </c>
      <c r="B24" s="23">
        <f>C4+C7</f>
        <v>10</v>
      </c>
      <c r="C24" s="24" t="s">
        <v>7</v>
      </c>
      <c r="D24" s="25">
        <v>10</v>
      </c>
      <c r="Q24" s="79" t="s">
        <v>55</v>
      </c>
      <c r="R24" s="82" t="s">
        <v>64</v>
      </c>
    </row>
    <row r="25" spans="1:19" ht="18" x14ac:dyDescent="0.15">
      <c r="A25" s="79" t="s">
        <v>55</v>
      </c>
      <c r="B25" s="23">
        <f>C5+C7</f>
        <v>9</v>
      </c>
      <c r="C25" s="24" t="s">
        <v>7</v>
      </c>
      <c r="D25" s="25">
        <v>5</v>
      </c>
      <c r="Q25" s="104" t="s">
        <v>107</v>
      </c>
      <c r="R25" s="82" t="s">
        <v>65</v>
      </c>
    </row>
    <row r="26" spans="1:19" ht="18" x14ac:dyDescent="0.15">
      <c r="A26" s="80" t="s">
        <v>85</v>
      </c>
      <c r="B26" s="23">
        <f>C3</f>
        <v>2</v>
      </c>
      <c r="C26" s="24" t="s">
        <v>7</v>
      </c>
      <c r="D26" s="91">
        <v>2</v>
      </c>
      <c r="Q26" s="80" t="s">
        <v>115</v>
      </c>
      <c r="R26" s="82" t="s">
        <v>116</v>
      </c>
    </row>
    <row r="27" spans="1:19" ht="18" x14ac:dyDescent="0.15">
      <c r="A27" s="80" t="s">
        <v>84</v>
      </c>
      <c r="B27" s="23">
        <f>C4</f>
        <v>3</v>
      </c>
      <c r="C27" s="24" t="s">
        <v>7</v>
      </c>
      <c r="D27" s="91">
        <v>2</v>
      </c>
      <c r="Q27" s="80" t="s">
        <v>117</v>
      </c>
      <c r="R27" s="82" t="s">
        <v>119</v>
      </c>
    </row>
    <row r="28" spans="1:19" ht="16" x14ac:dyDescent="0.2">
      <c r="A28" s="80" t="s">
        <v>86</v>
      </c>
      <c r="B28" s="23">
        <f>C5</f>
        <v>2</v>
      </c>
      <c r="C28" s="24" t="s">
        <v>7</v>
      </c>
      <c r="D28" s="91">
        <v>2</v>
      </c>
      <c r="Q28" s="80"/>
      <c r="R28" s="85"/>
    </row>
    <row r="29" spans="1:19" ht="16" x14ac:dyDescent="0.2">
      <c r="A29" s="80" t="s">
        <v>87</v>
      </c>
      <c r="B29" s="23">
        <f>C6</f>
        <v>7</v>
      </c>
      <c r="C29" s="24" t="s">
        <v>8</v>
      </c>
      <c r="D29" s="91">
        <v>7</v>
      </c>
      <c r="Q29" s="80"/>
      <c r="R29" s="85"/>
    </row>
    <row r="30" spans="1:19" x14ac:dyDescent="0.15">
      <c r="A30" s="80" t="s">
        <v>88</v>
      </c>
      <c r="B30" s="23">
        <f>C7</f>
        <v>7</v>
      </c>
      <c r="C30" s="24" t="s">
        <v>8</v>
      </c>
      <c r="D30" s="91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22273-C05D-BE43-AD3B-6C5519DA90A6}">
  <dimension ref="A1:B18"/>
  <sheetViews>
    <sheetView workbookViewId="0"/>
  </sheetViews>
  <sheetFormatPr baseColWidth="10" defaultRowHeight="13" x14ac:dyDescent="0.15"/>
  <sheetData>
    <row r="1" spans="1:2" x14ac:dyDescent="0.15">
      <c r="B1">
        <v>1</v>
      </c>
    </row>
    <row r="2" spans="1:2" x14ac:dyDescent="0.15">
      <c r="B2" t="s">
        <v>89</v>
      </c>
    </row>
    <row r="3" spans="1:2" x14ac:dyDescent="0.15">
      <c r="B3">
        <v>1</v>
      </c>
    </row>
    <row r="4" spans="1:2" x14ac:dyDescent="0.15">
      <c r="B4">
        <v>5</v>
      </c>
    </row>
    <row r="5" spans="1:2" x14ac:dyDescent="0.15">
      <c r="B5">
        <v>12</v>
      </c>
    </row>
    <row r="6" spans="1:2" x14ac:dyDescent="0.15">
      <c r="B6">
        <v>1</v>
      </c>
    </row>
    <row r="8" spans="1:2" x14ac:dyDescent="0.15">
      <c r="A8" s="27"/>
      <c r="B8" s="27" t="s">
        <v>32</v>
      </c>
    </row>
    <row r="9" spans="1:2" x14ac:dyDescent="0.15">
      <c r="B9" t="s">
        <v>102</v>
      </c>
    </row>
    <row r="10" spans="1:2" x14ac:dyDescent="0.15">
      <c r="B10">
        <v>1</v>
      </c>
    </row>
    <row r="11" spans="1:2" x14ac:dyDescent="0.15">
      <c r="B11">
        <v>1200</v>
      </c>
    </row>
    <row r="12" spans="1:2" x14ac:dyDescent="0.15">
      <c r="B12">
        <v>2000</v>
      </c>
    </row>
    <row r="13" spans="1:2" x14ac:dyDescent="0.15">
      <c r="B13">
        <v>100</v>
      </c>
    </row>
    <row r="15" spans="1:2" x14ac:dyDescent="0.15">
      <c r="B15" s="27" t="s">
        <v>32</v>
      </c>
    </row>
    <row r="16" spans="1:2" x14ac:dyDescent="0.15">
      <c r="B16" t="s">
        <v>90</v>
      </c>
    </row>
    <row r="17" spans="2:2" x14ac:dyDescent="0.15">
      <c r="B17" t="s">
        <v>95</v>
      </c>
    </row>
    <row r="18" spans="2:2" x14ac:dyDescent="0.15">
      <c r="B18" t="s">
        <v>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752C4-F04F-CC46-AF7E-F7F490393F2C}">
  <dimension ref="A1:B15"/>
  <sheetViews>
    <sheetView workbookViewId="0"/>
  </sheetViews>
  <sheetFormatPr baseColWidth="10" defaultRowHeight="13" x14ac:dyDescent="0.15"/>
  <sheetData>
    <row r="1" spans="1:2" x14ac:dyDescent="0.15">
      <c r="A1">
        <v>1</v>
      </c>
    </row>
    <row r="2" spans="1:2" x14ac:dyDescent="0.15">
      <c r="A2" t="s">
        <v>89</v>
      </c>
    </row>
    <row r="3" spans="1:2" x14ac:dyDescent="0.15">
      <c r="A3">
        <v>1</v>
      </c>
    </row>
    <row r="4" spans="1:2" x14ac:dyDescent="0.15">
      <c r="A4">
        <v>2</v>
      </c>
    </row>
    <row r="5" spans="1:2" x14ac:dyDescent="0.15">
      <c r="A5">
        <v>15</v>
      </c>
    </row>
    <row r="6" spans="1:2" x14ac:dyDescent="0.15">
      <c r="A6">
        <v>1</v>
      </c>
    </row>
    <row r="8" spans="1:2" x14ac:dyDescent="0.15">
      <c r="A8" s="27"/>
      <c r="B8" s="27"/>
    </row>
    <row r="9" spans="1:2" x14ac:dyDescent="0.15">
      <c r="A9" t="s">
        <v>90</v>
      </c>
    </row>
    <row r="10" spans="1:2" x14ac:dyDescent="0.15">
      <c r="A10" t="s">
        <v>91</v>
      </c>
    </row>
    <row r="15" spans="1:2" x14ac:dyDescent="0.15">
      <c r="B15" s="2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8"/>
  <sheetViews>
    <sheetView workbookViewId="0"/>
  </sheetViews>
  <sheetFormatPr baseColWidth="10" defaultColWidth="8.83203125" defaultRowHeight="13" x14ac:dyDescent="0.15"/>
  <sheetData>
    <row r="1" spans="1:2" x14ac:dyDescent="0.15">
      <c r="A1">
        <v>1</v>
      </c>
      <c r="B1">
        <v>1</v>
      </c>
    </row>
    <row r="2" spans="1:2" x14ac:dyDescent="0.15">
      <c r="A2" t="s">
        <v>29</v>
      </c>
      <c r="B2" t="s">
        <v>29</v>
      </c>
    </row>
    <row r="3" spans="1:2" x14ac:dyDescent="0.15">
      <c r="A3">
        <v>1</v>
      </c>
      <c r="B3">
        <v>1</v>
      </c>
    </row>
    <row r="4" spans="1:2" x14ac:dyDescent="0.15">
      <c r="A4">
        <v>1</v>
      </c>
      <c r="B4">
        <v>1</v>
      </c>
    </row>
    <row r="5" spans="1:2" x14ac:dyDescent="0.15">
      <c r="A5">
        <v>15</v>
      </c>
      <c r="B5">
        <v>15</v>
      </c>
    </row>
    <row r="6" spans="1:2" x14ac:dyDescent="0.15">
      <c r="A6">
        <v>1</v>
      </c>
      <c r="B6">
        <v>1</v>
      </c>
    </row>
    <row r="8" spans="1:2" x14ac:dyDescent="0.15">
      <c r="A8" s="27"/>
      <c r="B8" s="27" t="s">
        <v>32</v>
      </c>
    </row>
    <row r="9" spans="1:2" x14ac:dyDescent="0.15">
      <c r="A9" t="s">
        <v>30</v>
      </c>
      <c r="B9" t="s">
        <v>33</v>
      </c>
    </row>
    <row r="10" spans="1:2" x14ac:dyDescent="0.15">
      <c r="A10" t="s">
        <v>31</v>
      </c>
      <c r="B10">
        <v>1</v>
      </c>
    </row>
    <row r="11" spans="1:2" x14ac:dyDescent="0.15">
      <c r="B11">
        <v>126</v>
      </c>
    </row>
    <row r="12" spans="1:2" x14ac:dyDescent="0.15">
      <c r="B12">
        <v>386</v>
      </c>
    </row>
    <row r="13" spans="1:2" x14ac:dyDescent="0.15">
      <c r="B13">
        <v>10</v>
      </c>
    </row>
    <row r="15" spans="1:2" x14ac:dyDescent="0.15">
      <c r="B15" s="27" t="s">
        <v>32</v>
      </c>
    </row>
    <row r="16" spans="1:2" x14ac:dyDescent="0.15">
      <c r="B16" t="s">
        <v>30</v>
      </c>
    </row>
    <row r="17" spans="2:2" x14ac:dyDescent="0.15">
      <c r="B17" t="s">
        <v>34</v>
      </c>
    </row>
    <row r="18" spans="2:2" x14ac:dyDescent="0.15">
      <c r="B18" t="s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5"/>
  <sheetViews>
    <sheetView workbookViewId="0"/>
  </sheetViews>
  <sheetFormatPr baseColWidth="10" defaultColWidth="8.83203125" defaultRowHeight="13" x14ac:dyDescent="0.15"/>
  <sheetData>
    <row r="1" spans="1:2" x14ac:dyDescent="0.15">
      <c r="A1">
        <v>1</v>
      </c>
    </row>
    <row r="2" spans="1:2" x14ac:dyDescent="0.15">
      <c r="A2" t="s">
        <v>37</v>
      </c>
    </row>
    <row r="3" spans="1:2" x14ac:dyDescent="0.15">
      <c r="A3">
        <v>1</v>
      </c>
    </row>
    <row r="4" spans="1:2" x14ac:dyDescent="0.15">
      <c r="A4">
        <v>0</v>
      </c>
    </row>
    <row r="5" spans="1:2" x14ac:dyDescent="0.15">
      <c r="A5">
        <v>20</v>
      </c>
    </row>
    <row r="6" spans="1:2" x14ac:dyDescent="0.15">
      <c r="A6">
        <v>1</v>
      </c>
    </row>
    <row r="8" spans="1:2" x14ac:dyDescent="0.15">
      <c r="A8" s="27"/>
      <c r="B8" s="27"/>
    </row>
    <row r="9" spans="1:2" x14ac:dyDescent="0.15">
      <c r="A9" t="s">
        <v>20</v>
      </c>
    </row>
    <row r="10" spans="1:2" x14ac:dyDescent="0.15">
      <c r="A10" t="s">
        <v>21</v>
      </c>
    </row>
    <row r="15" spans="1:2" x14ac:dyDescent="0.15">
      <c r="B15" s="2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5"/>
  <sheetViews>
    <sheetView workbookViewId="0"/>
  </sheetViews>
  <sheetFormatPr baseColWidth="10" defaultColWidth="8.83203125" defaultRowHeight="13" x14ac:dyDescent="0.15"/>
  <sheetData>
    <row r="1" spans="1:2" x14ac:dyDescent="0.15">
      <c r="A1">
        <v>1</v>
      </c>
    </row>
    <row r="2" spans="1:2" x14ac:dyDescent="0.15">
      <c r="A2" t="s">
        <v>16</v>
      </c>
    </row>
    <row r="3" spans="1:2" x14ac:dyDescent="0.15">
      <c r="A3">
        <v>1</v>
      </c>
    </row>
    <row r="4" spans="1:2" x14ac:dyDescent="0.15">
      <c r="A4">
        <v>1</v>
      </c>
    </row>
    <row r="5" spans="1:2" x14ac:dyDescent="0.15">
      <c r="A5">
        <v>6</v>
      </c>
    </row>
    <row r="6" spans="1:2" x14ac:dyDescent="0.15">
      <c r="A6">
        <v>1</v>
      </c>
    </row>
    <row r="8" spans="1:2" x14ac:dyDescent="0.15">
      <c r="A8" s="27"/>
      <c r="B8" s="27"/>
    </row>
    <row r="9" spans="1:2" x14ac:dyDescent="0.15">
      <c r="A9" t="s">
        <v>17</v>
      </c>
    </row>
    <row r="10" spans="1:2" x14ac:dyDescent="0.15">
      <c r="A10" t="s">
        <v>23</v>
      </c>
    </row>
    <row r="15" spans="1:2" x14ac:dyDescent="0.15">
      <c r="B15" s="2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8:B15"/>
  <sheetViews>
    <sheetView workbookViewId="0"/>
  </sheetViews>
  <sheetFormatPr baseColWidth="10" defaultColWidth="8.83203125" defaultRowHeight="13" x14ac:dyDescent="0.15"/>
  <sheetData>
    <row r="8" spans="1:2" x14ac:dyDescent="0.15">
      <c r="A8" s="27"/>
      <c r="B8" s="27"/>
    </row>
    <row r="15" spans="1:2" x14ac:dyDescent="0.15">
      <c r="B15" s="2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77907-123E-7741-BAFB-4CCFB5668C86}">
  <dimension ref="A1:AZ62"/>
  <sheetViews>
    <sheetView showGridLines="0" workbookViewId="0">
      <selection activeCell="N50" sqref="N50"/>
    </sheetView>
  </sheetViews>
  <sheetFormatPr baseColWidth="10" defaultRowHeight="13" x14ac:dyDescent="0.15"/>
  <cols>
    <col min="1" max="1" width="6.33203125" bestFit="1" customWidth="1"/>
  </cols>
  <sheetData>
    <row r="1" spans="1:52" x14ac:dyDescent="0.15">
      <c r="A1" s="92" t="s">
        <v>97</v>
      </c>
      <c r="L1" s="32" t="str">
        <f>CONCATENATE("Sensitivity of ",$L$4," to ","Impact of change is Full Time doctor salary")</f>
        <v>Sensitivity of $C$20 to Impact of change is Full Time doctor salary</v>
      </c>
      <c r="P1" s="32" t="str">
        <f>CONCATENATE("Sensitivity of ",$P$4," to ","Number of Doctors working from 9 AM to 2 PM")</f>
        <v>Sensitivity of $C$20 to Number of Doctors working from 9 AM to 2 PM</v>
      </c>
    </row>
    <row r="2" spans="1:52" x14ac:dyDescent="0.15">
      <c r="L2" t="s">
        <v>98</v>
      </c>
      <c r="P2" t="s">
        <v>100</v>
      </c>
      <c r="AZ2" t="s">
        <v>94</v>
      </c>
    </row>
    <row r="3" spans="1:52" x14ac:dyDescent="0.15">
      <c r="A3" t="s">
        <v>103</v>
      </c>
      <c r="L3" t="s">
        <v>36</v>
      </c>
      <c r="M3" t="s">
        <v>99</v>
      </c>
      <c r="P3" t="s">
        <v>36</v>
      </c>
      <c r="Q3" t="s">
        <v>101</v>
      </c>
      <c r="AZ3" t="s">
        <v>24</v>
      </c>
    </row>
    <row r="4" spans="1:52" ht="38" x14ac:dyDescent="0.15">
      <c r="A4" s="44" t="s">
        <v>94</v>
      </c>
      <c r="B4" s="43">
        <v>1200</v>
      </c>
      <c r="C4" s="43">
        <v>1300</v>
      </c>
      <c r="D4" s="43">
        <v>1400</v>
      </c>
      <c r="E4" s="43">
        <v>1500</v>
      </c>
      <c r="F4" s="43">
        <v>1600</v>
      </c>
      <c r="G4" s="43">
        <v>1700</v>
      </c>
      <c r="H4" s="43">
        <v>1800</v>
      </c>
      <c r="I4" s="43">
        <v>1900</v>
      </c>
      <c r="J4" s="43">
        <v>2000</v>
      </c>
      <c r="K4" s="32">
        <f>MATCH($L$4,OutputAddresses,0)</f>
        <v>1</v>
      </c>
      <c r="L4" s="31" t="s">
        <v>94</v>
      </c>
      <c r="M4" s="45">
        <v>5</v>
      </c>
      <c r="N4" s="32">
        <f>MATCH($M$4,InputValues1,0)</f>
        <v>1</v>
      </c>
      <c r="O4" s="32">
        <f>MATCH($P$4,OutputAddresses,0)</f>
        <v>1</v>
      </c>
      <c r="P4" s="31" t="s">
        <v>94</v>
      </c>
      <c r="Q4" s="45">
        <v>1200</v>
      </c>
      <c r="R4" s="32">
        <f>MATCH($Q$4,InputValues2,0)</f>
        <v>1</v>
      </c>
      <c r="AZ4" t="s">
        <v>25</v>
      </c>
    </row>
    <row r="5" spans="1:52" x14ac:dyDescent="0.15">
      <c r="A5" s="33">
        <v>5</v>
      </c>
      <c r="B5" s="34">
        <v>15056</v>
      </c>
      <c r="C5" s="49">
        <v>15256</v>
      </c>
      <c r="D5" s="49">
        <v>15456</v>
      </c>
      <c r="E5" s="49">
        <v>15656</v>
      </c>
      <c r="F5" s="49">
        <v>15856</v>
      </c>
      <c r="G5" s="49">
        <v>16056</v>
      </c>
      <c r="H5" s="49">
        <v>16256</v>
      </c>
      <c r="I5" s="49">
        <v>16456</v>
      </c>
      <c r="J5" s="52">
        <v>16656</v>
      </c>
      <c r="K5" s="32" t="str">
        <f>"OutputValues_"&amp;$K$4</f>
        <v>OutputValues_1</v>
      </c>
      <c r="L5">
        <f ca="1">INDEX(INDIRECT($K$5),$N$4,1)</f>
        <v>15056</v>
      </c>
      <c r="O5" s="32" t="str">
        <f>"OutputValues_"&amp;$O$4</f>
        <v>OutputValues_1</v>
      </c>
      <c r="P5">
        <f ca="1">INDEX(INDIRECT($O$5),1,$R$4)</f>
        <v>15056</v>
      </c>
      <c r="AZ5" t="s">
        <v>26</v>
      </c>
    </row>
    <row r="6" spans="1:52" x14ac:dyDescent="0.15">
      <c r="A6" s="33">
        <v>6</v>
      </c>
      <c r="B6" s="37">
        <v>15056</v>
      </c>
      <c r="C6" s="50">
        <v>15256</v>
      </c>
      <c r="D6" s="50">
        <v>15456</v>
      </c>
      <c r="E6" s="50">
        <v>15656</v>
      </c>
      <c r="F6" s="50">
        <v>15856</v>
      </c>
      <c r="G6" s="50">
        <v>16056</v>
      </c>
      <c r="H6" s="50">
        <v>16256</v>
      </c>
      <c r="I6" s="50">
        <v>16456</v>
      </c>
      <c r="J6" s="53">
        <v>16656</v>
      </c>
      <c r="L6">
        <f ca="1">INDEX(INDIRECT($K$5),$N$4,2)</f>
        <v>15256</v>
      </c>
      <c r="P6">
        <f ca="1">INDEX(INDIRECT($O$5),2,$R$4)</f>
        <v>15056</v>
      </c>
      <c r="AZ6" t="s">
        <v>27</v>
      </c>
    </row>
    <row r="7" spans="1:52" x14ac:dyDescent="0.15">
      <c r="A7" s="33">
        <v>7</v>
      </c>
      <c r="B7" s="37">
        <v>15056</v>
      </c>
      <c r="C7" s="50">
        <v>15256</v>
      </c>
      <c r="D7" s="50">
        <v>15456</v>
      </c>
      <c r="E7" s="50">
        <v>15656</v>
      </c>
      <c r="F7" s="50">
        <v>15856</v>
      </c>
      <c r="G7" s="50">
        <v>16056</v>
      </c>
      <c r="H7" s="50">
        <v>16256</v>
      </c>
      <c r="I7" s="50">
        <v>16456</v>
      </c>
      <c r="J7" s="53">
        <v>16656</v>
      </c>
      <c r="L7">
        <f ca="1">INDEX(INDIRECT($K$5),$N$4,3)</f>
        <v>15456</v>
      </c>
      <c r="P7">
        <f ca="1">INDEX(INDIRECT($O$5),3,$R$4)</f>
        <v>15056</v>
      </c>
      <c r="AZ7" t="s">
        <v>28</v>
      </c>
    </row>
    <row r="8" spans="1:52" x14ac:dyDescent="0.15">
      <c r="A8" s="33">
        <v>8</v>
      </c>
      <c r="B8" s="37">
        <v>15056</v>
      </c>
      <c r="C8" s="50">
        <v>15256</v>
      </c>
      <c r="D8" s="50">
        <v>15456</v>
      </c>
      <c r="E8" s="50">
        <v>15656</v>
      </c>
      <c r="F8" s="50">
        <v>15856</v>
      </c>
      <c r="G8" s="50">
        <v>16056</v>
      </c>
      <c r="H8" s="50">
        <v>16256</v>
      </c>
      <c r="I8" s="50">
        <v>16456</v>
      </c>
      <c r="J8" s="53">
        <v>16656</v>
      </c>
      <c r="L8">
        <f ca="1">INDEX(INDIRECT($K$5),$N$4,4)</f>
        <v>15656</v>
      </c>
      <c r="P8">
        <f ca="1">INDEX(INDIRECT($O$5),4,$R$4)</f>
        <v>15056</v>
      </c>
    </row>
    <row r="9" spans="1:52" x14ac:dyDescent="0.15">
      <c r="A9" s="33">
        <v>9</v>
      </c>
      <c r="B9" s="37">
        <v>15056</v>
      </c>
      <c r="C9" s="50">
        <v>15256</v>
      </c>
      <c r="D9" s="50">
        <v>15456</v>
      </c>
      <c r="E9" s="50">
        <v>15656</v>
      </c>
      <c r="F9" s="50">
        <v>15856</v>
      </c>
      <c r="G9" s="50">
        <v>16056</v>
      </c>
      <c r="H9" s="50">
        <v>16256</v>
      </c>
      <c r="I9" s="50">
        <v>16456</v>
      </c>
      <c r="J9" s="53">
        <v>16656</v>
      </c>
      <c r="L9">
        <f ca="1">INDEX(INDIRECT($K$5),$N$4,5)</f>
        <v>15856</v>
      </c>
      <c r="P9">
        <f ca="1">INDEX(INDIRECT($O$5),5,$R$4)</f>
        <v>15056</v>
      </c>
    </row>
    <row r="10" spans="1:52" x14ac:dyDescent="0.15">
      <c r="A10" s="33">
        <v>10</v>
      </c>
      <c r="B10" s="37">
        <v>16176</v>
      </c>
      <c r="C10" s="50">
        <v>16376</v>
      </c>
      <c r="D10" s="50">
        <v>16576</v>
      </c>
      <c r="E10" s="50">
        <v>16776</v>
      </c>
      <c r="F10" s="50">
        <v>16976</v>
      </c>
      <c r="G10" s="50">
        <v>17176</v>
      </c>
      <c r="H10" s="50">
        <v>17376</v>
      </c>
      <c r="I10" s="50">
        <v>17576</v>
      </c>
      <c r="J10" s="53">
        <v>17776</v>
      </c>
      <c r="L10">
        <f ca="1">INDEX(INDIRECT($K$5),$N$4,6)</f>
        <v>16056</v>
      </c>
      <c r="P10">
        <f ca="1">INDEX(INDIRECT($O$5),6,$R$4)</f>
        <v>16176</v>
      </c>
    </row>
    <row r="11" spans="1:52" x14ac:dyDescent="0.15">
      <c r="A11" s="33">
        <v>11</v>
      </c>
      <c r="B11" s="37">
        <v>17296</v>
      </c>
      <c r="C11" s="50">
        <v>17496</v>
      </c>
      <c r="D11" s="50">
        <v>17696</v>
      </c>
      <c r="E11" s="50">
        <v>17896</v>
      </c>
      <c r="F11" s="50">
        <v>18096</v>
      </c>
      <c r="G11" s="50">
        <v>18296</v>
      </c>
      <c r="H11" s="50">
        <v>18496</v>
      </c>
      <c r="I11" s="50">
        <v>18696</v>
      </c>
      <c r="J11" s="53">
        <v>18896</v>
      </c>
      <c r="L11">
        <f ca="1">INDEX(INDIRECT($K$5),$N$4,7)</f>
        <v>16256</v>
      </c>
      <c r="P11">
        <f ca="1">INDEX(INDIRECT($O$5),7,$R$4)</f>
        <v>17296</v>
      </c>
    </row>
    <row r="12" spans="1:52" x14ac:dyDescent="0.15">
      <c r="A12" s="33">
        <v>12</v>
      </c>
      <c r="B12" s="40">
        <v>18416</v>
      </c>
      <c r="C12" s="51">
        <v>18616</v>
      </c>
      <c r="D12" s="51">
        <v>18816</v>
      </c>
      <c r="E12" s="51">
        <v>19016</v>
      </c>
      <c r="F12" s="51">
        <v>19216</v>
      </c>
      <c r="G12" s="51">
        <v>19416</v>
      </c>
      <c r="H12" s="51">
        <v>19616</v>
      </c>
      <c r="I12" s="51">
        <v>19816</v>
      </c>
      <c r="J12" s="54">
        <v>20016</v>
      </c>
      <c r="L12">
        <f ca="1">INDEX(INDIRECT($K$5),$N$4,8)</f>
        <v>16456</v>
      </c>
      <c r="P12">
        <f ca="1">INDEX(INDIRECT($O$5),8,$R$4)</f>
        <v>18416</v>
      </c>
    </row>
    <row r="13" spans="1:52" x14ac:dyDescent="0.15">
      <c r="L13">
        <f ca="1">INDEX(INDIRECT($K$5),$N$4,9)</f>
        <v>16656</v>
      </c>
    </row>
    <row r="14" spans="1:52" x14ac:dyDescent="0.15">
      <c r="A14" s="44" t="s">
        <v>24</v>
      </c>
      <c r="B14" s="43">
        <v>1200</v>
      </c>
      <c r="C14" s="43">
        <v>1300</v>
      </c>
      <c r="D14" s="43">
        <v>1400</v>
      </c>
      <c r="E14" s="43">
        <v>1500</v>
      </c>
      <c r="F14" s="43">
        <v>1600</v>
      </c>
      <c r="G14" s="43">
        <v>1700</v>
      </c>
      <c r="H14" s="43">
        <v>1800</v>
      </c>
      <c r="I14" s="43">
        <v>1900</v>
      </c>
      <c r="J14" s="43">
        <v>2000</v>
      </c>
    </row>
    <row r="15" spans="1:52" x14ac:dyDescent="0.15">
      <c r="A15" s="33">
        <v>5</v>
      </c>
      <c r="B15" s="46">
        <v>2</v>
      </c>
      <c r="C15" s="35">
        <v>2</v>
      </c>
      <c r="D15" s="35">
        <v>2</v>
      </c>
      <c r="E15" s="35">
        <v>2</v>
      </c>
      <c r="F15" s="35">
        <v>2</v>
      </c>
      <c r="G15" s="35">
        <v>2</v>
      </c>
      <c r="H15" s="35">
        <v>2</v>
      </c>
      <c r="I15" s="35">
        <v>2</v>
      </c>
      <c r="J15" s="36">
        <v>2</v>
      </c>
    </row>
    <row r="16" spans="1:52" x14ac:dyDescent="0.15">
      <c r="A16" s="33">
        <v>6</v>
      </c>
      <c r="B16" s="47">
        <v>2</v>
      </c>
      <c r="C16" s="38">
        <v>2</v>
      </c>
      <c r="D16" s="38">
        <v>2</v>
      </c>
      <c r="E16" s="38">
        <v>2</v>
      </c>
      <c r="F16" s="38">
        <v>2</v>
      </c>
      <c r="G16" s="38">
        <v>2</v>
      </c>
      <c r="H16" s="38">
        <v>2</v>
      </c>
      <c r="I16" s="38">
        <v>2</v>
      </c>
      <c r="J16" s="39">
        <v>2</v>
      </c>
    </row>
    <row r="17" spans="1:10" x14ac:dyDescent="0.15">
      <c r="A17" s="33">
        <v>7</v>
      </c>
      <c r="B17" s="47">
        <v>2</v>
      </c>
      <c r="C17" s="38">
        <v>2</v>
      </c>
      <c r="D17" s="38">
        <v>2</v>
      </c>
      <c r="E17" s="38">
        <v>2</v>
      </c>
      <c r="F17" s="38">
        <v>2</v>
      </c>
      <c r="G17" s="38">
        <v>2</v>
      </c>
      <c r="H17" s="38">
        <v>2</v>
      </c>
      <c r="I17" s="38">
        <v>2</v>
      </c>
      <c r="J17" s="39">
        <v>2</v>
      </c>
    </row>
    <row r="18" spans="1:10" x14ac:dyDescent="0.15">
      <c r="A18" s="33">
        <v>8</v>
      </c>
      <c r="B18" s="47">
        <v>2</v>
      </c>
      <c r="C18" s="38">
        <v>2</v>
      </c>
      <c r="D18" s="38">
        <v>2</v>
      </c>
      <c r="E18" s="38">
        <v>2</v>
      </c>
      <c r="F18" s="38">
        <v>2</v>
      </c>
      <c r="G18" s="38">
        <v>2</v>
      </c>
      <c r="H18" s="38">
        <v>2</v>
      </c>
      <c r="I18" s="38">
        <v>2</v>
      </c>
      <c r="J18" s="39">
        <v>2</v>
      </c>
    </row>
    <row r="19" spans="1:10" x14ac:dyDescent="0.15">
      <c r="A19" s="33">
        <v>9</v>
      </c>
      <c r="B19" s="47">
        <v>2</v>
      </c>
      <c r="C19" s="38">
        <v>2</v>
      </c>
      <c r="D19" s="38">
        <v>2</v>
      </c>
      <c r="E19" s="38">
        <v>2</v>
      </c>
      <c r="F19" s="38">
        <v>2</v>
      </c>
      <c r="G19" s="38">
        <v>2</v>
      </c>
      <c r="H19" s="38">
        <v>2</v>
      </c>
      <c r="I19" s="38">
        <v>2</v>
      </c>
      <c r="J19" s="39">
        <v>2</v>
      </c>
    </row>
    <row r="20" spans="1:10" x14ac:dyDescent="0.15">
      <c r="A20" s="33">
        <v>10</v>
      </c>
      <c r="B20" s="47">
        <v>3</v>
      </c>
      <c r="C20" s="38">
        <v>3</v>
      </c>
      <c r="D20" s="38">
        <v>3</v>
      </c>
      <c r="E20" s="38">
        <v>3</v>
      </c>
      <c r="F20" s="38">
        <v>3</v>
      </c>
      <c r="G20" s="38">
        <v>3</v>
      </c>
      <c r="H20" s="38">
        <v>3</v>
      </c>
      <c r="I20" s="38">
        <v>3</v>
      </c>
      <c r="J20" s="39">
        <v>3</v>
      </c>
    </row>
    <row r="21" spans="1:10" x14ac:dyDescent="0.15">
      <c r="A21" s="33">
        <v>11</v>
      </c>
      <c r="B21" s="47">
        <v>4</v>
      </c>
      <c r="C21" s="38">
        <v>4</v>
      </c>
      <c r="D21" s="38">
        <v>4</v>
      </c>
      <c r="E21" s="38">
        <v>4</v>
      </c>
      <c r="F21" s="38">
        <v>4</v>
      </c>
      <c r="G21" s="38">
        <v>4</v>
      </c>
      <c r="H21" s="38">
        <v>4</v>
      </c>
      <c r="I21" s="38">
        <v>4</v>
      </c>
      <c r="J21" s="39">
        <v>4</v>
      </c>
    </row>
    <row r="22" spans="1:10" x14ac:dyDescent="0.15">
      <c r="A22" s="33">
        <v>12</v>
      </c>
      <c r="B22" s="48">
        <v>5</v>
      </c>
      <c r="C22" s="41">
        <v>5</v>
      </c>
      <c r="D22" s="41">
        <v>5</v>
      </c>
      <c r="E22" s="41">
        <v>5</v>
      </c>
      <c r="F22" s="41">
        <v>5</v>
      </c>
      <c r="G22" s="41">
        <v>5</v>
      </c>
      <c r="H22" s="41">
        <v>5</v>
      </c>
      <c r="I22" s="41">
        <v>5</v>
      </c>
      <c r="J22" s="42">
        <v>5</v>
      </c>
    </row>
    <row r="24" spans="1:10" x14ac:dyDescent="0.15">
      <c r="A24" s="44" t="s">
        <v>25</v>
      </c>
      <c r="B24" s="43">
        <v>1200</v>
      </c>
      <c r="C24" s="43">
        <v>1300</v>
      </c>
      <c r="D24" s="43">
        <v>1400</v>
      </c>
      <c r="E24" s="43">
        <v>1500</v>
      </c>
      <c r="F24" s="43">
        <v>1600</v>
      </c>
      <c r="G24" s="43">
        <v>1700</v>
      </c>
      <c r="H24" s="43">
        <v>1800</v>
      </c>
      <c r="I24" s="43">
        <v>1900</v>
      </c>
      <c r="J24" s="43">
        <v>2000</v>
      </c>
    </row>
    <row r="25" spans="1:10" x14ac:dyDescent="0.15">
      <c r="A25" s="33">
        <v>5</v>
      </c>
      <c r="B25" s="46">
        <v>3</v>
      </c>
      <c r="C25" s="35">
        <v>3</v>
      </c>
      <c r="D25" s="35">
        <v>3</v>
      </c>
      <c r="E25" s="35">
        <v>3</v>
      </c>
      <c r="F25" s="35">
        <v>3</v>
      </c>
      <c r="G25" s="35">
        <v>3</v>
      </c>
      <c r="H25" s="35">
        <v>3</v>
      </c>
      <c r="I25" s="35">
        <v>3</v>
      </c>
      <c r="J25" s="36">
        <v>3</v>
      </c>
    </row>
    <row r="26" spans="1:10" x14ac:dyDescent="0.15">
      <c r="A26" s="33">
        <v>6</v>
      </c>
      <c r="B26" s="47">
        <v>3</v>
      </c>
      <c r="C26" s="38">
        <v>3</v>
      </c>
      <c r="D26" s="38">
        <v>3</v>
      </c>
      <c r="E26" s="38">
        <v>3</v>
      </c>
      <c r="F26" s="38">
        <v>3</v>
      </c>
      <c r="G26" s="38">
        <v>3</v>
      </c>
      <c r="H26" s="38">
        <v>3</v>
      </c>
      <c r="I26" s="38">
        <v>3</v>
      </c>
      <c r="J26" s="39">
        <v>3</v>
      </c>
    </row>
    <row r="27" spans="1:10" x14ac:dyDescent="0.15">
      <c r="A27" s="33">
        <v>7</v>
      </c>
      <c r="B27" s="47">
        <v>3</v>
      </c>
      <c r="C27" s="38">
        <v>3</v>
      </c>
      <c r="D27" s="38">
        <v>3</v>
      </c>
      <c r="E27" s="38">
        <v>3</v>
      </c>
      <c r="F27" s="38">
        <v>3</v>
      </c>
      <c r="G27" s="38">
        <v>3</v>
      </c>
      <c r="H27" s="38">
        <v>3</v>
      </c>
      <c r="I27" s="38">
        <v>3</v>
      </c>
      <c r="J27" s="39">
        <v>3</v>
      </c>
    </row>
    <row r="28" spans="1:10" x14ac:dyDescent="0.15">
      <c r="A28" s="33">
        <v>8</v>
      </c>
      <c r="B28" s="47">
        <v>3</v>
      </c>
      <c r="C28" s="38">
        <v>3</v>
      </c>
      <c r="D28" s="38">
        <v>3</v>
      </c>
      <c r="E28" s="38">
        <v>3</v>
      </c>
      <c r="F28" s="38">
        <v>3</v>
      </c>
      <c r="G28" s="38">
        <v>3</v>
      </c>
      <c r="H28" s="38">
        <v>3</v>
      </c>
      <c r="I28" s="38">
        <v>3</v>
      </c>
      <c r="J28" s="39">
        <v>3</v>
      </c>
    </row>
    <row r="29" spans="1:10" x14ac:dyDescent="0.15">
      <c r="A29" s="33">
        <v>9</v>
      </c>
      <c r="B29" s="47">
        <v>3</v>
      </c>
      <c r="C29" s="38">
        <v>3</v>
      </c>
      <c r="D29" s="38">
        <v>3</v>
      </c>
      <c r="E29" s="38">
        <v>3</v>
      </c>
      <c r="F29" s="38">
        <v>3</v>
      </c>
      <c r="G29" s="38">
        <v>3</v>
      </c>
      <c r="H29" s="38">
        <v>3</v>
      </c>
      <c r="I29" s="38">
        <v>3</v>
      </c>
      <c r="J29" s="39">
        <v>3</v>
      </c>
    </row>
    <row r="30" spans="1:10" x14ac:dyDescent="0.15">
      <c r="A30" s="33">
        <v>10</v>
      </c>
      <c r="B30" s="47">
        <v>3</v>
      </c>
      <c r="C30" s="38">
        <v>3</v>
      </c>
      <c r="D30" s="38">
        <v>3</v>
      </c>
      <c r="E30" s="38">
        <v>3</v>
      </c>
      <c r="F30" s="38">
        <v>3</v>
      </c>
      <c r="G30" s="38">
        <v>3</v>
      </c>
      <c r="H30" s="38">
        <v>3</v>
      </c>
      <c r="I30" s="38">
        <v>3</v>
      </c>
      <c r="J30" s="39">
        <v>3</v>
      </c>
    </row>
    <row r="31" spans="1:10" x14ac:dyDescent="0.15">
      <c r="A31" s="33">
        <v>11</v>
      </c>
      <c r="B31" s="47">
        <v>3</v>
      </c>
      <c r="C31" s="38">
        <v>3</v>
      </c>
      <c r="D31" s="38">
        <v>3</v>
      </c>
      <c r="E31" s="38">
        <v>3</v>
      </c>
      <c r="F31" s="38">
        <v>3</v>
      </c>
      <c r="G31" s="38">
        <v>3</v>
      </c>
      <c r="H31" s="38">
        <v>3</v>
      </c>
      <c r="I31" s="38">
        <v>3</v>
      </c>
      <c r="J31" s="39">
        <v>3</v>
      </c>
    </row>
    <row r="32" spans="1:10" x14ac:dyDescent="0.15">
      <c r="A32" s="33">
        <v>12</v>
      </c>
      <c r="B32" s="48">
        <v>3</v>
      </c>
      <c r="C32" s="41">
        <v>3</v>
      </c>
      <c r="D32" s="41">
        <v>3</v>
      </c>
      <c r="E32" s="41">
        <v>3</v>
      </c>
      <c r="F32" s="41">
        <v>3</v>
      </c>
      <c r="G32" s="41">
        <v>3</v>
      </c>
      <c r="H32" s="41">
        <v>3</v>
      </c>
      <c r="I32" s="41">
        <v>3</v>
      </c>
      <c r="J32" s="42">
        <v>3</v>
      </c>
    </row>
    <row r="34" spans="1:10" x14ac:dyDescent="0.15">
      <c r="A34" s="44" t="s">
        <v>26</v>
      </c>
      <c r="B34" s="43">
        <v>1200</v>
      </c>
      <c r="C34" s="43">
        <v>1300</v>
      </c>
      <c r="D34" s="43">
        <v>1400</v>
      </c>
      <c r="E34" s="43">
        <v>1500</v>
      </c>
      <c r="F34" s="43">
        <v>1600</v>
      </c>
      <c r="G34" s="43">
        <v>1700</v>
      </c>
      <c r="H34" s="43">
        <v>1800</v>
      </c>
      <c r="I34" s="43">
        <v>1900</v>
      </c>
      <c r="J34" s="43">
        <v>2000</v>
      </c>
    </row>
    <row r="35" spans="1:10" x14ac:dyDescent="0.15">
      <c r="A35" s="33">
        <v>5</v>
      </c>
      <c r="B35" s="46">
        <v>2</v>
      </c>
      <c r="C35" s="35">
        <v>2</v>
      </c>
      <c r="D35" s="35">
        <v>2</v>
      </c>
      <c r="E35" s="35">
        <v>2</v>
      </c>
      <c r="F35" s="35">
        <v>2</v>
      </c>
      <c r="G35" s="35">
        <v>2</v>
      </c>
      <c r="H35" s="35">
        <v>2</v>
      </c>
      <c r="I35" s="35">
        <v>2</v>
      </c>
      <c r="J35" s="36">
        <v>2</v>
      </c>
    </row>
    <row r="36" spans="1:10" x14ac:dyDescent="0.15">
      <c r="A36" s="33">
        <v>6</v>
      </c>
      <c r="B36" s="47">
        <v>2</v>
      </c>
      <c r="C36" s="38">
        <v>2</v>
      </c>
      <c r="D36" s="38">
        <v>2</v>
      </c>
      <c r="E36" s="38">
        <v>2</v>
      </c>
      <c r="F36" s="38">
        <v>2</v>
      </c>
      <c r="G36" s="38">
        <v>2</v>
      </c>
      <c r="H36" s="38">
        <v>2</v>
      </c>
      <c r="I36" s="38">
        <v>2</v>
      </c>
      <c r="J36" s="39">
        <v>2</v>
      </c>
    </row>
    <row r="37" spans="1:10" x14ac:dyDescent="0.15">
      <c r="A37" s="33">
        <v>7</v>
      </c>
      <c r="B37" s="47">
        <v>2</v>
      </c>
      <c r="C37" s="38">
        <v>2</v>
      </c>
      <c r="D37" s="38">
        <v>2</v>
      </c>
      <c r="E37" s="38">
        <v>2</v>
      </c>
      <c r="F37" s="38">
        <v>2</v>
      </c>
      <c r="G37" s="38">
        <v>2</v>
      </c>
      <c r="H37" s="38">
        <v>2</v>
      </c>
      <c r="I37" s="38">
        <v>2</v>
      </c>
      <c r="J37" s="39">
        <v>2</v>
      </c>
    </row>
    <row r="38" spans="1:10" x14ac:dyDescent="0.15">
      <c r="A38" s="33">
        <v>8</v>
      </c>
      <c r="B38" s="47">
        <v>2</v>
      </c>
      <c r="C38" s="38">
        <v>2</v>
      </c>
      <c r="D38" s="38">
        <v>2</v>
      </c>
      <c r="E38" s="38">
        <v>2</v>
      </c>
      <c r="F38" s="38">
        <v>2</v>
      </c>
      <c r="G38" s="38">
        <v>2</v>
      </c>
      <c r="H38" s="38">
        <v>2</v>
      </c>
      <c r="I38" s="38">
        <v>2</v>
      </c>
      <c r="J38" s="39">
        <v>2</v>
      </c>
    </row>
    <row r="39" spans="1:10" x14ac:dyDescent="0.15">
      <c r="A39" s="33">
        <v>9</v>
      </c>
      <c r="B39" s="47">
        <v>2</v>
      </c>
      <c r="C39" s="38">
        <v>2</v>
      </c>
      <c r="D39" s="38">
        <v>2</v>
      </c>
      <c r="E39" s="38">
        <v>2</v>
      </c>
      <c r="F39" s="38">
        <v>2</v>
      </c>
      <c r="G39" s="38">
        <v>2</v>
      </c>
      <c r="H39" s="38">
        <v>2</v>
      </c>
      <c r="I39" s="38">
        <v>2</v>
      </c>
      <c r="J39" s="39">
        <v>2</v>
      </c>
    </row>
    <row r="40" spans="1:10" x14ac:dyDescent="0.15">
      <c r="A40" s="33">
        <v>10</v>
      </c>
      <c r="B40" s="47">
        <v>2</v>
      </c>
      <c r="C40" s="38">
        <v>2</v>
      </c>
      <c r="D40" s="38">
        <v>2</v>
      </c>
      <c r="E40" s="38">
        <v>2</v>
      </c>
      <c r="F40" s="38">
        <v>2</v>
      </c>
      <c r="G40" s="38">
        <v>2</v>
      </c>
      <c r="H40" s="38">
        <v>2</v>
      </c>
      <c r="I40" s="38">
        <v>2</v>
      </c>
      <c r="J40" s="39">
        <v>2</v>
      </c>
    </row>
    <row r="41" spans="1:10" x14ac:dyDescent="0.15">
      <c r="A41" s="33">
        <v>11</v>
      </c>
      <c r="B41" s="47">
        <v>2</v>
      </c>
      <c r="C41" s="38">
        <v>2</v>
      </c>
      <c r="D41" s="38">
        <v>2</v>
      </c>
      <c r="E41" s="38">
        <v>2</v>
      </c>
      <c r="F41" s="38">
        <v>2</v>
      </c>
      <c r="G41" s="38">
        <v>2</v>
      </c>
      <c r="H41" s="38">
        <v>2</v>
      </c>
      <c r="I41" s="38">
        <v>2</v>
      </c>
      <c r="J41" s="39">
        <v>2</v>
      </c>
    </row>
    <row r="42" spans="1:10" x14ac:dyDescent="0.15">
      <c r="A42" s="33">
        <v>12</v>
      </c>
      <c r="B42" s="48">
        <v>2</v>
      </c>
      <c r="C42" s="41">
        <v>2</v>
      </c>
      <c r="D42" s="41">
        <v>2</v>
      </c>
      <c r="E42" s="41">
        <v>2</v>
      </c>
      <c r="F42" s="41">
        <v>2</v>
      </c>
      <c r="G42" s="41">
        <v>2</v>
      </c>
      <c r="H42" s="41">
        <v>2</v>
      </c>
      <c r="I42" s="41">
        <v>2</v>
      </c>
      <c r="J42" s="42">
        <v>2</v>
      </c>
    </row>
    <row r="44" spans="1:10" x14ac:dyDescent="0.15">
      <c r="A44" s="44" t="s">
        <v>27</v>
      </c>
      <c r="B44" s="43">
        <v>1200</v>
      </c>
      <c r="C44" s="43">
        <v>1300</v>
      </c>
      <c r="D44" s="43">
        <v>1400</v>
      </c>
      <c r="E44" s="43">
        <v>1500</v>
      </c>
      <c r="F44" s="43">
        <v>1600</v>
      </c>
      <c r="G44" s="43">
        <v>1700</v>
      </c>
      <c r="H44" s="43">
        <v>1800</v>
      </c>
      <c r="I44" s="43">
        <v>1900</v>
      </c>
      <c r="J44" s="43">
        <v>2000</v>
      </c>
    </row>
    <row r="45" spans="1:10" x14ac:dyDescent="0.15">
      <c r="A45" s="33">
        <v>5</v>
      </c>
      <c r="B45" s="46">
        <v>7</v>
      </c>
      <c r="C45" s="35">
        <v>7</v>
      </c>
      <c r="D45" s="35">
        <v>7</v>
      </c>
      <c r="E45" s="35">
        <v>7</v>
      </c>
      <c r="F45" s="35">
        <v>7</v>
      </c>
      <c r="G45" s="35">
        <v>7</v>
      </c>
      <c r="H45" s="35">
        <v>7</v>
      </c>
      <c r="I45" s="35">
        <v>7</v>
      </c>
      <c r="J45" s="36">
        <v>7</v>
      </c>
    </row>
    <row r="46" spans="1:10" x14ac:dyDescent="0.15">
      <c r="A46" s="33">
        <v>6</v>
      </c>
      <c r="B46" s="47">
        <v>7</v>
      </c>
      <c r="C46" s="38">
        <v>7</v>
      </c>
      <c r="D46" s="38">
        <v>7</v>
      </c>
      <c r="E46" s="38">
        <v>7</v>
      </c>
      <c r="F46" s="38">
        <v>7</v>
      </c>
      <c r="G46" s="38">
        <v>7</v>
      </c>
      <c r="H46" s="38">
        <v>7</v>
      </c>
      <c r="I46" s="38">
        <v>7</v>
      </c>
      <c r="J46" s="39">
        <v>7</v>
      </c>
    </row>
    <row r="47" spans="1:10" x14ac:dyDescent="0.15">
      <c r="A47" s="33">
        <v>7</v>
      </c>
      <c r="B47" s="47">
        <v>7</v>
      </c>
      <c r="C47" s="38">
        <v>7</v>
      </c>
      <c r="D47" s="38">
        <v>7</v>
      </c>
      <c r="E47" s="38">
        <v>7</v>
      </c>
      <c r="F47" s="38">
        <v>7</v>
      </c>
      <c r="G47" s="38">
        <v>7</v>
      </c>
      <c r="H47" s="38">
        <v>7</v>
      </c>
      <c r="I47" s="38">
        <v>7</v>
      </c>
      <c r="J47" s="39">
        <v>7</v>
      </c>
    </row>
    <row r="48" spans="1:10" x14ac:dyDescent="0.15">
      <c r="A48" s="33">
        <v>8</v>
      </c>
      <c r="B48" s="47">
        <v>7</v>
      </c>
      <c r="C48" s="38">
        <v>7</v>
      </c>
      <c r="D48" s="38">
        <v>7</v>
      </c>
      <c r="E48" s="38">
        <v>7</v>
      </c>
      <c r="F48" s="38">
        <v>7</v>
      </c>
      <c r="G48" s="38">
        <v>7</v>
      </c>
      <c r="H48" s="38">
        <v>7</v>
      </c>
      <c r="I48" s="38">
        <v>7</v>
      </c>
      <c r="J48" s="39">
        <v>7</v>
      </c>
    </row>
    <row r="49" spans="1:14" x14ac:dyDescent="0.15">
      <c r="A49" s="33">
        <v>9</v>
      </c>
      <c r="B49" s="47">
        <v>7</v>
      </c>
      <c r="C49" s="38">
        <v>7</v>
      </c>
      <c r="D49" s="38">
        <v>7</v>
      </c>
      <c r="E49" s="38">
        <v>7</v>
      </c>
      <c r="F49" s="38">
        <v>7</v>
      </c>
      <c r="G49" s="38">
        <v>7</v>
      </c>
      <c r="H49" s="38">
        <v>7</v>
      </c>
      <c r="I49" s="38">
        <v>7</v>
      </c>
      <c r="J49" s="39">
        <v>7</v>
      </c>
      <c r="N49" s="28">
        <f>2000/8</f>
        <v>250</v>
      </c>
    </row>
    <row r="50" spans="1:14" x14ac:dyDescent="0.15">
      <c r="A50" s="33">
        <v>10</v>
      </c>
      <c r="B50" s="47">
        <v>7</v>
      </c>
      <c r="C50" s="38">
        <v>7</v>
      </c>
      <c r="D50" s="38">
        <v>7</v>
      </c>
      <c r="E50" s="38">
        <v>7</v>
      </c>
      <c r="F50" s="38">
        <v>7</v>
      </c>
      <c r="G50" s="38">
        <v>7</v>
      </c>
      <c r="H50" s="38">
        <v>7</v>
      </c>
      <c r="I50" s="38">
        <v>7</v>
      </c>
      <c r="J50" s="39">
        <v>7</v>
      </c>
    </row>
    <row r="51" spans="1:14" x14ac:dyDescent="0.15">
      <c r="A51" s="33">
        <v>11</v>
      </c>
      <c r="B51" s="47">
        <v>7</v>
      </c>
      <c r="C51" s="38">
        <v>7</v>
      </c>
      <c r="D51" s="38">
        <v>7</v>
      </c>
      <c r="E51" s="38">
        <v>7</v>
      </c>
      <c r="F51" s="38">
        <v>7</v>
      </c>
      <c r="G51" s="38">
        <v>7</v>
      </c>
      <c r="H51" s="38">
        <v>7</v>
      </c>
      <c r="I51" s="38">
        <v>7</v>
      </c>
      <c r="J51" s="39">
        <v>7</v>
      </c>
    </row>
    <row r="52" spans="1:14" x14ac:dyDescent="0.15">
      <c r="A52" s="33">
        <v>12</v>
      </c>
      <c r="B52" s="48">
        <v>7</v>
      </c>
      <c r="C52" s="41">
        <v>7</v>
      </c>
      <c r="D52" s="41">
        <v>7</v>
      </c>
      <c r="E52" s="41">
        <v>7</v>
      </c>
      <c r="F52" s="41">
        <v>7</v>
      </c>
      <c r="G52" s="41">
        <v>7</v>
      </c>
      <c r="H52" s="41">
        <v>7</v>
      </c>
      <c r="I52" s="41">
        <v>7</v>
      </c>
      <c r="J52" s="42">
        <v>7</v>
      </c>
    </row>
    <row r="54" spans="1:14" x14ac:dyDescent="0.15">
      <c r="A54" s="44" t="s">
        <v>28</v>
      </c>
      <c r="B54" s="43">
        <v>1200</v>
      </c>
      <c r="C54" s="43">
        <v>1300</v>
      </c>
      <c r="D54" s="43">
        <v>1400</v>
      </c>
      <c r="E54" s="43">
        <v>1500</v>
      </c>
      <c r="F54" s="43">
        <v>1600</v>
      </c>
      <c r="G54" s="43">
        <v>1700</v>
      </c>
      <c r="H54" s="43">
        <v>1800</v>
      </c>
      <c r="I54" s="43">
        <v>1900</v>
      </c>
      <c r="J54" s="43">
        <v>2000</v>
      </c>
    </row>
    <row r="55" spans="1:14" x14ac:dyDescent="0.15">
      <c r="A55" s="33">
        <v>5</v>
      </c>
      <c r="B55" s="46">
        <v>7</v>
      </c>
      <c r="C55" s="35">
        <v>7</v>
      </c>
      <c r="D55" s="35">
        <v>7</v>
      </c>
      <c r="E55" s="35">
        <v>7</v>
      </c>
      <c r="F55" s="35">
        <v>7</v>
      </c>
      <c r="G55" s="35">
        <v>7</v>
      </c>
      <c r="H55" s="35">
        <v>7</v>
      </c>
      <c r="I55" s="35">
        <v>7</v>
      </c>
      <c r="J55" s="36">
        <v>7</v>
      </c>
    </row>
    <row r="56" spans="1:14" x14ac:dyDescent="0.15">
      <c r="A56" s="33">
        <v>6</v>
      </c>
      <c r="B56" s="47">
        <v>7</v>
      </c>
      <c r="C56" s="38">
        <v>7</v>
      </c>
      <c r="D56" s="38">
        <v>7</v>
      </c>
      <c r="E56" s="38">
        <v>7</v>
      </c>
      <c r="F56" s="38">
        <v>7</v>
      </c>
      <c r="G56" s="38">
        <v>7</v>
      </c>
      <c r="H56" s="38">
        <v>7</v>
      </c>
      <c r="I56" s="38">
        <v>7</v>
      </c>
      <c r="J56" s="39">
        <v>7</v>
      </c>
    </row>
    <row r="57" spans="1:14" x14ac:dyDescent="0.15">
      <c r="A57" s="33">
        <v>7</v>
      </c>
      <c r="B57" s="47">
        <v>7</v>
      </c>
      <c r="C57" s="38">
        <v>7</v>
      </c>
      <c r="D57" s="38">
        <v>7</v>
      </c>
      <c r="E57" s="38">
        <v>7</v>
      </c>
      <c r="F57" s="38">
        <v>7</v>
      </c>
      <c r="G57" s="38">
        <v>7</v>
      </c>
      <c r="H57" s="38">
        <v>7</v>
      </c>
      <c r="I57" s="38">
        <v>7</v>
      </c>
      <c r="J57" s="39">
        <v>7</v>
      </c>
    </row>
    <row r="58" spans="1:14" x14ac:dyDescent="0.15">
      <c r="A58" s="33">
        <v>8</v>
      </c>
      <c r="B58" s="47">
        <v>7</v>
      </c>
      <c r="C58" s="38">
        <v>7</v>
      </c>
      <c r="D58" s="38">
        <v>7</v>
      </c>
      <c r="E58" s="38">
        <v>7</v>
      </c>
      <c r="F58" s="38">
        <v>7</v>
      </c>
      <c r="G58" s="38">
        <v>7</v>
      </c>
      <c r="H58" s="38">
        <v>7</v>
      </c>
      <c r="I58" s="38">
        <v>7</v>
      </c>
      <c r="J58" s="39">
        <v>7</v>
      </c>
    </row>
    <row r="59" spans="1:14" x14ac:dyDescent="0.15">
      <c r="A59" s="33">
        <v>9</v>
      </c>
      <c r="B59" s="47">
        <v>7</v>
      </c>
      <c r="C59" s="38">
        <v>7</v>
      </c>
      <c r="D59" s="38">
        <v>7</v>
      </c>
      <c r="E59" s="38">
        <v>7</v>
      </c>
      <c r="F59" s="38">
        <v>7</v>
      </c>
      <c r="G59" s="38">
        <v>7</v>
      </c>
      <c r="H59" s="38">
        <v>7</v>
      </c>
      <c r="I59" s="38">
        <v>7</v>
      </c>
      <c r="J59" s="39">
        <v>7</v>
      </c>
    </row>
    <row r="60" spans="1:14" x14ac:dyDescent="0.15">
      <c r="A60" s="33">
        <v>10</v>
      </c>
      <c r="B60" s="47">
        <v>7</v>
      </c>
      <c r="C60" s="38">
        <v>7</v>
      </c>
      <c r="D60" s="38">
        <v>7</v>
      </c>
      <c r="E60" s="38">
        <v>7</v>
      </c>
      <c r="F60" s="38">
        <v>7</v>
      </c>
      <c r="G60" s="38">
        <v>7</v>
      </c>
      <c r="H60" s="38">
        <v>7</v>
      </c>
      <c r="I60" s="38">
        <v>7</v>
      </c>
      <c r="J60" s="39">
        <v>7</v>
      </c>
    </row>
    <row r="61" spans="1:14" x14ac:dyDescent="0.15">
      <c r="A61" s="33">
        <v>11</v>
      </c>
      <c r="B61" s="47">
        <v>7</v>
      </c>
      <c r="C61" s="38">
        <v>7</v>
      </c>
      <c r="D61" s="38">
        <v>7</v>
      </c>
      <c r="E61" s="38">
        <v>7</v>
      </c>
      <c r="F61" s="38">
        <v>7</v>
      </c>
      <c r="G61" s="38">
        <v>7</v>
      </c>
      <c r="H61" s="38">
        <v>7</v>
      </c>
      <c r="I61" s="38">
        <v>7</v>
      </c>
      <c r="J61" s="39">
        <v>7</v>
      </c>
    </row>
    <row r="62" spans="1:14" x14ac:dyDescent="0.15">
      <c r="A62" s="33">
        <v>12</v>
      </c>
      <c r="B62" s="48">
        <v>7</v>
      </c>
      <c r="C62" s="41">
        <v>7</v>
      </c>
      <c r="D62" s="41">
        <v>7</v>
      </c>
      <c r="E62" s="41">
        <v>7</v>
      </c>
      <c r="F62" s="41">
        <v>7</v>
      </c>
      <c r="G62" s="41">
        <v>7</v>
      </c>
      <c r="H62" s="41">
        <v>7</v>
      </c>
      <c r="I62" s="41">
        <v>7</v>
      </c>
      <c r="J62" s="42">
        <v>7</v>
      </c>
    </row>
  </sheetData>
  <dataValidations count="3">
    <dataValidation type="list" allowBlank="1" showInputMessage="1" showErrorMessage="1" sqref="L4 P4" xr:uid="{45A1722B-94DB-A84D-A3F0-29FA0F930033}">
      <formula1>OutputAddresses</formula1>
    </dataValidation>
    <dataValidation type="list" allowBlank="1" showInputMessage="1" showErrorMessage="1" sqref="M4" xr:uid="{CD606681-E3AE-F047-A341-AA363D2E60C7}">
      <formula1>InputValues1</formula1>
    </dataValidation>
    <dataValidation type="list" allowBlank="1" showInputMessage="1" showErrorMessage="1" sqref="Q4" xr:uid="{CA28F168-00A3-5D48-AFD7-18DD4D574B64}">
      <formula1>InputValues2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15</vt:i4>
      </vt:variant>
    </vt:vector>
  </HeadingPairs>
  <TitlesOfParts>
    <vt:vector size="22" baseType="lpstr">
      <vt:lpstr>Schedule timing</vt:lpstr>
      <vt:lpstr>Ans_2_Dcotor_schedule</vt:lpstr>
      <vt:lpstr>Ans_3_Dcotor_schedule</vt:lpstr>
      <vt:lpstr>Ans_4.1_Dcotor_schedule</vt:lpstr>
      <vt:lpstr>Ans_4.2_Sts</vt:lpstr>
      <vt:lpstr>Ans_5.1_Dcotor_schedule</vt:lpstr>
      <vt:lpstr>STS_1</vt:lpstr>
      <vt:lpstr>Ans_4.2_Sts!ChartData</vt:lpstr>
      <vt:lpstr>STS_1!ChartData1</vt:lpstr>
      <vt:lpstr>STS_1!ChartData2</vt:lpstr>
      <vt:lpstr>Ans_4.2_Sts!InputValues</vt:lpstr>
      <vt:lpstr>STS_1!InputValues1</vt:lpstr>
      <vt:lpstr>STS_1!InputValues2</vt:lpstr>
      <vt:lpstr>Ans_4.2_Sts!OutputAddresses</vt:lpstr>
      <vt:lpstr>STS_1!OutputAddresses</vt:lpstr>
      <vt:lpstr>Ans_4.2_Sts!OutputValues</vt:lpstr>
      <vt:lpstr>STS_1!OutputValues_1</vt:lpstr>
      <vt:lpstr>STS_1!OutputValues_2</vt:lpstr>
      <vt:lpstr>STS_1!OutputValues_3</vt:lpstr>
      <vt:lpstr>STS_1!OutputValues_4</vt:lpstr>
      <vt:lpstr>STS_1!OutputValues_5</vt:lpstr>
      <vt:lpstr>STS_1!OutputValues_6</vt:lpstr>
    </vt:vector>
  </TitlesOfParts>
  <Company>CSUH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z.d.r.</dc:creator>
  <cp:lastModifiedBy>Ajay  Kumar</cp:lastModifiedBy>
  <cp:lastPrinted>2008-02-25T04:11:32Z</cp:lastPrinted>
  <dcterms:created xsi:type="dcterms:W3CDTF">2000-02-29T23:00:23Z</dcterms:created>
  <dcterms:modified xsi:type="dcterms:W3CDTF">2022-04-21T22:25:18Z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406216591</vt:i4>
  </property>
  <property fmtid="{D5CDD505-2E9C-101B-9397-08002B2CF9AE}" pid="3" name="_EmailSubject">
    <vt:lpwstr>6141, change, 3620, roster</vt:lpwstr>
  </property>
  <property fmtid="{D5CDD505-2E9C-101B-9397-08002B2CF9AE}" pid="4" name="_AuthorEmail">
    <vt:lpwstr>zradovil@bay.csuhayward.edu</vt:lpwstr>
  </property>
  <property fmtid="{D5CDD505-2E9C-101B-9397-08002B2CF9AE}" pid="5" name="_AuthorEmailDisplayName">
    <vt:lpwstr>z.d.r.</vt:lpwstr>
  </property>
  <property fmtid="{D5CDD505-2E9C-101B-9397-08002B2CF9AE}" pid="6" name="_ReviewingToolsShownOnce">
    <vt:lpwstr/>
  </property>
</Properties>
</file>