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AjdinĆatić\Desktop\Seminarski rad - Baze podataka I\"/>
    </mc:Choice>
  </mc:AlternateContent>
  <xr:revisionPtr revIDLastSave="0" documentId="13_ncr:1_{2CA5CC15-4258-40E1-BBB7-B2B9F5A365DB}" xr6:coauthVersionLast="36" xr6:coauthVersionMax="40" xr10:uidLastSave="{00000000-0000-0000-0000-000000000000}"/>
  <bookViews>
    <workbookView xWindow="0" yWindow="0" windowWidth="23040" windowHeight="9060" tabRatio="727" xr2:uid="{00000000-000D-0000-FFFF-FFFF00000000}"/>
  </bookViews>
  <sheets>
    <sheet name="Naslovna" sheetId="32" r:id="rId1"/>
    <sheet name="1. Uvod" sheetId="31" r:id="rId2"/>
    <sheet name="2. Specifikacija" sheetId="30" r:id="rId3"/>
    <sheet name="3.1. Entiteti i atributi" sheetId="33" r:id="rId4"/>
    <sheet name="4.1. ER dijagram" sheetId="6" r:id="rId5"/>
    <sheet name="4.2.1. Prevođenje entiteta" sheetId="4" r:id="rId6"/>
    <sheet name="4.2.2. Prevođenje poveznika" sheetId="26" r:id="rId7"/>
    <sheet name="4.3. Strukturalna komponenta" sheetId="16" r:id="rId8"/>
    <sheet name="4.4. Integritetna komponenta" sheetId="17" r:id="rId9"/>
    <sheet name="5.1. Relationship" sheetId="7" r:id="rId10"/>
    <sheet name="5.2. Tabele" sheetId="20" r:id="rId11"/>
    <sheet name="5.3. Upiti" sheetId="21" r:id="rId12"/>
    <sheet name="5.4. Forme" sheetId="27" r:id="rId13"/>
    <sheet name="5.5. Izvještaji" sheetId="28" r:id="rId14"/>
    <sheet name="6. Testiranje" sheetId="10" r:id="rId15"/>
    <sheet name="7. Verfikacija i validacija" sheetId="8" r:id="rId16"/>
    <sheet name="8. Korisničko uputstvo" sheetId="12" r:id="rId17"/>
    <sheet name="9. Zaključak" sheetId="13" r:id="rId18"/>
    <sheet name="LOOKUP" sheetId="1" state="hidden"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2" i="26" l="1"/>
  <c r="O29" i="26"/>
  <c r="B23" i="20"/>
  <c r="O35" i="26"/>
  <c r="O26" i="26"/>
  <c r="O24" i="26"/>
  <c r="O23" i="26"/>
  <c r="O20" i="26"/>
  <c r="O17" i="26"/>
  <c r="O14" i="26"/>
  <c r="B20" i="20" l="1"/>
  <c r="B11" i="20" l="1"/>
  <c r="S14" i="33" l="1"/>
  <c r="S15" i="33"/>
  <c r="S16" i="33"/>
  <c r="S17" i="33"/>
  <c r="S18" i="33"/>
  <c r="S19" i="33"/>
  <c r="S20" i="33"/>
  <c r="S21" i="33"/>
  <c r="S22" i="33"/>
  <c r="S23" i="33"/>
  <c r="S24" i="33"/>
  <c r="S25" i="33"/>
  <c r="S26" i="33"/>
  <c r="S27" i="33"/>
  <c r="S28" i="33"/>
  <c r="S29" i="33"/>
  <c r="S30" i="33"/>
  <c r="S31" i="33"/>
  <c r="S32" i="33"/>
  <c r="S33" i="33"/>
  <c r="S34" i="33"/>
  <c r="S35" i="33"/>
  <c r="S36" i="33"/>
  <c r="S37" i="33"/>
  <c r="S38" i="33"/>
  <c r="S39" i="33"/>
  <c r="S40" i="33"/>
  <c r="S41" i="33"/>
  <c r="S42" i="33"/>
  <c r="S13" i="33"/>
  <c r="E50" i="4"/>
  <c r="AI25" i="4" l="1"/>
  <c r="AI26" i="4"/>
  <c r="AI27" i="4"/>
  <c r="AI28" i="4"/>
  <c r="AI29" i="4"/>
  <c r="AI30" i="4"/>
  <c r="AI31" i="4"/>
  <c r="AI32" i="4"/>
  <c r="AI33" i="4"/>
  <c r="AI34" i="4"/>
  <c r="AI35" i="4"/>
  <c r="AI36" i="4"/>
  <c r="AI37" i="4"/>
  <c r="AI38" i="4"/>
  <c r="AI39" i="4"/>
  <c r="AI40" i="4"/>
  <c r="AI41" i="4"/>
  <c r="AI42" i="4"/>
  <c r="AI43" i="4"/>
  <c r="AI44" i="4"/>
  <c r="AI45" i="4"/>
  <c r="AI46" i="4"/>
  <c r="AI47" i="4"/>
  <c r="AI48" i="4"/>
  <c r="AI49" i="4"/>
  <c r="R83" i="33" l="1"/>
  <c r="Q83" i="33"/>
  <c r="P83" i="33"/>
  <c r="O83" i="33"/>
  <c r="N83" i="33"/>
  <c r="M83" i="33"/>
  <c r="L83" i="33"/>
  <c r="K83" i="33"/>
  <c r="J83" i="33"/>
  <c r="I83" i="33"/>
  <c r="H83" i="33"/>
  <c r="G83" i="33"/>
  <c r="F83" i="33"/>
  <c r="E83" i="33"/>
  <c r="D83" i="33"/>
  <c r="B83" i="33"/>
  <c r="R82" i="33"/>
  <c r="Q82" i="33"/>
  <c r="P82" i="33"/>
  <c r="O82" i="33"/>
  <c r="N82" i="33"/>
  <c r="M82" i="33"/>
  <c r="L82" i="33"/>
  <c r="K82" i="33"/>
  <c r="J82" i="33"/>
  <c r="I82" i="33"/>
  <c r="H82" i="33"/>
  <c r="G82" i="33"/>
  <c r="F82" i="33"/>
  <c r="E82" i="33"/>
  <c r="D82" i="33"/>
  <c r="B82" i="33"/>
  <c r="R81" i="33"/>
  <c r="Q81" i="33"/>
  <c r="P81" i="33"/>
  <c r="O81" i="33"/>
  <c r="N81" i="33"/>
  <c r="M81" i="33"/>
  <c r="L81" i="33"/>
  <c r="K81" i="33"/>
  <c r="J81" i="33"/>
  <c r="I81" i="33"/>
  <c r="H81" i="33"/>
  <c r="G81" i="33"/>
  <c r="F81" i="33"/>
  <c r="E81" i="33"/>
  <c r="D81" i="33"/>
  <c r="B81" i="33"/>
  <c r="R80" i="33"/>
  <c r="Q80" i="33"/>
  <c r="P80" i="33"/>
  <c r="O80" i="33"/>
  <c r="N80" i="33"/>
  <c r="M80" i="33"/>
  <c r="L80" i="33"/>
  <c r="K80" i="33"/>
  <c r="J80" i="33"/>
  <c r="I80" i="33"/>
  <c r="H80" i="33"/>
  <c r="G80" i="33"/>
  <c r="F80" i="33"/>
  <c r="E80" i="33"/>
  <c r="D80" i="33"/>
  <c r="B80" i="33"/>
  <c r="R79" i="33"/>
  <c r="Q79" i="33"/>
  <c r="P79" i="33"/>
  <c r="O79" i="33"/>
  <c r="N79" i="33"/>
  <c r="M79" i="33"/>
  <c r="L79" i="33"/>
  <c r="K79" i="33"/>
  <c r="J79" i="33"/>
  <c r="I79" i="33"/>
  <c r="H79" i="33"/>
  <c r="G79" i="33"/>
  <c r="F79" i="33"/>
  <c r="E79" i="33"/>
  <c r="D79" i="33"/>
  <c r="B79" i="33"/>
  <c r="R78" i="33"/>
  <c r="Q78" i="33"/>
  <c r="P78" i="33"/>
  <c r="O78" i="33"/>
  <c r="N78" i="33"/>
  <c r="M78" i="33"/>
  <c r="L78" i="33"/>
  <c r="K78" i="33"/>
  <c r="J78" i="33"/>
  <c r="I78" i="33"/>
  <c r="H78" i="33"/>
  <c r="G78" i="33"/>
  <c r="F78" i="33"/>
  <c r="E78" i="33"/>
  <c r="D78" i="33"/>
  <c r="B78" i="33"/>
  <c r="R77" i="33"/>
  <c r="Q77" i="33"/>
  <c r="P77" i="33"/>
  <c r="O77" i="33"/>
  <c r="N77" i="33"/>
  <c r="M77" i="33"/>
  <c r="L77" i="33"/>
  <c r="K77" i="33"/>
  <c r="J77" i="33"/>
  <c r="I77" i="33"/>
  <c r="H77" i="33"/>
  <c r="G77" i="33"/>
  <c r="F77" i="33"/>
  <c r="E77" i="33"/>
  <c r="D77" i="33"/>
  <c r="B77" i="33"/>
  <c r="R76" i="33"/>
  <c r="Q76" i="33"/>
  <c r="P76" i="33"/>
  <c r="O76" i="33"/>
  <c r="N76" i="33"/>
  <c r="M76" i="33"/>
  <c r="L76" i="33"/>
  <c r="K76" i="33"/>
  <c r="J76" i="33"/>
  <c r="I76" i="33"/>
  <c r="H76" i="33"/>
  <c r="G76" i="33"/>
  <c r="F76" i="33"/>
  <c r="E76" i="33"/>
  <c r="D76" i="33"/>
  <c r="B76" i="33"/>
  <c r="R75" i="33"/>
  <c r="Q75" i="33"/>
  <c r="P75" i="33"/>
  <c r="O75" i="33"/>
  <c r="N75" i="33"/>
  <c r="M75" i="33"/>
  <c r="L75" i="33"/>
  <c r="K75" i="33"/>
  <c r="J75" i="33"/>
  <c r="I75" i="33"/>
  <c r="H75" i="33"/>
  <c r="G75" i="33"/>
  <c r="F75" i="33"/>
  <c r="E75" i="33"/>
  <c r="D75" i="33"/>
  <c r="B75" i="33"/>
  <c r="R74" i="33"/>
  <c r="Q74" i="33"/>
  <c r="P74" i="33"/>
  <c r="O74" i="33"/>
  <c r="N74" i="33"/>
  <c r="M74" i="33"/>
  <c r="L74" i="33"/>
  <c r="K74" i="33"/>
  <c r="J74" i="33"/>
  <c r="I74" i="33"/>
  <c r="H74" i="33"/>
  <c r="G74" i="33"/>
  <c r="F74" i="33"/>
  <c r="E74" i="33"/>
  <c r="D74" i="33"/>
  <c r="B74" i="33"/>
  <c r="R73" i="33"/>
  <c r="Q73" i="33"/>
  <c r="P73" i="33"/>
  <c r="O73" i="33"/>
  <c r="N73" i="33"/>
  <c r="M73" i="33"/>
  <c r="L73" i="33"/>
  <c r="K73" i="33"/>
  <c r="J73" i="33"/>
  <c r="I73" i="33"/>
  <c r="H73" i="33"/>
  <c r="G73" i="33"/>
  <c r="F73" i="33"/>
  <c r="E73" i="33"/>
  <c r="D73" i="33"/>
  <c r="B73" i="33"/>
  <c r="R72" i="33"/>
  <c r="Q72" i="33"/>
  <c r="P72" i="33"/>
  <c r="O72" i="33"/>
  <c r="N72" i="33"/>
  <c r="M72" i="33"/>
  <c r="L72" i="33"/>
  <c r="K72" i="33"/>
  <c r="J72" i="33"/>
  <c r="I72" i="33"/>
  <c r="H72" i="33"/>
  <c r="G72" i="33"/>
  <c r="F72" i="33"/>
  <c r="E72" i="33"/>
  <c r="D72" i="33"/>
  <c r="B72" i="33"/>
  <c r="R71" i="33"/>
  <c r="Q71" i="33"/>
  <c r="P71" i="33"/>
  <c r="O71" i="33"/>
  <c r="N71" i="33"/>
  <c r="M71" i="33"/>
  <c r="L71" i="33"/>
  <c r="K71" i="33"/>
  <c r="J71" i="33"/>
  <c r="I71" i="33"/>
  <c r="H71" i="33"/>
  <c r="G71" i="33"/>
  <c r="F71" i="33"/>
  <c r="E71" i="33"/>
  <c r="D71" i="33"/>
  <c r="B71" i="33"/>
  <c r="R70" i="33"/>
  <c r="Q70" i="33"/>
  <c r="P70" i="33"/>
  <c r="O70" i="33"/>
  <c r="N70" i="33"/>
  <c r="M70" i="33"/>
  <c r="L70" i="33"/>
  <c r="K70" i="33"/>
  <c r="J70" i="33"/>
  <c r="I70" i="33"/>
  <c r="H70" i="33"/>
  <c r="G70" i="33"/>
  <c r="F70" i="33"/>
  <c r="E70" i="33"/>
  <c r="D70" i="33"/>
  <c r="B70" i="33"/>
  <c r="R69" i="33"/>
  <c r="Q69" i="33"/>
  <c r="P69" i="33"/>
  <c r="O69" i="33"/>
  <c r="N69" i="33"/>
  <c r="M69" i="33"/>
  <c r="L69" i="33"/>
  <c r="K69" i="33"/>
  <c r="J69" i="33"/>
  <c r="I69" i="33"/>
  <c r="H69" i="33"/>
  <c r="G69" i="33"/>
  <c r="F69" i="33"/>
  <c r="E69" i="33"/>
  <c r="D69" i="33"/>
  <c r="B69" i="33"/>
  <c r="R68" i="33"/>
  <c r="Q68" i="33"/>
  <c r="P68" i="33"/>
  <c r="O68" i="33"/>
  <c r="N68" i="33"/>
  <c r="M68" i="33"/>
  <c r="L68" i="33"/>
  <c r="K68" i="33"/>
  <c r="J68" i="33"/>
  <c r="I68" i="33"/>
  <c r="H68" i="33"/>
  <c r="G68" i="33"/>
  <c r="F68" i="33"/>
  <c r="E68" i="33"/>
  <c r="D68" i="33"/>
  <c r="B68" i="33"/>
  <c r="R67" i="33"/>
  <c r="Q67" i="33"/>
  <c r="P67" i="33"/>
  <c r="O67" i="33"/>
  <c r="N67" i="33"/>
  <c r="M67" i="33"/>
  <c r="L67" i="33"/>
  <c r="K67" i="33"/>
  <c r="J67" i="33"/>
  <c r="I67" i="33"/>
  <c r="H67" i="33"/>
  <c r="G67" i="33"/>
  <c r="F67" i="33"/>
  <c r="E67" i="33"/>
  <c r="D67" i="33"/>
  <c r="B67" i="33"/>
  <c r="R66" i="33"/>
  <c r="Q66" i="33"/>
  <c r="P66" i="33"/>
  <c r="O66" i="33"/>
  <c r="N66" i="33"/>
  <c r="M66" i="33"/>
  <c r="L66" i="33"/>
  <c r="K66" i="33"/>
  <c r="J66" i="33"/>
  <c r="I66" i="33"/>
  <c r="H66" i="33"/>
  <c r="G66" i="33"/>
  <c r="F66" i="33"/>
  <c r="E66" i="33"/>
  <c r="D66" i="33"/>
  <c r="B66" i="33"/>
  <c r="R65" i="33"/>
  <c r="Q65" i="33"/>
  <c r="P65" i="33"/>
  <c r="O65" i="33"/>
  <c r="N65" i="33"/>
  <c r="M65" i="33"/>
  <c r="L65" i="33"/>
  <c r="K65" i="33"/>
  <c r="J65" i="33"/>
  <c r="I65" i="33"/>
  <c r="H65" i="33"/>
  <c r="G65" i="33"/>
  <c r="F65" i="33"/>
  <c r="E65" i="33"/>
  <c r="D65" i="33"/>
  <c r="B65" i="33"/>
  <c r="R64" i="33"/>
  <c r="Q64" i="33"/>
  <c r="P64" i="33"/>
  <c r="O64" i="33"/>
  <c r="N64" i="33"/>
  <c r="M64" i="33"/>
  <c r="L64" i="33"/>
  <c r="K64" i="33"/>
  <c r="J64" i="33"/>
  <c r="I64" i="33"/>
  <c r="H64" i="33"/>
  <c r="G64" i="33"/>
  <c r="F64" i="33"/>
  <c r="E64" i="33"/>
  <c r="D64" i="33"/>
  <c r="B64" i="33"/>
  <c r="R63" i="33"/>
  <c r="Q63" i="33"/>
  <c r="P63" i="33"/>
  <c r="O63" i="33"/>
  <c r="N63" i="33"/>
  <c r="M63" i="33"/>
  <c r="L63" i="33"/>
  <c r="K63" i="33"/>
  <c r="J63" i="33"/>
  <c r="I63" i="33"/>
  <c r="H63" i="33"/>
  <c r="G63" i="33"/>
  <c r="F63" i="33"/>
  <c r="E63" i="33"/>
  <c r="D63" i="33"/>
  <c r="B63" i="33"/>
  <c r="R62" i="33"/>
  <c r="Q62" i="33"/>
  <c r="P62" i="33"/>
  <c r="O62" i="33"/>
  <c r="N62" i="33"/>
  <c r="M62" i="33"/>
  <c r="L62" i="33"/>
  <c r="K62" i="33"/>
  <c r="J62" i="33"/>
  <c r="I62" i="33"/>
  <c r="H62" i="33"/>
  <c r="G62" i="33"/>
  <c r="F62" i="33"/>
  <c r="E62" i="33"/>
  <c r="D62" i="33"/>
  <c r="B62" i="33"/>
  <c r="R61" i="33"/>
  <c r="Q61" i="33"/>
  <c r="P61" i="33"/>
  <c r="O61" i="33"/>
  <c r="N61" i="33"/>
  <c r="M61" i="33"/>
  <c r="L61" i="33"/>
  <c r="K61" i="33"/>
  <c r="J61" i="33"/>
  <c r="I61" i="33"/>
  <c r="H61" i="33"/>
  <c r="G61" i="33"/>
  <c r="F61" i="33"/>
  <c r="E61" i="33"/>
  <c r="D61" i="33"/>
  <c r="B61" i="33"/>
  <c r="R60" i="33"/>
  <c r="Q60" i="33"/>
  <c r="P60" i="33"/>
  <c r="O60" i="33"/>
  <c r="N60" i="33"/>
  <c r="M60" i="33"/>
  <c r="L60" i="33"/>
  <c r="K60" i="33"/>
  <c r="J60" i="33"/>
  <c r="I60" i="33"/>
  <c r="H60" i="33"/>
  <c r="G60" i="33"/>
  <c r="F60" i="33"/>
  <c r="E60" i="33"/>
  <c r="D60" i="33"/>
  <c r="B60" i="33"/>
  <c r="R59" i="33"/>
  <c r="Q59" i="33"/>
  <c r="P59" i="33"/>
  <c r="O59" i="33"/>
  <c r="N59" i="33"/>
  <c r="M59" i="33"/>
  <c r="L59" i="33"/>
  <c r="K59" i="33"/>
  <c r="J59" i="33"/>
  <c r="I59" i="33"/>
  <c r="H59" i="33"/>
  <c r="G59" i="33"/>
  <c r="F59" i="33"/>
  <c r="E59" i="33"/>
  <c r="D59" i="33"/>
  <c r="B59" i="33"/>
  <c r="R58" i="33"/>
  <c r="Q58" i="33"/>
  <c r="P58" i="33"/>
  <c r="O58" i="33"/>
  <c r="N58" i="33"/>
  <c r="M58" i="33"/>
  <c r="L58" i="33"/>
  <c r="K58" i="33"/>
  <c r="J58" i="33"/>
  <c r="I58" i="33"/>
  <c r="H58" i="33"/>
  <c r="G58" i="33"/>
  <c r="F58" i="33"/>
  <c r="E58" i="33"/>
  <c r="D58" i="33"/>
  <c r="B58" i="33"/>
  <c r="R57" i="33"/>
  <c r="Q57" i="33"/>
  <c r="P57" i="33"/>
  <c r="O57" i="33"/>
  <c r="N57" i="33"/>
  <c r="M57" i="33"/>
  <c r="L57" i="33"/>
  <c r="K57" i="33"/>
  <c r="J57" i="33"/>
  <c r="I57" i="33"/>
  <c r="H57" i="33"/>
  <c r="G57" i="33"/>
  <c r="F57" i="33"/>
  <c r="E57" i="33"/>
  <c r="D57" i="33"/>
  <c r="B57" i="33"/>
  <c r="R56" i="33"/>
  <c r="Q56" i="33"/>
  <c r="P56" i="33"/>
  <c r="O56" i="33"/>
  <c r="N56" i="33"/>
  <c r="M56" i="33"/>
  <c r="L56" i="33"/>
  <c r="K56" i="33"/>
  <c r="J56" i="33"/>
  <c r="I56" i="33"/>
  <c r="H56" i="33"/>
  <c r="G56" i="33"/>
  <c r="F56" i="33"/>
  <c r="E56" i="33"/>
  <c r="D56" i="33"/>
  <c r="B56" i="33"/>
  <c r="R55" i="33"/>
  <c r="Q55" i="33"/>
  <c r="P55" i="33"/>
  <c r="O55" i="33"/>
  <c r="N55" i="33"/>
  <c r="M55" i="33"/>
  <c r="L55" i="33"/>
  <c r="K55" i="33"/>
  <c r="J55" i="33"/>
  <c r="I55" i="33"/>
  <c r="H55" i="33"/>
  <c r="G55" i="33"/>
  <c r="F55" i="33"/>
  <c r="E55" i="33"/>
  <c r="D55" i="33"/>
  <c r="B55" i="33"/>
  <c r="R54" i="33"/>
  <c r="Q54" i="33"/>
  <c r="P54" i="33"/>
  <c r="O54" i="33"/>
  <c r="N54" i="33"/>
  <c r="M54" i="33"/>
  <c r="L54" i="33"/>
  <c r="K54" i="33"/>
  <c r="J54" i="33"/>
  <c r="I54" i="33"/>
  <c r="H54" i="33"/>
  <c r="G54" i="33"/>
  <c r="F54" i="33"/>
  <c r="E54" i="33"/>
  <c r="D54" i="33"/>
  <c r="B54" i="33"/>
  <c r="S82" i="33" l="1"/>
  <c r="P16" i="4" s="1"/>
  <c r="S62" i="33"/>
  <c r="J11" i="4" s="1"/>
  <c r="S66" i="33"/>
  <c r="J15" i="4" s="1"/>
  <c r="S70" i="33"/>
  <c r="P4" i="4" s="1"/>
  <c r="S74" i="33"/>
  <c r="P8" i="4" s="1"/>
  <c r="S54" i="33"/>
  <c r="J3" i="4" s="1"/>
  <c r="S58" i="33"/>
  <c r="J7" i="4" s="1"/>
  <c r="B84" i="33"/>
  <c r="C16" i="4" s="1"/>
  <c r="S78" i="33"/>
  <c r="P12" i="4" s="1"/>
  <c r="S57" i="33"/>
  <c r="J6" i="4" s="1"/>
  <c r="S61" i="33"/>
  <c r="J10" i="4" s="1"/>
  <c r="S65" i="33"/>
  <c r="J14" i="4" s="1"/>
  <c r="S69" i="33"/>
  <c r="P3" i="4" s="1"/>
  <c r="S73" i="33"/>
  <c r="P7" i="4" s="1"/>
  <c r="S77" i="33"/>
  <c r="P11" i="4" s="1"/>
  <c r="S81" i="33"/>
  <c r="P15" i="4" s="1"/>
  <c r="S83" i="33"/>
  <c r="P17" i="4" s="1"/>
  <c r="S56" i="33"/>
  <c r="J5" i="4" s="1"/>
  <c r="S60" i="33"/>
  <c r="J9" i="4" s="1"/>
  <c r="S64" i="33"/>
  <c r="J13" i="4" s="1"/>
  <c r="S68" i="33"/>
  <c r="J17" i="4" s="1"/>
  <c r="S72" i="33"/>
  <c r="P6" i="4" s="1"/>
  <c r="S76" i="33"/>
  <c r="P10" i="4" s="1"/>
  <c r="S80" i="33"/>
  <c r="P14" i="4" s="1"/>
  <c r="S55" i="33"/>
  <c r="J4" i="4" s="1"/>
  <c r="S59" i="33"/>
  <c r="J8" i="4" s="1"/>
  <c r="S63" i="33"/>
  <c r="J12" i="4" s="1"/>
  <c r="S67" i="33"/>
  <c r="J16" i="4" s="1"/>
  <c r="S71" i="33"/>
  <c r="P5" i="4" s="1"/>
  <c r="S75" i="33"/>
  <c r="P9" i="4" s="1"/>
  <c r="S79" i="33"/>
  <c r="P13" i="4" s="1"/>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B17" i="32"/>
  <c r="A43" i="33" l="1"/>
  <c r="I17" i="4" l="1"/>
  <c r="I13" i="4"/>
  <c r="I5" i="4"/>
  <c r="I15" i="4"/>
  <c r="I7" i="4"/>
  <c r="I6" i="4"/>
  <c r="I4" i="4"/>
  <c r="I16" i="4"/>
  <c r="I3" i="4"/>
  <c r="I12" i="4" l="1"/>
  <c r="I10" i="4"/>
  <c r="O3" i="4"/>
  <c r="O11" i="4"/>
  <c r="I8" i="4"/>
  <c r="O9" i="4"/>
  <c r="I14" i="4"/>
  <c r="O7" i="4"/>
  <c r="O15" i="4"/>
  <c r="O14" i="4"/>
  <c r="O13" i="4"/>
  <c r="O8" i="4"/>
  <c r="O17" i="4"/>
  <c r="O6" i="4"/>
  <c r="O5" i="4"/>
  <c r="O16" i="4"/>
  <c r="I11" i="4"/>
  <c r="O4" i="4"/>
  <c r="O12" i="4"/>
  <c r="I9" i="4"/>
  <c r="O10" i="4"/>
  <c r="AA12" i="20" l="1"/>
  <c r="AC12" i="20"/>
  <c r="AE12" i="20"/>
  <c r="AA13" i="20"/>
  <c r="AC13" i="20"/>
  <c r="AE13" i="20"/>
  <c r="AA14" i="20"/>
  <c r="AC14" i="20"/>
  <c r="AE14" i="20"/>
  <c r="AA15" i="20"/>
  <c r="AC15" i="20"/>
  <c r="AE15" i="20"/>
  <c r="Y11" i="20"/>
  <c r="AE11" i="20"/>
  <c r="BA11" i="20" s="1"/>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AA11" i="20"/>
  <c r="AC11" i="20"/>
  <c r="BB11" i="20"/>
  <c r="C11" i="20"/>
  <c r="AM11" i="20" s="1"/>
  <c r="D42" i="21" l="1"/>
  <c r="AA72" i="26"/>
  <c r="AA69" i="26"/>
  <c r="AA66" i="26"/>
  <c r="AA63" i="26"/>
  <c r="AA60" i="26"/>
  <c r="AA57" i="26"/>
  <c r="AA54" i="26"/>
  <c r="AA51" i="26"/>
  <c r="AA48" i="26"/>
  <c r="AA45" i="26"/>
  <c r="AA42" i="26"/>
  <c r="AA39" i="26"/>
  <c r="AA36" i="26"/>
  <c r="AA33" i="26"/>
  <c r="AA30" i="26"/>
  <c r="AA24" i="26"/>
  <c r="AA21" i="26"/>
  <c r="AA18" i="26"/>
  <c r="AA15" i="26"/>
  <c r="AA27" i="26"/>
  <c r="A11" i="17"/>
  <c r="A12" i="17"/>
  <c r="A13" i="17"/>
  <c r="A14" i="17"/>
  <c r="A15" i="17"/>
  <c r="A16" i="17"/>
  <c r="A17" i="17"/>
  <c r="A18" i="17"/>
  <c r="A19" i="17"/>
  <c r="A20" i="17"/>
  <c r="A21" i="17"/>
  <c r="A22" i="17"/>
  <c r="A23" i="17"/>
  <c r="A24" i="17"/>
  <c r="A25" i="17"/>
  <c r="A26" i="17"/>
  <c r="A27" i="17"/>
  <c r="A28" i="17"/>
  <c r="A29" i="17"/>
  <c r="A30" i="17"/>
  <c r="A31" i="17"/>
  <c r="A32" i="17"/>
  <c r="A33" i="17"/>
  <c r="A34" i="17"/>
  <c r="D75" i="26"/>
  <c r="AA75" i="26" l="1"/>
  <c r="A38" i="28" l="1"/>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M13" i="21"/>
  <c r="N13" i="21"/>
  <c r="O13" i="21"/>
  <c r="P13" i="21"/>
  <c r="Q13" i="21"/>
  <c r="M14" i="21"/>
  <c r="N14" i="21"/>
  <c r="O14" i="21"/>
  <c r="P14" i="21"/>
  <c r="Q14" i="21"/>
  <c r="M15" i="21"/>
  <c r="N15" i="21"/>
  <c r="O15" i="21"/>
  <c r="P15" i="21"/>
  <c r="Q15" i="21"/>
  <c r="M16" i="21"/>
  <c r="N16" i="21"/>
  <c r="O16" i="21"/>
  <c r="P16" i="21"/>
  <c r="Q16" i="21"/>
  <c r="M17" i="21"/>
  <c r="N17" i="21"/>
  <c r="O17" i="21"/>
  <c r="P17" i="21"/>
  <c r="Q17" i="21"/>
  <c r="M18" i="21"/>
  <c r="N18" i="21"/>
  <c r="O18" i="21"/>
  <c r="P18" i="21"/>
  <c r="Q18" i="21"/>
  <c r="M19" i="21"/>
  <c r="N19" i="21"/>
  <c r="O19" i="21"/>
  <c r="P19" i="21"/>
  <c r="Q19" i="21"/>
  <c r="M20" i="21"/>
  <c r="N20" i="21"/>
  <c r="O20" i="21"/>
  <c r="P20" i="21"/>
  <c r="Q20" i="21"/>
  <c r="M21" i="21"/>
  <c r="N21" i="21"/>
  <c r="O21" i="21"/>
  <c r="P21" i="21"/>
  <c r="Q21" i="21"/>
  <c r="M22" i="21"/>
  <c r="N22" i="21"/>
  <c r="O22" i="21"/>
  <c r="P22" i="21"/>
  <c r="Q22" i="21"/>
  <c r="M23" i="21"/>
  <c r="N23" i="21"/>
  <c r="O23" i="21"/>
  <c r="P23" i="21"/>
  <c r="Q23" i="21"/>
  <c r="M24" i="21"/>
  <c r="N24" i="21"/>
  <c r="O24" i="21"/>
  <c r="P24" i="21"/>
  <c r="Q24" i="21"/>
  <c r="M25" i="21"/>
  <c r="N25" i="21"/>
  <c r="O25" i="21"/>
  <c r="P25" i="21"/>
  <c r="Q25" i="21"/>
  <c r="M26" i="21"/>
  <c r="N26" i="21"/>
  <c r="O26" i="21"/>
  <c r="P26" i="21"/>
  <c r="Q26" i="21"/>
  <c r="M27" i="21"/>
  <c r="N27" i="21"/>
  <c r="O27" i="21"/>
  <c r="P27" i="21"/>
  <c r="Q27" i="21"/>
  <c r="M28" i="21"/>
  <c r="N28" i="21"/>
  <c r="O28" i="21"/>
  <c r="P28" i="21"/>
  <c r="Q28" i="21"/>
  <c r="M29" i="21"/>
  <c r="N29" i="21"/>
  <c r="O29" i="21"/>
  <c r="P29" i="21"/>
  <c r="Q29" i="21"/>
  <c r="M30" i="21"/>
  <c r="N30" i="21"/>
  <c r="O30" i="21"/>
  <c r="P30" i="21"/>
  <c r="Q30" i="21"/>
  <c r="M31" i="21"/>
  <c r="N31" i="21"/>
  <c r="O31" i="21"/>
  <c r="P31" i="21"/>
  <c r="Q31" i="21"/>
  <c r="M32" i="21"/>
  <c r="N32" i="21"/>
  <c r="O32" i="21"/>
  <c r="P32" i="21"/>
  <c r="Q32" i="21"/>
  <c r="M33" i="21"/>
  <c r="N33" i="21"/>
  <c r="O33" i="21"/>
  <c r="P33" i="21"/>
  <c r="Q33" i="21"/>
  <c r="M34" i="21"/>
  <c r="N34" i="21"/>
  <c r="O34" i="21"/>
  <c r="P34" i="21"/>
  <c r="Q34" i="21"/>
  <c r="M35" i="21"/>
  <c r="N35" i="21"/>
  <c r="O35" i="21"/>
  <c r="P35" i="21"/>
  <c r="Q35" i="21"/>
  <c r="M36" i="21"/>
  <c r="N36" i="21"/>
  <c r="O36" i="21"/>
  <c r="P36" i="21"/>
  <c r="Q36" i="21"/>
  <c r="M37" i="21"/>
  <c r="N37" i="21"/>
  <c r="O37" i="21"/>
  <c r="P37" i="21"/>
  <c r="Q37" i="21"/>
  <c r="M38" i="21"/>
  <c r="N38" i="21"/>
  <c r="O38" i="21"/>
  <c r="P38" i="21"/>
  <c r="Q38" i="21"/>
  <c r="M39" i="21"/>
  <c r="N39" i="21"/>
  <c r="O39" i="21"/>
  <c r="P39" i="21"/>
  <c r="Q39" i="21"/>
  <c r="M40" i="21"/>
  <c r="N40" i="21"/>
  <c r="O40" i="21"/>
  <c r="P40" i="21"/>
  <c r="Q40" i="21"/>
  <c r="M41" i="21"/>
  <c r="N41" i="21"/>
  <c r="O41" i="21"/>
  <c r="P41" i="21"/>
  <c r="Q41" i="21"/>
  <c r="M12" i="21"/>
  <c r="Q12" i="21"/>
  <c r="P12" i="21"/>
  <c r="O12" i="21"/>
  <c r="N1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BA12" i="20"/>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9" i="16"/>
  <c r="E12" i="20"/>
  <c r="AN12" i="20" s="1"/>
  <c r="G12" i="20"/>
  <c r="AO12" i="20" s="1"/>
  <c r="I12" i="20"/>
  <c r="AP12" i="20" s="1"/>
  <c r="K12" i="20"/>
  <c r="AQ12" i="20" s="1"/>
  <c r="M12" i="20"/>
  <c r="AR12" i="20" s="1"/>
  <c r="O12" i="20"/>
  <c r="AS12" i="20" s="1"/>
  <c r="Q12" i="20"/>
  <c r="AT12" i="20" s="1"/>
  <c r="S12" i="20"/>
  <c r="AU12" i="20" s="1"/>
  <c r="U12" i="20"/>
  <c r="AV12" i="20" s="1"/>
  <c r="W12" i="20"/>
  <c r="AW12" i="20" s="1"/>
  <c r="Y12" i="20"/>
  <c r="AX12" i="20" s="1"/>
  <c r="AY12" i="20"/>
  <c r="AZ12" i="20"/>
  <c r="E13" i="20"/>
  <c r="AN13" i="20" s="1"/>
  <c r="G13" i="20"/>
  <c r="AO13" i="20" s="1"/>
  <c r="I13" i="20"/>
  <c r="AP13" i="20" s="1"/>
  <c r="K13" i="20"/>
  <c r="AQ13" i="20" s="1"/>
  <c r="M13" i="20"/>
  <c r="AR13" i="20" s="1"/>
  <c r="O13" i="20"/>
  <c r="AS13" i="20" s="1"/>
  <c r="Q13" i="20"/>
  <c r="AT13" i="20" s="1"/>
  <c r="S13" i="20"/>
  <c r="AU13" i="20" s="1"/>
  <c r="U13" i="20"/>
  <c r="AV13" i="20" s="1"/>
  <c r="W13" i="20"/>
  <c r="AW13" i="20" s="1"/>
  <c r="Y13" i="20"/>
  <c r="AX13" i="20" s="1"/>
  <c r="AY13" i="20"/>
  <c r="AZ13" i="20"/>
  <c r="BA13" i="20"/>
  <c r="E14" i="20"/>
  <c r="AN14" i="20" s="1"/>
  <c r="G14" i="20"/>
  <c r="AO14" i="20" s="1"/>
  <c r="I14" i="20"/>
  <c r="AP14" i="20" s="1"/>
  <c r="K14" i="20"/>
  <c r="AQ14" i="20" s="1"/>
  <c r="M14" i="20"/>
  <c r="AR14" i="20" s="1"/>
  <c r="O14" i="20"/>
  <c r="AS14" i="20" s="1"/>
  <c r="Q14" i="20"/>
  <c r="AT14" i="20" s="1"/>
  <c r="S14" i="20"/>
  <c r="AU14" i="20" s="1"/>
  <c r="U14" i="20"/>
  <c r="AV14" i="20" s="1"/>
  <c r="W14" i="20"/>
  <c r="AW14" i="20" s="1"/>
  <c r="Y14" i="20"/>
  <c r="AX14" i="20" s="1"/>
  <c r="AY14" i="20"/>
  <c r="AZ14" i="20"/>
  <c r="BA14" i="20"/>
  <c r="E15" i="20"/>
  <c r="AN15" i="20" s="1"/>
  <c r="G15" i="20"/>
  <c r="AO15" i="20" s="1"/>
  <c r="I15" i="20"/>
  <c r="AP15" i="20" s="1"/>
  <c r="K15" i="20"/>
  <c r="AQ15" i="20" s="1"/>
  <c r="M15" i="20"/>
  <c r="AR15" i="20" s="1"/>
  <c r="O15" i="20"/>
  <c r="AS15" i="20" s="1"/>
  <c r="Q15" i="20"/>
  <c r="AT15" i="20" s="1"/>
  <c r="S15" i="20"/>
  <c r="AU15" i="20" s="1"/>
  <c r="U15" i="20"/>
  <c r="AV15" i="20" s="1"/>
  <c r="W15" i="20"/>
  <c r="AW15" i="20" s="1"/>
  <c r="Y15" i="20"/>
  <c r="AX15" i="20" s="1"/>
  <c r="AY15" i="20"/>
  <c r="AZ15" i="20"/>
  <c r="BA15" i="20"/>
  <c r="E16" i="20"/>
  <c r="AN16" i="20" s="1"/>
  <c r="G16" i="20"/>
  <c r="AO16" i="20" s="1"/>
  <c r="I16" i="20"/>
  <c r="AP16" i="20" s="1"/>
  <c r="K16" i="20"/>
  <c r="AQ16" i="20" s="1"/>
  <c r="M16" i="20"/>
  <c r="AR16" i="20" s="1"/>
  <c r="O16" i="20"/>
  <c r="AS16" i="20" s="1"/>
  <c r="Q16" i="20"/>
  <c r="AT16" i="20" s="1"/>
  <c r="S16" i="20"/>
  <c r="AU16" i="20" s="1"/>
  <c r="U16" i="20"/>
  <c r="AV16" i="20" s="1"/>
  <c r="W16" i="20"/>
  <c r="AW16" i="20" s="1"/>
  <c r="Y16" i="20"/>
  <c r="AX16" i="20" s="1"/>
  <c r="AA16" i="20"/>
  <c r="AY16" i="20" s="1"/>
  <c r="AC16" i="20"/>
  <c r="AZ16" i="20" s="1"/>
  <c r="AE16" i="20"/>
  <c r="BA16" i="20" s="1"/>
  <c r="E17" i="20"/>
  <c r="AN17" i="20" s="1"/>
  <c r="G17" i="20"/>
  <c r="AO17" i="20" s="1"/>
  <c r="I17" i="20"/>
  <c r="AP17" i="20" s="1"/>
  <c r="K17" i="20"/>
  <c r="AQ17" i="20" s="1"/>
  <c r="M17" i="20"/>
  <c r="AR17" i="20" s="1"/>
  <c r="O17" i="20"/>
  <c r="AS17" i="20" s="1"/>
  <c r="Q17" i="20"/>
  <c r="AT17" i="20" s="1"/>
  <c r="S17" i="20"/>
  <c r="AU17" i="20" s="1"/>
  <c r="U17" i="20"/>
  <c r="AV17" i="20" s="1"/>
  <c r="W17" i="20"/>
  <c r="AW17" i="20" s="1"/>
  <c r="Y17" i="20"/>
  <c r="AX17" i="20" s="1"/>
  <c r="AA17" i="20"/>
  <c r="AY17" i="20" s="1"/>
  <c r="AC17" i="20"/>
  <c r="AZ17" i="20" s="1"/>
  <c r="AE17" i="20"/>
  <c r="BA17" i="20" s="1"/>
  <c r="E18" i="20"/>
  <c r="AN18" i="20" s="1"/>
  <c r="G18" i="20"/>
  <c r="AO18" i="20" s="1"/>
  <c r="I18" i="20"/>
  <c r="AP18" i="20" s="1"/>
  <c r="K18" i="20"/>
  <c r="AQ18" i="20" s="1"/>
  <c r="M18" i="20"/>
  <c r="AR18" i="20" s="1"/>
  <c r="O18" i="20"/>
  <c r="AS18" i="20" s="1"/>
  <c r="Q18" i="20"/>
  <c r="AT18" i="20" s="1"/>
  <c r="S18" i="20"/>
  <c r="AU18" i="20" s="1"/>
  <c r="U18" i="20"/>
  <c r="AV18" i="20" s="1"/>
  <c r="W18" i="20"/>
  <c r="AW18" i="20" s="1"/>
  <c r="Y18" i="20"/>
  <c r="AX18" i="20" s="1"/>
  <c r="AA18" i="20"/>
  <c r="AY18" i="20" s="1"/>
  <c r="AC18" i="20"/>
  <c r="AZ18" i="20" s="1"/>
  <c r="AE18" i="20"/>
  <c r="BA18" i="20" s="1"/>
  <c r="E19" i="20"/>
  <c r="AN19" i="20" s="1"/>
  <c r="G19" i="20"/>
  <c r="AO19" i="20" s="1"/>
  <c r="I19" i="20"/>
  <c r="AP19" i="20" s="1"/>
  <c r="K19" i="20"/>
  <c r="AQ19" i="20" s="1"/>
  <c r="M19" i="20"/>
  <c r="AR19" i="20" s="1"/>
  <c r="O19" i="20"/>
  <c r="AS19" i="20" s="1"/>
  <c r="Q19" i="20"/>
  <c r="AT19" i="20" s="1"/>
  <c r="S19" i="20"/>
  <c r="AU19" i="20" s="1"/>
  <c r="U19" i="20"/>
  <c r="AV19" i="20" s="1"/>
  <c r="W19" i="20"/>
  <c r="AW19" i="20" s="1"/>
  <c r="Y19" i="20"/>
  <c r="AX19" i="20" s="1"/>
  <c r="AA19" i="20"/>
  <c r="AY19" i="20" s="1"/>
  <c r="AC19" i="20"/>
  <c r="AZ19" i="20" s="1"/>
  <c r="AE19" i="20"/>
  <c r="BA19" i="20" s="1"/>
  <c r="E20" i="20"/>
  <c r="AN20" i="20" s="1"/>
  <c r="G20" i="20"/>
  <c r="AO20" i="20" s="1"/>
  <c r="I20" i="20"/>
  <c r="AP20" i="20" s="1"/>
  <c r="K20" i="20"/>
  <c r="AQ20" i="20" s="1"/>
  <c r="M20" i="20"/>
  <c r="AR20" i="20" s="1"/>
  <c r="O20" i="20"/>
  <c r="AS20" i="20" s="1"/>
  <c r="Q20" i="20"/>
  <c r="AT20" i="20" s="1"/>
  <c r="S20" i="20"/>
  <c r="AU20" i="20" s="1"/>
  <c r="U20" i="20"/>
  <c r="AV20" i="20" s="1"/>
  <c r="W20" i="20"/>
  <c r="AW20" i="20" s="1"/>
  <c r="Y20" i="20"/>
  <c r="AX20" i="20" s="1"/>
  <c r="AA20" i="20"/>
  <c r="AY20" i="20" s="1"/>
  <c r="AC20" i="20"/>
  <c r="AZ20" i="20" s="1"/>
  <c r="AE20" i="20"/>
  <c r="BA20" i="20" s="1"/>
  <c r="E21" i="20"/>
  <c r="AN21" i="20" s="1"/>
  <c r="G21" i="20"/>
  <c r="AO21" i="20" s="1"/>
  <c r="I21" i="20"/>
  <c r="AP21" i="20" s="1"/>
  <c r="K21" i="20"/>
  <c r="AQ21" i="20" s="1"/>
  <c r="M21" i="20"/>
  <c r="AR21" i="20" s="1"/>
  <c r="O21" i="20"/>
  <c r="AS21" i="20" s="1"/>
  <c r="Q21" i="20"/>
  <c r="AT21" i="20" s="1"/>
  <c r="S21" i="20"/>
  <c r="AU21" i="20" s="1"/>
  <c r="U21" i="20"/>
  <c r="AV21" i="20" s="1"/>
  <c r="W21" i="20"/>
  <c r="AW21" i="20" s="1"/>
  <c r="Y21" i="20"/>
  <c r="AX21" i="20" s="1"/>
  <c r="AA21" i="20"/>
  <c r="AY21" i="20" s="1"/>
  <c r="AC21" i="20"/>
  <c r="AZ21" i="20" s="1"/>
  <c r="AE21" i="20"/>
  <c r="BA21" i="20" s="1"/>
  <c r="E22" i="20"/>
  <c r="AN22" i="20" s="1"/>
  <c r="G22" i="20"/>
  <c r="AO22" i="20" s="1"/>
  <c r="I22" i="20"/>
  <c r="AP22" i="20" s="1"/>
  <c r="K22" i="20"/>
  <c r="AQ22" i="20" s="1"/>
  <c r="M22" i="20"/>
  <c r="AR22" i="20" s="1"/>
  <c r="O22" i="20"/>
  <c r="AS22" i="20" s="1"/>
  <c r="Q22" i="20"/>
  <c r="AT22" i="20" s="1"/>
  <c r="S22" i="20"/>
  <c r="AU22" i="20" s="1"/>
  <c r="U22" i="20"/>
  <c r="AV22" i="20" s="1"/>
  <c r="W22" i="20"/>
  <c r="AW22" i="20" s="1"/>
  <c r="Y22" i="20"/>
  <c r="AX22" i="20" s="1"/>
  <c r="AA22" i="20"/>
  <c r="AY22" i="20" s="1"/>
  <c r="AC22" i="20"/>
  <c r="AZ22" i="20" s="1"/>
  <c r="AE22" i="20"/>
  <c r="BA22" i="20" s="1"/>
  <c r="E23" i="20"/>
  <c r="AN23" i="20" s="1"/>
  <c r="G23" i="20"/>
  <c r="AO23" i="20" s="1"/>
  <c r="I23" i="20"/>
  <c r="AP23" i="20" s="1"/>
  <c r="K23" i="20"/>
  <c r="AQ23" i="20" s="1"/>
  <c r="M23" i="20"/>
  <c r="AR23" i="20" s="1"/>
  <c r="O23" i="20"/>
  <c r="AS23" i="20" s="1"/>
  <c r="Q23" i="20"/>
  <c r="AT23" i="20" s="1"/>
  <c r="S23" i="20"/>
  <c r="AU23" i="20" s="1"/>
  <c r="U23" i="20"/>
  <c r="AV23" i="20" s="1"/>
  <c r="W23" i="20"/>
  <c r="AW23" i="20" s="1"/>
  <c r="Y23" i="20"/>
  <c r="AX23" i="20" s="1"/>
  <c r="AA23" i="20"/>
  <c r="AY23" i="20" s="1"/>
  <c r="AC23" i="20"/>
  <c r="AZ23" i="20" s="1"/>
  <c r="AE23" i="20"/>
  <c r="BA23" i="20" s="1"/>
  <c r="E24" i="20"/>
  <c r="AN24" i="20" s="1"/>
  <c r="G24" i="20"/>
  <c r="AO24" i="20" s="1"/>
  <c r="I24" i="20"/>
  <c r="AP24" i="20" s="1"/>
  <c r="K24" i="20"/>
  <c r="AQ24" i="20" s="1"/>
  <c r="M24" i="20"/>
  <c r="AR24" i="20" s="1"/>
  <c r="O24" i="20"/>
  <c r="AS24" i="20" s="1"/>
  <c r="Q24" i="20"/>
  <c r="AT24" i="20" s="1"/>
  <c r="S24" i="20"/>
  <c r="AU24" i="20" s="1"/>
  <c r="U24" i="20"/>
  <c r="AV24" i="20" s="1"/>
  <c r="W24" i="20"/>
  <c r="AW24" i="20" s="1"/>
  <c r="Y24" i="20"/>
  <c r="AX24" i="20" s="1"/>
  <c r="AA24" i="20"/>
  <c r="AY24" i="20" s="1"/>
  <c r="AC24" i="20"/>
  <c r="AZ24" i="20" s="1"/>
  <c r="AE24" i="20"/>
  <c r="BA24" i="20" s="1"/>
  <c r="E25" i="20"/>
  <c r="AN25" i="20" s="1"/>
  <c r="G25" i="20"/>
  <c r="AO25" i="20" s="1"/>
  <c r="I25" i="20"/>
  <c r="AP25" i="20" s="1"/>
  <c r="K25" i="20"/>
  <c r="AQ25" i="20" s="1"/>
  <c r="M25" i="20"/>
  <c r="AR25" i="20" s="1"/>
  <c r="O25" i="20"/>
  <c r="AS25" i="20" s="1"/>
  <c r="Q25" i="20"/>
  <c r="AT25" i="20" s="1"/>
  <c r="S25" i="20"/>
  <c r="AU25" i="20" s="1"/>
  <c r="U25" i="20"/>
  <c r="AV25" i="20" s="1"/>
  <c r="W25" i="20"/>
  <c r="AW25" i="20" s="1"/>
  <c r="Y25" i="20"/>
  <c r="AX25" i="20" s="1"/>
  <c r="AA25" i="20"/>
  <c r="AY25" i="20" s="1"/>
  <c r="AC25" i="20"/>
  <c r="AZ25" i="20" s="1"/>
  <c r="AE25" i="20"/>
  <c r="BA25" i="20" s="1"/>
  <c r="E26" i="20"/>
  <c r="AN26" i="20" s="1"/>
  <c r="G26" i="20"/>
  <c r="AO26" i="20" s="1"/>
  <c r="I26" i="20"/>
  <c r="AP26" i="20" s="1"/>
  <c r="K26" i="20"/>
  <c r="AQ26" i="20" s="1"/>
  <c r="M26" i="20"/>
  <c r="AR26" i="20" s="1"/>
  <c r="O26" i="20"/>
  <c r="AS26" i="20" s="1"/>
  <c r="Q26" i="20"/>
  <c r="AT26" i="20" s="1"/>
  <c r="S26" i="20"/>
  <c r="AU26" i="20" s="1"/>
  <c r="U26" i="20"/>
  <c r="AV26" i="20" s="1"/>
  <c r="W26" i="20"/>
  <c r="AW26" i="20" s="1"/>
  <c r="Y26" i="20"/>
  <c r="AX26" i="20" s="1"/>
  <c r="AA26" i="20"/>
  <c r="AY26" i="20" s="1"/>
  <c r="AC26" i="20"/>
  <c r="AZ26" i="20" s="1"/>
  <c r="AE26" i="20"/>
  <c r="BA26" i="20" s="1"/>
  <c r="E27" i="20"/>
  <c r="AN27" i="20" s="1"/>
  <c r="G27" i="20"/>
  <c r="AO27" i="20" s="1"/>
  <c r="I27" i="20"/>
  <c r="AP27" i="20" s="1"/>
  <c r="K27" i="20"/>
  <c r="AQ27" i="20" s="1"/>
  <c r="M27" i="20"/>
  <c r="AR27" i="20" s="1"/>
  <c r="O27" i="20"/>
  <c r="AS27" i="20" s="1"/>
  <c r="Q27" i="20"/>
  <c r="AT27" i="20" s="1"/>
  <c r="S27" i="20"/>
  <c r="AU27" i="20" s="1"/>
  <c r="U27" i="20"/>
  <c r="AV27" i="20" s="1"/>
  <c r="W27" i="20"/>
  <c r="AW27" i="20" s="1"/>
  <c r="Y27" i="20"/>
  <c r="AX27" i="20" s="1"/>
  <c r="AA27" i="20"/>
  <c r="AY27" i="20" s="1"/>
  <c r="AC27" i="20"/>
  <c r="AZ27" i="20" s="1"/>
  <c r="AE27" i="20"/>
  <c r="BA27" i="20" s="1"/>
  <c r="E28" i="20"/>
  <c r="AN28" i="20" s="1"/>
  <c r="G28" i="20"/>
  <c r="AO28" i="20" s="1"/>
  <c r="I28" i="20"/>
  <c r="AP28" i="20" s="1"/>
  <c r="K28" i="20"/>
  <c r="AQ28" i="20" s="1"/>
  <c r="M28" i="20"/>
  <c r="AR28" i="20" s="1"/>
  <c r="O28" i="20"/>
  <c r="AS28" i="20" s="1"/>
  <c r="Q28" i="20"/>
  <c r="AT28" i="20" s="1"/>
  <c r="S28" i="20"/>
  <c r="AU28" i="20" s="1"/>
  <c r="U28" i="20"/>
  <c r="AV28" i="20" s="1"/>
  <c r="W28" i="20"/>
  <c r="AW28" i="20" s="1"/>
  <c r="Y28" i="20"/>
  <c r="AX28" i="20" s="1"/>
  <c r="AA28" i="20"/>
  <c r="AY28" i="20" s="1"/>
  <c r="AC28" i="20"/>
  <c r="AZ28" i="20" s="1"/>
  <c r="AE28" i="20"/>
  <c r="BA28" i="20" s="1"/>
  <c r="E29" i="20"/>
  <c r="AN29" i="20" s="1"/>
  <c r="G29" i="20"/>
  <c r="AO29" i="20" s="1"/>
  <c r="I29" i="20"/>
  <c r="AP29" i="20" s="1"/>
  <c r="K29" i="20"/>
  <c r="AQ29" i="20" s="1"/>
  <c r="M29" i="20"/>
  <c r="AR29" i="20" s="1"/>
  <c r="O29" i="20"/>
  <c r="AS29" i="20" s="1"/>
  <c r="Q29" i="20"/>
  <c r="AT29" i="20" s="1"/>
  <c r="S29" i="20"/>
  <c r="AU29" i="20" s="1"/>
  <c r="U29" i="20"/>
  <c r="AV29" i="20" s="1"/>
  <c r="W29" i="20"/>
  <c r="AW29" i="20" s="1"/>
  <c r="Y29" i="20"/>
  <c r="AX29" i="20" s="1"/>
  <c r="AA29" i="20"/>
  <c r="AY29" i="20" s="1"/>
  <c r="AC29" i="20"/>
  <c r="AZ29" i="20" s="1"/>
  <c r="AE29" i="20"/>
  <c r="BA29" i="20" s="1"/>
  <c r="E30" i="20"/>
  <c r="AN30" i="20" s="1"/>
  <c r="G30" i="20"/>
  <c r="AO30" i="20" s="1"/>
  <c r="I30" i="20"/>
  <c r="AP30" i="20" s="1"/>
  <c r="K30" i="20"/>
  <c r="AQ30" i="20" s="1"/>
  <c r="M30" i="20"/>
  <c r="AR30" i="20" s="1"/>
  <c r="O30" i="20"/>
  <c r="AS30" i="20" s="1"/>
  <c r="Q30" i="20"/>
  <c r="AT30" i="20" s="1"/>
  <c r="S30" i="20"/>
  <c r="AU30" i="20" s="1"/>
  <c r="U30" i="20"/>
  <c r="AV30" i="20" s="1"/>
  <c r="W30" i="20"/>
  <c r="AW30" i="20" s="1"/>
  <c r="Y30" i="20"/>
  <c r="AX30" i="20" s="1"/>
  <c r="AA30" i="20"/>
  <c r="AY30" i="20" s="1"/>
  <c r="AC30" i="20"/>
  <c r="AZ30" i="20" s="1"/>
  <c r="AE30" i="20"/>
  <c r="BA30" i="20" s="1"/>
  <c r="E31" i="20"/>
  <c r="AN31" i="20" s="1"/>
  <c r="G31" i="20"/>
  <c r="AO31" i="20" s="1"/>
  <c r="I31" i="20"/>
  <c r="AP31" i="20" s="1"/>
  <c r="K31" i="20"/>
  <c r="AQ31" i="20" s="1"/>
  <c r="M31" i="20"/>
  <c r="AR31" i="20" s="1"/>
  <c r="O31" i="20"/>
  <c r="AS31" i="20" s="1"/>
  <c r="Q31" i="20"/>
  <c r="AT31" i="20" s="1"/>
  <c r="S31" i="20"/>
  <c r="AU31" i="20" s="1"/>
  <c r="U31" i="20"/>
  <c r="AV31" i="20" s="1"/>
  <c r="W31" i="20"/>
  <c r="AW31" i="20" s="1"/>
  <c r="Y31" i="20"/>
  <c r="AX31" i="20" s="1"/>
  <c r="AA31" i="20"/>
  <c r="AY31" i="20" s="1"/>
  <c r="AC31" i="20"/>
  <c r="AZ31" i="20" s="1"/>
  <c r="AE31" i="20"/>
  <c r="BA31" i="20" s="1"/>
  <c r="E32" i="20"/>
  <c r="AN32" i="20" s="1"/>
  <c r="G32" i="20"/>
  <c r="AO32" i="20" s="1"/>
  <c r="I32" i="20"/>
  <c r="AP32" i="20" s="1"/>
  <c r="K32" i="20"/>
  <c r="AQ32" i="20" s="1"/>
  <c r="M32" i="20"/>
  <c r="AR32" i="20" s="1"/>
  <c r="O32" i="20"/>
  <c r="AS32" i="20" s="1"/>
  <c r="Q32" i="20"/>
  <c r="AT32" i="20" s="1"/>
  <c r="S32" i="20"/>
  <c r="AU32" i="20" s="1"/>
  <c r="U32" i="20"/>
  <c r="AV32" i="20" s="1"/>
  <c r="W32" i="20"/>
  <c r="AW32" i="20" s="1"/>
  <c r="Y32" i="20"/>
  <c r="AX32" i="20" s="1"/>
  <c r="AA32" i="20"/>
  <c r="AY32" i="20" s="1"/>
  <c r="AC32" i="20"/>
  <c r="AZ32" i="20" s="1"/>
  <c r="AE32" i="20"/>
  <c r="BA32" i="20" s="1"/>
  <c r="E33" i="20"/>
  <c r="AN33" i="20" s="1"/>
  <c r="G33" i="20"/>
  <c r="AO33" i="20" s="1"/>
  <c r="I33" i="20"/>
  <c r="AP33" i="20" s="1"/>
  <c r="K33" i="20"/>
  <c r="AQ33" i="20" s="1"/>
  <c r="M33" i="20"/>
  <c r="AR33" i="20" s="1"/>
  <c r="O33" i="20"/>
  <c r="AS33" i="20" s="1"/>
  <c r="Q33" i="20"/>
  <c r="AT33" i="20" s="1"/>
  <c r="S33" i="20"/>
  <c r="AU33" i="20" s="1"/>
  <c r="U33" i="20"/>
  <c r="AV33" i="20" s="1"/>
  <c r="W33" i="20"/>
  <c r="AW33" i="20" s="1"/>
  <c r="Y33" i="20"/>
  <c r="AX33" i="20" s="1"/>
  <c r="AA33" i="20"/>
  <c r="AY33" i="20" s="1"/>
  <c r="AC33" i="20"/>
  <c r="AZ33" i="20" s="1"/>
  <c r="AE33" i="20"/>
  <c r="BA33" i="20" s="1"/>
  <c r="E34" i="20"/>
  <c r="AN34" i="20" s="1"/>
  <c r="G34" i="20"/>
  <c r="AO34" i="20" s="1"/>
  <c r="I34" i="20"/>
  <c r="AP34" i="20" s="1"/>
  <c r="K34" i="20"/>
  <c r="AQ34" i="20" s="1"/>
  <c r="M34" i="20"/>
  <c r="AR34" i="20" s="1"/>
  <c r="O34" i="20"/>
  <c r="AS34" i="20" s="1"/>
  <c r="Q34" i="20"/>
  <c r="AT34" i="20" s="1"/>
  <c r="S34" i="20"/>
  <c r="AU34" i="20" s="1"/>
  <c r="U34" i="20"/>
  <c r="AV34" i="20" s="1"/>
  <c r="W34" i="20"/>
  <c r="AW34" i="20" s="1"/>
  <c r="Y34" i="20"/>
  <c r="AX34" i="20" s="1"/>
  <c r="AA34" i="20"/>
  <c r="AY34" i="20" s="1"/>
  <c r="AC34" i="20"/>
  <c r="AZ34" i="20" s="1"/>
  <c r="AE34" i="20"/>
  <c r="BA34" i="20" s="1"/>
  <c r="E35" i="20"/>
  <c r="AN35" i="20" s="1"/>
  <c r="G35" i="20"/>
  <c r="AO35" i="20" s="1"/>
  <c r="I35" i="20"/>
  <c r="AP35" i="20" s="1"/>
  <c r="K35" i="20"/>
  <c r="AQ35" i="20" s="1"/>
  <c r="M35" i="20"/>
  <c r="AR35" i="20" s="1"/>
  <c r="O35" i="20"/>
  <c r="AS35" i="20" s="1"/>
  <c r="Q35" i="20"/>
  <c r="AT35" i="20" s="1"/>
  <c r="S35" i="20"/>
  <c r="AU35" i="20" s="1"/>
  <c r="U35" i="20"/>
  <c r="AV35" i="20" s="1"/>
  <c r="W35" i="20"/>
  <c r="AW35" i="20" s="1"/>
  <c r="Y35" i="20"/>
  <c r="AX35" i="20" s="1"/>
  <c r="AA35" i="20"/>
  <c r="AY35" i="20" s="1"/>
  <c r="AC35" i="20"/>
  <c r="AZ35" i="20" s="1"/>
  <c r="AE35" i="20"/>
  <c r="BA35" i="20" s="1"/>
  <c r="E36" i="20"/>
  <c r="AN36" i="20" s="1"/>
  <c r="G36" i="20"/>
  <c r="AO36" i="20" s="1"/>
  <c r="I36" i="20"/>
  <c r="AP36" i="20" s="1"/>
  <c r="K36" i="20"/>
  <c r="AQ36" i="20" s="1"/>
  <c r="M36" i="20"/>
  <c r="AR36" i="20" s="1"/>
  <c r="O36" i="20"/>
  <c r="AS36" i="20" s="1"/>
  <c r="Q36" i="20"/>
  <c r="AT36" i="20" s="1"/>
  <c r="S36" i="20"/>
  <c r="AU36" i="20" s="1"/>
  <c r="U36" i="20"/>
  <c r="AV36" i="20" s="1"/>
  <c r="W36" i="20"/>
  <c r="AW36" i="20" s="1"/>
  <c r="Y36" i="20"/>
  <c r="AX36" i="20" s="1"/>
  <c r="AA36" i="20"/>
  <c r="AY36" i="20" s="1"/>
  <c r="AC36" i="20"/>
  <c r="AZ36" i="20" s="1"/>
  <c r="AE36" i="20"/>
  <c r="BA36" i="20" s="1"/>
  <c r="E37" i="20"/>
  <c r="AN37" i="20" s="1"/>
  <c r="G37" i="20"/>
  <c r="AO37" i="20" s="1"/>
  <c r="I37" i="20"/>
  <c r="AP37" i="20" s="1"/>
  <c r="K37" i="20"/>
  <c r="AQ37" i="20" s="1"/>
  <c r="M37" i="20"/>
  <c r="AR37" i="20" s="1"/>
  <c r="O37" i="20"/>
  <c r="AS37" i="20" s="1"/>
  <c r="Q37" i="20"/>
  <c r="AT37" i="20" s="1"/>
  <c r="S37" i="20"/>
  <c r="AU37" i="20" s="1"/>
  <c r="U37" i="20"/>
  <c r="AV37" i="20" s="1"/>
  <c r="W37" i="20"/>
  <c r="AW37" i="20" s="1"/>
  <c r="Y37" i="20"/>
  <c r="AX37" i="20" s="1"/>
  <c r="AA37" i="20"/>
  <c r="AY37" i="20" s="1"/>
  <c r="AC37" i="20"/>
  <c r="AZ37" i="20" s="1"/>
  <c r="AE37" i="20"/>
  <c r="BA37" i="20" s="1"/>
  <c r="E38" i="20"/>
  <c r="AN38" i="20" s="1"/>
  <c r="G38" i="20"/>
  <c r="AO38" i="20" s="1"/>
  <c r="I38" i="20"/>
  <c r="AP38" i="20" s="1"/>
  <c r="K38" i="20"/>
  <c r="AQ38" i="20" s="1"/>
  <c r="M38" i="20"/>
  <c r="AR38" i="20" s="1"/>
  <c r="O38" i="20"/>
  <c r="AS38" i="20" s="1"/>
  <c r="Q38" i="20"/>
  <c r="AT38" i="20" s="1"/>
  <c r="S38" i="20"/>
  <c r="AU38" i="20" s="1"/>
  <c r="U38" i="20"/>
  <c r="AV38" i="20" s="1"/>
  <c r="W38" i="20"/>
  <c r="AW38" i="20" s="1"/>
  <c r="Y38" i="20"/>
  <c r="AX38" i="20" s="1"/>
  <c r="AA38" i="20"/>
  <c r="AY38" i="20" s="1"/>
  <c r="AC38" i="20"/>
  <c r="AZ38" i="20" s="1"/>
  <c r="AE38" i="20"/>
  <c r="BA38" i="20" s="1"/>
  <c r="E39" i="20"/>
  <c r="AN39" i="20" s="1"/>
  <c r="G39" i="20"/>
  <c r="AO39" i="20" s="1"/>
  <c r="I39" i="20"/>
  <c r="AP39" i="20" s="1"/>
  <c r="K39" i="20"/>
  <c r="AQ39" i="20" s="1"/>
  <c r="M39" i="20"/>
  <c r="AR39" i="20" s="1"/>
  <c r="O39" i="20"/>
  <c r="AS39" i="20" s="1"/>
  <c r="Q39" i="20"/>
  <c r="AT39" i="20" s="1"/>
  <c r="S39" i="20"/>
  <c r="AU39" i="20" s="1"/>
  <c r="U39" i="20"/>
  <c r="AV39" i="20" s="1"/>
  <c r="W39" i="20"/>
  <c r="AW39" i="20" s="1"/>
  <c r="Y39" i="20"/>
  <c r="AX39" i="20" s="1"/>
  <c r="AA39" i="20"/>
  <c r="AY39" i="20" s="1"/>
  <c r="AC39" i="20"/>
  <c r="AZ39" i="20" s="1"/>
  <c r="AE39" i="20"/>
  <c r="BA39" i="20" s="1"/>
  <c r="E40" i="20"/>
  <c r="AN40" i="20" s="1"/>
  <c r="G40" i="20"/>
  <c r="AO40" i="20" s="1"/>
  <c r="I40" i="20"/>
  <c r="AP40" i="20" s="1"/>
  <c r="K40" i="20"/>
  <c r="AQ40" i="20" s="1"/>
  <c r="M40" i="20"/>
  <c r="AR40" i="20" s="1"/>
  <c r="O40" i="20"/>
  <c r="AS40" i="20" s="1"/>
  <c r="Q40" i="20"/>
  <c r="AT40" i="20" s="1"/>
  <c r="S40" i="20"/>
  <c r="AU40" i="20" s="1"/>
  <c r="U40" i="20"/>
  <c r="AV40" i="20" s="1"/>
  <c r="W40" i="20"/>
  <c r="AW40" i="20" s="1"/>
  <c r="Y40" i="20"/>
  <c r="AX40" i="20" s="1"/>
  <c r="AA40" i="20"/>
  <c r="AY40" i="20" s="1"/>
  <c r="AC40" i="20"/>
  <c r="AZ40" i="20" s="1"/>
  <c r="AE40" i="20"/>
  <c r="BA40" i="20" s="1"/>
  <c r="AZ11" i="20"/>
  <c r="AY11" i="20"/>
  <c r="AX11" i="20"/>
  <c r="W11" i="20"/>
  <c r="AW11" i="20" s="1"/>
  <c r="U11" i="20"/>
  <c r="AV11" i="20" s="1"/>
  <c r="S11" i="20"/>
  <c r="AU11" i="20" s="1"/>
  <c r="Q11" i="20"/>
  <c r="AT11" i="20" s="1"/>
  <c r="O11" i="20"/>
  <c r="AS11" i="20" s="1"/>
  <c r="I11" i="20"/>
  <c r="AP11" i="20" s="1"/>
  <c r="M11" i="20"/>
  <c r="AR11" i="20" s="1"/>
  <c r="K11" i="20"/>
  <c r="AQ11" i="20" s="1"/>
  <c r="G11" i="20"/>
  <c r="AO11" i="20" s="1"/>
  <c r="E11" i="20"/>
  <c r="AN11" i="20" s="1"/>
  <c r="C12" i="20"/>
  <c r="AM12" i="20" s="1"/>
  <c r="C13" i="20"/>
  <c r="AM13" i="20" s="1"/>
  <c r="C14" i="20"/>
  <c r="AM14" i="20" s="1"/>
  <c r="C15" i="20"/>
  <c r="AM15" i="20" s="1"/>
  <c r="C16" i="20"/>
  <c r="AM16" i="20" s="1"/>
  <c r="C17" i="20"/>
  <c r="AM17" i="20" s="1"/>
  <c r="C18" i="20"/>
  <c r="C19" i="20"/>
  <c r="C20" i="20"/>
  <c r="C21" i="20"/>
  <c r="C22" i="20"/>
  <c r="C23" i="20"/>
  <c r="C24" i="20"/>
  <c r="C25" i="20"/>
  <c r="C26" i="20"/>
  <c r="C27" i="20"/>
  <c r="C28" i="20"/>
  <c r="AM28" i="20" s="1"/>
  <c r="C29" i="20"/>
  <c r="AM29" i="20" s="1"/>
  <c r="C30" i="20"/>
  <c r="AM30" i="20" s="1"/>
  <c r="AK30" i="20" s="1"/>
  <c r="C31" i="20"/>
  <c r="AM31" i="20" s="1"/>
  <c r="C32" i="20"/>
  <c r="AM32" i="20" s="1"/>
  <c r="C33" i="20"/>
  <c r="AM33" i="20" s="1"/>
  <c r="C34" i="20"/>
  <c r="AM34" i="20" s="1"/>
  <c r="AK34" i="20" s="1"/>
  <c r="C35" i="20"/>
  <c r="AM35" i="20" s="1"/>
  <c r="C36" i="20"/>
  <c r="AM36" i="20" s="1"/>
  <c r="C37" i="20"/>
  <c r="AM37" i="20" s="1"/>
  <c r="C38" i="20"/>
  <c r="AM38" i="20" s="1"/>
  <c r="AK38" i="20" s="1"/>
  <c r="C39" i="20"/>
  <c r="AM39" i="20" s="1"/>
  <c r="C40" i="20"/>
  <c r="AM40" i="20" s="1"/>
  <c r="B12" i="20"/>
  <c r="B13" i="20"/>
  <c r="B14" i="20"/>
  <c r="B15" i="20"/>
  <c r="B16" i="20"/>
  <c r="A16" i="20" s="1"/>
  <c r="B17" i="20"/>
  <c r="A17" i="20" s="1"/>
  <c r="B18" i="20"/>
  <c r="A18" i="20" s="1"/>
  <c r="B19" i="20"/>
  <c r="A19" i="20" s="1"/>
  <c r="A20" i="20"/>
  <c r="B21" i="20"/>
  <c r="A21" i="20" s="1"/>
  <c r="B22" i="20"/>
  <c r="A22" i="20" s="1"/>
  <c r="A23" i="20"/>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75" i="26"/>
  <c r="A70" i="26"/>
  <c r="A67" i="26"/>
  <c r="A64" i="26"/>
  <c r="A61" i="26"/>
  <c r="A58" i="26"/>
  <c r="O72" i="26"/>
  <c r="O71" i="26"/>
  <c r="X70" i="26"/>
  <c r="Y70" i="26" s="1"/>
  <c r="O69" i="26"/>
  <c r="O68" i="26"/>
  <c r="X67" i="26"/>
  <c r="Y67" i="26" s="1"/>
  <c r="O66" i="26"/>
  <c r="O65" i="26"/>
  <c r="X64" i="26"/>
  <c r="W64" i="26" s="1"/>
  <c r="O63" i="26"/>
  <c r="O62" i="26"/>
  <c r="X61" i="26"/>
  <c r="Y61" i="26" s="1"/>
  <c r="O60" i="26"/>
  <c r="O59" i="26"/>
  <c r="X58" i="26"/>
  <c r="W58" i="26" s="1"/>
  <c r="K22" i="6"/>
  <c r="K23" i="6"/>
  <c r="K24" i="6"/>
  <c r="K25" i="6"/>
  <c r="K30" i="6"/>
  <c r="A22" i="6"/>
  <c r="A23" i="6"/>
  <c r="A24" i="6"/>
  <c r="A25" i="6"/>
  <c r="A26" i="6"/>
  <c r="A27" i="6"/>
  <c r="A28" i="6"/>
  <c r="A29" i="6"/>
  <c r="A30" i="6"/>
  <c r="A31" i="6"/>
  <c r="M31" i="6"/>
  <c r="M29" i="6"/>
  <c r="M28" i="6"/>
  <c r="M27" i="6"/>
  <c r="M26" i="6"/>
  <c r="M21" i="6"/>
  <c r="M20" i="6"/>
  <c r="M19" i="6"/>
  <c r="M18" i="6"/>
  <c r="M17" i="6"/>
  <c r="M16" i="6"/>
  <c r="M15" i="6"/>
  <c r="M14" i="6"/>
  <c r="M13" i="6"/>
  <c r="M12" i="6"/>
  <c r="O57" i="26"/>
  <c r="O56" i="26"/>
  <c r="O54" i="26"/>
  <c r="O53" i="26"/>
  <c r="O51" i="26"/>
  <c r="O50" i="26"/>
  <c r="O48" i="26"/>
  <c r="O47" i="26"/>
  <c r="O45" i="26"/>
  <c r="O44" i="26"/>
  <c r="O42" i="26"/>
  <c r="O41" i="26"/>
  <c r="A55" i="26"/>
  <c r="A52" i="26"/>
  <c r="A49" i="26"/>
  <c r="A46" i="26"/>
  <c r="A43" i="26"/>
  <c r="A40" i="26"/>
  <c r="A37" i="26"/>
  <c r="A34" i="26"/>
  <c r="A31" i="26"/>
  <c r="A28" i="26"/>
  <c r="A25" i="26"/>
  <c r="A12" i="26"/>
  <c r="A19" i="26"/>
  <c r="A16" i="26"/>
  <c r="A22" i="26"/>
  <c r="X55" i="26"/>
  <c r="W55" i="26" s="1"/>
  <c r="X52" i="26"/>
  <c r="W52" i="26" s="1"/>
  <c r="X49" i="26"/>
  <c r="Y49" i="26" s="1"/>
  <c r="X46" i="26"/>
  <c r="W46" i="26" s="1"/>
  <c r="X43" i="26"/>
  <c r="Y43" i="26" s="1"/>
  <c r="X40" i="26"/>
  <c r="W40" i="26" s="1"/>
  <c r="X37" i="26"/>
  <c r="Y37" i="26" s="1"/>
  <c r="X34" i="26"/>
  <c r="Y34" i="26" s="1"/>
  <c r="X31" i="26"/>
  <c r="Y31" i="26" s="1"/>
  <c r="X28" i="26"/>
  <c r="Y28" i="26" s="1"/>
  <c r="X25" i="26"/>
  <c r="Y25" i="26" s="1"/>
  <c r="X22" i="26"/>
  <c r="W22" i="26" s="1"/>
  <c r="X19" i="26"/>
  <c r="Y19" i="26" s="1"/>
  <c r="X16" i="26"/>
  <c r="W16" i="26" s="1"/>
  <c r="X12" i="26"/>
  <c r="Y12" i="26" s="1"/>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K15" i="20" l="1"/>
  <c r="AK12" i="20"/>
  <c r="AK37" i="20"/>
  <c r="AK33" i="20"/>
  <c r="AK29" i="20"/>
  <c r="AM25" i="20"/>
  <c r="AK25" i="20" s="1"/>
  <c r="AG25" i="20"/>
  <c r="AM21" i="20"/>
  <c r="AK21" i="20" s="1"/>
  <c r="AG21" i="20"/>
  <c r="AK17" i="20"/>
  <c r="AM22" i="20"/>
  <c r="AK22" i="20" s="1"/>
  <c r="AG22" i="20"/>
  <c r="AK14" i="20"/>
  <c r="AK40" i="20"/>
  <c r="AK32" i="20"/>
  <c r="AM24" i="20"/>
  <c r="AK24" i="20" s="1"/>
  <c r="AG24" i="20"/>
  <c r="AM20" i="20"/>
  <c r="AK20" i="20" s="1"/>
  <c r="AG20" i="20"/>
  <c r="AK16" i="20"/>
  <c r="AM26" i="20"/>
  <c r="AK26" i="20" s="1"/>
  <c r="AG26" i="20"/>
  <c r="AM18" i="20"/>
  <c r="AK18" i="20" s="1"/>
  <c r="AG18" i="20"/>
  <c r="AK36" i="20"/>
  <c r="AK28" i="20"/>
  <c r="AK39" i="20"/>
  <c r="AK35" i="20"/>
  <c r="AK31" i="20"/>
  <c r="AM27" i="20"/>
  <c r="AK27" i="20" s="1"/>
  <c r="AG27" i="20"/>
  <c r="AM23" i="20"/>
  <c r="AK23" i="20" s="1"/>
  <c r="AG23" i="20"/>
  <c r="AM19" i="20"/>
  <c r="AK19" i="20" s="1"/>
  <c r="AG19" i="20"/>
  <c r="AK13" i="20"/>
  <c r="AK11" i="20"/>
  <c r="L7" i="26"/>
  <c r="A39" i="28"/>
  <c r="A41" i="27"/>
  <c r="Q42" i="21"/>
  <c r="K8" i="21" s="1"/>
  <c r="P42" i="21"/>
  <c r="K7" i="21" s="1"/>
  <c r="M42" i="21"/>
  <c r="K4" i="21" s="1"/>
  <c r="O42" i="21"/>
  <c r="K6" i="21" s="1"/>
  <c r="N42" i="21"/>
  <c r="K5" i="21" s="1"/>
  <c r="A42" i="21"/>
  <c r="W67" i="26"/>
  <c r="W70" i="26"/>
  <c r="Y64" i="26"/>
  <c r="W61" i="26"/>
  <c r="Y58" i="26"/>
  <c r="L13" i="6"/>
  <c r="K13" i="6" s="1"/>
  <c r="L28" i="6"/>
  <c r="K28" i="6" s="1"/>
  <c r="L20" i="6"/>
  <c r="K20" i="6" s="1"/>
  <c r="L16" i="6"/>
  <c r="K16" i="6" s="1"/>
  <c r="L12" i="6"/>
  <c r="K12" i="6" s="1"/>
  <c r="L27" i="6"/>
  <c r="K27" i="6" s="1"/>
  <c r="L19" i="6"/>
  <c r="K19" i="6" s="1"/>
  <c r="L15" i="6"/>
  <c r="K15" i="6" s="1"/>
  <c r="L31" i="6"/>
  <c r="K31" i="6" s="1"/>
  <c r="L26" i="6"/>
  <c r="K26" i="6" s="1"/>
  <c r="L18" i="6"/>
  <c r="K18" i="6" s="1"/>
  <c r="L14" i="6"/>
  <c r="K14" i="6" s="1"/>
  <c r="L29" i="6"/>
  <c r="K29" i="6" s="1"/>
  <c r="L21" i="6"/>
  <c r="K21" i="6" s="1"/>
  <c r="L17" i="6"/>
  <c r="K17" i="6" s="1"/>
  <c r="Y55" i="26"/>
  <c r="Y52" i="26"/>
  <c r="W49" i="26"/>
  <c r="Y46" i="26"/>
  <c r="W43" i="26"/>
  <c r="Y40" i="26"/>
  <c r="W37" i="26"/>
  <c r="W34" i="26"/>
  <c r="W31" i="26"/>
  <c r="W28" i="26"/>
  <c r="W25" i="26"/>
  <c r="Y22" i="26"/>
  <c r="W19" i="26"/>
  <c r="Y16" i="26"/>
  <c r="W12" i="26"/>
  <c r="I13" i="6"/>
  <c r="I14" i="6"/>
  <c r="I15" i="6"/>
  <c r="I16" i="6"/>
  <c r="I17" i="6"/>
  <c r="I18" i="6"/>
  <c r="I19" i="6"/>
  <c r="I20" i="6"/>
  <c r="I21" i="6"/>
  <c r="I26" i="6"/>
  <c r="I27" i="6"/>
  <c r="I28" i="6"/>
  <c r="I29" i="6"/>
  <c r="I31" i="6"/>
  <c r="I12" i="6"/>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Y75" i="26" l="1"/>
  <c r="K33" i="6"/>
  <c r="L4" i="26" s="1"/>
  <c r="K32" i="6"/>
  <c r="L5" i="26" l="1"/>
  <c r="L6" i="26"/>
  <c r="A11" i="20"/>
  <c r="A12" i="20"/>
  <c r="A13" i="20"/>
  <c r="A14" i="20"/>
  <c r="A15" i="20"/>
  <c r="A20" i="4"/>
  <c r="AJ49" i="4"/>
  <c r="AH49" i="4"/>
  <c r="AJ48" i="4"/>
  <c r="AH48" i="4"/>
  <c r="AJ47" i="4"/>
  <c r="AH47" i="4"/>
  <c r="AJ46" i="4"/>
  <c r="AH46" i="4"/>
  <c r="AJ45" i="4"/>
  <c r="AH45" i="4"/>
  <c r="AJ44" i="4"/>
  <c r="AH44" i="4"/>
  <c r="AJ43" i="4"/>
  <c r="AH43" i="4"/>
  <c r="AJ42" i="4"/>
  <c r="AH42" i="4"/>
  <c r="AJ41" i="4"/>
  <c r="AH41" i="4"/>
  <c r="AJ40" i="4"/>
  <c r="AH40" i="4"/>
  <c r="AJ39" i="4"/>
  <c r="AH39" i="4"/>
  <c r="AJ38" i="4"/>
  <c r="AH38" i="4"/>
  <c r="AJ37" i="4"/>
  <c r="AH37" i="4"/>
  <c r="AJ36" i="4"/>
  <c r="AH36" i="4"/>
  <c r="AJ35" i="4"/>
  <c r="AH35" i="4"/>
  <c r="AI24" i="4"/>
  <c r="AJ24" i="4" s="1"/>
  <c r="AH24" i="4"/>
  <c r="AI23" i="4"/>
  <c r="AJ23" i="4" s="1"/>
  <c r="AH23" i="4"/>
  <c r="AI22" i="4"/>
  <c r="AJ22" i="4" s="1"/>
  <c r="AH22" i="4"/>
  <c r="AI21" i="4"/>
  <c r="AH21" i="4"/>
  <c r="AI20" i="4"/>
  <c r="AJ21" i="4" l="1"/>
  <c r="AJ20" i="4"/>
  <c r="A50" i="4"/>
  <c r="C17" i="4" s="1"/>
  <c r="AH20" i="4"/>
  <c r="AJ40" i="20"/>
  <c r="AJ32" i="20"/>
  <c r="AJ14" i="20"/>
  <c r="AH38" i="20"/>
  <c r="AH30" i="20"/>
  <c r="AH12" i="20"/>
  <c r="AH11" i="20"/>
  <c r="AI11" i="20" s="1"/>
  <c r="AH39" i="20"/>
  <c r="AH40" i="20"/>
  <c r="AJ37" i="20"/>
  <c r="AJ36" i="20"/>
  <c r="AJ35" i="20"/>
  <c r="AJ34" i="20"/>
  <c r="AJ33" i="20"/>
  <c r="AH32" i="20"/>
  <c r="AH31" i="20"/>
  <c r="AJ29" i="20"/>
  <c r="AJ28" i="20"/>
  <c r="AJ17" i="20"/>
  <c r="AJ16" i="20"/>
  <c r="AJ15" i="20"/>
  <c r="AH14" i="20"/>
  <c r="AH13" i="20"/>
  <c r="AJ12" i="20"/>
  <c r="AH37" i="20"/>
  <c r="AH29" i="20"/>
  <c r="AJ39" i="20"/>
  <c r="AJ31" i="20"/>
  <c r="AJ13" i="20"/>
  <c r="AH36" i="20"/>
  <c r="AH28" i="20"/>
  <c r="AJ38" i="20"/>
  <c r="AJ30" i="20"/>
  <c r="AH35" i="20"/>
  <c r="AH17" i="20"/>
  <c r="AH34" i="20"/>
  <c r="AH16" i="20"/>
  <c r="AH33" i="20"/>
  <c r="AH15" i="20"/>
  <c r="AJ11" i="20"/>
  <c r="A41" i="20"/>
  <c r="A13" i="6"/>
  <c r="A14" i="6"/>
  <c r="A15" i="6"/>
  <c r="A16" i="6"/>
  <c r="A17" i="6"/>
  <c r="A18" i="6"/>
  <c r="A19" i="6"/>
  <c r="A20" i="6"/>
  <c r="A21" i="6"/>
  <c r="A12" i="6"/>
  <c r="A19" i="7"/>
  <c r="A20" i="7"/>
  <c r="A21" i="7"/>
  <c r="A22" i="7"/>
  <c r="A23" i="7"/>
  <c r="A24" i="7"/>
  <c r="A25" i="7"/>
  <c r="A26" i="7"/>
  <c r="A27" i="7"/>
  <c r="A28" i="7"/>
  <c r="A29" i="7"/>
  <c r="A30" i="7"/>
  <c r="A31" i="7"/>
  <c r="A32" i="7"/>
  <c r="A33" i="7"/>
  <c r="A34" i="7"/>
  <c r="A35" i="7"/>
  <c r="A36" i="7"/>
  <c r="A37" i="7"/>
  <c r="A38" i="7"/>
  <c r="A39" i="7"/>
  <c r="A40" i="7"/>
  <c r="A41" i="7"/>
  <c r="D10" i="17"/>
  <c r="H10" i="17" s="1"/>
  <c r="A14" i="7"/>
  <c r="A15" i="7"/>
  <c r="A16" i="7"/>
  <c r="A17" i="7"/>
  <c r="A18" i="7"/>
  <c r="A13" i="7"/>
  <c r="A12" i="7"/>
  <c r="C15" i="4" l="1"/>
  <c r="C14" i="4" s="1"/>
  <c r="A32" i="6"/>
  <c r="AJ50" i="4"/>
  <c r="AI34" i="20"/>
  <c r="AG34" i="20"/>
  <c r="AI15" i="20"/>
  <c r="AG15" i="20"/>
  <c r="AI37" i="20"/>
  <c r="AG37" i="20"/>
  <c r="AI14" i="20"/>
  <c r="AG14" i="20"/>
  <c r="AI39" i="20"/>
  <c r="AG39" i="20"/>
  <c r="AI29" i="20"/>
  <c r="AG29" i="20"/>
  <c r="AI40" i="20"/>
  <c r="AG40" i="20"/>
  <c r="AI33" i="20"/>
  <c r="AG33" i="20"/>
  <c r="AI28" i="20"/>
  <c r="AG28" i="20"/>
  <c r="AI12" i="20"/>
  <c r="AG12" i="20"/>
  <c r="AI31" i="20"/>
  <c r="AG31" i="20"/>
  <c r="AI38" i="20"/>
  <c r="AG38" i="20"/>
  <c r="AI17" i="20"/>
  <c r="AG17" i="20"/>
  <c r="AI32" i="20"/>
  <c r="AG32" i="20"/>
  <c r="AI16" i="20"/>
  <c r="AG16" i="20"/>
  <c r="AI35" i="20"/>
  <c r="AG35" i="20"/>
  <c r="AI36" i="20"/>
  <c r="AG36" i="20"/>
  <c r="AI13" i="20"/>
  <c r="AG13" i="20"/>
  <c r="AI30" i="20"/>
  <c r="AG30" i="20"/>
  <c r="AG11" i="20"/>
  <c r="A42" i="7"/>
  <c r="D16" i="17"/>
  <c r="H16" i="17" s="1"/>
  <c r="D17" i="17"/>
  <c r="H17" i="17" s="1"/>
  <c r="D18" i="17"/>
  <c r="H18" i="17" s="1"/>
  <c r="D24" i="17"/>
  <c r="H24" i="17" s="1"/>
  <c r="D25" i="17"/>
  <c r="H25" i="17" s="1"/>
  <c r="D26" i="17"/>
  <c r="H26" i="17" s="1"/>
  <c r="D27" i="17"/>
  <c r="H27" i="17" s="1"/>
  <c r="D28" i="17"/>
  <c r="H28" i="17" s="1"/>
  <c r="D29" i="17"/>
  <c r="H29" i="17" s="1"/>
  <c r="D15" i="17"/>
  <c r="H15" i="17" s="1"/>
  <c r="A10" i="17"/>
  <c r="A35" i="17" l="1"/>
  <c r="C7" i="17" s="1"/>
  <c r="A9" i="16"/>
  <c r="A39" i="16" l="1"/>
  <c r="C6" i="16" s="1"/>
  <c r="D11" i="17" l="1"/>
  <c r="H11" i="17" s="1"/>
  <c r="D12" i="17"/>
  <c r="H12" i="17" s="1"/>
  <c r="D13" i="17"/>
  <c r="H13" i="17" s="1"/>
  <c r="D14" i="17"/>
  <c r="H14" i="17" s="1"/>
  <c r="D30" i="17"/>
  <c r="H30" i="17" s="1"/>
  <c r="D31" i="17"/>
  <c r="H31" i="17" s="1"/>
  <c r="D32" i="17"/>
  <c r="H32" i="17" s="1"/>
  <c r="D33" i="17"/>
  <c r="H33" i="17" s="1"/>
  <c r="D34" i="17"/>
  <c r="H34" i="17" s="1"/>
  <c r="H35" i="17" l="1"/>
</calcChain>
</file>

<file path=xl/sharedStrings.xml><?xml version="1.0" encoding="utf-8"?>
<sst xmlns="http://schemas.openxmlformats.org/spreadsheetml/2006/main" count="1036" uniqueCount="480">
  <si>
    <t>PK</t>
  </si>
  <si>
    <t>NAZIV ENTITETA</t>
  </si>
  <si>
    <t>r. br.</t>
  </si>
  <si>
    <t>broj atributa</t>
  </si>
  <si>
    <t>broj FK</t>
  </si>
  <si>
    <t>broj PK</t>
  </si>
  <si>
    <t>FK</t>
  </si>
  <si>
    <t>ATR 1</t>
  </si>
  <si>
    <t>ATR 2</t>
  </si>
  <si>
    <t>ATR 3</t>
  </si>
  <si>
    <t>ATR 4</t>
  </si>
  <si>
    <t>ATR 5</t>
  </si>
  <si>
    <t>ATR 6</t>
  </si>
  <si>
    <t>ATR 7</t>
  </si>
  <si>
    <t>ATR 8</t>
  </si>
  <si>
    <t>ATR 9</t>
  </si>
  <si>
    <t>ATR 10</t>
  </si>
  <si>
    <t>3. ANALIZA PROBLEMA</t>
  </si>
  <si>
    <t>3.1. Entiteti i atributi</t>
  </si>
  <si>
    <t>2. SPECIFIKACIJA PROBLEMA</t>
  </si>
  <si>
    <t>5. IMPLEMENTACIJA BAZE PODATAKA</t>
  </si>
  <si>
    <t>6. TESTIRANJE</t>
  </si>
  <si>
    <t>NAZIV POVEZNIKA</t>
  </si>
  <si>
    <t>LINK</t>
  </si>
  <si>
    <t>UPUTSTVO:</t>
  </si>
  <si>
    <t>OPIS RELACIJE</t>
  </si>
  <si>
    <t>POVEZNIK - NAZIV RELACIJE</t>
  </si>
  <si>
    <t>4. ANALIZA PROBLEMA</t>
  </si>
  <si>
    <t>4.1. ER dijagram</t>
  </si>
  <si>
    <t>ATRIBUT 1</t>
  </si>
  <si>
    <t>ATRIBUT 2</t>
  </si>
  <si>
    <t>KLJUČ 1</t>
  </si>
  <si>
    <t>KLJUČ 2</t>
  </si>
  <si>
    <t>ATRIBUT 3</t>
  </si>
  <si>
    <t>ATRIBUT 4</t>
  </si>
  <si>
    <t>ATRIBUT 5</t>
  </si>
  <si>
    <t>ATRIBUT 6</t>
  </si>
  <si>
    <t>ATRIBUT 7</t>
  </si>
  <si>
    <t>ATRIBUT 8</t>
  </si>
  <si>
    <t>ATRIBUT 9</t>
  </si>
  <si>
    <t>ATRIBUT 10</t>
  </si>
  <si>
    <t>ATRIBUT 11</t>
  </si>
  <si>
    <t>ATRIBUT 12</t>
  </si>
  <si>
    <t>ATRIBUT 13</t>
  </si>
  <si>
    <t>ATRIBUT 14</t>
  </si>
  <si>
    <t>ATRIBUT 15</t>
  </si>
  <si>
    <t>ATR 11</t>
  </si>
  <si>
    <t>ATR 12</t>
  </si>
  <si>
    <t>ATR 13</t>
  </si>
  <si>
    <t>ATR 14</t>
  </si>
  <si>
    <t>ATR 15</t>
  </si>
  <si>
    <t>znak</t>
  </si>
  <si>
    <t>NAZIV TABELE 1</t>
  </si>
  <si>
    <t>NAZIV TABELE 2</t>
  </si>
  <si>
    <t>5.1. Relationships</t>
  </si>
  <si>
    <t>Short Text</t>
  </si>
  <si>
    <t>Long Text</t>
  </si>
  <si>
    <t>Number</t>
  </si>
  <si>
    <t>Large Number</t>
  </si>
  <si>
    <t>Date/Time</t>
  </si>
  <si>
    <t>Currency</t>
  </si>
  <si>
    <t>AutoNumber</t>
  </si>
  <si>
    <t>Yes/No</t>
  </si>
  <si>
    <t>OLE Object</t>
  </si>
  <si>
    <t>Hyperlink</t>
  </si>
  <si>
    <t>Attachement</t>
  </si>
  <si>
    <t>Calculated</t>
  </si>
  <si>
    <t>Lookup Wizard</t>
  </si>
  <si>
    <t>a) Definisanje problema - opis poslovnog procesa</t>
  </si>
  <si>
    <t>b) Cilj</t>
  </si>
  <si>
    <t>1. IDENTIFIKACIJA POTREBA</t>
  </si>
  <si>
    <t>4. DIZAJN BAZE PODATAKA I KORISNIČKOG INTERFEJSA</t>
  </si>
  <si>
    <t>a) Korisnički zahtjevi</t>
  </si>
  <si>
    <t>b) Funkcionalnosti</t>
  </si>
  <si>
    <t>c) Relevantni podaci</t>
  </si>
  <si>
    <t>c) Primjenjive metode i modeli</t>
  </si>
  <si>
    <t>Ukratko opisati navedene stavke. Prelazak u novi red unutar prostora za unos teksta: Alt+Enter</t>
  </si>
  <si>
    <t>TIP SPOJNOG POLJA TABELE 1</t>
  </si>
  <si>
    <t>NAZIV SPOJNOG POLJA TABELE 1</t>
  </si>
  <si>
    <t>NAZIV SPOJNOG POLJA TABELE 2</t>
  </si>
  <si>
    <t>TIP SPOJNOG POLJA TABELE 2</t>
  </si>
  <si>
    <t>RELACIJA</t>
  </si>
  <si>
    <t>kompo-zitni PK</t>
  </si>
  <si>
    <t xml:space="preserve">Uputstvo: </t>
  </si>
  <si>
    <t>ENTITET 1
(1. ČLAN RELACIJE)</t>
  </si>
  <si>
    <t>ENTITET 2
(2. ČLAN RELACIJE)</t>
  </si>
  <si>
    <t>U kolonu LINK u tabeli insertovati link na odgovarajuće datoteke (vsdx, png...) parcijalnih dijelova ER dijagrama. Datoteke moraju biti u istom folderu kao i ostali potrebni dokumenti.</t>
  </si>
  <si>
    <t>4.2.1. Prevođenje u R model tipova entiteta</t>
  </si>
  <si>
    <t>PK1 - FK1</t>
  </si>
  <si>
    <t>PK2 - FK2</t>
  </si>
  <si>
    <t>PK3 - FK3</t>
  </si>
  <si>
    <t>PK4 - FK4</t>
  </si>
  <si>
    <t>PK5 - FK5</t>
  </si>
  <si>
    <t>PK6 - FK6</t>
  </si>
  <si>
    <t>PK7 - FK7</t>
  </si>
  <si>
    <t>PK8 - FK8</t>
  </si>
  <si>
    <t>PK9 - FK9</t>
  </si>
  <si>
    <t>PK10 - FK10</t>
  </si>
  <si>
    <t>PK11 - FK11</t>
  </si>
  <si>
    <t>PK15 - FK15</t>
  </si>
  <si>
    <t>PK14 - FK14</t>
  </si>
  <si>
    <t>Atribute koji su PK obavezno podvući (underline).</t>
  </si>
  <si>
    <t>4.2.2. Prevođenje u R model tipova poveznika</t>
  </si>
  <si>
    <t>UPISUJU SE SAMO NAZIVI RELACIJA I ATRIBUTA.</t>
  </si>
  <si>
    <r>
      <rPr>
        <b/>
        <sz val="10"/>
        <color theme="0"/>
        <rFont val="Arial Narrow"/>
        <family val="2"/>
      </rPr>
      <t>OBAVEZNO</t>
    </r>
    <r>
      <rPr>
        <sz val="10"/>
        <color theme="0"/>
        <rFont val="Arial Narrow"/>
        <family val="2"/>
      </rPr>
      <t xml:space="preserve"> podvući (underkline) PK.</t>
    </r>
  </si>
  <si>
    <r>
      <rPr>
        <b/>
        <sz val="10"/>
        <color rgb="FFFFFF00"/>
        <rFont val="Arial Narrow"/>
        <family val="2"/>
      </rPr>
      <t>ZNAK</t>
    </r>
    <r>
      <rPr>
        <b/>
        <sz val="10"/>
        <color theme="0"/>
        <rFont val="Arial Narrow"/>
        <family val="2"/>
      </rPr>
      <t xml:space="preserve"> se automatski generira kada se upiše KLJUČ 1.</t>
    </r>
  </si>
  <si>
    <r>
      <t xml:space="preserve">U koloni </t>
    </r>
    <r>
      <rPr>
        <b/>
        <sz val="10"/>
        <color rgb="FFFFFF00"/>
        <rFont val="Arial Narrow"/>
        <family val="2"/>
      </rPr>
      <t>KLJUČ</t>
    </r>
    <r>
      <rPr>
        <b/>
        <sz val="10"/>
        <color theme="0"/>
        <rFont val="Arial Narrow"/>
        <family val="2"/>
      </rPr>
      <t xml:space="preserve"> zagrade se automatski generiraju - nije ih potrebno pisati.</t>
    </r>
  </si>
  <si>
    <r>
      <t xml:space="preserve">U koloni </t>
    </r>
    <r>
      <rPr>
        <b/>
        <sz val="10"/>
        <color rgb="FFFFFF00"/>
        <rFont val="Arial Narrow"/>
        <family val="2"/>
      </rPr>
      <t>OPIS RELACIJE</t>
    </r>
    <r>
      <rPr>
        <b/>
        <sz val="10"/>
        <color theme="0"/>
        <rFont val="Arial Narrow"/>
        <family val="2"/>
      </rPr>
      <t xml:space="preserve"> dati kratki opis. Npr. </t>
    </r>
    <r>
      <rPr>
        <b/>
        <sz val="10"/>
        <color rgb="FFFFFF00"/>
        <rFont val="Arial Narrow"/>
        <family val="2"/>
      </rPr>
      <t>Jedan predmet može pripadati samo jednom fakultetu. Jedan fakultet može imati jedan ili više predmeta.</t>
    </r>
  </si>
  <si>
    <r>
      <t xml:space="preserve">U predviđenu tabelu unijeti sve poveznike (uključujući i IS_A hijerarhije). U kolonama </t>
    </r>
    <r>
      <rPr>
        <b/>
        <sz val="10"/>
        <color rgb="FFFFFF00"/>
        <rFont val="Arial Narrow"/>
        <family val="2"/>
      </rPr>
      <t>VRSTA RELACIJE</t>
    </r>
    <r>
      <rPr>
        <b/>
        <sz val="10"/>
        <color theme="0"/>
        <rFont val="Arial Narrow"/>
        <family val="2"/>
      </rPr>
      <t xml:space="preserve"> iz padajuće liste odabrati tip kardinaliteta</t>
    </r>
  </si>
  <si>
    <t xml:space="preserve">LINK ZA ER DIJAGRAM: </t>
  </si>
  <si>
    <t>PK1</t>
  </si>
  <si>
    <t>PK2</t>
  </si>
  <si>
    <t>PK3</t>
  </si>
  <si>
    <t>PK4</t>
  </si>
  <si>
    <t>PK5</t>
  </si>
  <si>
    <t>potpuno opisana</t>
  </si>
  <si>
    <t xml:space="preserve">LINK ZA RELATIONSHIPS DIJAGRAM: </t>
  </si>
  <si>
    <t>PK6</t>
  </si>
  <si>
    <t>NAZIV TABELE</t>
  </si>
  <si>
    <t>PK12 - FK12</t>
  </si>
  <si>
    <t>PK13 - FK13</t>
  </si>
  <si>
    <t>PK7</t>
  </si>
  <si>
    <t>PK8</t>
  </si>
  <si>
    <t>PK9</t>
  </si>
  <si>
    <t>PK10</t>
  </si>
  <si>
    <t>PK11</t>
  </si>
  <si>
    <t>PK12</t>
  </si>
  <si>
    <t>PK13</t>
  </si>
  <si>
    <t>PK14</t>
  </si>
  <si>
    <t>PK15</t>
  </si>
  <si>
    <t>4.3. Prevođenje u R model - STRUKTURALNA KOMPONENTA</t>
  </si>
  <si>
    <t>ENTITET-
POVEZNIK 1</t>
  </si>
  <si>
    <t>ENTITET-
POVEZNIK 2</t>
  </si>
  <si>
    <t>Univerzitet "Džemal Bijedić" u Mostaru</t>
  </si>
  <si>
    <t>KARD.</t>
  </si>
  <si>
    <r>
      <t xml:space="preserve">U koloni </t>
    </r>
    <r>
      <rPr>
        <b/>
        <sz val="10"/>
        <color rgb="FFFFFF00"/>
        <rFont val="Arial Narrow"/>
        <family val="2"/>
      </rPr>
      <t xml:space="preserve">KARD. </t>
    </r>
    <r>
      <rPr>
        <b/>
        <sz val="10"/>
        <color theme="0"/>
        <rFont val="Arial Narrow"/>
        <family val="2"/>
      </rPr>
      <t>odabrati vrijednost iz padajuće liste</t>
    </r>
  </si>
  <si>
    <r>
      <t xml:space="preserve">U kolonama </t>
    </r>
    <r>
      <rPr>
        <b/>
        <sz val="10"/>
        <color rgb="FFFFFF00"/>
        <rFont val="Arial Narrow"/>
        <family val="2"/>
        <charset val="238"/>
      </rPr>
      <t>TIP SPOJNOG POLJA</t>
    </r>
    <r>
      <rPr>
        <b/>
        <sz val="10"/>
        <color theme="0"/>
        <rFont val="Arial Narrow"/>
        <family val="2"/>
      </rPr>
      <t xml:space="preserve"> odabrati vrijednost iz padajuće liste</t>
    </r>
  </si>
  <si>
    <r>
      <t xml:space="preserve">Ispod ćelije link unijeti </t>
    </r>
    <r>
      <rPr>
        <b/>
        <sz val="10"/>
        <color rgb="FFFFFF00"/>
        <rFont val="Arial Narrow"/>
        <family val="2"/>
        <charset val="238"/>
      </rPr>
      <t>LINK</t>
    </r>
    <r>
      <rPr>
        <b/>
        <sz val="10"/>
        <color theme="0"/>
        <rFont val="Arial Narrow"/>
        <family val="2"/>
      </rPr>
      <t xml:space="preserve"> na odgovarajuću datoteku.</t>
    </r>
  </si>
  <si>
    <t>Upisuju se samo nazivi POVEZNIKA I ATRIBUTA.</t>
  </si>
  <si>
    <t xml:space="preserve">Upisuju se samo nazivi ENTITETA I ATRIBUTA. </t>
  </si>
  <si>
    <t>Svi entiteti prevedeni:</t>
  </si>
  <si>
    <t>Entiteti koji nisu prevedeni:</t>
  </si>
  <si>
    <t>TIP ENTITETA</t>
  </si>
  <si>
    <t>TIPOVI KARDINALITETA</t>
  </si>
  <si>
    <t>VRSTE KLJUČEVA</t>
  </si>
  <si>
    <t>VRSTA
ENTIT.</t>
  </si>
  <si>
    <t>Redni broj se generira automatski po unosu naziva entiteta</t>
  </si>
  <si>
    <t>Vrste entiteta: (odabrati iz padajuće liste)</t>
  </si>
  <si>
    <t>prezime</t>
  </si>
  <si>
    <t>ime</t>
  </si>
  <si>
    <t>KARD 1</t>
  </si>
  <si>
    <t>KARD 2</t>
  </si>
  <si>
    <t>(0,1)</t>
  </si>
  <si>
    <t>(0,N)</t>
  </si>
  <si>
    <t>(1,1)</t>
  </si>
  <si>
    <t>(1,N)</t>
  </si>
  <si>
    <t>Redni broj se automatski generira.</t>
  </si>
  <si>
    <t>Usklađen broj entiteta i PK:</t>
  </si>
  <si>
    <t>PROVJERA ATRIBUTA - SPISAK IZOSTAVLJENIH</t>
  </si>
  <si>
    <t>Br. entiteta koji nisu prevedeni:</t>
  </si>
  <si>
    <t>U kolonama PK odabrati PK iz padajućeg menija ili ostaviti prazno.</t>
  </si>
  <si>
    <t>POTPUN OPIS</t>
  </si>
  <si>
    <t>4.4. Prevođenje u R model - INTEGRITETNA KOMPONENTA</t>
  </si>
  <si>
    <t>REG_EN</t>
  </si>
  <si>
    <t>S_KL</t>
  </si>
  <si>
    <t>P_KL</t>
  </si>
  <si>
    <t>SL_EN</t>
  </si>
  <si>
    <t>E_RK_V</t>
  </si>
  <si>
    <r>
      <rPr>
        <b/>
        <sz val="10"/>
        <color rgb="FFFFFF00"/>
        <rFont val="Arial Narrow"/>
        <family val="2"/>
        <charset val="238"/>
      </rPr>
      <t>S_KL</t>
    </r>
    <r>
      <rPr>
        <sz val="10"/>
        <color theme="0"/>
        <rFont val="Arial Narrow"/>
        <family val="2"/>
      </rPr>
      <t xml:space="preserve"> - super klasa u IS_A ili odnosu entitet-slabi entitet;</t>
    </r>
  </si>
  <si>
    <r>
      <rPr>
        <b/>
        <sz val="10"/>
        <color rgb="FFFFFF00"/>
        <rFont val="Arial Narrow"/>
        <family val="2"/>
        <charset val="238"/>
      </rPr>
      <t>P_KL</t>
    </r>
    <r>
      <rPr>
        <sz val="10"/>
        <color theme="0"/>
        <rFont val="Arial Narrow"/>
        <family val="2"/>
      </rPr>
      <t xml:space="preserve"> - podklasa; </t>
    </r>
    <r>
      <rPr>
        <b/>
        <sz val="10"/>
        <color rgb="FFFFFF00"/>
        <rFont val="Arial Narrow"/>
        <family val="2"/>
        <charset val="238"/>
      </rPr>
      <t>SL_EN</t>
    </r>
    <r>
      <rPr>
        <sz val="10"/>
        <color theme="0"/>
        <rFont val="Arial Narrow"/>
        <family val="2"/>
      </rPr>
      <t xml:space="preserve"> - slabi entitet</t>
    </r>
  </si>
  <si>
    <r>
      <rPr>
        <b/>
        <sz val="10"/>
        <color rgb="FFFFFF00"/>
        <rFont val="Arial Narrow"/>
        <family val="2"/>
        <charset val="238"/>
      </rPr>
      <t>E_RK_V</t>
    </r>
    <r>
      <rPr>
        <sz val="10"/>
        <color theme="0"/>
        <rFont val="Arial Narrow"/>
        <family val="2"/>
        <charset val="238"/>
      </rPr>
      <t xml:space="preserve"> - entitet u rekurzivnoj vezi</t>
    </r>
  </si>
  <si>
    <t>OBAVEZNO unositi istim redoslijedom kao na 3.1. Entiteti i atributi</t>
  </si>
  <si>
    <t>OBAVEZNO unositi istim redoslijedom kao na 4.1. ER dijagram</t>
  </si>
  <si>
    <t>ENTITET-POVEZNIK 1</t>
  </si>
  <si>
    <t>Kontrola:</t>
  </si>
  <si>
    <t>Svi poveznici prevedeni:</t>
  </si>
  <si>
    <t>Br. poveznika koji nisu prevedeni:</t>
  </si>
  <si>
    <t>Poveznici koji nisu prevedeni:</t>
  </si>
  <si>
    <r>
      <rPr>
        <b/>
        <sz val="10"/>
        <color rgb="FFFFFF00"/>
        <rFont val="Arial Narrow"/>
        <family val="2"/>
        <charset val="238"/>
      </rPr>
      <t>NIJE DOZVOLJENO</t>
    </r>
    <r>
      <rPr>
        <b/>
        <sz val="10"/>
        <color theme="0"/>
        <rFont val="Arial Narrow"/>
        <family val="2"/>
      </rPr>
      <t xml:space="preserve"> da 2 ili više poveznika imaju isti naziv.</t>
    </r>
  </si>
  <si>
    <t>ukupno integritetnih komponenti:</t>
  </si>
  <si>
    <t>Upisuju se samo oni atributi (polja) koji nisu evidentirani u strukturalnoj komponenti.</t>
  </si>
  <si>
    <t>5.2. Tabele</t>
  </si>
  <si>
    <t>Redni broj se automatski generira. U kolonama PK - FK odabrati PK ili FK iz padajućeg menija ili ostaviti prazno.</t>
  </si>
  <si>
    <t>UKUPNO</t>
  </si>
  <si>
    <t>5.3. Upiti</t>
  </si>
  <si>
    <t>TABELA 1</t>
  </si>
  <si>
    <t>TABELA 2</t>
  </si>
  <si>
    <t>TABELA 3</t>
  </si>
  <si>
    <t>TABELA 4</t>
  </si>
  <si>
    <t>TABELA 5</t>
  </si>
  <si>
    <t>NAZIV UPITA</t>
  </si>
  <si>
    <t>SPOJNA POLJA</t>
  </si>
  <si>
    <t>a) Ko je vršio testiranje</t>
  </si>
  <si>
    <t>b) Uočene greške i postupak otklanjanja</t>
  </si>
  <si>
    <t>a) Opis postupka verifikacije</t>
  </si>
  <si>
    <t>b) Opisi validacijskih postupaka i pravila</t>
  </si>
  <si>
    <t>7. VERIFIKACIJA I VALIDACIJA</t>
  </si>
  <si>
    <t>8. KORISNIČKO UPUTSTVO</t>
  </si>
  <si>
    <t>9. ZAKLJUČAK</t>
  </si>
  <si>
    <t>a) Ostvareni zadaci i postignuti cilj</t>
  </si>
  <si>
    <t>U koloni SPOJNA POLJA unijeti nazive svih poja.</t>
  </si>
  <si>
    <t>VRSTA UPITA</t>
  </si>
  <si>
    <t>VRSTE UPITA</t>
  </si>
  <si>
    <t>standardni upit</t>
  </si>
  <si>
    <t>sa agregatnim funkcijama</t>
  </si>
  <si>
    <t>sa izrazom</t>
  </si>
  <si>
    <t>update</t>
  </si>
  <si>
    <t>delete</t>
  </si>
  <si>
    <t>U koloni VRSTA UPITA odabrati opciju iz padajuće liste</t>
  </si>
  <si>
    <t>U koloni UPOTRIJEBLJENE AGR. FUNKCIJA(E) navesti naziv funkcija (SUM, COUNT...)</t>
  </si>
  <si>
    <t>REALIZACIJA BROJA UPITA PREMA ZAHTJEVIMA POSTAVLJENIM U UPUTAMA ZA IZRADU RADA</t>
  </si>
  <si>
    <t>Upiti sa 2 i više tabela:</t>
  </si>
  <si>
    <t>Upit sa agregatnim funkcijama:</t>
  </si>
  <si>
    <t>Upit sa izrazom:</t>
  </si>
  <si>
    <t>Update upit:</t>
  </si>
  <si>
    <t>Delete upit:</t>
  </si>
  <si>
    <t>sa
izrazom</t>
  </si>
  <si>
    <t>agr.
funk.</t>
  </si>
  <si>
    <t>2 i više tab.</t>
  </si>
  <si>
    <t>UPOTRIJEBLJENI IZRAZ</t>
  </si>
  <si>
    <t>U koloni UPOTRIJEBLJENI IZRAZ navesti izraz.</t>
  </si>
  <si>
    <r>
      <t xml:space="preserve">U koloni LINK postaviti </t>
    </r>
    <r>
      <rPr>
        <b/>
        <sz val="10"/>
        <color rgb="FFFFFF00"/>
        <rFont val="Arial Narrow"/>
        <family val="2"/>
        <charset val="238"/>
      </rPr>
      <t>DESIGN VIEW</t>
    </r>
    <r>
      <rPr>
        <b/>
        <sz val="10"/>
        <color theme="0"/>
        <rFont val="Arial Narrow"/>
        <family val="2"/>
      </rPr>
      <t xml:space="preserve"> upita.</t>
    </r>
  </si>
  <si>
    <t>NAZIV FORME</t>
  </si>
  <si>
    <t>NAMJENA</t>
  </si>
  <si>
    <t>BROJ I OPIS OBJEKATA NA FORMI</t>
  </si>
  <si>
    <t>VRSTA FORME</t>
  </si>
  <si>
    <t>VRSTE FORMI</t>
  </si>
  <si>
    <t>pregled i unos</t>
  </si>
  <si>
    <t>samo unos</t>
  </si>
  <si>
    <t>U koloni VRSTA FORME odabrati vrijednost iz padajuće liste.</t>
  </si>
  <si>
    <t xml:space="preserve">U koloni BROJ I NAMJENA OBJEKATA navesti broj objekata i njihovu namjenu. </t>
  </si>
  <si>
    <t>5.4. Forme</t>
  </si>
  <si>
    <t>5.5. Izvještaji</t>
  </si>
  <si>
    <t>NAZIV IZVJEŠTAJA</t>
  </si>
  <si>
    <t xml:space="preserve">TABELE - UPITI IZ KOJIH JE KREIRAN IZVJEŠTAJ </t>
  </si>
  <si>
    <t>TABELE - UPITI IZ KOJIH JE KREIRANA FORMA</t>
  </si>
  <si>
    <t>Fakultet informacijskih tehnologija Mostar</t>
  </si>
  <si>
    <t>broj indeksa</t>
  </si>
  <si>
    <t>naziv rada</t>
  </si>
  <si>
    <t>Predmet:</t>
  </si>
  <si>
    <t>Baze podataka I</t>
  </si>
  <si>
    <t>ak. god.</t>
  </si>
  <si>
    <t>Nastavnik:</t>
  </si>
  <si>
    <t>prof. dr. Emina Junuz</t>
  </si>
  <si>
    <t>Datum:</t>
  </si>
  <si>
    <t>2018/19.</t>
  </si>
  <si>
    <t>Gdje se nalazi i kratki sadržaj uputstva</t>
  </si>
  <si>
    <t>TIP POLJA</t>
  </si>
  <si>
    <r>
      <rPr>
        <b/>
        <sz val="10"/>
        <color rgb="FFFFFF00"/>
        <rFont val="Arial Narrow"/>
        <family val="2"/>
        <charset val="238"/>
      </rPr>
      <t>REG_EN</t>
    </r>
    <r>
      <rPr>
        <sz val="10"/>
        <color theme="0"/>
        <rFont val="Arial Narrow"/>
        <family val="2"/>
      </rPr>
      <t xml:space="preserve"> - regularni entitet;</t>
    </r>
  </si>
  <si>
    <t>PK odabrati iz padajuće liste.</t>
  </si>
  <si>
    <t>KONTROLA</t>
  </si>
  <si>
    <t>Usklađen broj poveznika i PK:</t>
  </si>
  <si>
    <t>Podaci se upisuju u kolone ENTITET-POVEZNIK i KLJUČ</t>
  </si>
  <si>
    <t>međurel. Ograničenja</t>
  </si>
  <si>
    <t>Ostali atributi su kopirani iz tabele 4.3. Strukturalna komponenta</t>
  </si>
  <si>
    <t>VRSTE AGREGATNIH FUNKCIJA</t>
  </si>
  <si>
    <t>Sum</t>
  </si>
  <si>
    <t>Avg</t>
  </si>
  <si>
    <t>Min</t>
  </si>
  <si>
    <t>Max</t>
  </si>
  <si>
    <t>Count</t>
  </si>
  <si>
    <t>StDev</t>
  </si>
  <si>
    <t>Var</t>
  </si>
  <si>
    <t>First</t>
  </si>
  <si>
    <t>Last</t>
  </si>
  <si>
    <t>Expression</t>
  </si>
  <si>
    <t>Where</t>
  </si>
  <si>
    <t>UPOTRIJEBLJENA(E)
AGR. FUNKCIJA(E)</t>
  </si>
  <si>
    <r>
      <t xml:space="preserve">U koloni NAMJENA opisati čemu forma služi. Npr. </t>
    </r>
    <r>
      <rPr>
        <b/>
        <sz val="10"/>
        <color rgb="FFFFFF00"/>
        <rFont val="Arial Narrow"/>
        <family val="2"/>
        <charset val="238"/>
      </rPr>
      <t>Forma za unos podataka u tabelu Tabela1.</t>
    </r>
  </si>
  <si>
    <t>U koloni TABELE - UPITI navesti nazive tabela i upita.</t>
  </si>
  <si>
    <r>
      <t xml:space="preserve">Npr. </t>
    </r>
    <r>
      <rPr>
        <b/>
        <sz val="10"/>
        <color rgb="FFFFFF00"/>
        <rFont val="Arial Narrow"/>
        <family val="2"/>
        <charset val="238"/>
      </rPr>
      <t>3 text box za pregled i unos podataka. 2 buttona, 1 za dodavanje novog zapisa, 1 za brisanje trenutnog zapisa.</t>
    </r>
  </si>
  <si>
    <t>U koloni NAZIV IZVJEŠTAJA navesti naziv izvještaja.</t>
  </si>
  <si>
    <t xml:space="preserve">U koloni TABELE - UPITI IZ KOJIH JE KREIRAN IZVJEŠTAJ opisati čemu izvještaj služi. </t>
  </si>
  <si>
    <t>Npr. Izvještaj za prikaz rezultat Upita1.</t>
  </si>
  <si>
    <t>b) Osnovne karakteristike baze koje je čine primjenjivom</t>
  </si>
  <si>
    <t>novi atributi</t>
  </si>
  <si>
    <t>KONTROLA - provjera prevoda naziva entiteta i atributa -kontrola je na 4.2.1.</t>
  </si>
  <si>
    <t>ukupno</t>
  </si>
  <si>
    <t>igracID</t>
  </si>
  <si>
    <t>brojGodina</t>
  </si>
  <si>
    <t>datum_vazenja_ugovora</t>
  </si>
  <si>
    <t>pozajmljenIgrac</t>
  </si>
  <si>
    <t>suspendovan</t>
  </si>
  <si>
    <t>povrijedjen</t>
  </si>
  <si>
    <t>brojAsistencija</t>
  </si>
  <si>
    <t>brojGolova</t>
  </si>
  <si>
    <t>kontaktBroj</t>
  </si>
  <si>
    <t>pozicijaID</t>
  </si>
  <si>
    <t>naziv</t>
  </si>
  <si>
    <t>drzavaID</t>
  </si>
  <si>
    <t>ssID</t>
  </si>
  <si>
    <t>uloga</t>
  </si>
  <si>
    <t>datum_zaposlenja</t>
  </si>
  <si>
    <t>fanID</t>
  </si>
  <si>
    <t>sezonskaKarta</t>
  </si>
  <si>
    <t>takmicenjeID</t>
  </si>
  <si>
    <t>ODIGRANE_UTAKMICE</t>
  </si>
  <si>
    <t>utakmicaID</t>
  </si>
  <si>
    <t>protivnik</t>
  </si>
  <si>
    <t>lokacija</t>
  </si>
  <si>
    <t>vrijemeOdigravanja</t>
  </si>
  <si>
    <t>domaca/gostujucaUtakmica</t>
  </si>
  <si>
    <t>rezultat</t>
  </si>
  <si>
    <t>RASPORED_UTAKMICA</t>
  </si>
  <si>
    <t>vrijemePocetka</t>
  </si>
  <si>
    <t>titulaID</t>
  </si>
  <si>
    <t>godinaOsvajanja</t>
  </si>
  <si>
    <t>Jedna titula može biti osvojena iz jednog i samo jednog takmičenja.Iz jednog takmičenja može biti osvojeno više titula,a ne mora nijedna.</t>
  </si>
  <si>
    <t>IB170027_Ćatić Ajdin.vsdx</t>
  </si>
  <si>
    <t>minute</t>
  </si>
  <si>
    <t>asistencije</t>
  </si>
  <si>
    <t>golovi</t>
  </si>
  <si>
    <t>zutiKarton</t>
  </si>
  <si>
    <t>crveniKarton</t>
  </si>
  <si>
    <t>IGRAČI</t>
  </si>
  <si>
    <t>POZICIJE</t>
  </si>
  <si>
    <t>DRŽAVE</t>
  </si>
  <si>
    <t>ČLANOVI_STRUČNOG_ŠTABA</t>
  </si>
  <si>
    <t>ČLANOVI_FAN_KLUBA</t>
  </si>
  <si>
    <t>TAKMIČENJA</t>
  </si>
  <si>
    <t>TITULE</t>
  </si>
  <si>
    <t>igraju_na</t>
  </si>
  <si>
    <t>predstavljaju</t>
  </si>
  <si>
    <t>dolaze_iz</t>
  </si>
  <si>
    <t>pripadaju</t>
  </si>
  <si>
    <t>imaju</t>
  </si>
  <si>
    <t>osvojene_iz</t>
  </si>
  <si>
    <t>Igrac</t>
  </si>
  <si>
    <t>Protivnik</t>
  </si>
  <si>
    <t>FanID</t>
  </si>
  <si>
    <t>Takmicenje</t>
  </si>
  <si>
    <t>TakmicenjeID</t>
  </si>
  <si>
    <t>prisustvovali</t>
  </si>
  <si>
    <t>igrali</t>
  </si>
  <si>
    <t>Jedan igrač može igrati na jednoj i samo jednoj poziciji.Na jednoj poziciji može igrati više igrača,a ne mora nijedan.</t>
  </si>
  <si>
    <t>Jedan igrač predstavlja jednu i samo jednu državu.Jednu državu može predstavljati više igrača,a ne mora nijedan.</t>
  </si>
  <si>
    <t>Jedan član stručnog štaba dolazi iz jedne i samo jedne države.Iz jedne države može dolaziti više članova stručnog štaba,a ne mora nijedan.</t>
  </si>
  <si>
    <t>Jedan igrač ne mora igrati ni na jednoj utakmici,a može igrati na više.Na odigranoj utakmici mora igrati bar jedan igrač,a može i više.</t>
  </si>
  <si>
    <t>Jedan član fan kluba ne mora biti ni na jednoj utakmici,a može biti na više.Na odigranoj utakmici ne mora biti nijedan fan,a može ih biti više.</t>
  </si>
  <si>
    <t>Jedna odigrana utakmica mora pripadati jednom i samo jednom takmičenju.Takmičenje može imati više odigranih utakmica,a ako takmičenje nije počelo ne mora imati nijednu.</t>
  </si>
  <si>
    <t>Jedno takmičenje može imati više utakmica u rasporedu,a ne mora nijednu.Utakmica u rasporedu mora pripadati samo jednom takmičenju.</t>
  </si>
  <si>
    <t>Qry_IgraciUKlubu</t>
  </si>
  <si>
    <t>Qry_najboljiStrelciOveSezone</t>
  </si>
  <si>
    <t>Qry_brojOdigranihMinuta</t>
  </si>
  <si>
    <t>Qry_IzracunatProcenatDatihGolova</t>
  </si>
  <si>
    <t>Qry_GetIgraciPoDrzavi</t>
  </si>
  <si>
    <t>Qry_GetIgracPoPoziciji</t>
  </si>
  <si>
    <t>Qry_getTitulaPoGodini</t>
  </si>
  <si>
    <t>Qry_getSuspendovane</t>
  </si>
  <si>
    <t>Qry_najboljiAsistentiOveSezone</t>
  </si>
  <si>
    <t>UpdQry_dodajNastupTrazenomIgraču</t>
  </si>
  <si>
    <t>DelQry_AkoJeIstekaoUgovorIgrača</t>
  </si>
  <si>
    <t>Qry_getFanUtakmice</t>
  </si>
  <si>
    <t>Qry_getIgracUtakmice</t>
  </si>
  <si>
    <t>sum</t>
  </si>
  <si>
    <t>Qry_getZdravstvenoStanje</t>
  </si>
  <si>
    <t>Round(BrojGolova/BrojNastupa*100,2)</t>
  </si>
  <si>
    <t>MainMenu</t>
  </si>
  <si>
    <t>MenuIgraci</t>
  </si>
  <si>
    <t>MenuStrucniStab</t>
  </si>
  <si>
    <t>MenuFanKlub</t>
  </si>
  <si>
    <t>MenuTitule</t>
  </si>
  <si>
    <t>DodajIgraca</t>
  </si>
  <si>
    <t>DodajDrzavu</t>
  </si>
  <si>
    <t>UtakmiceByIgraci</t>
  </si>
  <si>
    <t>UtakmiceByIgraci_subform</t>
  </si>
  <si>
    <t>DodajStrucniStab</t>
  </si>
  <si>
    <t>DodajFanKlub</t>
  </si>
  <si>
    <t>DodajTitulu</t>
  </si>
  <si>
    <t>DodajOdigranuUtakmicu</t>
  </si>
  <si>
    <t>DodajUtakmicuURaspored</t>
  </si>
  <si>
    <t>IgraciByUtakmice</t>
  </si>
  <si>
    <t>IgraciByUtakmice_subform</t>
  </si>
  <si>
    <t>PretragaIgraca</t>
  </si>
  <si>
    <t>UtakmiceByFan</t>
  </si>
  <si>
    <t>UtakmiceByFan_subform</t>
  </si>
  <si>
    <t>kki0</t>
  </si>
  <si>
    <t>Rpt_StrucniStab</t>
  </si>
  <si>
    <t>Rpt_OdigraneUtakmice</t>
  </si>
  <si>
    <t>Rpt_RasporedUtakmica</t>
  </si>
  <si>
    <t>Rpt_Titule</t>
  </si>
  <si>
    <t>Rpt_IgraciUKlubu</t>
  </si>
  <si>
    <t>Rpt_najboljiStrelciOveSezone</t>
  </si>
  <si>
    <t>Rpt_najboljiAsistentiOveSezone</t>
  </si>
  <si>
    <t>Rpt_FanKlub</t>
  </si>
  <si>
    <t>Rpt_getIgrac</t>
  </si>
  <si>
    <t>Qry_searchForIgrac</t>
  </si>
  <si>
    <t>Igrač,Broj Godina,Država,Pozicija,Broj nastupa,Broj golova</t>
  </si>
  <si>
    <t>ImePrezime(Država),BrojGolova</t>
  </si>
  <si>
    <t>ImePrezime,Igrao minuta - regularno vrijeme</t>
  </si>
  <si>
    <t>ImePrezime(Država),Broj nastupa,Broj golova,Procenat</t>
  </si>
  <si>
    <t>Ime,Prezime,Broj godina,Povreda,Suspenzija,Pozajmljen igrač,Broj nastupa,Broj golova</t>
  </si>
  <si>
    <t>Ime,Prezime,Drzava,Broj godina,Broj nastupa,Broj golova,Pozicija</t>
  </si>
  <si>
    <t>Ime,Prezime,Broj godina,drzava,Povreda</t>
  </si>
  <si>
    <t>Naziv,Godina osvajanja</t>
  </si>
  <si>
    <t>Ime,Prezime,Drzava,Datum važenja ugovora,Broj nastupa,Broj golova,Suspenzija</t>
  </si>
  <si>
    <t>Ime,Prezime,Broj godina,Država,Pozicija,Broj nastupa,Broj golova</t>
  </si>
  <si>
    <t>ImePrezime(Država),Broj asistencija</t>
  </si>
  <si>
    <t>BrojNastupa,Ime,Prezime</t>
  </si>
  <si>
    <t>DatumVazenjaUgovora,Expr1</t>
  </si>
  <si>
    <t>Protivnik,Lokacija,Rezultat,Ime,Prezime</t>
  </si>
  <si>
    <t>Takmicenje,Protivnik,DomacaUtakmica,Rezultat,Igrao minuta - regularno vrijeme,Dao golova,imao asistencija,zutiKarton,crveniKarton,Ime,Prezime</t>
  </si>
  <si>
    <t>MenuUtakmice</t>
  </si>
  <si>
    <t>6 buttona ukupno, button IGRAČI otvara formu MenuIgraci, UTAKMICE otvara formu MenuUtakmice, STRUČNI ŠTAB otvara formu MenuStrucniStab,FAN KLUB otvara formu MenuFanKlub,TITULE otvara formu MenuTitule ,Quit zatvara aplikaciju</t>
  </si>
  <si>
    <t>7 buttona, ODIGRANE UTAKMICE IGRAČA otvara formu UtakmiceByIgraci, DODAJ/UKLONI IGRAČA otvara formu DodajIgraca,TRAŽI IGRAČA otvara formu PretragaIgraca, LISTA IGRAČA U KLUBU otvara report Rpt_IgraciUKlubu, LISTA STRELACA OVE SEZONE otvara report Rpt_najboljiStrelciOveSezone, LISTA ASISTENATA OVE SEZONE otvara report Rpt_najboljiAsistentiOveSezone, Close zatvara formu</t>
  </si>
  <si>
    <t>za izradu ove forme nije bilo potrebno koristiti tabele</t>
  </si>
  <si>
    <t>6 buttona, ODIGRANE UTAKMICE otvara izvještaj Rpt_OdigraneUtakmice, RASPORED UTAKMICA otvara izvještaj Rpt_RasporedUtakmica, DODAJ ODIGRANU UTAKMICU otvara formu DodajOdigranuUtakmicu, DODAJ UTAKMICU U RASPORED otvara formu DodajUtakmicuURaspored, NASTUPI IGRAČA NA UTAKMICAMA IgraciByUtakmice, Close zatvara formu</t>
  </si>
  <si>
    <t>3 buttona, POPIS ČLANOVA otvara izvještaj Rpt_StrucniStab, DODAJ ČLANA otvara formu DodajStrucniStab, Close zatvara formu</t>
  </si>
  <si>
    <t>4 buttona, FANOVI POSJEĆENE UTAKMICE otvara formu UtakmiceByFan, POPIS ČLANOVA otvara report Rpt_FanKlub, DODAJ ČLANA otvara formu DodajFanKlub, Close zatvara formu</t>
  </si>
  <si>
    <t>3 buttona, POPIS TROFEJA otvara report Rpt_Titule, DODAJ TROFEJ otvara formu DodajTitulu, Close zatvara formu</t>
  </si>
  <si>
    <t>tabela IGRAČI</t>
  </si>
  <si>
    <t>21 objekat, 7 textBox-ova, 2 dropdown box-a, 3 yes/no checkbox-a, 7 navigacijskih dugmadi, 2 dugmeta za dodavanje, Ime,Prezime,Broj godina,Datum važenja ugovora,Broj golova,Broj asistencija,Kontakt broj služe za unos podataka u tabelu, yes/no checkbox-ovi Povreda,Suspenzija,Pozajmljen igrac, dropdown Država služi za izbor države, ukoliko država ne postoji button ... nam omogućava dodavanje nove, Pozicija daje mogućnost izbora pozicije od ponuđenih,navigacijska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</si>
  <si>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tabela DRŽAVE</t>
  </si>
  <si>
    <t>2 objekta,1 textBox koji služi za unos naziva države i button dodaj koji potvrđuje unos zapisa i prelazi na naredni zapis</t>
  </si>
  <si>
    <t>tabele IGRAČI i ODIGRANE_UTAKMICE</t>
  </si>
  <si>
    <t>8 objekata, 4 navigacijska buttona za prvi i zadnji zapis, te prethodni i naredni, 3 read only text boxa sa imenom i prezimenom igrača,državom i pozicijom,unutar ove forme nalazi se podforma UtakmiceByIgraci_subform koja prikazuje zapise iz tabele ODIGRANE_UTAKMICE</t>
  </si>
  <si>
    <t>tabela ODIGRANE_UTAKMICE</t>
  </si>
  <si>
    <t>obicna tabela koja prikazuje zapise iz tabele ODIGRANE_UTAKMICE unutar forme UtakmiceByIgraci</t>
  </si>
  <si>
    <t>tabela ČLANOVI_STUČNOG_ŠTABA</t>
  </si>
  <si>
    <t>14 objekata, 4 textBoxa Ime,Prezime,Uloga,Datum zaposlenja za unos podataka u tabelu, dropdown menu za izbor države,ukoliko država ne postoji koristi se button ... koji otvara formu dodaj državu i omogućava dodavanje nove države,navigacijska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</si>
  <si>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tabela ČLANOVI_FAN_KLUBA</t>
  </si>
  <si>
    <t>11 objekata, 2 textBoxa za unos imena i prezimena, chckbox za oznacavanje ako fan posjeduje sezonsku kartu,navigacijska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</si>
  <si>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tabela TITULE</t>
  </si>
  <si>
    <t>10 objekata, dropdown menu za izbor takmicenja iz kojega je osvojena titula i textbox za unos godine osvajanja,navigacijska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</si>
  <si>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14 objekata, dropdown menu za izbor takmičenja ,checkbox za oznacavanje da li je utakmica na domaćem terenu, textbox za unos naziva protivnika,vremena odigravanja,lokacije i rezultata,navigacijska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</si>
  <si>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tabela RASPORED_UTAKMICA</t>
  </si>
  <si>
    <t>12 objekata, dropdown menu za izbor takmičenja ,checkbox za oznacavanje da li je utakmica na domaćem terenu, textbox za unos naziva protivnika,vremena početka i lokacije, navigacijska dugmad za vracanje na prvi,odnosno zadnji zapis,dugme za naredni i prethodni zapis,za pretragu,dodavanje i brisanje, dugme Dodaj služi sa potvrdu dodavanja zapisa u tabelu i prelazak na naredni zapis,na formi se nalazi jos znak * koji naznacava koja su zahtjevana polja za unos</t>
  </si>
  <si>
    <t>tabele ODIGRANE_UTAKMICE i IGRAČI</t>
  </si>
  <si>
    <t>8 objekata, 4 navigacijska buttona za prvi i zadnji zapis, te prethodni i naredni, 3 read only text boxa takmicenje,protivnik i rezultat, unutar ove forme nalazi se podforma IgraciByUtakmice_subform koja prikazuje zapise iz tabele IGRAČI</t>
  </si>
  <si>
    <t>obicna tabela koja prikazuje zapise iz tabele IGRAČI unutar forme IgraciByUtakmice</t>
  </si>
  <si>
    <t>4 objekta, 3 textboxa za unos imena ili prezimena ili države, dugme traži koje pokreće izvještaj Rpt_getIgrac</t>
  </si>
  <si>
    <t xml:space="preserve">6 objekata, 4 navigacijska buttona za prvi i zadnji zapis, te prethodni i naredni,textbox koji prikazuje ime fana i podforma UtakmiceByFan_subform </t>
  </si>
  <si>
    <t>tabele ČLANOVI_FAN_KLUBA i ODIGRANE_UTAKMICE</t>
  </si>
  <si>
    <t>obicna tabela koja prikazuje zapise iz tabele ODIGRANE_UTAKMICE unutar forme UtakmiceByFan</t>
  </si>
  <si>
    <t>tabela ČLANOVI_STRUČNOG_ŠTABA</t>
  </si>
  <si>
    <t>upit Qry_IgraciUKlubu</t>
  </si>
  <si>
    <t>upit Qry_najboljiAsistentiOveSezone</t>
  </si>
  <si>
    <t>upit Qry_najboljiStrelciOveSezone</t>
  </si>
  <si>
    <t>upit Qry_searchForgrac</t>
  </si>
  <si>
    <t>Cilj prilikom kreiranja baze je bilo kreiranje što jednostavnije, ali i vrlo efikasne baze podataka koja bi trebala da ispuni sve zahtjeve koje jedan korisnik želi.Također cilj je bio da se kreira što
intuitivniji interfejs na koji bi se korisnik što brže prilagodio.</t>
  </si>
  <si>
    <t>Prilikom izrade baze prvo ćemo pogledati šta korisnik za kojeg pravimo bazu zahtjeva.Vrlo teško će biti sve korisničke zahtjeve sprovesti u stvarnost, toga treba da bude svjestan i sam korisnik.
Potrebno je se bazirati na zahtjeve koji su najpotrebniji korisniku, te se kao kreator trebamo potruditi da što više korisničkih zahtjeva sprovedemo u stvarnost.</t>
  </si>
  <si>
    <t>Funkcionalnost same baze je najbitnija stvar.Od dobre baze koja nije funkcionalna nema nikakve koristi.Mi kao kreator potrebno je da bazu ucinimo funkcionalnom i u slučaju bilo kakvog problema moramo biti u stanju da taj problem brzo rješimo.</t>
  </si>
  <si>
    <t>Za rješenje ovoga problema bilo je potrebno poznavanje načina kako funkcioniše jedan fudbalski klub.Bolje poznavanje teme koja se obrađuje daje razne ideje za kreiranje dobre baze,te 
olakšava proces kreiranje same baze.</t>
  </si>
  <si>
    <t>Kolege sa fakulteta : Amer Hadžić,,Almin Hatarić,Alija Sijamija
Također,testirali su i kolege sa ostalih fakulteta koji se ne bave IT-om : Omar Bačvan, Dževad Nuker</t>
  </si>
  <si>
    <t>Prilikom testiranja nisu uočene greške.</t>
  </si>
  <si>
    <t>Na bazi su vršeni razni verifikacijski postupci koji osiguravaju validan unos podataka u redove tabele.
Najčešće korišteni su ograničavanje unosa više od određenog broja karaktera, unos nepoželjnog formata, zahtjevanje od korisnika da unese neko polje i slično.</t>
  </si>
  <si>
    <t>Baza je pravljena na takav način da se svaki korisnik samo nakon par minuta može nauciti koristit se njome.Forme su pravljene na takav način da sve kreće od pocetne main menu forme
koja korisnika vodi na dalje podmenije i nudi veći izbor operacija koje korisnik može izvršiti na toj sekciji koju je odabrao.Nazivi dugmadi su takvi da korisnik prije samog klika na njih može 
pretpostaviti šta se nalazi unutar te otvorene forme.Unutar formi za unos zapisa korisniku je naglašeno koja polja mora unijeti da bi zapis bio dodan, a ostala polja su mu opciona.
U slucaju nepravilnog unosa ili izostavljanja nekog od polja korisnik će dobiti odgovrajuću poruku.</t>
  </si>
  <si>
    <t>Postupak validacije podataka je vršen prilikom svakog unosa podataka preko forme za unos u bazu, u formama je korišten znak zvijezde koji označava polja koja korisnik mora ispravno popuniti da bi mogao dodati zapis u tabelu, ostala polja su opcionalna.U slučaju da bar jedno polje bude prazno korisnik će dobiti poruku da nije unio sva zahtjevana polja.</t>
  </si>
  <si>
    <t>Zadaci koji su postavljeni na početku pravljenja baze su nadmašeni.Početna ideja se razvijala a samim tim i ova baza.Prilikom rada baze nauceno je razumjeti zahtjeve budućih klijenata,
koncept baze podataka, te program MS Access.Access nije program koji se koristi u velikim kompanijama, ali svakako pomaže u shvatanju i razumjevanju baze podataka.</t>
  </si>
  <si>
    <t>Treba biti iskren i reći da ovo nije baza koja je u većim razmjerima primjenjiva,ali svakako da predstavlja odličnu podlogu i ideju koja uz korištenje nekih jačih alata,te malo dorade
 može postati ozbiljna i široko korištena baza.</t>
  </si>
  <si>
    <t>IB170027</t>
  </si>
  <si>
    <t>Ajdin</t>
  </si>
  <si>
    <t>Ćatić</t>
  </si>
  <si>
    <t>Fudbalski klub</t>
  </si>
  <si>
    <t>Ovaj dokument prati prijedlog baze podataka za potrebe jednog fudbalskog kluba.Pored osnovnih informacija o bazi dokument sadrži informacije o svim tabelama,upitima,formama i 
izvještajima,ER dijagram baze podataka, njen prijevod u relacioni model, relacioni modela iz Access-a,sve potkrepljeno slikama.
Za izradu baze korišteni su alati kompanije Microsoft:
- MS Access 2016
- MS Excel 2016
- MS Visio 2016
- Snip &amp; Sketch (alat sa snimanje slika ekrana)</t>
  </si>
  <si>
    <t>Sama baza podataka kreirana u MS Accesu nije za upotrebu u nekim ozbiljnijim okruženjima. U MS Accessu možemo izrađivati baze koje su za manja preduzeća vrlo korisna i povoljna.
Na ovoj bazi trebalo bi učiniti znacajne nadogradnje da bi se mogla ozbiljnije iskoristiti, ali ova baza bi trebala biti dobra podloga i simulacija onoga što bi se kasnije dobilo njenom nadogradnjom.</t>
  </si>
  <si>
    <t>SLIKE\ENTITETI - POVEZNICI\igraci-pozicije.jpg</t>
  </si>
  <si>
    <t>SLIKE\ENTITETI - POVEZNICI\igraci-drzave.jpg</t>
  </si>
  <si>
    <t>SLIKE\ENTITETI - POVEZNICI\strucniStab-drzave.jpg</t>
  </si>
  <si>
    <t>SLIKE\ENTITETI - POVEZNICI\igraci-odig.ut.jpg</t>
  </si>
  <si>
    <t>SLIKE\ENTITETI - POVEZNICI\fan-ut.jpg</t>
  </si>
  <si>
    <t>SLIKE\ENTITETI - POVEZNICI\odig.ut.-takmicenje.jpg</t>
  </si>
  <si>
    <t>SLIKE\ENTITETI - POVEZNICI\takmicenja-raspored.jpg</t>
  </si>
  <si>
    <t>SLIKE\ENTITETI - POVEZNICI\titule-takmicenja.jpg</t>
  </si>
  <si>
    <t>SLIKE\Relacije access.jpg</t>
  </si>
  <si>
    <t>SLIKE\UPITI\IgraciUKlubu.jpg</t>
  </si>
  <si>
    <t>SLIKE\UPITI\najStrelci.jpg</t>
  </si>
  <si>
    <t>SLIKE\UPITI\odigraneMinute.jpg</t>
  </si>
  <si>
    <t>SLIKE\UPITI\procenatDatihGolova.jpg</t>
  </si>
  <si>
    <t>SLIKE\UPITI\igracPoDrzavi.jpg</t>
  </si>
  <si>
    <t>SLIKE\UPITI\igracPoPoziciji.jpg</t>
  </si>
  <si>
    <t>SLIKE\UPITI\ZdravstvenoStanje.jpg</t>
  </si>
  <si>
    <t>SLIKE\UPITI\titulaPoGodini.jpg</t>
  </si>
  <si>
    <t>SLIKE\UPITI\getSuspendovani.jpg</t>
  </si>
  <si>
    <t>SLIKE\UPITI\getIgracSearch.jpg</t>
  </si>
  <si>
    <t>SLIKE\UPITI\brojAsistencija.jpg</t>
  </si>
  <si>
    <t>SLIKE\UPITI\update.jpg</t>
  </si>
  <si>
    <t>SLIKE\UPITI\delete.jpg</t>
  </si>
  <si>
    <t>SLIKE\UPITI\fanUt.jpg</t>
  </si>
  <si>
    <t>SLIKE\UPITI\igracUt.jpg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</si>
</sst>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quot;.&quot;"/>
    <numFmt numFmtId="165" formatCode="&quot;AT &quot;0"/>
    <numFmt numFmtId="166" formatCode="&quot;ATR &quot;0"/>
    <numFmt numFmtId="167" formatCode="&quot;[&quot;@&quot;]&quot;"/>
    <numFmt numFmtId="168" formatCode="&quot;20&quot;00&quot;/20&quot;00"/>
    <numFmt numFmtId="169" formatCode="&quot;IB&quot;000000"/>
  </numFmts>
  <fonts count="28" x14ac:knownFonts="1">
    <font>
      <sz val="10"/>
      <color theme="1"/>
      <name val="Arial Narrow"/>
      <family val="2"/>
    </font>
    <font>
      <b/>
      <sz val="14"/>
      <color theme="1"/>
      <name val="Arial Narrow"/>
      <family val="2"/>
    </font>
    <font>
      <b/>
      <sz val="12"/>
      <color theme="1"/>
      <name val="Arial Narrow"/>
      <family val="2"/>
    </font>
    <font>
      <b/>
      <sz val="10"/>
      <color theme="1"/>
      <name val="Arial Narrow"/>
      <family val="2"/>
    </font>
    <font>
      <b/>
      <sz val="10"/>
      <color theme="0"/>
      <name val="Arial Narrow"/>
      <family val="2"/>
    </font>
    <font>
      <b/>
      <sz val="11"/>
      <color theme="1"/>
      <name val="Arial Narrow"/>
      <family val="2"/>
    </font>
    <font>
      <sz val="10"/>
      <color rgb="FFFF0000"/>
      <name val="Arial Narrow"/>
      <family val="2"/>
    </font>
    <font>
      <sz val="10"/>
      <color theme="0"/>
      <name val="Arial Narrow"/>
      <family val="2"/>
    </font>
    <font>
      <b/>
      <sz val="10"/>
      <color rgb="FFFFFF00"/>
      <name val="Arial Narrow"/>
      <family val="2"/>
    </font>
    <font>
      <b/>
      <sz val="9"/>
      <color theme="1"/>
      <name val="Arial Narrow"/>
      <family val="2"/>
    </font>
    <font>
      <b/>
      <sz val="10"/>
      <color rgb="FFFFFF00"/>
      <name val="Arial Narrow"/>
      <family val="2"/>
      <charset val="238"/>
    </font>
    <font>
      <b/>
      <sz val="10"/>
      <color theme="1"/>
      <name val="Arial Narrow"/>
      <family val="2"/>
      <charset val="238"/>
    </font>
    <font>
      <b/>
      <sz val="10"/>
      <color rgb="FFFF0000"/>
      <name val="Arial Narrow"/>
      <family val="2"/>
      <charset val="238"/>
    </font>
    <font>
      <sz val="10"/>
      <color theme="0"/>
      <name val="Arial Narrow"/>
      <family val="2"/>
      <charset val="238"/>
    </font>
    <font>
      <b/>
      <sz val="10"/>
      <color theme="0"/>
      <name val="Arial Narrow"/>
      <family val="2"/>
      <charset val="238"/>
    </font>
    <font>
      <sz val="10"/>
      <color theme="1"/>
      <name val="Arial Narrow"/>
      <family val="2"/>
      <charset val="238"/>
    </font>
    <font>
      <b/>
      <sz val="10"/>
      <color rgb="FF00B050"/>
      <name val="Arial Narrow"/>
      <family val="2"/>
      <charset val="238"/>
    </font>
    <font>
      <sz val="9"/>
      <color theme="1"/>
      <name val="Arial Narrow"/>
      <family val="2"/>
      <charset val="238"/>
    </font>
    <font>
      <b/>
      <sz val="9"/>
      <color theme="0"/>
      <name val="Arial Narrow"/>
      <family val="2"/>
    </font>
    <font>
      <sz val="9"/>
      <color theme="1"/>
      <name val="Arial Narrow"/>
      <family val="2"/>
    </font>
    <font>
      <sz val="12"/>
      <color theme="1"/>
      <name val="Calibri"/>
      <family val="2"/>
      <charset val="238"/>
    </font>
    <font>
      <sz val="12"/>
      <color theme="1"/>
      <name val="Symbol"/>
      <family val="1"/>
      <charset val="2"/>
    </font>
    <font>
      <sz val="11"/>
      <color theme="1"/>
      <name val="Arial Narrow"/>
      <family val="2"/>
    </font>
    <font>
      <b/>
      <sz val="14"/>
      <color theme="1"/>
      <name val="Arial Narrow"/>
      <family val="2"/>
      <charset val="238"/>
    </font>
    <font>
      <b/>
      <sz val="12"/>
      <color theme="1"/>
      <name val="Arial Narrow"/>
      <family val="2"/>
      <charset val="238"/>
    </font>
    <font>
      <b/>
      <sz val="11"/>
      <color theme="1"/>
      <name val="Arial Narrow"/>
      <family val="2"/>
      <charset val="238"/>
    </font>
    <font>
      <b/>
      <sz val="9"/>
      <color rgb="FFFFFF00"/>
      <name val="Arial Narrow"/>
      <family val="2"/>
      <charset val="238"/>
    </font>
    <font>
      <u/>
      <sz val="10"/>
      <color theme="10"/>
      <name val="Arial Narrow"/>
      <family val="2"/>
    </font>
  </fonts>
  <fills count="7">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s>
  <borders count="16">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alignment horizontal="center" vertical="center"/>
    </xf>
    <xf numFmtId="0" fontId="27" fillId="0" borderId="0" applyNumberFormat="0" applyFill="0" applyBorder="0" applyAlignment="0" applyProtection="0">
      <alignment horizontal="center" vertical="center"/>
    </xf>
  </cellStyleXfs>
  <cellXfs count="203">
    <xf numFmtId="0" fontId="0" fillId="0" borderId="0" xfId="0">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164" fontId="1" fillId="0" borderId="0" xfId="0" applyNumberFormat="1" applyFont="1" applyAlignment="1">
      <alignment horizontal="left" vertical="center"/>
    </xf>
    <xf numFmtId="164" fontId="2" fillId="0" borderId="0" xfId="0" applyNumberFormat="1" applyFont="1" applyAlignment="1">
      <alignment horizontal="left" vertical="center"/>
    </xf>
    <xf numFmtId="0" fontId="0" fillId="0" borderId="0" xfId="0" applyFill="1">
      <alignment horizontal="center" vertical="center"/>
    </xf>
    <xf numFmtId="0" fontId="4" fillId="2" borderId="1" xfId="0" applyFont="1" applyFill="1" applyBorder="1" applyAlignment="1">
      <alignment horizontal="center" vertical="center" wrapText="1"/>
    </xf>
    <xf numFmtId="49" fontId="0" fillId="0" borderId="0" xfId="0" applyNumberFormat="1">
      <alignment horizontal="center" vertical="center"/>
    </xf>
    <xf numFmtId="0" fontId="0" fillId="0" borderId="0" xfId="0" applyFill="1" applyAlignment="1">
      <alignment horizontal="left" vertical="center"/>
    </xf>
    <xf numFmtId="0" fontId="5" fillId="0" borderId="0" xfId="0" applyFont="1" applyFill="1" applyAlignment="1">
      <alignment horizontal="left" vertical="center"/>
    </xf>
    <xf numFmtId="0" fontId="3" fillId="0" borderId="0" xfId="0" applyFont="1" applyFill="1" applyAlignment="1">
      <alignment horizontal="left" vertical="center"/>
    </xf>
    <xf numFmtId="164" fontId="0" fillId="0" borderId="0" xfId="0" applyNumberFormat="1" applyFill="1" applyAlignment="1">
      <alignment horizontal="center" vertical="center"/>
    </xf>
    <xf numFmtId="0" fontId="0" fillId="0" borderId="0" xfId="0" applyProtection="1">
      <alignment horizontal="center" vertical="center"/>
    </xf>
    <xf numFmtId="0" fontId="0" fillId="0" borderId="0" xfId="0" applyFill="1" applyProtection="1">
      <alignment horizontal="center" vertical="center"/>
    </xf>
    <xf numFmtId="166" fontId="0" fillId="0" borderId="0" xfId="0" applyNumberFormat="1" applyAlignment="1" applyProtection="1">
      <alignment horizontal="center" vertical="center"/>
    </xf>
    <xf numFmtId="0" fontId="0" fillId="0" borderId="0" xfId="0" applyAlignment="1" applyProtection="1">
      <alignment horizontal="right" vertical="center"/>
    </xf>
    <xf numFmtId="164" fontId="0" fillId="0" borderId="0" xfId="0" applyNumberFormat="1" applyFont="1" applyFill="1" applyAlignment="1">
      <alignment vertical="center"/>
    </xf>
    <xf numFmtId="0" fontId="7" fillId="4" borderId="0" xfId="0" applyFont="1" applyFill="1">
      <alignment horizontal="center" vertical="center"/>
    </xf>
    <xf numFmtId="0" fontId="7" fillId="4" borderId="0" xfId="0" applyFont="1" applyFill="1" applyAlignment="1">
      <alignment horizontal="left" vertical="center"/>
    </xf>
    <xf numFmtId="164" fontId="7" fillId="4" borderId="0" xfId="0" applyNumberFormat="1" applyFont="1" applyFill="1" applyAlignment="1">
      <alignment vertical="center"/>
    </xf>
    <xf numFmtId="164" fontId="7" fillId="4" borderId="0" xfId="0" applyNumberFormat="1" applyFont="1" applyFill="1" applyAlignment="1">
      <alignment horizontal="right" vertical="center"/>
    </xf>
    <xf numFmtId="164" fontId="7" fillId="0" borderId="0" xfId="0" applyNumberFormat="1" applyFont="1" applyFill="1" applyAlignment="1">
      <alignment vertical="center"/>
    </xf>
    <xf numFmtId="164" fontId="8" fillId="4" borderId="0" xfId="0" applyNumberFormat="1" applyFont="1" applyFill="1" applyAlignment="1">
      <alignment vertical="center"/>
    </xf>
    <xf numFmtId="0" fontId="3" fillId="0" borderId="0" xfId="0" applyFont="1" applyFill="1" applyAlignment="1">
      <alignment horizontal="right" vertical="center"/>
    </xf>
    <xf numFmtId="0" fontId="7" fillId="0" borderId="0" xfId="0" applyFont="1" applyFill="1">
      <alignment horizontal="center" vertical="center"/>
    </xf>
    <xf numFmtId="164" fontId="0" fillId="0" borderId="0" xfId="0" applyNumberFormat="1" applyAlignment="1">
      <alignment vertical="center"/>
    </xf>
    <xf numFmtId="0" fontId="4" fillId="4" borderId="0" xfId="0" applyFont="1" applyFill="1" applyAlignment="1">
      <alignment horizontal="right" vertical="center"/>
    </xf>
    <xf numFmtId="0" fontId="4" fillId="0" borderId="0" xfId="0" applyFont="1" applyFill="1" applyAlignment="1">
      <alignment horizontal="left" vertical="center"/>
    </xf>
    <xf numFmtId="0" fontId="7" fillId="0" borderId="0" xfId="0" applyFont="1" applyFill="1" applyAlignment="1">
      <alignment horizontal="left" vertical="center"/>
    </xf>
    <xf numFmtId="164" fontId="3" fillId="0" borderId="0" xfId="0" applyNumberFormat="1" applyFont="1" applyAlignment="1">
      <alignment vertical="center"/>
    </xf>
    <xf numFmtId="0" fontId="0" fillId="0" borderId="0" xfId="0" applyAlignment="1">
      <alignment horizontal="right" vertical="center"/>
    </xf>
    <xf numFmtId="1" fontId="3" fillId="0" borderId="2" xfId="0" applyNumberFormat="1" applyFont="1" applyBorder="1" applyAlignment="1">
      <alignment horizontal="center" vertical="center"/>
    </xf>
    <xf numFmtId="0" fontId="0" fillId="0" borderId="2" xfId="0" applyBorder="1">
      <alignment horizontal="center" vertical="center"/>
    </xf>
    <xf numFmtId="164" fontId="0" fillId="0" borderId="2" xfId="0" applyNumberFormat="1" applyFont="1" applyBorder="1" applyAlignment="1">
      <alignment horizontal="center"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166"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NumberFormat="1" applyFont="1" applyBorder="1" applyAlignment="1">
      <alignment horizontal="center" vertical="center"/>
    </xf>
    <xf numFmtId="0" fontId="3" fillId="0" borderId="2" xfId="0" applyFont="1" applyBorder="1">
      <alignment horizontal="center" vertical="center"/>
    </xf>
    <xf numFmtId="0" fontId="3" fillId="0" borderId="2" xfId="0" applyFont="1" applyBorder="1" applyAlignment="1">
      <alignment horizontal="center" vertical="center"/>
    </xf>
    <xf numFmtId="1" fontId="0" fillId="0" borderId="0" xfId="0" applyNumberFormat="1" applyFill="1">
      <alignment horizontal="center" vertical="center"/>
    </xf>
    <xf numFmtId="164" fontId="0" fillId="0" borderId="0" xfId="0" applyNumberFormat="1" applyFill="1" applyAlignment="1">
      <alignment vertical="center"/>
    </xf>
    <xf numFmtId="0" fontId="0" fillId="0" borderId="0" xfId="0" applyAlignment="1">
      <alignment horizontal="left" vertical="center"/>
    </xf>
    <xf numFmtId="0" fontId="3" fillId="0" borderId="0" xfId="0" applyFont="1" applyAlignment="1">
      <alignment horizontal="right" vertical="center"/>
    </xf>
    <xf numFmtId="0" fontId="0" fillId="4" borderId="0" xfId="0" applyFill="1">
      <alignment horizontal="center" vertical="center"/>
    </xf>
    <xf numFmtId="0" fontId="4" fillId="4" borderId="0" xfId="0" applyFont="1" applyFill="1" applyAlignment="1">
      <alignment horizontal="left" vertical="center"/>
    </xf>
    <xf numFmtId="0" fontId="0" fillId="0" borderId="0" xfId="0" applyFill="1" applyAlignment="1">
      <alignment vertical="center"/>
    </xf>
    <xf numFmtId="164" fontId="4" fillId="2" borderId="14"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textRotation="90" wrapText="1"/>
    </xf>
    <xf numFmtId="166" fontId="4" fillId="2" borderId="15" xfId="0" applyNumberFormat="1" applyFont="1" applyFill="1" applyBorder="1" applyAlignment="1">
      <alignment horizontal="center" vertical="center" wrapText="1"/>
    </xf>
    <xf numFmtId="0" fontId="3" fillId="0" borderId="0" xfId="0" applyFont="1" applyAlignment="1">
      <alignment horizontal="left" vertical="center"/>
    </xf>
    <xf numFmtId="165" fontId="4" fillId="2" borderId="2" xfId="0" applyNumberFormat="1" applyFont="1" applyFill="1" applyBorder="1" applyAlignment="1">
      <alignment horizontal="center" vertical="center" wrapText="1"/>
    </xf>
    <xf numFmtId="164" fontId="6" fillId="0" borderId="0" xfId="0" applyNumberFormat="1" applyFont="1" applyFill="1" applyAlignment="1">
      <alignment vertical="center"/>
    </xf>
    <xf numFmtId="0" fontId="0" fillId="0" borderId="0" xfId="0" applyAlignment="1">
      <alignment vertical="center"/>
    </xf>
    <xf numFmtId="0" fontId="11" fillId="0" borderId="0" xfId="0" applyFont="1" applyAlignment="1">
      <alignment horizontal="left" vertical="center"/>
    </xf>
    <xf numFmtId="1" fontId="3" fillId="0" borderId="0" xfId="0" applyNumberFormat="1" applyFont="1" applyBorder="1" applyAlignment="1">
      <alignment horizontal="center" vertical="center"/>
    </xf>
    <xf numFmtId="0" fontId="3" fillId="0" borderId="0" xfId="0" applyFont="1" applyBorder="1">
      <alignment horizontal="center" vertical="center"/>
    </xf>
    <xf numFmtId="0" fontId="3" fillId="0" borderId="0" xfId="0" applyFont="1" applyBorder="1" applyAlignment="1">
      <alignment horizontal="center" vertical="center"/>
    </xf>
    <xf numFmtId="0" fontId="11" fillId="0" borderId="0" xfId="0" applyFont="1" applyAlignment="1">
      <alignment horizontal="right" vertical="center"/>
    </xf>
    <xf numFmtId="1" fontId="0" fillId="0" borderId="0" xfId="0" applyNumberFormat="1">
      <alignment horizontal="center" vertical="center"/>
    </xf>
    <xf numFmtId="164" fontId="13" fillId="4" borderId="0" xfId="0" applyNumberFormat="1" applyFont="1" applyFill="1" applyAlignment="1">
      <alignment vertical="center"/>
    </xf>
    <xf numFmtId="164" fontId="4" fillId="2" borderId="2" xfId="0" applyNumberFormat="1" applyFont="1" applyFill="1" applyBorder="1" applyAlignment="1">
      <alignment horizontal="center" vertical="center" wrapText="1" readingOrder="1"/>
    </xf>
    <xf numFmtId="0" fontId="4" fillId="2" borderId="2" xfId="0" applyFont="1" applyFill="1" applyBorder="1" applyAlignment="1">
      <alignment horizontal="center" vertical="center" wrapText="1" readingOrder="1"/>
    </xf>
    <xf numFmtId="166" fontId="4" fillId="2" borderId="2" xfId="0" applyNumberFormat="1" applyFont="1" applyFill="1" applyBorder="1" applyAlignment="1">
      <alignment horizontal="center" vertical="center" wrapText="1" readingOrder="1"/>
    </xf>
    <xf numFmtId="0" fontId="0" fillId="0" borderId="0" xfId="0" applyAlignment="1">
      <alignment horizontal="center" vertical="center" readingOrder="1"/>
    </xf>
    <xf numFmtId="0" fontId="14" fillId="4" borderId="0" xfId="0" applyFont="1" applyFill="1" applyAlignment="1">
      <alignment horizontal="center" vertical="center" wrapText="1"/>
    </xf>
    <xf numFmtId="0" fontId="0" fillId="0" borderId="0" xfId="0" quotePrefix="1" applyNumberFormat="1">
      <alignment horizontal="center" vertical="center"/>
    </xf>
    <xf numFmtId="0" fontId="0" fillId="0" borderId="0" xfId="0" applyNumberFormat="1">
      <alignment horizontal="center" vertical="center"/>
    </xf>
    <xf numFmtId="164" fontId="0" fillId="0" borderId="0" xfId="0" applyNumberFormat="1" applyAlignment="1">
      <alignment horizontal="right" vertical="center"/>
    </xf>
    <xf numFmtId="164" fontId="10" fillId="4" borderId="0" xfId="0" applyNumberFormat="1" applyFont="1" applyFill="1" applyAlignment="1">
      <alignment vertical="center"/>
    </xf>
    <xf numFmtId="0" fontId="12" fillId="0" borderId="0" xfId="0" applyFont="1" applyAlignment="1">
      <alignment horizontal="left" vertical="center"/>
    </xf>
    <xf numFmtId="1" fontId="12" fillId="0" borderId="0" xfId="0" applyNumberFormat="1" applyFont="1" applyAlignment="1">
      <alignment horizontal="center" vertical="center"/>
    </xf>
    <xf numFmtId="0" fontId="11" fillId="0" borderId="0" xfId="0" applyFo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0" borderId="0" xfId="0" applyFont="1" applyAlignment="1">
      <alignment horizontal="center" vertical="center" wrapText="1" readingOrder="1"/>
    </xf>
    <xf numFmtId="0" fontId="15" fillId="0" borderId="0" xfId="0" applyFo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4" fillId="4" borderId="0" xfId="0" applyFont="1" applyFill="1" applyAlignment="1">
      <alignment horizontal="left" vertical="center"/>
    </xf>
    <xf numFmtId="0" fontId="11" fillId="0" borderId="0" xfId="0" applyFont="1" applyFill="1" applyAlignment="1">
      <alignment horizontal="left" vertical="center"/>
    </xf>
    <xf numFmtId="164"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166" fontId="18" fillId="2" borderId="2" xfId="0" applyNumberFormat="1" applyFont="1" applyFill="1" applyBorder="1" applyAlignment="1">
      <alignment horizontal="center" vertical="center"/>
    </xf>
    <xf numFmtId="165" fontId="18" fillId="2" borderId="2"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21" fillId="0" borderId="0" xfId="0" applyFont="1" applyAlignment="1">
      <alignment horizontal="left" vertical="center" indent="7"/>
    </xf>
    <xf numFmtId="0" fontId="20" fillId="0" borderId="0" xfId="0" applyFont="1">
      <alignment horizontal="center" vertical="center"/>
    </xf>
    <xf numFmtId="0" fontId="0" fillId="0" borderId="2" xfId="0" applyBorder="1" applyAlignment="1">
      <alignment horizontal="center" vertical="center" wrapText="1"/>
    </xf>
    <xf numFmtId="1" fontId="16" fillId="0" borderId="0" xfId="0" applyNumberFormat="1" applyFont="1" applyFill="1" applyAlignment="1">
      <alignment horizontal="left" vertical="center"/>
    </xf>
    <xf numFmtId="0" fontId="16" fillId="0" borderId="0" xfId="0" applyFont="1" applyFill="1" applyAlignment="1">
      <alignment horizontal="left" vertical="center"/>
    </xf>
    <xf numFmtId="0" fontId="3" fillId="4" borderId="0" xfId="0" applyFont="1" applyFill="1" applyAlignment="1">
      <alignment horizontal="right" vertical="center"/>
    </xf>
    <xf numFmtId="0" fontId="12" fillId="4" borderId="0" xfId="0" applyFont="1" applyFill="1" applyAlignment="1">
      <alignment horizontal="left" vertical="center"/>
    </xf>
    <xf numFmtId="16" fontId="5" fillId="0" borderId="0" xfId="0" applyNumberFormat="1" applyFont="1" applyFill="1" applyAlignment="1">
      <alignment horizontal="left" vertical="center"/>
    </xf>
    <xf numFmtId="168" fontId="0" fillId="0" borderId="0" xfId="0" applyNumberFormat="1" applyAlignment="1">
      <alignment horizontal="center" vertical="center"/>
    </xf>
    <xf numFmtId="0" fontId="3" fillId="0" borderId="0" xfId="0" applyFont="1" applyAlignment="1">
      <alignment vertical="center"/>
    </xf>
    <xf numFmtId="168" fontId="3" fillId="0" borderId="0" xfId="0" applyNumberFormat="1" applyFont="1" applyAlignment="1">
      <alignment horizontal="center" vertical="center"/>
    </xf>
    <xf numFmtId="0" fontId="3" fillId="0" borderId="0" xfId="0" applyFon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left" vertical="center"/>
    </xf>
    <xf numFmtId="0" fontId="23" fillId="0" borderId="0" xfId="0" applyFont="1" applyAlignment="1">
      <alignment horizontal="left" vertical="center"/>
    </xf>
    <xf numFmtId="0" fontId="24" fillId="0" borderId="0" xfId="0" applyFont="1" applyAlignment="1">
      <alignment horizontal="right" vertical="center"/>
    </xf>
    <xf numFmtId="168" fontId="24" fillId="0" borderId="0" xfId="0" applyNumberFormat="1" applyFont="1" applyAlignment="1">
      <alignment horizontal="left" vertical="center"/>
    </xf>
    <xf numFmtId="0" fontId="25" fillId="0" borderId="0" xfId="0" applyFont="1" applyAlignment="1">
      <alignment horizontal="right" vertical="center"/>
    </xf>
    <xf numFmtId="168" fontId="25" fillId="0" borderId="0" xfId="0" applyNumberFormat="1" applyFont="1" applyAlignment="1">
      <alignment horizontal="left" vertical="center"/>
    </xf>
    <xf numFmtId="14" fontId="25" fillId="0" borderId="0" xfId="0" applyNumberFormat="1" applyFont="1" applyAlignment="1">
      <alignment horizontal="center" vertical="center"/>
    </xf>
    <xf numFmtId="0" fontId="22" fillId="0" borderId="0" xfId="0" applyFont="1" applyAlignment="1">
      <alignment horizontal="center" vertical="center"/>
    </xf>
    <xf numFmtId="168" fontId="22" fillId="0" borderId="0" xfId="0" applyNumberFormat="1" applyFont="1" applyAlignment="1">
      <alignment horizontal="center" vertical="center"/>
    </xf>
    <xf numFmtId="164" fontId="26" fillId="4" borderId="0" xfId="0" applyNumberFormat="1" applyFont="1" applyFill="1" applyAlignment="1">
      <alignment vertical="center"/>
    </xf>
    <xf numFmtId="0" fontId="0" fillId="4" borderId="0" xfId="0" applyFill="1" applyAlignment="1">
      <alignment horizontal="center" vertical="center"/>
    </xf>
    <xf numFmtId="0" fontId="0" fillId="0" borderId="0" xfId="0" applyFont="1" applyBorder="1" applyAlignment="1">
      <alignment horizontal="center" vertical="center"/>
    </xf>
    <xf numFmtId="0" fontId="0" fillId="5" borderId="0" xfId="0" applyFill="1">
      <alignment horizontal="center" vertical="center"/>
    </xf>
    <xf numFmtId="0" fontId="10" fillId="4" borderId="0" xfId="0" applyFont="1" applyFill="1" applyAlignment="1">
      <alignment horizontal="left" vertical="center"/>
    </xf>
    <xf numFmtId="169" fontId="22" fillId="0" borderId="0" xfId="0" applyNumberFormat="1" applyFont="1" applyAlignment="1" applyProtection="1">
      <alignment horizontal="center" vertical="center"/>
      <protection locked="0"/>
    </xf>
    <xf numFmtId="0" fontId="22" fillId="0" borderId="0" xfId="0" applyFont="1" applyAlignment="1" applyProtection="1">
      <alignment horizontal="center" vertical="center"/>
      <protection locked="0"/>
    </xf>
    <xf numFmtId="0" fontId="0" fillId="3" borderId="2" xfId="0" applyFont="1" applyFill="1" applyBorder="1" applyProtection="1">
      <alignment horizontal="center" vertical="center"/>
      <protection locked="0"/>
    </xf>
    <xf numFmtId="0" fontId="0" fillId="3" borderId="2" xfId="0" applyNumberFormat="1" applyFont="1" applyFill="1" applyBorder="1" applyProtection="1">
      <alignment horizontal="center" vertical="center"/>
      <protection locked="0"/>
    </xf>
    <xf numFmtId="49" fontId="0" fillId="3" borderId="2" xfId="0" applyNumberFormat="1" applyFont="1" applyFill="1" applyBorder="1" applyProtection="1">
      <alignment horizontal="center" vertical="center"/>
      <protection locked="0"/>
    </xf>
    <xf numFmtId="164" fontId="0" fillId="0" borderId="2" xfId="0" applyNumberFormat="1" applyFont="1" applyBorder="1" applyAlignment="1" applyProtection="1">
      <alignment horizontal="center" vertical="center"/>
      <protection locked="0"/>
    </xf>
    <xf numFmtId="0" fontId="0" fillId="3" borderId="2" xfId="0" applyFont="1" applyFill="1" applyBorder="1" applyAlignment="1" applyProtection="1">
      <alignment horizontal="center" vertical="center"/>
      <protection locked="0"/>
    </xf>
    <xf numFmtId="0" fontId="0" fillId="0" borderId="2" xfId="0" applyFont="1" applyBorder="1" applyAlignment="1" applyProtection="1">
      <alignment horizontal="center" vertical="center"/>
    </xf>
    <xf numFmtId="164" fontId="0" fillId="0" borderId="2" xfId="0" applyNumberFormat="1" applyFont="1" applyBorder="1" applyAlignment="1" applyProtection="1">
      <alignment horizontal="center" vertical="center"/>
    </xf>
    <xf numFmtId="0" fontId="0" fillId="6" borderId="2" xfId="0" applyFont="1" applyFill="1" applyBorder="1" applyAlignment="1" applyProtection="1">
      <alignment horizontal="right" vertical="center"/>
      <protection locked="0"/>
    </xf>
    <xf numFmtId="167" fontId="0" fillId="6" borderId="2" xfId="0" applyNumberFormat="1" applyFont="1" applyFill="1" applyBorder="1" applyAlignment="1" applyProtection="1">
      <alignment horizontal="left" vertical="center"/>
      <protection locked="0"/>
    </xf>
    <xf numFmtId="0" fontId="0" fillId="6" borderId="2" xfId="0" applyFont="1" applyFill="1" applyBorder="1" applyAlignment="1" applyProtection="1">
      <alignment horizontal="center" vertical="center"/>
      <protection locked="0"/>
    </xf>
    <xf numFmtId="0" fontId="0" fillId="3" borderId="2" xfId="0" applyFont="1" applyFill="1" applyBorder="1" applyAlignment="1" applyProtection="1">
      <alignment horizontal="right" vertical="center"/>
      <protection locked="0"/>
    </xf>
    <xf numFmtId="167" fontId="0" fillId="3" borderId="2" xfId="0" applyNumberFormat="1" applyFont="1" applyFill="1" applyBorder="1" applyAlignment="1" applyProtection="1">
      <alignment horizontal="left" vertical="center"/>
      <protection locked="0"/>
    </xf>
    <xf numFmtId="0" fontId="0" fillId="5" borderId="2" xfId="0" applyFont="1" applyFill="1" applyBorder="1" applyProtection="1">
      <alignment horizontal="center" vertical="center"/>
      <protection locked="0"/>
    </xf>
    <xf numFmtId="0" fontId="0" fillId="5" borderId="2" xfId="0" applyFont="1" applyFill="1" applyBorder="1" applyAlignment="1" applyProtection="1">
      <alignment horizontal="center" vertical="center"/>
      <protection locked="0"/>
    </xf>
    <xf numFmtId="164" fontId="1" fillId="0" borderId="0" xfId="0" applyNumberFormat="1" applyFont="1" applyAlignment="1" applyProtection="1">
      <alignment horizontal="left" vertical="center"/>
    </xf>
    <xf numFmtId="0" fontId="0" fillId="0" borderId="0" xfId="0" applyAlignment="1" applyProtection="1">
      <alignment horizontal="center" vertical="center"/>
    </xf>
    <xf numFmtId="164" fontId="5" fillId="0" borderId="0" xfId="0" applyNumberFormat="1" applyFont="1" applyAlignment="1" applyProtection="1">
      <alignment horizontal="left" vertical="center"/>
    </xf>
    <xf numFmtId="164" fontId="2" fillId="0" borderId="0" xfId="0" applyNumberFormat="1" applyFont="1" applyAlignment="1" applyProtection="1">
      <alignment horizontal="left" vertical="center"/>
    </xf>
    <xf numFmtId="0" fontId="5" fillId="0" borderId="0" xfId="0" applyFont="1" applyAlignment="1" applyProtection="1">
      <alignment horizontal="left" vertical="center"/>
    </xf>
    <xf numFmtId="0" fontId="0" fillId="0" borderId="0" xfId="0" applyBorder="1" applyAlignment="1" applyProtection="1">
      <alignment vertical="top"/>
    </xf>
    <xf numFmtId="164" fontId="0" fillId="0" borderId="0" xfId="0" applyNumberFormat="1" applyAlignment="1" applyProtection="1">
      <alignment horizontal="center" vertical="center"/>
    </xf>
    <xf numFmtId="0" fontId="0" fillId="0" borderId="0" xfId="0" applyBorder="1" applyAlignment="1" applyProtection="1">
      <alignment vertical="top" wrapText="1"/>
    </xf>
    <xf numFmtId="0" fontId="19" fillId="0" borderId="0" xfId="0" applyFont="1" applyAlignment="1">
      <alignment horizontal="center" vertical="center"/>
    </xf>
    <xf numFmtId="0" fontId="14" fillId="4" borderId="2" xfId="0" applyFont="1" applyFill="1" applyBorder="1" applyAlignment="1">
      <alignment horizontal="center" vertical="center"/>
    </xf>
    <xf numFmtId="0" fontId="0" fillId="0" borderId="2" xfId="0" applyBorder="1" applyAlignment="1">
      <alignment horizontal="left" vertical="center"/>
    </xf>
    <xf numFmtId="0" fontId="0" fillId="0" borderId="0" xfId="0" applyFill="1" applyBorder="1" applyAlignment="1" applyProtection="1">
      <alignment horizontal="center" vertical="center"/>
    </xf>
    <xf numFmtId="0" fontId="4" fillId="4" borderId="0" xfId="0" applyFont="1" applyFill="1" applyAlignment="1" applyProtection="1">
      <alignment horizontal="right" vertical="center"/>
    </xf>
    <xf numFmtId="164" fontId="8" fillId="4" borderId="0" xfId="0" applyNumberFormat="1" applyFont="1" applyFill="1" applyAlignment="1" applyProtection="1">
      <alignment vertical="center"/>
    </xf>
    <xf numFmtId="0" fontId="7" fillId="4" borderId="0" xfId="0" applyFont="1" applyFill="1" applyProtection="1">
      <alignment horizontal="center" vertical="center"/>
    </xf>
    <xf numFmtId="0" fontId="0" fillId="4" borderId="0" xfId="0" applyFill="1" applyProtection="1">
      <alignment horizontal="center" vertical="center"/>
    </xf>
    <xf numFmtId="1" fontId="0" fillId="4" borderId="0" xfId="0" applyNumberFormat="1" applyFill="1" applyProtection="1">
      <alignment horizontal="center" vertical="center"/>
    </xf>
    <xf numFmtId="0" fontId="0" fillId="0" borderId="0" xfId="0" applyFill="1" applyAlignment="1" applyProtection="1">
      <alignment horizontal="left" vertical="center"/>
    </xf>
    <xf numFmtId="0" fontId="4" fillId="4" borderId="0" xfId="0" applyFont="1" applyFill="1" applyAlignment="1" applyProtection="1">
      <alignment horizontal="left" vertical="center"/>
    </xf>
    <xf numFmtId="0" fontId="0" fillId="4" borderId="0" xfId="0" applyFill="1" applyAlignment="1" applyProtection="1">
      <alignment horizontal="left" vertical="center"/>
    </xf>
    <xf numFmtId="0" fontId="12" fillId="0" borderId="0" xfId="0" applyFont="1" applyAlignment="1" applyProtection="1">
      <alignment horizontal="left" vertical="center"/>
    </xf>
    <xf numFmtId="164" fontId="4" fillId="2" borderId="2" xfId="0" applyNumberFormat="1" applyFont="1" applyFill="1" applyBorder="1" applyAlignment="1" applyProtection="1">
      <alignment horizontal="center" vertical="center"/>
    </xf>
    <xf numFmtId="0" fontId="4" fillId="2" borderId="2"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xf>
    <xf numFmtId="0" fontId="0" fillId="0" borderId="0" xfId="0" applyFill="1" applyAlignment="1" applyProtection="1">
      <alignment horizontal="center" vertical="center" wrapText="1"/>
    </xf>
    <xf numFmtId="0" fontId="0" fillId="3" borderId="2" xfId="0" applyFont="1" applyFill="1" applyBorder="1" applyAlignment="1" applyProtection="1">
      <alignment horizontal="center" vertical="center"/>
    </xf>
    <xf numFmtId="0" fontId="5" fillId="0" borderId="0" xfId="0" applyFont="1" applyProtection="1">
      <alignment horizontal="center" vertical="center"/>
    </xf>
    <xf numFmtId="0" fontId="0" fillId="0" borderId="0" xfId="0" applyAlignment="1" applyProtection="1">
      <alignment horizontal="left" vertical="top"/>
    </xf>
    <xf numFmtId="0" fontId="0" fillId="3" borderId="2" xfId="0" applyNumberFormat="1" applyFont="1" applyFill="1" applyBorder="1" applyAlignment="1" applyProtection="1">
      <alignment horizontal="center" vertical="center"/>
    </xf>
    <xf numFmtId="1" fontId="3" fillId="0" borderId="2" xfId="0" applyNumberFormat="1" applyFont="1" applyBorder="1" applyAlignment="1" applyProtection="1">
      <alignment horizontal="center" vertical="center"/>
    </xf>
    <xf numFmtId="0" fontId="3" fillId="0" borderId="2" xfId="0" applyFont="1" applyBorder="1" applyProtection="1">
      <alignment horizontal="center" vertical="center"/>
    </xf>
    <xf numFmtId="0" fontId="0" fillId="0" borderId="0" xfId="0" applyFont="1" applyProtection="1">
      <alignment horizontal="center" vertical="center"/>
    </xf>
    <xf numFmtId="1" fontId="0" fillId="0" borderId="0" xfId="0" applyNumberFormat="1" applyAlignment="1" applyProtection="1">
      <alignment horizontal="center" vertical="center"/>
    </xf>
    <xf numFmtId="0" fontId="0" fillId="0" borderId="0" xfId="0" applyAlignment="1" applyProtection="1">
      <alignment horizontal="left" vertical="center"/>
    </xf>
    <xf numFmtId="0" fontId="5" fillId="0" borderId="0" xfId="0" applyFont="1" applyFill="1" applyAlignment="1" applyProtection="1">
      <alignment horizontal="left" vertical="center"/>
    </xf>
    <xf numFmtId="1" fontId="0" fillId="0" borderId="0" xfId="0" applyNumberFormat="1" applyFill="1" applyProtection="1">
      <alignment horizontal="center" vertical="center"/>
    </xf>
    <xf numFmtId="0" fontId="7" fillId="4" borderId="0" xfId="0" applyFont="1" applyFill="1" applyAlignment="1" applyProtection="1">
      <alignment horizontal="left" vertical="center"/>
    </xf>
    <xf numFmtId="0" fontId="3" fillId="0" borderId="0" xfId="0" applyFont="1" applyAlignment="1" applyProtection="1">
      <alignment horizontal="right" vertical="center"/>
    </xf>
    <xf numFmtId="0" fontId="12" fillId="0" borderId="0" xfId="0" applyFont="1" applyFill="1" applyAlignment="1" applyProtection="1">
      <alignment horizontal="left" vertical="center"/>
    </xf>
    <xf numFmtId="0" fontId="6" fillId="0" borderId="0" xfId="0" applyFont="1" applyAlignment="1" applyProtection="1">
      <alignment horizontal="left" vertical="center"/>
    </xf>
    <xf numFmtId="0" fontId="0" fillId="0" borderId="2" xfId="0" applyBorder="1" applyProtection="1">
      <alignment horizontal="center" vertical="center"/>
    </xf>
    <xf numFmtId="0" fontId="27" fillId="3" borderId="2" xfId="1" applyFill="1" applyBorder="1" applyProtection="1">
      <alignment horizontal="center" vertical="center"/>
      <protection locked="0"/>
    </xf>
    <xf numFmtId="0" fontId="0" fillId="3" borderId="2" xfId="0" applyNumberFormat="1" applyFont="1" applyFill="1" applyBorder="1" applyAlignment="1" applyProtection="1">
      <alignment horizontal="center" vertical="center"/>
      <protection locked="0"/>
    </xf>
    <xf numFmtId="0" fontId="0" fillId="0" borderId="3" xfId="0"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3" xfId="0" applyBorder="1" applyAlignment="1" applyProtection="1">
      <alignment horizontal="center" vertical="top" wrapText="1"/>
      <protection locked="0"/>
    </xf>
    <xf numFmtId="0" fontId="0" fillId="0" borderId="4" xfId="0" applyBorder="1" applyAlignment="1" applyProtection="1">
      <alignment horizontal="center" vertical="top"/>
      <protection locked="0"/>
    </xf>
    <xf numFmtId="0" fontId="0" fillId="0" borderId="5" xfId="0" applyBorder="1" applyAlignment="1" applyProtection="1">
      <alignment horizontal="center" vertical="top"/>
      <protection locked="0"/>
    </xf>
    <xf numFmtId="0" fontId="0" fillId="0" borderId="6" xfId="0"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0" fillId="0" borderId="9" xfId="0" applyBorder="1" applyAlignment="1" applyProtection="1">
      <alignment horizontal="center" vertical="top"/>
      <protection locked="0"/>
    </xf>
    <xf numFmtId="0" fontId="0" fillId="0" borderId="10" xfId="0" applyBorder="1" applyAlignment="1" applyProtection="1">
      <alignment horizontal="center" vertical="top"/>
      <protection locked="0"/>
    </xf>
    <xf numFmtId="0" fontId="27" fillId="5" borderId="11" xfId="1" applyFill="1" applyBorder="1" applyAlignment="1" applyProtection="1">
      <alignment horizontal="center" vertical="center"/>
      <protection locked="0"/>
    </xf>
    <xf numFmtId="0" fontId="27" fillId="5" borderId="12" xfId="1" applyFill="1" applyBorder="1" applyAlignment="1" applyProtection="1">
      <alignment horizontal="center" vertical="center"/>
      <protection locked="0"/>
    </xf>
    <xf numFmtId="0" fontId="27" fillId="5" borderId="13" xfId="1" applyFill="1" applyBorder="1" applyAlignment="1" applyProtection="1">
      <alignment horizontal="center" vertical="center"/>
      <protection locked="0"/>
    </xf>
    <xf numFmtId="0" fontId="15" fillId="0" borderId="0" xfId="0" applyFont="1" applyAlignment="1">
      <alignment horizontal="center" vertical="center" wrapText="1" readingOrder="1"/>
    </xf>
    <xf numFmtId="0" fontId="27" fillId="5" borderId="2" xfId="1" applyFill="1" applyBorder="1" applyAlignment="1" applyProtection="1">
      <alignment horizontal="center" vertical="center"/>
      <protection locked="0"/>
    </xf>
    <xf numFmtId="0" fontId="0" fillId="0" borderId="3"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0" fillId="0" borderId="2" xfId="0" applyBorder="1" applyAlignment="1" applyProtection="1">
      <alignment horizontal="left" vertical="top"/>
      <protection locked="0"/>
    </xf>
  </cellXfs>
  <cellStyles count="2">
    <cellStyle name="Hyperlink" xfId="1" builtinId="8"/>
    <cellStyle name="Normal" xfId="0" builtinId="0" customBuiltin="1"/>
  </cellStyles>
  <dxfs count="26">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ill>
        <patternFill>
          <bgColor rgb="FFFF000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7C97E012-481E-4E0B-A298-AAD358F03F10}">
      <tableStyleElement type="wholeTable" dxfId="25"/>
      <tableStyleElement type="headerRow" dxfId="24"/>
    </tableStyle>
    <tableStyle name="Table Style 1" pivot="0" count="1" xr9:uid="{00000000-0011-0000-FFFF-FFFF00000000}">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zePodataka_1\seminarski_radovi\arhiva\BPI_seminarski_predlozak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1. Uvod"/>
      <sheetName val="2. Specifikacija"/>
      <sheetName val="3.1. Entiteti i atributi"/>
      <sheetName val="4.1. ER dijagram"/>
      <sheetName val="4.2.1. Prevođenje entiteta"/>
      <sheetName val="4.2.2. Prevođenje poveznika"/>
      <sheetName val="4.3. Strukturalna komponenta"/>
      <sheetName val="4.4. Integritetna komponenta"/>
      <sheetName val="5.1. Relationship"/>
      <sheetName val="5.2. Tabele"/>
      <sheetName val="5.3. Upiti"/>
      <sheetName val="5.4. Forme"/>
      <sheetName val="5.5. Izvještaji"/>
      <sheetName val="6. Testiranje"/>
      <sheetName val="7. Verfikacija i validacija"/>
      <sheetName val="8. Korisničko uputstvo"/>
      <sheetName val="9. Zaključak"/>
      <sheetName val="LOOKUP - HIDE u konačnoj verzi"/>
    </sheetNames>
    <sheetDataSet>
      <sheetData sheetId="0" refreshError="1"/>
      <sheetData sheetId="1" refreshError="1"/>
      <sheetData sheetId="2" refreshError="1"/>
      <sheetData sheetId="3">
        <row r="54">
          <cell r="S5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SLIKE\Relacije%20access.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SLIKE\UPITI\getSuspendovani.jpg" TargetMode="External"/><Relationship Id="rId13" Type="http://schemas.openxmlformats.org/officeDocument/2006/relationships/hyperlink" Target="SLIKE\UPITI\fanUt.jpg" TargetMode="External"/><Relationship Id="rId3" Type="http://schemas.openxmlformats.org/officeDocument/2006/relationships/hyperlink" Target="SLIKE\UPITI\procenatDatihGolova.jpg" TargetMode="External"/><Relationship Id="rId7" Type="http://schemas.openxmlformats.org/officeDocument/2006/relationships/hyperlink" Target="SLIKE\UPITI\titulaPoGodini.jpg" TargetMode="External"/><Relationship Id="rId12" Type="http://schemas.openxmlformats.org/officeDocument/2006/relationships/hyperlink" Target="SLIKE\UPITI\delete.jpg" TargetMode="External"/><Relationship Id="rId2" Type="http://schemas.openxmlformats.org/officeDocument/2006/relationships/hyperlink" Target="SLIKE\UPITI\najStrelci.jpg" TargetMode="External"/><Relationship Id="rId1" Type="http://schemas.openxmlformats.org/officeDocument/2006/relationships/hyperlink" Target="SLIKE\UPITI\IgraciUKlubu.jpg" TargetMode="External"/><Relationship Id="rId6" Type="http://schemas.openxmlformats.org/officeDocument/2006/relationships/hyperlink" Target="SLIKE\UPITI\ZdravstvenoStanje.jpg" TargetMode="External"/><Relationship Id="rId11" Type="http://schemas.openxmlformats.org/officeDocument/2006/relationships/hyperlink" Target="SLIKE\UPITI\update.jpg" TargetMode="External"/><Relationship Id="rId5" Type="http://schemas.openxmlformats.org/officeDocument/2006/relationships/hyperlink" Target="SLIKE\UPITI\igracPoPoziciji.jpg" TargetMode="External"/><Relationship Id="rId15" Type="http://schemas.openxmlformats.org/officeDocument/2006/relationships/hyperlink" Target="SLIKE\UPITI\odigraneMinute.jpg" TargetMode="External"/><Relationship Id="rId10" Type="http://schemas.openxmlformats.org/officeDocument/2006/relationships/hyperlink" Target="SLIKE\UPITI\brojAsistencija.jpg" TargetMode="External"/><Relationship Id="rId4" Type="http://schemas.openxmlformats.org/officeDocument/2006/relationships/hyperlink" Target="SLIKE\UPITI\igracPoDrzavi.jpg" TargetMode="External"/><Relationship Id="rId9" Type="http://schemas.openxmlformats.org/officeDocument/2006/relationships/hyperlink" Target="SLIKE\UPITI\getIgracSearch.jpg" TargetMode="External"/><Relationship Id="rId14" Type="http://schemas.openxmlformats.org/officeDocument/2006/relationships/hyperlink" Target="SLIKE\UPITI\igracUt.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SLIKE\ENTITETI%20-%20POVEZNICI\igraci-drzave.jpg" TargetMode="External"/><Relationship Id="rId3" Type="http://schemas.openxmlformats.org/officeDocument/2006/relationships/hyperlink" Target="SLIKE\ENTITETI%20-%20POVEZNICI\takmicenja-raspored.jpg" TargetMode="External"/><Relationship Id="rId7" Type="http://schemas.openxmlformats.org/officeDocument/2006/relationships/hyperlink" Target="SLIKE\ENTITETI%20-%20POVEZNICI\strucniStab-drzave.jpg" TargetMode="External"/><Relationship Id="rId2" Type="http://schemas.openxmlformats.org/officeDocument/2006/relationships/hyperlink" Target="SLIKE\ENTITETI%20-%20POVEZNICI\titule-takmicenja.jpg" TargetMode="External"/><Relationship Id="rId1" Type="http://schemas.openxmlformats.org/officeDocument/2006/relationships/hyperlink" Target="IB170027_&#262;ati&#263;%20Ajdin.vsdx" TargetMode="External"/><Relationship Id="rId6" Type="http://schemas.openxmlformats.org/officeDocument/2006/relationships/hyperlink" Target="SLIKE\ENTITETI%20-%20POVEZNICI\igraci-odig.ut.jpg" TargetMode="External"/><Relationship Id="rId5" Type="http://schemas.openxmlformats.org/officeDocument/2006/relationships/hyperlink" Target="SLIKE\ENTITETI%20-%20POVEZNICI\fan-ut.jpg" TargetMode="External"/><Relationship Id="rId10" Type="http://schemas.openxmlformats.org/officeDocument/2006/relationships/printerSettings" Target="../printerSettings/printerSettings2.bin"/><Relationship Id="rId4" Type="http://schemas.openxmlformats.org/officeDocument/2006/relationships/hyperlink" Target="SLIKE\ENTITETI%20-%20POVEZNICI\odig.ut.-takmicenje.jpg" TargetMode="External"/><Relationship Id="rId9" Type="http://schemas.openxmlformats.org/officeDocument/2006/relationships/hyperlink" Target="SLIKE\ENTITETI%20-%20POVEZNICI\igraci-pozicije.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4A8-952F-4FC8-B2DF-14699432BE82}">
  <dimension ref="A1:E17"/>
  <sheetViews>
    <sheetView tabSelected="1" workbookViewId="0">
      <selection activeCell="A10" sqref="A10"/>
    </sheetView>
  </sheetViews>
  <sheetFormatPr defaultColWidth="9.375" defaultRowHeight="13.8" x14ac:dyDescent="0.3"/>
  <cols>
    <col min="1" max="1" width="15.875" style="1" customWidth="1"/>
    <col min="2" max="2" width="20.875" style="99" customWidth="1"/>
    <col min="3" max="4" width="20.875" style="1" customWidth="1"/>
    <col min="5" max="5" width="50.875" style="1" customWidth="1"/>
    <col min="6" max="16384" width="9.375" style="1"/>
  </cols>
  <sheetData>
    <row r="1" spans="1:5" ht="18" x14ac:dyDescent="0.3">
      <c r="A1" s="105" t="s">
        <v>133</v>
      </c>
    </row>
    <row r="2" spans="1:5" ht="18" x14ac:dyDescent="0.3">
      <c r="A2" s="105" t="s">
        <v>236</v>
      </c>
    </row>
    <row r="4" spans="1:5" ht="15.6" x14ac:dyDescent="0.3">
      <c r="A4" s="106" t="s">
        <v>239</v>
      </c>
      <c r="B4" s="107" t="s">
        <v>240</v>
      </c>
    </row>
    <row r="5" spans="1:5" x14ac:dyDescent="0.3">
      <c r="A5" s="46"/>
      <c r="B5" s="104"/>
    </row>
    <row r="6" spans="1:5" x14ac:dyDescent="0.3">
      <c r="A6" s="46"/>
      <c r="B6" s="104"/>
    </row>
    <row r="7" spans="1:5" x14ac:dyDescent="0.3">
      <c r="A7" s="100"/>
      <c r="B7" s="100"/>
      <c r="C7" s="101"/>
      <c r="D7" s="102"/>
      <c r="E7" s="102"/>
    </row>
    <row r="9" spans="1:5" x14ac:dyDescent="0.3">
      <c r="A9" s="111" t="s">
        <v>237</v>
      </c>
      <c r="B9" s="112" t="s">
        <v>241</v>
      </c>
      <c r="C9" s="111" t="s">
        <v>149</v>
      </c>
      <c r="D9" s="111" t="s">
        <v>148</v>
      </c>
      <c r="E9" s="111" t="s">
        <v>238</v>
      </c>
    </row>
    <row r="10" spans="1:5" x14ac:dyDescent="0.3">
      <c r="A10" s="118" t="s">
        <v>450</v>
      </c>
      <c r="B10" s="112" t="s">
        <v>245</v>
      </c>
      <c r="C10" s="119" t="s">
        <v>451</v>
      </c>
      <c r="D10" s="119" t="s">
        <v>452</v>
      </c>
      <c r="E10" s="119" t="s">
        <v>453</v>
      </c>
    </row>
    <row r="11" spans="1:5" x14ac:dyDescent="0.3">
      <c r="A11" s="103"/>
    </row>
    <row r="15" spans="1:5" x14ac:dyDescent="0.3">
      <c r="A15" s="108" t="s">
        <v>242</v>
      </c>
      <c r="B15" s="109" t="s">
        <v>243</v>
      </c>
    </row>
    <row r="16" spans="1:5" x14ac:dyDescent="0.3">
      <c r="A16" s="32"/>
    </row>
    <row r="17" spans="1:2" x14ac:dyDescent="0.3">
      <c r="A17" s="108" t="s">
        <v>244</v>
      </c>
      <c r="B17" s="110">
        <f ca="1">NOW()</f>
        <v>43505.872012615742</v>
      </c>
    </row>
  </sheetData>
  <sheetProtection algorithmName="SHA-512" hashValue="g5Dxck2x5a/oogSlkP141yXWrBXV1PQDHjhOujMsNtuCpW9vmVWS3nVfnTq6VlygS5UYfjYHKoRKQBS9n8YDGw==" saltValue="DnG7AVk1P079PG50BvoPsA==" spinCount="100000" sheet="1" objects="1" scenarios="1" select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42"/>
  <sheetViews>
    <sheetView showZeros="0" workbookViewId="0">
      <selection activeCell="B9" sqref="B9:F9"/>
    </sheetView>
  </sheetViews>
  <sheetFormatPr defaultColWidth="15.875" defaultRowHeight="15" customHeight="1" x14ac:dyDescent="0.3"/>
  <cols>
    <col min="1" max="1" width="7.625" style="2" customWidth="1"/>
    <col min="2" max="2" width="20.875" customWidth="1"/>
    <col min="3" max="3" width="15.875" customWidth="1"/>
    <col min="5" max="5" width="5.875" style="1" customWidth="1"/>
    <col min="9" max="9" width="5.875" customWidth="1"/>
    <col min="10" max="10" width="10.875" customWidth="1"/>
    <col min="11" max="11" width="50.875" customWidth="1"/>
  </cols>
  <sheetData>
    <row r="1" spans="1:17" ht="15" customHeight="1" x14ac:dyDescent="0.3">
      <c r="A1" s="5" t="s">
        <v>20</v>
      </c>
    </row>
    <row r="2" spans="1:17" ht="15" customHeight="1" x14ac:dyDescent="0.3">
      <c r="A2" s="6" t="s">
        <v>54</v>
      </c>
    </row>
    <row r="3" spans="1:17" ht="15" customHeight="1" x14ac:dyDescent="0.3">
      <c r="A3" s="6"/>
    </row>
    <row r="4" spans="1:17" ht="15" customHeight="1" x14ac:dyDescent="0.3">
      <c r="B4" s="28" t="s">
        <v>24</v>
      </c>
      <c r="C4" s="49" t="s">
        <v>137</v>
      </c>
      <c r="D4" s="19"/>
      <c r="E4" s="19"/>
      <c r="F4" s="19"/>
      <c r="G4" s="19"/>
      <c r="H4" s="7"/>
      <c r="I4" s="7"/>
      <c r="J4" s="7"/>
      <c r="K4" s="7"/>
      <c r="L4" s="7"/>
      <c r="M4" s="7"/>
      <c r="N4" s="7"/>
      <c r="O4" s="7"/>
      <c r="P4" s="7"/>
      <c r="Q4" s="7"/>
    </row>
    <row r="5" spans="1:17" ht="15" customHeight="1" x14ac:dyDescent="0.3">
      <c r="A5" s="10"/>
      <c r="B5" s="49"/>
      <c r="C5" s="49" t="s">
        <v>136</v>
      </c>
      <c r="D5" s="19"/>
      <c r="E5" s="19"/>
      <c r="F5" s="19"/>
      <c r="G5" s="19"/>
      <c r="H5" s="7"/>
      <c r="I5" s="7"/>
      <c r="J5" s="7"/>
      <c r="K5" s="7"/>
      <c r="L5" s="7"/>
      <c r="M5" s="7"/>
      <c r="N5" s="7"/>
      <c r="O5" s="7"/>
      <c r="P5" s="7"/>
      <c r="Q5" s="7"/>
    </row>
    <row r="6" spans="1:17" ht="15" customHeight="1" x14ac:dyDescent="0.3">
      <c r="A6" s="7"/>
      <c r="B6" s="49"/>
      <c r="C6" s="49" t="s">
        <v>135</v>
      </c>
      <c r="D6" s="20"/>
      <c r="E6" s="20"/>
      <c r="F6" s="20"/>
      <c r="G6" s="20"/>
      <c r="H6" s="10"/>
      <c r="I6" s="10"/>
      <c r="J6" s="10"/>
      <c r="K6" s="10"/>
      <c r="L6" s="10"/>
      <c r="M6" s="10"/>
      <c r="N6" s="10"/>
      <c r="O6" s="10"/>
      <c r="P6" s="10"/>
      <c r="Q6" s="7"/>
    </row>
    <row r="7" spans="1:17" ht="15" customHeight="1" x14ac:dyDescent="0.3">
      <c r="A7" s="7"/>
      <c r="B7" s="50"/>
      <c r="C7" s="50"/>
      <c r="D7" s="50"/>
      <c r="E7" s="50"/>
      <c r="F7" s="50"/>
      <c r="G7" s="50"/>
      <c r="H7" s="50"/>
      <c r="I7" s="10"/>
      <c r="J7" s="10"/>
      <c r="K7" s="10"/>
      <c r="L7" s="10"/>
      <c r="M7" s="10"/>
      <c r="N7" s="10"/>
      <c r="O7" s="10"/>
      <c r="P7" s="10"/>
      <c r="Q7" s="7"/>
    </row>
    <row r="8" spans="1:17" ht="15" customHeight="1" x14ac:dyDescent="0.3">
      <c r="A8" s="7"/>
      <c r="B8" s="12" t="s">
        <v>116</v>
      </c>
      <c r="C8" s="50"/>
      <c r="D8" s="50"/>
      <c r="E8" s="50"/>
      <c r="F8" s="50"/>
      <c r="G8" s="50"/>
      <c r="H8" s="50"/>
      <c r="I8" s="10"/>
      <c r="J8" s="10"/>
      <c r="K8" s="10"/>
      <c r="L8" s="10"/>
      <c r="M8" s="10"/>
      <c r="N8" s="10"/>
      <c r="O8" s="10"/>
      <c r="P8" s="10"/>
      <c r="Q8" s="7"/>
    </row>
    <row r="9" spans="1:17" ht="15" customHeight="1" x14ac:dyDescent="0.3">
      <c r="A9" s="7"/>
      <c r="B9" s="199" t="s">
        <v>464</v>
      </c>
      <c r="C9" s="199"/>
      <c r="D9" s="199"/>
      <c r="E9" s="199"/>
      <c r="F9" s="199"/>
      <c r="G9" s="50"/>
      <c r="H9" s="50"/>
      <c r="I9" s="10"/>
      <c r="J9" s="10"/>
      <c r="K9" s="10"/>
      <c r="L9" s="10"/>
      <c r="M9" s="10"/>
      <c r="N9" s="10"/>
      <c r="O9" s="10"/>
      <c r="P9" s="10"/>
      <c r="Q9" s="7"/>
    </row>
    <row r="11" spans="1:17" s="3" customFormat="1" ht="45" customHeight="1" x14ac:dyDescent="0.3">
      <c r="A11" s="51" t="s">
        <v>2</v>
      </c>
      <c r="B11" s="8" t="s">
        <v>52</v>
      </c>
      <c r="C11" s="8" t="s">
        <v>77</v>
      </c>
      <c r="D11" s="52" t="s">
        <v>78</v>
      </c>
      <c r="E11" s="53" t="s">
        <v>134</v>
      </c>
      <c r="F11" s="52" t="s">
        <v>79</v>
      </c>
      <c r="G11" s="52" t="s">
        <v>80</v>
      </c>
      <c r="H11" s="54" t="s">
        <v>53</v>
      </c>
    </row>
    <row r="12" spans="1:17" ht="15" customHeight="1" x14ac:dyDescent="0.3">
      <c r="A12" s="35">
        <f t="shared" ref="A12:A18" si="0">IF(B12="","",ROW(A1))</f>
        <v>1</v>
      </c>
      <c r="B12" s="132" t="s">
        <v>315</v>
      </c>
      <c r="C12" s="132" t="s">
        <v>61</v>
      </c>
      <c r="D12" s="132" t="s">
        <v>287</v>
      </c>
      <c r="E12" s="133" t="s">
        <v>155</v>
      </c>
      <c r="F12" s="132" t="s">
        <v>287</v>
      </c>
      <c r="G12" s="132" t="s">
        <v>67</v>
      </c>
      <c r="H12" s="132" t="s">
        <v>314</v>
      </c>
    </row>
    <row r="13" spans="1:17" ht="15" customHeight="1" x14ac:dyDescent="0.3">
      <c r="A13" s="35">
        <f t="shared" si="0"/>
        <v>2</v>
      </c>
      <c r="B13" s="132" t="s">
        <v>316</v>
      </c>
      <c r="C13" s="132" t="s">
        <v>61</v>
      </c>
      <c r="D13" s="132" t="s">
        <v>289</v>
      </c>
      <c r="E13" s="133" t="s">
        <v>155</v>
      </c>
      <c r="F13" s="132" t="s">
        <v>289</v>
      </c>
      <c r="G13" s="132" t="s">
        <v>67</v>
      </c>
      <c r="H13" s="132" t="s">
        <v>314</v>
      </c>
    </row>
    <row r="14" spans="1:17" ht="15" customHeight="1" x14ac:dyDescent="0.3">
      <c r="A14" s="35">
        <f t="shared" si="0"/>
        <v>3</v>
      </c>
      <c r="B14" s="132" t="s">
        <v>316</v>
      </c>
      <c r="C14" s="132" t="s">
        <v>61</v>
      </c>
      <c r="D14" s="132" t="s">
        <v>289</v>
      </c>
      <c r="E14" s="133" t="s">
        <v>155</v>
      </c>
      <c r="F14" s="132" t="s">
        <v>289</v>
      </c>
      <c r="G14" s="132" t="s">
        <v>67</v>
      </c>
      <c r="H14" s="132" t="s">
        <v>317</v>
      </c>
    </row>
    <row r="15" spans="1:17" ht="15" customHeight="1" x14ac:dyDescent="0.3">
      <c r="A15" s="35">
        <f t="shared" si="0"/>
        <v>4</v>
      </c>
      <c r="B15" s="132" t="s">
        <v>314</v>
      </c>
      <c r="C15" s="132" t="s">
        <v>61</v>
      </c>
      <c r="D15" s="132" t="s">
        <v>278</v>
      </c>
      <c r="E15" s="133" t="s">
        <v>155</v>
      </c>
      <c r="F15" s="132" t="s">
        <v>327</v>
      </c>
      <c r="G15" s="132" t="s">
        <v>67</v>
      </c>
      <c r="H15" s="132" t="s">
        <v>333</v>
      </c>
    </row>
    <row r="16" spans="1:17" ht="15" customHeight="1" x14ac:dyDescent="0.3">
      <c r="A16" s="35">
        <f t="shared" si="0"/>
        <v>5</v>
      </c>
      <c r="B16" s="132" t="s">
        <v>296</v>
      </c>
      <c r="C16" s="132" t="s">
        <v>61</v>
      </c>
      <c r="D16" s="132" t="s">
        <v>297</v>
      </c>
      <c r="E16" s="133" t="s">
        <v>155</v>
      </c>
      <c r="F16" s="132" t="s">
        <v>328</v>
      </c>
      <c r="G16" s="132" t="s">
        <v>67</v>
      </c>
      <c r="H16" s="132" t="s">
        <v>333</v>
      </c>
    </row>
    <row r="17" spans="1:8" ht="15" customHeight="1" x14ac:dyDescent="0.3">
      <c r="A17" s="35">
        <f t="shared" si="0"/>
        <v>6</v>
      </c>
      <c r="B17" s="132" t="s">
        <v>318</v>
      </c>
      <c r="C17" s="132" t="s">
        <v>61</v>
      </c>
      <c r="D17" s="132" t="s">
        <v>293</v>
      </c>
      <c r="E17" s="133" t="s">
        <v>155</v>
      </c>
      <c r="F17" s="132" t="s">
        <v>329</v>
      </c>
      <c r="G17" s="132" t="s">
        <v>67</v>
      </c>
      <c r="H17" s="132" t="s">
        <v>332</v>
      </c>
    </row>
    <row r="18" spans="1:8" ht="15" customHeight="1" x14ac:dyDescent="0.3">
      <c r="A18" s="35">
        <f t="shared" si="0"/>
        <v>7</v>
      </c>
      <c r="B18" s="132" t="s">
        <v>296</v>
      </c>
      <c r="C18" s="132" t="s">
        <v>61</v>
      </c>
      <c r="D18" s="132" t="s">
        <v>297</v>
      </c>
      <c r="E18" s="133" t="s">
        <v>155</v>
      </c>
      <c r="F18" s="132" t="s">
        <v>376</v>
      </c>
      <c r="G18" s="132" t="s">
        <v>67</v>
      </c>
      <c r="H18" s="132" t="s">
        <v>332</v>
      </c>
    </row>
    <row r="19" spans="1:8" ht="15" customHeight="1" x14ac:dyDescent="0.3">
      <c r="A19" s="35">
        <f t="shared" ref="A19:A41" si="1">IF(B19="","",ROW(A9))</f>
        <v>9</v>
      </c>
      <c r="B19" s="132" t="s">
        <v>319</v>
      </c>
      <c r="C19" s="132" t="s">
        <v>61</v>
      </c>
      <c r="D19" s="132" t="s">
        <v>295</v>
      </c>
      <c r="E19" s="133" t="s">
        <v>155</v>
      </c>
      <c r="F19" s="132" t="s">
        <v>295</v>
      </c>
      <c r="G19" s="132" t="s">
        <v>67</v>
      </c>
      <c r="H19" s="132" t="s">
        <v>296</v>
      </c>
    </row>
    <row r="20" spans="1:8" ht="15" customHeight="1" x14ac:dyDescent="0.3">
      <c r="A20" s="35">
        <f t="shared" si="1"/>
        <v>10</v>
      </c>
      <c r="B20" s="132" t="s">
        <v>319</v>
      </c>
      <c r="C20" s="132" t="s">
        <v>61</v>
      </c>
      <c r="D20" s="132" t="s">
        <v>295</v>
      </c>
      <c r="E20" s="133" t="s">
        <v>155</v>
      </c>
      <c r="F20" s="132" t="s">
        <v>330</v>
      </c>
      <c r="G20" s="132" t="s">
        <v>67</v>
      </c>
      <c r="H20" s="132" t="s">
        <v>320</v>
      </c>
    </row>
    <row r="21" spans="1:8" ht="15" customHeight="1" x14ac:dyDescent="0.3">
      <c r="A21" s="35">
        <f t="shared" si="1"/>
        <v>11</v>
      </c>
      <c r="B21" s="132" t="s">
        <v>319</v>
      </c>
      <c r="C21" s="132" t="s">
        <v>61</v>
      </c>
      <c r="D21" s="132" t="s">
        <v>295</v>
      </c>
      <c r="E21" s="133" t="s">
        <v>155</v>
      </c>
      <c r="F21" s="132" t="s">
        <v>331</v>
      </c>
      <c r="G21" s="132" t="s">
        <v>67</v>
      </c>
      <c r="H21" s="132" t="s">
        <v>303</v>
      </c>
    </row>
    <row r="22" spans="1:8" ht="15" customHeight="1" x14ac:dyDescent="0.3">
      <c r="A22" s="35" t="str">
        <f t="shared" si="1"/>
        <v/>
      </c>
      <c r="B22" s="132"/>
      <c r="C22" s="132"/>
      <c r="D22" s="132"/>
      <c r="E22" s="133"/>
      <c r="F22" s="132"/>
      <c r="G22" s="132"/>
      <c r="H22" s="132"/>
    </row>
    <row r="23" spans="1:8" ht="15" customHeight="1" x14ac:dyDescent="0.3">
      <c r="A23" s="35" t="str">
        <f t="shared" si="1"/>
        <v/>
      </c>
      <c r="B23" s="132"/>
      <c r="C23" s="132"/>
      <c r="D23" s="132"/>
      <c r="E23" s="133"/>
      <c r="F23" s="132"/>
      <c r="G23" s="132"/>
      <c r="H23" s="132"/>
    </row>
    <row r="24" spans="1:8" ht="15" customHeight="1" x14ac:dyDescent="0.3">
      <c r="A24" s="35" t="str">
        <f t="shared" si="1"/>
        <v/>
      </c>
      <c r="B24" s="132"/>
      <c r="C24" s="132"/>
      <c r="D24" s="132"/>
      <c r="E24" s="133"/>
      <c r="F24" s="132"/>
      <c r="G24" s="132"/>
      <c r="H24" s="132"/>
    </row>
    <row r="25" spans="1:8" ht="15" customHeight="1" x14ac:dyDescent="0.3">
      <c r="A25" s="35" t="str">
        <f t="shared" si="1"/>
        <v/>
      </c>
      <c r="B25" s="132"/>
      <c r="C25" s="132"/>
      <c r="D25" s="132"/>
      <c r="E25" s="133"/>
      <c r="F25" s="132"/>
      <c r="G25" s="132"/>
      <c r="H25" s="132"/>
    </row>
    <row r="26" spans="1:8" ht="15" customHeight="1" x14ac:dyDescent="0.3">
      <c r="A26" s="35" t="str">
        <f t="shared" si="1"/>
        <v/>
      </c>
      <c r="B26" s="132"/>
      <c r="C26" s="132"/>
      <c r="D26" s="132"/>
      <c r="E26" s="133"/>
      <c r="F26" s="132"/>
      <c r="G26" s="132"/>
      <c r="H26" s="132"/>
    </row>
    <row r="27" spans="1:8" ht="15" customHeight="1" x14ac:dyDescent="0.3">
      <c r="A27" s="35" t="str">
        <f t="shared" si="1"/>
        <v/>
      </c>
      <c r="B27" s="132"/>
      <c r="C27" s="132"/>
      <c r="D27" s="132"/>
      <c r="E27" s="133"/>
      <c r="F27" s="132"/>
      <c r="G27" s="132"/>
      <c r="H27" s="132"/>
    </row>
    <row r="28" spans="1:8" ht="15" customHeight="1" x14ac:dyDescent="0.3">
      <c r="A28" s="35" t="str">
        <f t="shared" si="1"/>
        <v/>
      </c>
      <c r="B28" s="132"/>
      <c r="C28" s="132"/>
      <c r="D28" s="132"/>
      <c r="E28" s="133"/>
      <c r="F28" s="132"/>
      <c r="G28" s="132"/>
      <c r="H28" s="132"/>
    </row>
    <row r="29" spans="1:8" ht="15" customHeight="1" x14ac:dyDescent="0.3">
      <c r="A29" s="35" t="str">
        <f t="shared" si="1"/>
        <v/>
      </c>
      <c r="B29" s="132"/>
      <c r="C29" s="132"/>
      <c r="D29" s="132"/>
      <c r="E29" s="133"/>
      <c r="F29" s="132"/>
      <c r="G29" s="132"/>
      <c r="H29" s="132"/>
    </row>
    <row r="30" spans="1:8" ht="15" customHeight="1" x14ac:dyDescent="0.3">
      <c r="A30" s="35" t="str">
        <f t="shared" si="1"/>
        <v/>
      </c>
      <c r="B30" s="132"/>
      <c r="C30" s="132"/>
      <c r="D30" s="132"/>
      <c r="E30" s="133"/>
      <c r="F30" s="132"/>
      <c r="G30" s="132"/>
      <c r="H30" s="132"/>
    </row>
    <row r="31" spans="1:8" ht="15" customHeight="1" x14ac:dyDescent="0.3">
      <c r="A31" s="35" t="str">
        <f t="shared" si="1"/>
        <v/>
      </c>
      <c r="B31" s="132"/>
      <c r="C31" s="132"/>
      <c r="D31" s="132"/>
      <c r="E31" s="133"/>
      <c r="F31" s="132"/>
      <c r="G31" s="132"/>
      <c r="H31" s="132"/>
    </row>
    <row r="32" spans="1:8" ht="15" customHeight="1" x14ac:dyDescent="0.3">
      <c r="A32" s="35" t="str">
        <f t="shared" si="1"/>
        <v/>
      </c>
      <c r="B32" s="132"/>
      <c r="C32" s="132"/>
      <c r="D32" s="132"/>
      <c r="E32" s="133"/>
      <c r="F32" s="132"/>
      <c r="G32" s="132"/>
      <c r="H32" s="132"/>
    </row>
    <row r="33" spans="1:8" ht="15" customHeight="1" x14ac:dyDescent="0.3">
      <c r="A33" s="35" t="str">
        <f t="shared" si="1"/>
        <v/>
      </c>
      <c r="B33" s="132"/>
      <c r="C33" s="132"/>
      <c r="D33" s="132"/>
      <c r="E33" s="133"/>
      <c r="F33" s="132"/>
      <c r="G33" s="132"/>
      <c r="H33" s="132"/>
    </row>
    <row r="34" spans="1:8" ht="15" customHeight="1" x14ac:dyDescent="0.3">
      <c r="A34" s="35" t="str">
        <f t="shared" si="1"/>
        <v/>
      </c>
      <c r="B34" s="132"/>
      <c r="C34" s="132"/>
      <c r="D34" s="132"/>
      <c r="E34" s="133"/>
      <c r="F34" s="132"/>
      <c r="G34" s="132"/>
      <c r="H34" s="132"/>
    </row>
    <row r="35" spans="1:8" ht="15" customHeight="1" x14ac:dyDescent="0.3">
      <c r="A35" s="35" t="str">
        <f t="shared" si="1"/>
        <v/>
      </c>
      <c r="B35" s="132"/>
      <c r="C35" s="132"/>
      <c r="D35" s="132"/>
      <c r="E35" s="133"/>
      <c r="F35" s="132"/>
      <c r="G35" s="132"/>
      <c r="H35" s="132"/>
    </row>
    <row r="36" spans="1:8" ht="15" customHeight="1" x14ac:dyDescent="0.3">
      <c r="A36" s="35" t="str">
        <f t="shared" si="1"/>
        <v/>
      </c>
      <c r="B36" s="132"/>
      <c r="C36" s="132"/>
      <c r="D36" s="132"/>
      <c r="E36" s="133"/>
      <c r="F36" s="132"/>
      <c r="G36" s="132"/>
      <c r="H36" s="132"/>
    </row>
    <row r="37" spans="1:8" ht="15" customHeight="1" x14ac:dyDescent="0.3">
      <c r="A37" s="35" t="str">
        <f t="shared" si="1"/>
        <v/>
      </c>
      <c r="B37" s="132"/>
      <c r="C37" s="132"/>
      <c r="D37" s="132"/>
      <c r="E37" s="133"/>
      <c r="F37" s="132"/>
      <c r="G37" s="132"/>
      <c r="H37" s="132"/>
    </row>
    <row r="38" spans="1:8" ht="15" customHeight="1" x14ac:dyDescent="0.3">
      <c r="A38" s="35" t="str">
        <f t="shared" si="1"/>
        <v/>
      </c>
      <c r="B38" s="132"/>
      <c r="C38" s="132"/>
      <c r="D38" s="132"/>
      <c r="E38" s="133"/>
      <c r="F38" s="132"/>
      <c r="G38" s="132"/>
      <c r="H38" s="132"/>
    </row>
    <row r="39" spans="1:8" ht="15" customHeight="1" x14ac:dyDescent="0.3">
      <c r="A39" s="35" t="str">
        <f t="shared" si="1"/>
        <v/>
      </c>
      <c r="B39" s="132"/>
      <c r="C39" s="132"/>
      <c r="D39" s="132"/>
      <c r="E39" s="133"/>
      <c r="F39" s="132"/>
      <c r="G39" s="132"/>
      <c r="H39" s="132"/>
    </row>
    <row r="40" spans="1:8" ht="15" customHeight="1" x14ac:dyDescent="0.3">
      <c r="A40" s="35" t="str">
        <f t="shared" si="1"/>
        <v/>
      </c>
      <c r="B40" s="132"/>
      <c r="C40" s="132"/>
      <c r="D40" s="132"/>
      <c r="E40" s="133"/>
      <c r="F40" s="132"/>
      <c r="G40" s="132"/>
      <c r="H40" s="132"/>
    </row>
    <row r="41" spans="1:8" ht="15" customHeight="1" x14ac:dyDescent="0.3">
      <c r="A41" s="35" t="str">
        <f t="shared" si="1"/>
        <v/>
      </c>
      <c r="B41" s="132"/>
      <c r="C41" s="132"/>
      <c r="D41" s="132"/>
      <c r="E41" s="133"/>
      <c r="F41" s="132"/>
      <c r="G41" s="132"/>
      <c r="H41" s="132"/>
    </row>
    <row r="42" spans="1:8" ht="15" customHeight="1" x14ac:dyDescent="0.3">
      <c r="A42" s="33">
        <f>COUNTA($A$12:$A$41)-COUNTBLANK($A$12:$A$41)</f>
        <v>10</v>
      </c>
      <c r="B42" s="42"/>
      <c r="C42" s="42"/>
      <c r="D42" s="42"/>
      <c r="E42" s="43"/>
      <c r="F42" s="42"/>
      <c r="G42" s="42"/>
      <c r="H42" s="42"/>
    </row>
  </sheetData>
  <sheetProtection algorithmName="SHA-512" hashValue="wJGDQON+qBwaW3wf6cyrog2ksS22Ye/4MK+/KalgVqLGYQOPbOoy4AAyC8eoCVZ8gJgmYDBrRk9UdB07GMqLwg==" saltValue="Y0017ZpamouBDwuiRKkD7Q==" spinCount="100000" sheet="1" objects="1" scenarios="1" insertHyperlinks="0" selectLockedCells="1"/>
  <mergeCells count="1">
    <mergeCell ref="B9:F9"/>
  </mergeCells>
  <hyperlinks>
    <hyperlink ref="B9:F9" r:id="rId1" display="SLIKE\Relacije access.jpg" xr:uid="{0BF833F5-BBEE-4FFB-AAC9-664B1E1B7AE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LOOKUP!$E$3:$E$15</xm:f>
          </x14:formula1>
          <xm:sqref>G12:G41 C12:C41</xm:sqref>
        </x14:dataValidation>
        <x14:dataValidation type="list" allowBlank="1" showInputMessage="1" showErrorMessage="1" xr:uid="{93C8EDB4-3077-4B2A-BD55-AC1DB971CD52}">
          <x14:formula1>
            <xm:f>LOOKUP!$B$10:$B$11</xm:f>
          </x14:formula1>
          <xm:sqref>E12:E41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DBB7-00A6-4FA5-AF15-7D2336EB7242}">
  <sheetPr codeName="Sheet17"/>
  <dimension ref="A1:BB41"/>
  <sheetViews>
    <sheetView showZeros="0" zoomScaleNormal="100" workbookViewId="0">
      <selection activeCell="AB11" sqref="AB11"/>
    </sheetView>
  </sheetViews>
  <sheetFormatPr defaultColWidth="15.875" defaultRowHeight="13.8" x14ac:dyDescent="0.3"/>
  <cols>
    <col min="1" max="1" width="7.625" style="2" customWidth="1"/>
    <col min="2" max="2" width="20.875" customWidth="1"/>
    <col min="3" max="3" width="12.875" customWidth="1"/>
    <col min="4" max="4" width="5.875" style="1" customWidth="1"/>
    <col min="5" max="5" width="12.875" customWidth="1"/>
    <col min="6" max="6" width="5.875" style="1" customWidth="1"/>
    <col min="7" max="7" width="12.875" customWidth="1"/>
    <col min="8" max="8" width="5.875" style="1" customWidth="1"/>
    <col min="9" max="9" width="12.875" customWidth="1"/>
    <col min="10" max="10" width="5.875" style="1" customWidth="1"/>
    <col min="11" max="11" width="12.875" customWidth="1"/>
    <col min="12" max="12" width="5.875" style="1" customWidth="1"/>
    <col min="13" max="13" width="12.875" customWidth="1"/>
    <col min="14" max="14" width="5.875" style="1" customWidth="1"/>
    <col min="15" max="15" width="12.875" customWidth="1"/>
    <col min="16" max="16" width="5.875" style="1" customWidth="1"/>
    <col min="17" max="17" width="12.875" customWidth="1"/>
    <col min="18" max="18" width="5.875" style="1" customWidth="1"/>
    <col min="19" max="19" width="12.875" customWidth="1"/>
    <col min="20" max="20" width="5.875" style="1" customWidth="1"/>
    <col min="21" max="21" width="12.875" customWidth="1"/>
    <col min="22" max="22" width="5.875" style="1" customWidth="1"/>
    <col min="23" max="23" width="12.875" customWidth="1"/>
    <col min="24" max="24" width="5.875" style="1" customWidth="1"/>
    <col min="25" max="25" width="12.875" customWidth="1"/>
    <col min="26" max="26" width="5.875" style="1" customWidth="1"/>
    <col min="27" max="27" width="12.875" customWidth="1"/>
    <col min="28" max="28" width="5.875" style="1" customWidth="1"/>
    <col min="29" max="29" width="12.875" customWidth="1"/>
    <col min="30" max="30" width="5.875" style="1" customWidth="1"/>
    <col min="31" max="31" width="12.875" customWidth="1"/>
    <col min="32" max="32" width="5.875" style="1" customWidth="1"/>
    <col min="33" max="36" width="8.875" style="1" customWidth="1"/>
    <col min="37" max="37" width="40.875" style="46" customWidth="1"/>
    <col min="38" max="38" width="8.875" customWidth="1"/>
    <col min="39" max="53" width="5.875" hidden="1" customWidth="1"/>
    <col min="54" max="54" width="0" hidden="1" customWidth="1"/>
  </cols>
  <sheetData>
    <row r="1" spans="1:54" ht="15" customHeight="1" x14ac:dyDescent="0.3">
      <c r="A1" s="5" t="s">
        <v>20</v>
      </c>
      <c r="M1" s="46"/>
      <c r="P1"/>
      <c r="R1"/>
      <c r="T1"/>
      <c r="V1"/>
      <c r="X1"/>
      <c r="Z1"/>
      <c r="AB1"/>
      <c r="AD1"/>
    </row>
    <row r="2" spans="1:54" ht="15" customHeight="1" x14ac:dyDescent="0.3">
      <c r="A2" s="6" t="s">
        <v>181</v>
      </c>
      <c r="P2"/>
      <c r="R2"/>
      <c r="T2"/>
      <c r="V2"/>
      <c r="X2"/>
      <c r="Z2"/>
      <c r="AB2"/>
      <c r="AD2"/>
    </row>
    <row r="3" spans="1:54" ht="15" customHeight="1" x14ac:dyDescent="0.3">
      <c r="A3" s="27"/>
      <c r="P3"/>
      <c r="R3"/>
      <c r="T3"/>
      <c r="V3"/>
      <c r="X3"/>
      <c r="Z3"/>
      <c r="AB3"/>
      <c r="AD3"/>
    </row>
    <row r="4" spans="1:54" ht="15" customHeight="1" x14ac:dyDescent="0.3">
      <c r="A4" s="27"/>
      <c r="B4" s="22" t="s">
        <v>83</v>
      </c>
      <c r="C4" s="24" t="s">
        <v>180</v>
      </c>
      <c r="D4" s="21"/>
      <c r="E4" s="21"/>
      <c r="F4" s="21"/>
      <c r="G4" s="21"/>
      <c r="H4" s="21"/>
      <c r="I4" s="21"/>
      <c r="J4" s="21"/>
      <c r="K4" s="21"/>
      <c r="L4"/>
      <c r="N4"/>
      <c r="P4"/>
      <c r="R4"/>
      <c r="T4"/>
      <c r="V4"/>
      <c r="X4"/>
      <c r="Z4"/>
      <c r="AB4"/>
      <c r="AD4"/>
      <c r="AF4" s="57"/>
      <c r="AG4" s="18"/>
      <c r="AH4" s="18"/>
      <c r="AI4" s="18"/>
      <c r="AJ4" s="18"/>
    </row>
    <row r="5" spans="1:54" ht="15" customHeight="1" x14ac:dyDescent="0.3">
      <c r="A5" s="27"/>
      <c r="B5" s="21"/>
      <c r="C5" s="74" t="s">
        <v>254</v>
      </c>
      <c r="D5" s="21"/>
      <c r="E5" s="21"/>
      <c r="F5" s="21"/>
      <c r="G5" s="21"/>
      <c r="H5" s="21"/>
      <c r="I5" s="21"/>
      <c r="J5" s="21"/>
      <c r="K5" s="21"/>
      <c r="L5"/>
      <c r="N5"/>
      <c r="O5" s="64"/>
      <c r="P5"/>
      <c r="R5"/>
      <c r="T5"/>
      <c r="V5"/>
      <c r="X5"/>
      <c r="Z5"/>
      <c r="AB5"/>
      <c r="AD5"/>
      <c r="AF5" s="57"/>
      <c r="AG5" s="18"/>
      <c r="AH5" s="18"/>
      <c r="AI5" s="18"/>
      <c r="AJ5" s="18"/>
    </row>
    <row r="6" spans="1:54" ht="15" customHeight="1" x14ac:dyDescent="0.3">
      <c r="A6" s="27"/>
      <c r="B6" s="21"/>
      <c r="C6" s="21" t="s">
        <v>182</v>
      </c>
      <c r="D6" s="21"/>
      <c r="E6" s="21"/>
      <c r="F6" s="21"/>
      <c r="G6" s="21"/>
      <c r="H6" s="21"/>
      <c r="I6" s="21"/>
      <c r="J6" s="21"/>
      <c r="K6" s="21"/>
      <c r="L6"/>
      <c r="N6"/>
      <c r="P6"/>
      <c r="R6"/>
      <c r="T6"/>
      <c r="V6"/>
      <c r="X6"/>
      <c r="Z6"/>
      <c r="AB6"/>
      <c r="AD6"/>
      <c r="AF6" s="57"/>
      <c r="AG6" s="18"/>
      <c r="AH6" s="18"/>
      <c r="AI6" s="18"/>
      <c r="AJ6" s="18"/>
    </row>
    <row r="7" spans="1:54" ht="15" customHeight="1" x14ac:dyDescent="0.3">
      <c r="A7" s="27"/>
      <c r="B7" s="21"/>
      <c r="C7" s="21" t="s">
        <v>101</v>
      </c>
      <c r="D7" s="21"/>
      <c r="E7" s="21"/>
      <c r="F7" s="21"/>
      <c r="G7" s="21"/>
      <c r="H7" s="21"/>
      <c r="I7" s="21"/>
      <c r="J7" s="21"/>
      <c r="K7" s="21"/>
      <c r="L7"/>
      <c r="N7"/>
      <c r="P7"/>
      <c r="R7"/>
      <c r="T7"/>
      <c r="V7"/>
      <c r="X7"/>
      <c r="Z7"/>
      <c r="AB7"/>
      <c r="AD7"/>
      <c r="AF7" s="57"/>
      <c r="AG7" s="18"/>
      <c r="AH7" s="18"/>
      <c r="AI7" s="18"/>
      <c r="AJ7" s="18"/>
    </row>
    <row r="8" spans="1:54" ht="15" customHeight="1" x14ac:dyDescent="0.3">
      <c r="A8" s="27"/>
      <c r="D8" s="63"/>
      <c r="F8"/>
      <c r="H8"/>
      <c r="J8"/>
      <c r="L8" s="23"/>
      <c r="M8" s="23"/>
      <c r="N8" s="23"/>
      <c r="P8"/>
      <c r="R8"/>
      <c r="T8"/>
      <c r="V8"/>
      <c r="X8"/>
      <c r="Z8"/>
      <c r="AB8"/>
      <c r="AD8"/>
      <c r="AF8" s="23"/>
      <c r="AG8" s="18"/>
      <c r="AH8" s="18"/>
      <c r="AI8" s="18"/>
      <c r="AJ8" s="18"/>
    </row>
    <row r="9" spans="1:54" ht="15" customHeight="1" x14ac:dyDescent="0.3">
      <c r="A9" s="31"/>
      <c r="D9"/>
      <c r="F9"/>
      <c r="H9"/>
      <c r="J9"/>
      <c r="P9"/>
      <c r="R9"/>
      <c r="T9"/>
      <c r="V9"/>
      <c r="X9"/>
      <c r="Z9"/>
      <c r="AB9"/>
      <c r="AD9"/>
    </row>
    <row r="10" spans="1:54" s="142" customFormat="1" ht="30" customHeight="1" x14ac:dyDescent="0.3">
      <c r="A10" s="86" t="s">
        <v>2</v>
      </c>
      <c r="B10" s="87" t="s">
        <v>118</v>
      </c>
      <c r="C10" s="88" t="s">
        <v>7</v>
      </c>
      <c r="D10" s="89" t="s">
        <v>88</v>
      </c>
      <c r="E10" s="88" t="s">
        <v>8</v>
      </c>
      <c r="F10" s="89" t="s">
        <v>89</v>
      </c>
      <c r="G10" s="88" t="s">
        <v>9</v>
      </c>
      <c r="H10" s="89" t="s">
        <v>90</v>
      </c>
      <c r="I10" s="88" t="s">
        <v>10</v>
      </c>
      <c r="J10" s="89" t="s">
        <v>91</v>
      </c>
      <c r="K10" s="88" t="s">
        <v>11</v>
      </c>
      <c r="L10" s="89" t="s">
        <v>92</v>
      </c>
      <c r="M10" s="88" t="s">
        <v>12</v>
      </c>
      <c r="N10" s="89" t="s">
        <v>93</v>
      </c>
      <c r="O10" s="88" t="s">
        <v>13</v>
      </c>
      <c r="P10" s="89" t="s">
        <v>94</v>
      </c>
      <c r="Q10" s="88" t="s">
        <v>14</v>
      </c>
      <c r="R10" s="89" t="s">
        <v>95</v>
      </c>
      <c r="S10" s="88" t="s">
        <v>15</v>
      </c>
      <c r="T10" s="89" t="s">
        <v>96</v>
      </c>
      <c r="U10" s="88" t="s">
        <v>16</v>
      </c>
      <c r="V10" s="89" t="s">
        <v>97</v>
      </c>
      <c r="W10" s="88" t="s">
        <v>46</v>
      </c>
      <c r="X10" s="89" t="s">
        <v>98</v>
      </c>
      <c r="Y10" s="88" t="s">
        <v>47</v>
      </c>
      <c r="Z10" s="89" t="s">
        <v>119</v>
      </c>
      <c r="AA10" s="88" t="s">
        <v>48</v>
      </c>
      <c r="AB10" s="89" t="s">
        <v>120</v>
      </c>
      <c r="AC10" s="88" t="s">
        <v>49</v>
      </c>
      <c r="AD10" s="89" t="s">
        <v>100</v>
      </c>
      <c r="AE10" s="88" t="s">
        <v>50</v>
      </c>
      <c r="AF10" s="89" t="s">
        <v>99</v>
      </c>
      <c r="AG10" s="90" t="s">
        <v>3</v>
      </c>
      <c r="AH10" s="87" t="s">
        <v>5</v>
      </c>
      <c r="AI10" s="90" t="s">
        <v>82</v>
      </c>
      <c r="AJ10" s="90" t="s">
        <v>4</v>
      </c>
      <c r="AK10" s="143" t="s">
        <v>275</v>
      </c>
      <c r="AL10"/>
      <c r="AM10" s="142">
        <v>1</v>
      </c>
      <c r="AN10" s="142">
        <v>2</v>
      </c>
      <c r="AO10" s="142">
        <v>3</v>
      </c>
      <c r="AP10" s="142">
        <v>4</v>
      </c>
      <c r="AQ10" s="142">
        <v>5</v>
      </c>
      <c r="AR10" s="142">
        <v>6</v>
      </c>
      <c r="AS10" s="142">
        <v>7</v>
      </c>
      <c r="AT10" s="142">
        <v>8</v>
      </c>
      <c r="AU10" s="142">
        <v>9</v>
      </c>
      <c r="AV10" s="142">
        <v>10</v>
      </c>
      <c r="AW10" s="142">
        <v>11</v>
      </c>
      <c r="AX10" s="142">
        <v>12</v>
      </c>
      <c r="AY10" s="142">
        <v>13</v>
      </c>
      <c r="AZ10" s="142">
        <v>14</v>
      </c>
      <c r="BA10" s="142">
        <v>15</v>
      </c>
    </row>
    <row r="11" spans="1:54" ht="15" customHeight="1" x14ac:dyDescent="0.3">
      <c r="A11" s="35">
        <f>IF(B11=0,"",ROW(A1))</f>
        <v>1</v>
      </c>
      <c r="B11" s="120" t="str">
        <f>'4.3. Strukturalna komponenta'!B9</f>
        <v>IGRAČI</v>
      </c>
      <c r="C11" s="120" t="str">
        <f>'4.3. Strukturalna komponenta'!C9</f>
        <v>igracID</v>
      </c>
      <c r="D11" s="120" t="s">
        <v>0</v>
      </c>
      <c r="E11" s="120" t="str">
        <f>'4.3. Strukturalna komponenta'!D9</f>
        <v>ime</v>
      </c>
      <c r="F11" s="120"/>
      <c r="G11" s="120" t="str">
        <f>'4.3. Strukturalna komponenta'!E9</f>
        <v>prezime</v>
      </c>
      <c r="H11" s="120"/>
      <c r="I11" s="120" t="str">
        <f>'4.3. Strukturalna komponenta'!F9</f>
        <v>brojGodina</v>
      </c>
      <c r="J11" s="120"/>
      <c r="K11" s="120" t="str">
        <f>'4.3. Strukturalna komponenta'!G9</f>
        <v>datum_vazenja_ugovora</v>
      </c>
      <c r="L11" s="120"/>
      <c r="M11" s="120" t="str">
        <f>'4.3. Strukturalna komponenta'!H9</f>
        <v>pozajmljenIgrac</v>
      </c>
      <c r="N11" s="120"/>
      <c r="O11" s="120" t="str">
        <f>'4.3. Strukturalna komponenta'!I9</f>
        <v>suspendovan</v>
      </c>
      <c r="P11" s="120"/>
      <c r="Q11" s="120" t="str">
        <f>'4.3. Strukturalna komponenta'!J9</f>
        <v>povrijedjen</v>
      </c>
      <c r="R11" s="120"/>
      <c r="S11" s="120" t="str">
        <f>'4.3. Strukturalna komponenta'!K9</f>
        <v>brojAsistencija</v>
      </c>
      <c r="T11" s="120"/>
      <c r="U11" s="120" t="str">
        <f>'4.3. Strukturalna komponenta'!L9</f>
        <v>brojGolova</v>
      </c>
      <c r="V11" s="120"/>
      <c r="W11" s="120" t="str">
        <f>'4.3. Strukturalna komponenta'!M9</f>
        <v>kontaktBroj</v>
      </c>
      <c r="X11" s="120"/>
      <c r="Y11" s="120" t="str">
        <f>'4.3. Strukturalna komponenta'!N9</f>
        <v>pozicijaID</v>
      </c>
      <c r="Z11" s="120" t="s">
        <v>6</v>
      </c>
      <c r="AA11" s="120" t="str">
        <f>'4.3. Strukturalna komponenta'!O9</f>
        <v>drzavaID</v>
      </c>
      <c r="AB11" s="120" t="s">
        <v>6</v>
      </c>
      <c r="AC11" s="120">
        <f>'4.3. Strukturalna komponenta'!P9</f>
        <v>0</v>
      </c>
      <c r="AD11" s="120"/>
      <c r="AE11" s="120">
        <f>'4.3. Strukturalna komponenta'!Q9</f>
        <v>0</v>
      </c>
      <c r="AF11" s="120"/>
      <c r="AG11" s="41">
        <f>COUNTIF(C11:AF11,"?*")-AH11</f>
        <v>15</v>
      </c>
      <c r="AH11" s="40">
        <f>COUNTIF(D11:AF11,"PK")</f>
        <v>1</v>
      </c>
      <c r="AI11" s="40" t="str">
        <f>IF(AH11&gt;1,"DA","")</f>
        <v/>
      </c>
      <c r="AJ11" s="40">
        <f>COUNTIF(D11:AF11,"fK")</f>
        <v>2</v>
      </c>
      <c r="AK11" s="144" t="str">
        <f>_xlfn.CONCAT(AM11:BA11)</f>
        <v/>
      </c>
      <c r="AM11" t="str">
        <f>IF(C11&lt;&gt;'4.3. Strukturalna komponenta'!C9,C11&amp;"- ","")</f>
        <v/>
      </c>
      <c r="AN11" t="str">
        <f>IF(E11&lt;&gt;'4.3. Strukturalna komponenta'!D9,E11&amp;"- ","")</f>
        <v/>
      </c>
      <c r="AO11" t="str">
        <f>IF(G11&lt;&gt;'4.3. Strukturalna komponenta'!E9,G11&amp;"- ","")</f>
        <v/>
      </c>
      <c r="AP11" t="str">
        <f>IF(I11&lt;&gt;'4.3. Strukturalna komponenta'!F9,I11&amp;"- ","")</f>
        <v/>
      </c>
      <c r="AQ11" t="str">
        <f>IF(K11&lt;&gt;'4.3. Strukturalna komponenta'!G9,K11&amp;"- ","")</f>
        <v/>
      </c>
      <c r="AR11" t="str">
        <f>IF(M11&lt;&gt;'4.3. Strukturalna komponenta'!H9,M11&amp;"- ","")</f>
        <v/>
      </c>
      <c r="AS11" t="str">
        <f>IF(O11&lt;&gt;'4.3. Strukturalna komponenta'!I9,O11&amp;"- ","")</f>
        <v/>
      </c>
      <c r="AT11" t="str">
        <f>IF(Q11&lt;&gt;'4.3. Strukturalna komponenta'!J9,Q11&amp;"- ","")</f>
        <v/>
      </c>
      <c r="AU11" t="str">
        <f>IF(S11&lt;&gt;'4.3. Strukturalna komponenta'!K9,S11&amp;"- ","")</f>
        <v/>
      </c>
      <c r="AV11" t="str">
        <f>IF(U11&lt;&gt;'4.3. Strukturalna komponenta'!L9,U11&amp;"- ","")</f>
        <v/>
      </c>
      <c r="AW11" t="str">
        <f>IF(W11&lt;&gt;'4.3. Strukturalna komponenta'!M9,W11&amp;"- ","")</f>
        <v/>
      </c>
      <c r="AX11" t="str">
        <f>IF(Y11&lt;&gt;'4.3. Strukturalna komponenta'!N9,Y11&amp;"- ","")</f>
        <v/>
      </c>
      <c r="AY11" t="str">
        <f>IF(AA11&lt;&gt;'4.3. Strukturalna komponenta'!O9,AA11&amp;"- ","")</f>
        <v/>
      </c>
      <c r="AZ11" t="str">
        <f>IF(AC11&lt;&gt;'4.3. Strukturalna komponenta'!P9,AC11&amp;"- ","")</f>
        <v/>
      </c>
      <c r="BA11" t="str">
        <f>IF(AE11&lt;&gt;'4.3. Strukturalna komponenta'!Q9,AE11&amp;"- ","")</f>
        <v/>
      </c>
      <c r="BB11" s="46" t="str">
        <f>_xlfn.CONCAT('4.3. Strukturalna komponenta'!C9:Q9)</f>
        <v>igracIDimeprezimebrojGodinadatum_vazenja_ugovorapozajmljenIgracsuspendovanpovrijedjenbrojAsistencijabrojGolovakontaktBrojpozicijaIDdrzavaID</v>
      </c>
    </row>
    <row r="12" spans="1:54" ht="15" customHeight="1" x14ac:dyDescent="0.3">
      <c r="A12" s="35">
        <f>IF(B12=0,"",ROW(A2))</f>
        <v>2</v>
      </c>
      <c r="B12" s="120" t="str">
        <f>'4.3. Strukturalna komponenta'!B10</f>
        <v>POZICIJE</v>
      </c>
      <c r="C12" s="120" t="str">
        <f>'4.3. Strukturalna komponenta'!C10</f>
        <v>pozicijaID</v>
      </c>
      <c r="D12" s="120" t="s">
        <v>0</v>
      </c>
      <c r="E12" s="120" t="str">
        <f>'4.3. Strukturalna komponenta'!D10</f>
        <v>naziv</v>
      </c>
      <c r="F12" s="120"/>
      <c r="G12" s="120">
        <f>'4.3. Strukturalna komponenta'!E10</f>
        <v>0</v>
      </c>
      <c r="H12" s="120"/>
      <c r="I12" s="120">
        <f>'4.3. Strukturalna komponenta'!F10</f>
        <v>0</v>
      </c>
      <c r="J12" s="120"/>
      <c r="K12" s="120">
        <f>'4.3. Strukturalna komponenta'!G10</f>
        <v>0</v>
      </c>
      <c r="L12" s="120"/>
      <c r="M12" s="120">
        <f>'4.3. Strukturalna komponenta'!H10</f>
        <v>0</v>
      </c>
      <c r="N12" s="120"/>
      <c r="O12" s="120">
        <f>'4.3. Strukturalna komponenta'!I10</f>
        <v>0</v>
      </c>
      <c r="P12" s="120"/>
      <c r="Q12" s="120">
        <f>'4.3. Strukturalna komponenta'!J10</f>
        <v>0</v>
      </c>
      <c r="R12" s="120"/>
      <c r="S12" s="120">
        <f>'4.3. Strukturalna komponenta'!K10</f>
        <v>0</v>
      </c>
      <c r="T12" s="120"/>
      <c r="U12" s="120">
        <f>'4.3. Strukturalna komponenta'!L10</f>
        <v>0</v>
      </c>
      <c r="V12" s="120"/>
      <c r="W12" s="120">
        <f>'4.3. Strukturalna komponenta'!M10</f>
        <v>0</v>
      </c>
      <c r="X12" s="120"/>
      <c r="Y12" s="120">
        <f>'4.3. Strukturalna komponenta'!N10</f>
        <v>0</v>
      </c>
      <c r="Z12" s="120"/>
      <c r="AA12" s="120">
        <f>'4.3. Strukturalna komponenta'!O10</f>
        <v>0</v>
      </c>
      <c r="AB12" s="120"/>
      <c r="AC12" s="120">
        <f>'4.3. Strukturalna komponenta'!P10</f>
        <v>0</v>
      </c>
      <c r="AD12" s="120"/>
      <c r="AE12" s="120">
        <f>'4.3. Strukturalna komponenta'!Q10</f>
        <v>0</v>
      </c>
      <c r="AF12" s="120"/>
      <c r="AG12" s="41">
        <f t="shared" ref="AG12:AG40" si="0">COUNTIF(C12:AF12,"?*")-AH12</f>
        <v>2</v>
      </c>
      <c r="AH12" s="40">
        <f t="shared" ref="AH12:AH40" si="1">COUNTIF(D12:AF12,"PK")</f>
        <v>1</v>
      </c>
      <c r="AI12" s="40" t="str">
        <f t="shared" ref="AI12:AI40" si="2">IF(AH12&gt;1,"DA","")</f>
        <v/>
      </c>
      <c r="AJ12" s="40">
        <f t="shared" ref="AJ12:AJ40" si="3">COUNTIF(D12:AF12,"fK")</f>
        <v>0</v>
      </c>
      <c r="AK12" s="144" t="str">
        <f t="shared" ref="AK12:AK40" si="4">_xlfn.CONCAT(AM12:BA12)</f>
        <v/>
      </c>
      <c r="AM12" t="str">
        <f>IF(C12&lt;&gt;'4.3. Strukturalna komponenta'!C10,C12&amp;"- ","")</f>
        <v/>
      </c>
      <c r="AN12" t="str">
        <f>IF(E12&lt;&gt;'4.3. Strukturalna komponenta'!D10,E12&amp;"- ","")</f>
        <v/>
      </c>
      <c r="AO12" t="str">
        <f>IF(G12&lt;&gt;'4.3. Strukturalna komponenta'!E10,G12&amp;"- ","")</f>
        <v/>
      </c>
      <c r="AP12" t="str">
        <f>IF(I12&lt;&gt;'4.3. Strukturalna komponenta'!F10,I12&amp;"- ","")</f>
        <v/>
      </c>
      <c r="AQ12" t="str">
        <f>IF(K12&lt;&gt;'4.3. Strukturalna komponenta'!G10,K12&amp;"- ","")</f>
        <v/>
      </c>
      <c r="AR12" t="str">
        <f>IF(M12&lt;&gt;'4.3. Strukturalna komponenta'!H10,M12&amp;"- ","")</f>
        <v/>
      </c>
      <c r="AS12" t="str">
        <f>IF(O12&lt;&gt;'4.3. Strukturalna komponenta'!I10,O12&amp;"- ","")</f>
        <v/>
      </c>
      <c r="AT12" t="str">
        <f>IF(Q12&lt;&gt;'4.3. Strukturalna komponenta'!J10,Q12&amp;"- ","")</f>
        <v/>
      </c>
      <c r="AU12" t="str">
        <f>IF(S12&lt;&gt;'4.3. Strukturalna komponenta'!K10,S12&amp;"- ","")</f>
        <v/>
      </c>
      <c r="AV12" t="str">
        <f>IF(U12&lt;&gt;'4.3. Strukturalna komponenta'!L10,U12&amp;"- ","")</f>
        <v/>
      </c>
      <c r="AW12" t="str">
        <f>IF(W12&lt;&gt;'4.3. Strukturalna komponenta'!M10,W12&amp;"- ","")</f>
        <v/>
      </c>
      <c r="AX12" t="str">
        <f>IF(Y12&lt;&gt;'4.3. Strukturalna komponenta'!N10,Y12&amp;"- ","")</f>
        <v/>
      </c>
      <c r="AY12" t="str">
        <f>IF(AA12&lt;&gt;'4.3. Strukturalna komponenta'!O10,AA12&amp;"- ","")</f>
        <v/>
      </c>
      <c r="AZ12" t="str">
        <f>IF(AC12&lt;&gt;'4.3. Strukturalna komponenta'!P10,AC12&amp;"- ","")</f>
        <v/>
      </c>
      <c r="BA12" t="str">
        <f>IF(AE12&lt;&gt;'4.3. Strukturalna komponenta'!Q10,AE12&amp;"- ","")</f>
        <v/>
      </c>
      <c r="BB12" s="46" t="str">
        <f>_xlfn.CONCAT('4.3. Strukturalna komponenta'!C10:Q10)</f>
        <v>pozicijaIDnaziv</v>
      </c>
    </row>
    <row r="13" spans="1:54" ht="15" customHeight="1" x14ac:dyDescent="0.3">
      <c r="A13" s="35">
        <f>IF(B13=0,"",ROW(A3))</f>
        <v>3</v>
      </c>
      <c r="B13" s="120" t="str">
        <f>'4.3. Strukturalna komponenta'!B11</f>
        <v>DRŽAVE</v>
      </c>
      <c r="C13" s="120" t="str">
        <f>'4.3. Strukturalna komponenta'!C11</f>
        <v>drzavaID</v>
      </c>
      <c r="D13" s="120" t="s">
        <v>0</v>
      </c>
      <c r="E13" s="120" t="str">
        <f>'4.3. Strukturalna komponenta'!D11</f>
        <v>naziv</v>
      </c>
      <c r="F13" s="120"/>
      <c r="G13" s="120">
        <f>'4.3. Strukturalna komponenta'!E11</f>
        <v>0</v>
      </c>
      <c r="H13" s="120"/>
      <c r="I13" s="120">
        <f>'4.3. Strukturalna komponenta'!F11</f>
        <v>0</v>
      </c>
      <c r="J13" s="120"/>
      <c r="K13" s="120">
        <f>'4.3. Strukturalna komponenta'!G11</f>
        <v>0</v>
      </c>
      <c r="L13" s="120"/>
      <c r="M13" s="120">
        <f>'4.3. Strukturalna komponenta'!H11</f>
        <v>0</v>
      </c>
      <c r="N13" s="120"/>
      <c r="O13" s="120">
        <f>'4.3. Strukturalna komponenta'!I11</f>
        <v>0</v>
      </c>
      <c r="P13" s="120"/>
      <c r="Q13" s="120">
        <f>'4.3. Strukturalna komponenta'!J11</f>
        <v>0</v>
      </c>
      <c r="R13" s="120"/>
      <c r="S13" s="120">
        <f>'4.3. Strukturalna komponenta'!K11</f>
        <v>0</v>
      </c>
      <c r="T13" s="120"/>
      <c r="U13" s="120">
        <f>'4.3. Strukturalna komponenta'!L11</f>
        <v>0</v>
      </c>
      <c r="V13" s="120"/>
      <c r="W13" s="120">
        <f>'4.3. Strukturalna komponenta'!M11</f>
        <v>0</v>
      </c>
      <c r="X13" s="120"/>
      <c r="Y13" s="120">
        <f>'4.3. Strukturalna komponenta'!N11</f>
        <v>0</v>
      </c>
      <c r="Z13" s="120"/>
      <c r="AA13" s="120">
        <f>'4.3. Strukturalna komponenta'!O11</f>
        <v>0</v>
      </c>
      <c r="AB13" s="120"/>
      <c r="AC13" s="120">
        <f>'4.3. Strukturalna komponenta'!P11</f>
        <v>0</v>
      </c>
      <c r="AD13" s="120"/>
      <c r="AE13" s="120">
        <f>'4.3. Strukturalna komponenta'!Q11</f>
        <v>0</v>
      </c>
      <c r="AF13" s="120"/>
      <c r="AG13" s="41">
        <f t="shared" si="0"/>
        <v>2</v>
      </c>
      <c r="AH13" s="40">
        <f t="shared" si="1"/>
        <v>1</v>
      </c>
      <c r="AI13" s="40" t="str">
        <f t="shared" si="2"/>
        <v/>
      </c>
      <c r="AJ13" s="40">
        <f t="shared" si="3"/>
        <v>0</v>
      </c>
      <c r="AK13" s="144" t="str">
        <f t="shared" si="4"/>
        <v/>
      </c>
      <c r="AM13" t="str">
        <f>IF(C13&lt;&gt;'4.3. Strukturalna komponenta'!C11,C13&amp;"- ","")</f>
        <v/>
      </c>
      <c r="AN13" t="str">
        <f>IF(E13&lt;&gt;'4.3. Strukturalna komponenta'!D11,E13&amp;"- ","")</f>
        <v/>
      </c>
      <c r="AO13" t="str">
        <f>IF(G13&lt;&gt;'4.3. Strukturalna komponenta'!E11,G13&amp;"- ","")</f>
        <v/>
      </c>
      <c r="AP13" t="str">
        <f>IF(I13&lt;&gt;'4.3. Strukturalna komponenta'!F11,I13&amp;"- ","")</f>
        <v/>
      </c>
      <c r="AQ13" t="str">
        <f>IF(K13&lt;&gt;'4.3. Strukturalna komponenta'!G11,K13&amp;"- ","")</f>
        <v/>
      </c>
      <c r="AR13" t="str">
        <f>IF(M13&lt;&gt;'4.3. Strukturalna komponenta'!H11,M13&amp;"- ","")</f>
        <v/>
      </c>
      <c r="AS13" t="str">
        <f>IF(O13&lt;&gt;'4.3. Strukturalna komponenta'!I11,O13&amp;"- ","")</f>
        <v/>
      </c>
      <c r="AT13" t="str">
        <f>IF(Q13&lt;&gt;'4.3. Strukturalna komponenta'!J11,Q13&amp;"- ","")</f>
        <v/>
      </c>
      <c r="AU13" t="str">
        <f>IF(S13&lt;&gt;'4.3. Strukturalna komponenta'!K11,S13&amp;"- ","")</f>
        <v/>
      </c>
      <c r="AV13" t="str">
        <f>IF(U13&lt;&gt;'4.3. Strukturalna komponenta'!L11,U13&amp;"- ","")</f>
        <v/>
      </c>
      <c r="AW13" t="str">
        <f>IF(W13&lt;&gt;'4.3. Strukturalna komponenta'!M11,W13&amp;"- ","")</f>
        <v/>
      </c>
      <c r="AX13" t="str">
        <f>IF(Y13&lt;&gt;'4.3. Strukturalna komponenta'!N11,Y13&amp;"- ","")</f>
        <v/>
      </c>
      <c r="AY13" t="str">
        <f>IF(AA13&lt;&gt;'4.3. Strukturalna komponenta'!O11,AA13&amp;"- ","")</f>
        <v/>
      </c>
      <c r="AZ13" t="str">
        <f>IF(AC13&lt;&gt;'4.3. Strukturalna komponenta'!P11,AC13&amp;"- ","")</f>
        <v/>
      </c>
      <c r="BA13" t="str">
        <f>IF(AE13&lt;&gt;'4.3. Strukturalna komponenta'!Q11,AE13&amp;"- ","")</f>
        <v/>
      </c>
      <c r="BB13" s="46" t="str">
        <f>_xlfn.CONCAT('4.3. Strukturalna komponenta'!C11:Q11)</f>
        <v>drzavaIDnaziv</v>
      </c>
    </row>
    <row r="14" spans="1:54" ht="15" customHeight="1" x14ac:dyDescent="0.3">
      <c r="A14" s="35">
        <f>IF(B14=0,"",ROW(A4))</f>
        <v>4</v>
      </c>
      <c r="B14" s="120" t="str">
        <f>'4.3. Strukturalna komponenta'!B12</f>
        <v>ČLANOVI_STRUČNOG_ŠTABA</v>
      </c>
      <c r="C14" s="120" t="str">
        <f>'4.3. Strukturalna komponenta'!C12</f>
        <v>ssID</v>
      </c>
      <c r="D14" s="120" t="s">
        <v>0</v>
      </c>
      <c r="E14" s="120" t="str">
        <f>'4.3. Strukturalna komponenta'!D12</f>
        <v>ime</v>
      </c>
      <c r="F14" s="120"/>
      <c r="G14" s="120" t="str">
        <f>'4.3. Strukturalna komponenta'!E12</f>
        <v>prezime</v>
      </c>
      <c r="H14" s="120"/>
      <c r="I14" s="120" t="str">
        <f>'4.3. Strukturalna komponenta'!F12</f>
        <v>uloga</v>
      </c>
      <c r="J14" s="120"/>
      <c r="K14" s="120" t="str">
        <f>'4.3. Strukturalna komponenta'!G12</f>
        <v>datum_zaposlenja</v>
      </c>
      <c r="L14" s="120"/>
      <c r="M14" s="120" t="str">
        <f>'4.3. Strukturalna komponenta'!H12</f>
        <v>drzavaID</v>
      </c>
      <c r="N14" s="120" t="s">
        <v>6</v>
      </c>
      <c r="O14" s="120">
        <f>'4.3. Strukturalna komponenta'!I12</f>
        <v>0</v>
      </c>
      <c r="P14" s="120"/>
      <c r="Q14" s="120">
        <f>'4.3. Strukturalna komponenta'!J12</f>
        <v>0</v>
      </c>
      <c r="R14" s="120"/>
      <c r="S14" s="120">
        <f>'4.3. Strukturalna komponenta'!K12</f>
        <v>0</v>
      </c>
      <c r="T14" s="120"/>
      <c r="U14" s="120">
        <f>'4.3. Strukturalna komponenta'!L12</f>
        <v>0</v>
      </c>
      <c r="V14" s="120"/>
      <c r="W14" s="120">
        <f>'4.3. Strukturalna komponenta'!M12</f>
        <v>0</v>
      </c>
      <c r="X14" s="120"/>
      <c r="Y14" s="120">
        <f>'4.3. Strukturalna komponenta'!N12</f>
        <v>0</v>
      </c>
      <c r="Z14" s="120"/>
      <c r="AA14" s="120">
        <f>'4.3. Strukturalna komponenta'!O12</f>
        <v>0</v>
      </c>
      <c r="AB14" s="120"/>
      <c r="AC14" s="120">
        <f>'4.3. Strukturalna komponenta'!P12</f>
        <v>0</v>
      </c>
      <c r="AD14" s="120"/>
      <c r="AE14" s="120">
        <f>'4.3. Strukturalna komponenta'!Q12</f>
        <v>0</v>
      </c>
      <c r="AF14" s="120"/>
      <c r="AG14" s="41">
        <f t="shared" si="0"/>
        <v>7</v>
      </c>
      <c r="AH14" s="40">
        <f t="shared" si="1"/>
        <v>1</v>
      </c>
      <c r="AI14" s="40" t="str">
        <f t="shared" si="2"/>
        <v/>
      </c>
      <c r="AJ14" s="40">
        <f t="shared" si="3"/>
        <v>1</v>
      </c>
      <c r="AK14" s="144" t="str">
        <f t="shared" si="4"/>
        <v/>
      </c>
      <c r="AM14" t="str">
        <f>IF(C14&lt;&gt;'4.3. Strukturalna komponenta'!C12,C14&amp;"- ","")</f>
        <v/>
      </c>
      <c r="AN14" t="str">
        <f>IF(E14&lt;&gt;'4.3. Strukturalna komponenta'!D12,E14&amp;"- ","")</f>
        <v/>
      </c>
      <c r="AO14" t="str">
        <f>IF(G14&lt;&gt;'4.3. Strukturalna komponenta'!E12,G14&amp;"- ","")</f>
        <v/>
      </c>
      <c r="AP14" t="str">
        <f>IF(I14&lt;&gt;'4.3. Strukturalna komponenta'!F12,I14&amp;"- ","")</f>
        <v/>
      </c>
      <c r="AQ14" t="str">
        <f>IF(K14&lt;&gt;'4.3. Strukturalna komponenta'!G12,K14&amp;"- ","")</f>
        <v/>
      </c>
      <c r="AR14" t="str">
        <f>IF(M14&lt;&gt;'4.3. Strukturalna komponenta'!H12,M14&amp;"- ","")</f>
        <v/>
      </c>
      <c r="AS14" t="str">
        <f>IF(O14&lt;&gt;'4.3. Strukturalna komponenta'!I12,O14&amp;"- ","")</f>
        <v/>
      </c>
      <c r="AT14" t="str">
        <f>IF(Q14&lt;&gt;'4.3. Strukturalna komponenta'!J12,Q14&amp;"- ","")</f>
        <v/>
      </c>
      <c r="AU14" t="str">
        <f>IF(S14&lt;&gt;'4.3. Strukturalna komponenta'!K12,S14&amp;"- ","")</f>
        <v/>
      </c>
      <c r="AV14" t="str">
        <f>IF(U14&lt;&gt;'4.3. Strukturalna komponenta'!L12,U14&amp;"- ","")</f>
        <v/>
      </c>
      <c r="AW14" t="str">
        <f>IF(W14&lt;&gt;'4.3. Strukturalna komponenta'!M12,W14&amp;"- ","")</f>
        <v/>
      </c>
      <c r="AX14" t="str">
        <f>IF(Y14&lt;&gt;'4.3. Strukturalna komponenta'!N12,Y14&amp;"- ","")</f>
        <v/>
      </c>
      <c r="AY14" t="str">
        <f>IF(AA14&lt;&gt;'4.3. Strukturalna komponenta'!O12,AA14&amp;"- ","")</f>
        <v/>
      </c>
      <c r="AZ14" t="str">
        <f>IF(AC14&lt;&gt;'4.3. Strukturalna komponenta'!P12,AC14&amp;"- ","")</f>
        <v/>
      </c>
      <c r="BA14" t="str">
        <f>IF(AE14&lt;&gt;'4.3. Strukturalna komponenta'!Q12,AE14&amp;"- ","")</f>
        <v/>
      </c>
      <c r="BB14" s="46" t="str">
        <f>_xlfn.CONCAT('4.3. Strukturalna komponenta'!C12:Q12)</f>
        <v>ssIDimeprezimeulogadatum_zaposlenjadrzavaID</v>
      </c>
    </row>
    <row r="15" spans="1:54" ht="15" customHeight="1" x14ac:dyDescent="0.3">
      <c r="A15" s="35">
        <f>IF(B15=0,"",ROW(A5))</f>
        <v>5</v>
      </c>
      <c r="B15" s="120" t="str">
        <f>'4.3. Strukturalna komponenta'!B13</f>
        <v>ČLANOVI_FAN_KLUBA</v>
      </c>
      <c r="C15" s="120" t="str">
        <f>'4.3. Strukturalna komponenta'!C13</f>
        <v>fanID</v>
      </c>
      <c r="D15" s="120" t="s">
        <v>0</v>
      </c>
      <c r="E15" s="120" t="str">
        <f>'4.3. Strukturalna komponenta'!D13</f>
        <v>ime</v>
      </c>
      <c r="F15" s="120"/>
      <c r="G15" s="120" t="str">
        <f>'4.3. Strukturalna komponenta'!E13</f>
        <v>prezime</v>
      </c>
      <c r="H15" s="120"/>
      <c r="I15" s="120" t="str">
        <f>'4.3. Strukturalna komponenta'!F13</f>
        <v>sezonskaKarta</v>
      </c>
      <c r="J15" s="120"/>
      <c r="K15" s="120">
        <f>'4.3. Strukturalna komponenta'!G13</f>
        <v>0</v>
      </c>
      <c r="L15" s="120"/>
      <c r="M15" s="120">
        <f>'4.3. Strukturalna komponenta'!H13</f>
        <v>0</v>
      </c>
      <c r="N15" s="120"/>
      <c r="O15" s="120">
        <f>'4.3. Strukturalna komponenta'!I13</f>
        <v>0</v>
      </c>
      <c r="P15" s="120"/>
      <c r="Q15" s="120">
        <f>'4.3. Strukturalna komponenta'!J13</f>
        <v>0</v>
      </c>
      <c r="R15" s="120"/>
      <c r="S15" s="120">
        <f>'4.3. Strukturalna komponenta'!K13</f>
        <v>0</v>
      </c>
      <c r="T15" s="120"/>
      <c r="U15" s="120">
        <f>'4.3. Strukturalna komponenta'!L13</f>
        <v>0</v>
      </c>
      <c r="V15" s="120"/>
      <c r="W15" s="120">
        <f>'4.3. Strukturalna komponenta'!M13</f>
        <v>0</v>
      </c>
      <c r="X15" s="120"/>
      <c r="Y15" s="120">
        <f>'4.3. Strukturalna komponenta'!N13</f>
        <v>0</v>
      </c>
      <c r="Z15" s="120"/>
      <c r="AA15" s="120">
        <f>'4.3. Strukturalna komponenta'!O13</f>
        <v>0</v>
      </c>
      <c r="AB15" s="120"/>
      <c r="AC15" s="120">
        <f>'4.3. Strukturalna komponenta'!P13</f>
        <v>0</v>
      </c>
      <c r="AD15" s="120"/>
      <c r="AE15" s="120">
        <f>'4.3. Strukturalna komponenta'!Q13</f>
        <v>0</v>
      </c>
      <c r="AF15" s="120"/>
      <c r="AG15" s="41">
        <f t="shared" si="0"/>
        <v>4</v>
      </c>
      <c r="AH15" s="40">
        <f t="shared" si="1"/>
        <v>1</v>
      </c>
      <c r="AI15" s="40" t="str">
        <f t="shared" si="2"/>
        <v/>
      </c>
      <c r="AJ15" s="40">
        <f t="shared" si="3"/>
        <v>0</v>
      </c>
      <c r="AK15" s="144" t="str">
        <f t="shared" si="4"/>
        <v/>
      </c>
      <c r="AM15" t="str">
        <f>IF(C15&lt;&gt;'4.3. Strukturalna komponenta'!C13,C15&amp;"- ","")</f>
        <v/>
      </c>
      <c r="AN15" t="str">
        <f>IF(E15&lt;&gt;'4.3. Strukturalna komponenta'!D13,E15&amp;"- ","")</f>
        <v/>
      </c>
      <c r="AO15" t="str">
        <f>IF(G15&lt;&gt;'4.3. Strukturalna komponenta'!E13,G15&amp;"- ","")</f>
        <v/>
      </c>
      <c r="AP15" t="str">
        <f>IF(I15&lt;&gt;'4.3. Strukturalna komponenta'!F13,I15&amp;"- ","")</f>
        <v/>
      </c>
      <c r="AQ15" t="str">
        <f>IF(K15&lt;&gt;'4.3. Strukturalna komponenta'!G13,K15&amp;"- ","")</f>
        <v/>
      </c>
      <c r="AR15" t="str">
        <f>IF(M15&lt;&gt;'4.3. Strukturalna komponenta'!H13,M15&amp;"- ","")</f>
        <v/>
      </c>
      <c r="AS15" t="str">
        <f>IF(O15&lt;&gt;'4.3. Strukturalna komponenta'!I13,O15&amp;"- ","")</f>
        <v/>
      </c>
      <c r="AT15" t="str">
        <f>IF(Q15&lt;&gt;'4.3. Strukturalna komponenta'!J13,Q15&amp;"- ","")</f>
        <v/>
      </c>
      <c r="AU15" t="str">
        <f>IF(S15&lt;&gt;'4.3. Strukturalna komponenta'!K13,S15&amp;"- ","")</f>
        <v/>
      </c>
      <c r="AV15" t="str">
        <f>IF(U15&lt;&gt;'4.3. Strukturalna komponenta'!L13,U15&amp;"- ","")</f>
        <v/>
      </c>
      <c r="AW15" t="str">
        <f>IF(W15&lt;&gt;'4.3. Strukturalna komponenta'!M13,W15&amp;"- ","")</f>
        <v/>
      </c>
      <c r="AX15" t="str">
        <f>IF(Y15&lt;&gt;'4.3. Strukturalna komponenta'!N13,Y15&amp;"- ","")</f>
        <v/>
      </c>
      <c r="AY15" t="str">
        <f>IF(AA15&lt;&gt;'4.3. Strukturalna komponenta'!O13,AA15&amp;"- ","")</f>
        <v/>
      </c>
      <c r="AZ15" t="str">
        <f>IF(AC15&lt;&gt;'4.3. Strukturalna komponenta'!P13,AC15&amp;"- ","")</f>
        <v/>
      </c>
      <c r="BA15" t="str">
        <f>IF(AE15&lt;&gt;'4.3. Strukturalna komponenta'!Q13,AE15&amp;"- ","")</f>
        <v/>
      </c>
      <c r="BB15" s="46" t="str">
        <f>_xlfn.CONCAT('4.3. Strukturalna komponenta'!C13:Q13)</f>
        <v>fanIDimeprezimesezonskaKarta</v>
      </c>
    </row>
    <row r="16" spans="1:54" ht="15" customHeight="1" x14ac:dyDescent="0.3">
      <c r="A16" s="35">
        <f t="shared" ref="A16:A17" si="5">IF(B16=0,"",ROW(A7))</f>
        <v>7</v>
      </c>
      <c r="B16" s="120" t="str">
        <f>'4.3. Strukturalna komponenta'!B14</f>
        <v>TAKMIČENJA</v>
      </c>
      <c r="C16" s="120" t="str">
        <f>'4.3. Strukturalna komponenta'!C14</f>
        <v>takmicenjeID</v>
      </c>
      <c r="D16" s="120" t="s">
        <v>0</v>
      </c>
      <c r="E16" s="120" t="str">
        <f>'4.3. Strukturalna komponenta'!D14</f>
        <v>naziv</v>
      </c>
      <c r="F16" s="120"/>
      <c r="G16" s="120">
        <f>'4.3. Strukturalna komponenta'!E14</f>
        <v>0</v>
      </c>
      <c r="H16" s="120"/>
      <c r="I16" s="120">
        <f>'4.3. Strukturalna komponenta'!F14</f>
        <v>0</v>
      </c>
      <c r="J16" s="120"/>
      <c r="K16" s="120">
        <f>'4.3. Strukturalna komponenta'!G14</f>
        <v>0</v>
      </c>
      <c r="L16" s="120"/>
      <c r="M16" s="120">
        <f>'4.3. Strukturalna komponenta'!H14</f>
        <v>0</v>
      </c>
      <c r="N16" s="120"/>
      <c r="O16" s="120">
        <f>'4.3. Strukturalna komponenta'!I14</f>
        <v>0</v>
      </c>
      <c r="P16" s="120"/>
      <c r="Q16" s="120">
        <f>'4.3. Strukturalna komponenta'!J14</f>
        <v>0</v>
      </c>
      <c r="R16" s="120"/>
      <c r="S16" s="120">
        <f>'4.3. Strukturalna komponenta'!K14</f>
        <v>0</v>
      </c>
      <c r="T16" s="120"/>
      <c r="U16" s="120">
        <f>'4.3. Strukturalna komponenta'!L14</f>
        <v>0</v>
      </c>
      <c r="V16" s="120"/>
      <c r="W16" s="120">
        <f>'4.3. Strukturalna komponenta'!M14</f>
        <v>0</v>
      </c>
      <c r="X16" s="120"/>
      <c r="Y16" s="120">
        <f>'4.3. Strukturalna komponenta'!N14</f>
        <v>0</v>
      </c>
      <c r="Z16" s="120"/>
      <c r="AA16" s="120">
        <f>'4.3. Strukturalna komponenta'!O14</f>
        <v>0</v>
      </c>
      <c r="AB16" s="120"/>
      <c r="AC16" s="120">
        <f>'4.3. Strukturalna komponenta'!P14</f>
        <v>0</v>
      </c>
      <c r="AD16" s="120"/>
      <c r="AE16" s="120">
        <f>'4.3. Strukturalna komponenta'!Q14</f>
        <v>0</v>
      </c>
      <c r="AF16" s="120"/>
      <c r="AG16" s="41">
        <f t="shared" si="0"/>
        <v>2</v>
      </c>
      <c r="AH16" s="40">
        <f t="shared" si="1"/>
        <v>1</v>
      </c>
      <c r="AI16" s="40" t="str">
        <f t="shared" si="2"/>
        <v/>
      </c>
      <c r="AJ16" s="40">
        <f t="shared" si="3"/>
        <v>0</v>
      </c>
      <c r="AK16" s="144" t="str">
        <f t="shared" si="4"/>
        <v/>
      </c>
      <c r="AM16" t="str">
        <f>IF(C16&lt;&gt;'4.3. Strukturalna komponenta'!C14,C16&amp;"- ","")</f>
        <v/>
      </c>
      <c r="AN16" t="str">
        <f>IF(E16&lt;&gt;'4.3. Strukturalna komponenta'!D14,E16&amp;"- ","")</f>
        <v/>
      </c>
      <c r="AO16" t="str">
        <f>IF(G16&lt;&gt;'4.3. Strukturalna komponenta'!E14,G16&amp;"- ","")</f>
        <v/>
      </c>
      <c r="AP16" t="str">
        <f>IF(I16&lt;&gt;'4.3. Strukturalna komponenta'!F14,I16&amp;"- ","")</f>
        <v/>
      </c>
      <c r="AQ16" t="str">
        <f>IF(K16&lt;&gt;'4.3. Strukturalna komponenta'!G14,K16&amp;"- ","")</f>
        <v/>
      </c>
      <c r="AR16" t="str">
        <f>IF(M16&lt;&gt;'4.3. Strukturalna komponenta'!H14,M16&amp;"- ","")</f>
        <v/>
      </c>
      <c r="AS16" t="str">
        <f>IF(O16&lt;&gt;'4.3. Strukturalna komponenta'!I14,O16&amp;"- ","")</f>
        <v/>
      </c>
      <c r="AT16" t="str">
        <f>IF(Q16&lt;&gt;'4.3. Strukturalna komponenta'!J14,Q16&amp;"- ","")</f>
        <v/>
      </c>
      <c r="AU16" t="str">
        <f>IF(S16&lt;&gt;'4.3. Strukturalna komponenta'!K14,S16&amp;"- ","")</f>
        <v/>
      </c>
      <c r="AV16" t="str">
        <f>IF(U16&lt;&gt;'4.3. Strukturalna komponenta'!L14,U16&amp;"- ","")</f>
        <v/>
      </c>
      <c r="AW16" t="str">
        <f>IF(W16&lt;&gt;'4.3. Strukturalna komponenta'!M14,W16&amp;"- ","")</f>
        <v/>
      </c>
      <c r="AX16" t="str">
        <f>IF(Y16&lt;&gt;'4.3. Strukturalna komponenta'!N14,Y16&amp;"- ","")</f>
        <v/>
      </c>
      <c r="AY16" t="str">
        <f>IF(AA16&lt;&gt;'4.3. Strukturalna komponenta'!O14,AA16&amp;"- ","")</f>
        <v/>
      </c>
      <c r="AZ16" t="str">
        <f>IF(AC16&lt;&gt;'4.3. Strukturalna komponenta'!P14,AC16&amp;"- ","")</f>
        <v/>
      </c>
      <c r="BA16" t="str">
        <f>IF(AE16&lt;&gt;'4.3. Strukturalna komponenta'!Q14,AE16&amp;"- ","")</f>
        <v/>
      </c>
      <c r="BB16" s="46" t="str">
        <f>_xlfn.CONCAT('4.3. Strukturalna komponenta'!C14:Q14)</f>
        <v>takmicenjeIDnaziv</v>
      </c>
    </row>
    <row r="17" spans="1:54" ht="15" customHeight="1" x14ac:dyDescent="0.3">
      <c r="A17" s="35">
        <f t="shared" si="5"/>
        <v>8</v>
      </c>
      <c r="B17" s="120" t="str">
        <f>'4.3. Strukturalna komponenta'!B15</f>
        <v>ODIGRANE_UTAKMICE</v>
      </c>
      <c r="C17" s="120" t="str">
        <f>'4.3. Strukturalna komponenta'!C15</f>
        <v>utakmicaID</v>
      </c>
      <c r="D17" s="120" t="s">
        <v>0</v>
      </c>
      <c r="E17" s="120" t="str">
        <f>'4.3. Strukturalna komponenta'!D15</f>
        <v>protivnik</v>
      </c>
      <c r="F17" s="120"/>
      <c r="G17" s="120" t="str">
        <f>'4.3. Strukturalna komponenta'!E15</f>
        <v>lokacija</v>
      </c>
      <c r="H17" s="120"/>
      <c r="I17" s="120" t="str">
        <f>'4.3. Strukturalna komponenta'!F15</f>
        <v>vrijemeOdigravanja</v>
      </c>
      <c r="J17" s="120"/>
      <c r="K17" s="120" t="str">
        <f>'4.3. Strukturalna komponenta'!G15</f>
        <v>domaca/gostujucaUtakmica</v>
      </c>
      <c r="L17" s="120"/>
      <c r="M17" s="120" t="str">
        <f>'4.3. Strukturalna komponenta'!H15</f>
        <v>rezultat</v>
      </c>
      <c r="N17" s="120"/>
      <c r="O17" s="120" t="str">
        <f>'4.3. Strukturalna komponenta'!I15</f>
        <v>takmicenjeID</v>
      </c>
      <c r="P17" s="120" t="s">
        <v>6</v>
      </c>
      <c r="Q17" s="120">
        <f>'4.3. Strukturalna komponenta'!J15</f>
        <v>0</v>
      </c>
      <c r="R17" s="120"/>
      <c r="S17" s="120">
        <f>'4.3. Strukturalna komponenta'!K15</f>
        <v>0</v>
      </c>
      <c r="T17" s="120"/>
      <c r="U17" s="120">
        <f>'4.3. Strukturalna komponenta'!L15</f>
        <v>0</v>
      </c>
      <c r="V17" s="120"/>
      <c r="W17" s="120">
        <f>'4.3. Strukturalna komponenta'!M15</f>
        <v>0</v>
      </c>
      <c r="X17" s="120"/>
      <c r="Y17" s="120">
        <f>'4.3. Strukturalna komponenta'!N15</f>
        <v>0</v>
      </c>
      <c r="Z17" s="120"/>
      <c r="AA17" s="120">
        <f>'4.3. Strukturalna komponenta'!O15</f>
        <v>0</v>
      </c>
      <c r="AB17" s="120"/>
      <c r="AC17" s="120">
        <f>'4.3. Strukturalna komponenta'!P15</f>
        <v>0</v>
      </c>
      <c r="AD17" s="120"/>
      <c r="AE17" s="120">
        <f>'4.3. Strukturalna komponenta'!Q15</f>
        <v>0</v>
      </c>
      <c r="AF17" s="120"/>
      <c r="AG17" s="41">
        <f t="shared" si="0"/>
        <v>8</v>
      </c>
      <c r="AH17" s="40">
        <f t="shared" si="1"/>
        <v>1</v>
      </c>
      <c r="AI17" s="40" t="str">
        <f t="shared" si="2"/>
        <v/>
      </c>
      <c r="AJ17" s="40">
        <f t="shared" si="3"/>
        <v>1</v>
      </c>
      <c r="AK17" s="144" t="str">
        <f t="shared" si="4"/>
        <v/>
      </c>
      <c r="AM17" t="str">
        <f>IF(C17&lt;&gt;'4.3. Strukturalna komponenta'!C15,C17&amp;"- ","")</f>
        <v/>
      </c>
      <c r="AN17" t="str">
        <f>IF(E17&lt;&gt;'4.3. Strukturalna komponenta'!D15,E17&amp;"- ","")</f>
        <v/>
      </c>
      <c r="AO17" t="str">
        <f>IF(G17&lt;&gt;'4.3. Strukturalna komponenta'!E15,G17&amp;"- ","")</f>
        <v/>
      </c>
      <c r="AP17" t="str">
        <f>IF(I17&lt;&gt;'4.3. Strukturalna komponenta'!F15,I17&amp;"- ","")</f>
        <v/>
      </c>
      <c r="AQ17" t="str">
        <f>IF(K17&lt;&gt;'4.3. Strukturalna komponenta'!G15,K17&amp;"- ","")</f>
        <v/>
      </c>
      <c r="AR17" t="str">
        <f>IF(M17&lt;&gt;'4.3. Strukturalna komponenta'!H15,M17&amp;"- ","")</f>
        <v/>
      </c>
      <c r="AS17" t="str">
        <f>IF(O17&lt;&gt;'4.3. Strukturalna komponenta'!I15,O17&amp;"- ","")</f>
        <v/>
      </c>
      <c r="AT17" t="str">
        <f>IF(Q17&lt;&gt;'4.3. Strukturalna komponenta'!J15,Q17&amp;"- ","")</f>
        <v/>
      </c>
      <c r="AU17" t="str">
        <f>IF(S17&lt;&gt;'4.3. Strukturalna komponenta'!K15,S17&amp;"- ","")</f>
        <v/>
      </c>
      <c r="AV17" t="str">
        <f>IF(U17&lt;&gt;'4.3. Strukturalna komponenta'!L15,U17&amp;"- ","")</f>
        <v/>
      </c>
      <c r="AW17" t="str">
        <f>IF(W17&lt;&gt;'4.3. Strukturalna komponenta'!M15,W17&amp;"- ","")</f>
        <v/>
      </c>
      <c r="AX17" t="str">
        <f>IF(Y17&lt;&gt;'4.3. Strukturalna komponenta'!N15,Y17&amp;"- ","")</f>
        <v/>
      </c>
      <c r="AY17" t="str">
        <f>IF(AA17&lt;&gt;'4.3. Strukturalna komponenta'!O15,AA17&amp;"- ","")</f>
        <v/>
      </c>
      <c r="AZ17" t="str">
        <f>IF(AC17&lt;&gt;'4.3. Strukturalna komponenta'!P15,AC17&amp;"- ","")</f>
        <v/>
      </c>
      <c r="BA17" t="str">
        <f>IF(AE17&lt;&gt;'4.3. Strukturalna komponenta'!Q15,AE17&amp;"- ","")</f>
        <v/>
      </c>
      <c r="BB17" s="46" t="str">
        <f>_xlfn.CONCAT('4.3. Strukturalna komponenta'!C15:Q15)</f>
        <v>utakmicaIDprotivniklokacijavrijemeOdigravanjadomaca/gostujucaUtakmicarezultattakmicenjeID</v>
      </c>
    </row>
    <row r="18" spans="1:54" ht="15" customHeight="1" x14ac:dyDescent="0.3">
      <c r="A18" s="35" t="e">
        <f>IF(B18=0,"",ROW(#REF!))</f>
        <v>#REF!</v>
      </c>
      <c r="B18" s="120" t="str">
        <f>'4.3. Strukturalna komponenta'!B16</f>
        <v>RASPORED_UTAKMICA</v>
      </c>
      <c r="C18" s="120" t="str">
        <f>'4.3. Strukturalna komponenta'!C16</f>
        <v>utakmicaID</v>
      </c>
      <c r="D18" s="120" t="s">
        <v>0</v>
      </c>
      <c r="E18" s="120" t="str">
        <f>'4.3. Strukturalna komponenta'!D16</f>
        <v>protivnik</v>
      </c>
      <c r="F18" s="120"/>
      <c r="G18" s="120" t="str">
        <f>'4.3. Strukturalna komponenta'!E16</f>
        <v>vrijemePocetka</v>
      </c>
      <c r="H18" s="120"/>
      <c r="I18" s="120" t="str">
        <f>'4.3. Strukturalna komponenta'!F16</f>
        <v>domaca/gostujucaUtakmica</v>
      </c>
      <c r="J18" s="120"/>
      <c r="K18" s="120" t="str">
        <f>'4.3. Strukturalna komponenta'!G16</f>
        <v>lokacija</v>
      </c>
      <c r="L18" s="120"/>
      <c r="M18" s="120" t="str">
        <f>'4.3. Strukturalna komponenta'!H16</f>
        <v>takmicenjeID</v>
      </c>
      <c r="N18" s="120" t="s">
        <v>6</v>
      </c>
      <c r="O18" s="120">
        <f>'4.3. Strukturalna komponenta'!I16</f>
        <v>0</v>
      </c>
      <c r="P18" s="120"/>
      <c r="Q18" s="120">
        <f>'4.3. Strukturalna komponenta'!J16</f>
        <v>0</v>
      </c>
      <c r="R18" s="120"/>
      <c r="S18" s="120">
        <f>'4.3. Strukturalna komponenta'!K16</f>
        <v>0</v>
      </c>
      <c r="T18" s="120"/>
      <c r="U18" s="120">
        <f>'4.3. Strukturalna komponenta'!L16</f>
        <v>0</v>
      </c>
      <c r="V18" s="120"/>
      <c r="W18" s="120">
        <f>'4.3. Strukturalna komponenta'!M16</f>
        <v>0</v>
      </c>
      <c r="X18" s="120"/>
      <c r="Y18" s="120">
        <f>'4.3. Strukturalna komponenta'!N16</f>
        <v>0</v>
      </c>
      <c r="Z18" s="120"/>
      <c r="AA18" s="120">
        <f>'4.3. Strukturalna komponenta'!O16</f>
        <v>0</v>
      </c>
      <c r="AB18" s="120"/>
      <c r="AC18" s="120">
        <f>'4.3. Strukturalna komponenta'!P16</f>
        <v>0</v>
      </c>
      <c r="AD18" s="120"/>
      <c r="AE18" s="120">
        <f>'4.3. Strukturalna komponenta'!Q16</f>
        <v>0</v>
      </c>
      <c r="AF18" s="120"/>
      <c r="AG18" s="41">
        <f t="shared" si="0"/>
        <v>8</v>
      </c>
      <c r="AH18" s="40"/>
      <c r="AI18" s="40"/>
      <c r="AJ18" s="40"/>
      <c r="AK18" s="144" t="str">
        <f t="shared" si="4"/>
        <v/>
      </c>
      <c r="AM18" t="str">
        <f>IF(C18&lt;&gt;'4.3. Strukturalna komponenta'!C16,C18&amp;"- ","")</f>
        <v/>
      </c>
      <c r="AN18" t="str">
        <f>IF(E18&lt;&gt;'4.3. Strukturalna komponenta'!D16,E18&amp;"- ","")</f>
        <v/>
      </c>
      <c r="AO18" t="str">
        <f>IF(G18&lt;&gt;'4.3. Strukturalna komponenta'!E16,G18&amp;"- ","")</f>
        <v/>
      </c>
      <c r="AP18" t="str">
        <f>IF(I18&lt;&gt;'4.3. Strukturalna komponenta'!F16,I18&amp;"- ","")</f>
        <v/>
      </c>
      <c r="AQ18" t="str">
        <f>IF(K18&lt;&gt;'4.3. Strukturalna komponenta'!G16,K18&amp;"- ","")</f>
        <v/>
      </c>
      <c r="AR18" t="str">
        <f>IF(M18&lt;&gt;'4.3. Strukturalna komponenta'!H16,M18&amp;"- ","")</f>
        <v/>
      </c>
      <c r="AS18" t="str">
        <f>IF(O18&lt;&gt;'4.3. Strukturalna komponenta'!I16,O18&amp;"- ","")</f>
        <v/>
      </c>
      <c r="AT18" t="str">
        <f>IF(Q18&lt;&gt;'4.3. Strukturalna komponenta'!J16,Q18&amp;"- ","")</f>
        <v/>
      </c>
      <c r="AU18" t="str">
        <f>IF(S18&lt;&gt;'4.3. Strukturalna komponenta'!K16,S18&amp;"- ","")</f>
        <v/>
      </c>
      <c r="AV18" t="str">
        <f>IF(U18&lt;&gt;'4.3. Strukturalna komponenta'!L16,U18&amp;"- ","")</f>
        <v/>
      </c>
      <c r="AW18" t="str">
        <f>IF(W18&lt;&gt;'4.3. Strukturalna komponenta'!M16,W18&amp;"- ","")</f>
        <v/>
      </c>
      <c r="AX18" t="str">
        <f>IF(Y18&lt;&gt;'4.3. Strukturalna komponenta'!N16,Y18&amp;"- ","")</f>
        <v/>
      </c>
      <c r="AY18" t="str">
        <f>IF(AA18&lt;&gt;'4.3. Strukturalna komponenta'!O16,AA18&amp;"- ","")</f>
        <v/>
      </c>
      <c r="AZ18" t="str">
        <f>IF(AC18&lt;&gt;'4.3. Strukturalna komponenta'!P16,AC18&amp;"- ","")</f>
        <v/>
      </c>
      <c r="BA18" t="str">
        <f>IF(AE18&lt;&gt;'4.3. Strukturalna komponenta'!Q16,AE18&amp;"- ","")</f>
        <v/>
      </c>
      <c r="BB18" s="46" t="str">
        <f>_xlfn.CONCAT('4.3. Strukturalna komponenta'!C16:Q16)</f>
        <v>utakmicaIDprotivnikvrijemePocetkadomaca/gostujucaUtakmicalokacijatakmicenjeID</v>
      </c>
    </row>
    <row r="19" spans="1:54" ht="15" customHeight="1" x14ac:dyDescent="0.3">
      <c r="A19" s="35" t="e">
        <f>IF(B19=0,"",ROW(#REF!))</f>
        <v>#REF!</v>
      </c>
      <c r="B19" s="120" t="str">
        <f>'4.3. Strukturalna komponenta'!B17</f>
        <v>TITULE</v>
      </c>
      <c r="C19" s="120" t="str">
        <f>'4.3. Strukturalna komponenta'!C17</f>
        <v>titulaID</v>
      </c>
      <c r="D19" s="120" t="s">
        <v>0</v>
      </c>
      <c r="E19" s="120" t="str">
        <f>'4.3. Strukturalna komponenta'!D17</f>
        <v>godinaOsvajanja</v>
      </c>
      <c r="F19" s="120"/>
      <c r="G19" s="120" t="str">
        <f>'4.3. Strukturalna komponenta'!E17</f>
        <v>takmicenjeID</v>
      </c>
      <c r="H19" s="120" t="s">
        <v>6</v>
      </c>
      <c r="I19" s="120">
        <f>'4.3. Strukturalna komponenta'!F17</f>
        <v>0</v>
      </c>
      <c r="J19" s="120"/>
      <c r="K19" s="120">
        <f>'4.3. Strukturalna komponenta'!G17</f>
        <v>0</v>
      </c>
      <c r="L19" s="120"/>
      <c r="M19" s="120">
        <f>'4.3. Strukturalna komponenta'!H17</f>
        <v>0</v>
      </c>
      <c r="N19" s="120"/>
      <c r="O19" s="120">
        <f>'4.3. Strukturalna komponenta'!I17</f>
        <v>0</v>
      </c>
      <c r="P19" s="120"/>
      <c r="Q19" s="120">
        <f>'4.3. Strukturalna komponenta'!J17</f>
        <v>0</v>
      </c>
      <c r="R19" s="120"/>
      <c r="S19" s="120">
        <f>'4.3. Strukturalna komponenta'!K17</f>
        <v>0</v>
      </c>
      <c r="T19" s="120"/>
      <c r="U19" s="120">
        <f>'4.3. Strukturalna komponenta'!L17</f>
        <v>0</v>
      </c>
      <c r="V19" s="120"/>
      <c r="W19" s="120">
        <f>'4.3. Strukturalna komponenta'!M17</f>
        <v>0</v>
      </c>
      <c r="X19" s="120"/>
      <c r="Y19" s="120">
        <f>'4.3. Strukturalna komponenta'!N17</f>
        <v>0</v>
      </c>
      <c r="Z19" s="120"/>
      <c r="AA19" s="120">
        <f>'4.3. Strukturalna komponenta'!O17</f>
        <v>0</v>
      </c>
      <c r="AB19" s="120"/>
      <c r="AC19" s="120">
        <f>'4.3. Strukturalna komponenta'!P17</f>
        <v>0</v>
      </c>
      <c r="AD19" s="120"/>
      <c r="AE19" s="120">
        <f>'4.3. Strukturalna komponenta'!Q17</f>
        <v>0</v>
      </c>
      <c r="AF19" s="120"/>
      <c r="AG19" s="41">
        <f t="shared" si="0"/>
        <v>5</v>
      </c>
      <c r="AH19" s="40"/>
      <c r="AI19" s="40"/>
      <c r="AJ19" s="40"/>
      <c r="AK19" s="144" t="str">
        <f t="shared" si="4"/>
        <v/>
      </c>
      <c r="AM19" t="str">
        <f>IF(C19&lt;&gt;'4.3. Strukturalna komponenta'!C17,C19&amp;"- ","")</f>
        <v/>
      </c>
      <c r="AN19" t="str">
        <f>IF(E19&lt;&gt;'4.3. Strukturalna komponenta'!D17,E19&amp;"- ","")</f>
        <v/>
      </c>
      <c r="AO19" t="str">
        <f>IF(G19&lt;&gt;'4.3. Strukturalna komponenta'!E17,G19&amp;"- ","")</f>
        <v/>
      </c>
      <c r="AP19" t="str">
        <f>IF(I19&lt;&gt;'4.3. Strukturalna komponenta'!F17,I19&amp;"- ","")</f>
        <v/>
      </c>
      <c r="AQ19" t="str">
        <f>IF(K19&lt;&gt;'4.3. Strukturalna komponenta'!G17,K19&amp;"- ","")</f>
        <v/>
      </c>
      <c r="AR19" t="str">
        <f>IF(M19&lt;&gt;'4.3. Strukturalna komponenta'!H17,M19&amp;"- ","")</f>
        <v/>
      </c>
      <c r="AS19" t="str">
        <f>IF(O19&lt;&gt;'4.3. Strukturalna komponenta'!I17,O19&amp;"- ","")</f>
        <v/>
      </c>
      <c r="AT19" t="str">
        <f>IF(Q19&lt;&gt;'4.3. Strukturalna komponenta'!J17,Q19&amp;"- ","")</f>
        <v/>
      </c>
      <c r="AU19" t="str">
        <f>IF(S19&lt;&gt;'4.3. Strukturalna komponenta'!K17,S19&amp;"- ","")</f>
        <v/>
      </c>
      <c r="AV19" t="str">
        <f>IF(U19&lt;&gt;'4.3. Strukturalna komponenta'!L17,U19&amp;"- ","")</f>
        <v/>
      </c>
      <c r="AW19" t="str">
        <f>IF(W19&lt;&gt;'4.3. Strukturalna komponenta'!M17,W19&amp;"- ","")</f>
        <v/>
      </c>
      <c r="AX19" t="str">
        <f>IF(Y19&lt;&gt;'4.3. Strukturalna komponenta'!N17,Y19&amp;"- ","")</f>
        <v/>
      </c>
      <c r="AY19" t="str">
        <f>IF(AA19&lt;&gt;'4.3. Strukturalna komponenta'!O17,AA19&amp;"- ","")</f>
        <v/>
      </c>
      <c r="AZ19" t="str">
        <f>IF(AC19&lt;&gt;'4.3. Strukturalna komponenta'!P17,AC19&amp;"- ","")</f>
        <v/>
      </c>
      <c r="BA19" t="str">
        <f>IF(AE19&lt;&gt;'4.3. Strukturalna komponenta'!Q17,AE19&amp;"- ","")</f>
        <v/>
      </c>
      <c r="BB19" s="46" t="str">
        <f>_xlfn.CONCAT('4.3. Strukturalna komponenta'!C17:Q17)</f>
        <v>titulaIDgodinaOsvajanjatakmicenjeID</v>
      </c>
    </row>
    <row r="20" spans="1:54" ht="15" customHeight="1" x14ac:dyDescent="0.3">
      <c r="A20" s="35" t="e">
        <f>IF(B20=0,"",ROW(#REF!))</f>
        <v>#REF!</v>
      </c>
      <c r="B20" s="120" t="str">
        <f>'4.3. Strukturalna komponenta'!B18</f>
        <v>igrali</v>
      </c>
      <c r="C20" s="120" t="str">
        <f>'4.3. Strukturalna komponenta'!C18</f>
        <v>igracID</v>
      </c>
      <c r="D20" s="120" t="s">
        <v>0</v>
      </c>
      <c r="E20" s="120" t="str">
        <f>'4.3. Strukturalna komponenta'!D18</f>
        <v>utakmicaID</v>
      </c>
      <c r="F20" s="120" t="s">
        <v>0</v>
      </c>
      <c r="G20" s="120" t="str">
        <f>'4.3. Strukturalna komponenta'!E18</f>
        <v>minute</v>
      </c>
      <c r="H20" s="120"/>
      <c r="I20" s="120" t="str">
        <f>'4.3. Strukturalna komponenta'!F18</f>
        <v>asistencije</v>
      </c>
      <c r="J20" s="120"/>
      <c r="K20" s="120" t="str">
        <f>'4.3. Strukturalna komponenta'!G18</f>
        <v>golovi</v>
      </c>
      <c r="L20" s="120"/>
      <c r="M20" s="120" t="str">
        <f>'4.3. Strukturalna komponenta'!H18</f>
        <v>zutiKarton</v>
      </c>
      <c r="N20" s="120"/>
      <c r="O20" s="120" t="str">
        <f>'4.3. Strukturalna komponenta'!I18</f>
        <v>crveniKarton</v>
      </c>
      <c r="P20" s="120"/>
      <c r="Q20" s="120">
        <f>'4.3. Strukturalna komponenta'!J18</f>
        <v>0</v>
      </c>
      <c r="R20" s="120"/>
      <c r="S20" s="120">
        <f>'4.3. Strukturalna komponenta'!K18</f>
        <v>0</v>
      </c>
      <c r="T20" s="120"/>
      <c r="U20" s="120">
        <f>'4.3. Strukturalna komponenta'!L18</f>
        <v>0</v>
      </c>
      <c r="V20" s="120"/>
      <c r="W20" s="120">
        <f>'4.3. Strukturalna komponenta'!M18</f>
        <v>0</v>
      </c>
      <c r="X20" s="120"/>
      <c r="Y20" s="120">
        <f>'4.3. Strukturalna komponenta'!N18</f>
        <v>0</v>
      </c>
      <c r="Z20" s="120"/>
      <c r="AA20" s="120">
        <f>'4.3. Strukturalna komponenta'!O18</f>
        <v>0</v>
      </c>
      <c r="AB20" s="120"/>
      <c r="AC20" s="120">
        <f>'4.3. Strukturalna komponenta'!P18</f>
        <v>0</v>
      </c>
      <c r="AD20" s="120"/>
      <c r="AE20" s="120">
        <f>'4.3. Strukturalna komponenta'!Q18</f>
        <v>0</v>
      </c>
      <c r="AF20" s="120"/>
      <c r="AG20" s="41">
        <f t="shared" si="0"/>
        <v>9</v>
      </c>
      <c r="AH20" s="40"/>
      <c r="AI20" s="40"/>
      <c r="AJ20" s="40"/>
      <c r="AK20" s="144" t="str">
        <f t="shared" si="4"/>
        <v/>
      </c>
      <c r="AM20" t="str">
        <f>IF(C20&lt;&gt;'4.3. Strukturalna komponenta'!C18,C20&amp;"- ","")</f>
        <v/>
      </c>
      <c r="AN20" t="str">
        <f>IF(E20&lt;&gt;'4.3. Strukturalna komponenta'!D18,E20&amp;"- ","")</f>
        <v/>
      </c>
      <c r="AO20" t="str">
        <f>IF(G20&lt;&gt;'4.3. Strukturalna komponenta'!E18,G20&amp;"- ","")</f>
        <v/>
      </c>
      <c r="AP20" t="str">
        <f>IF(I20&lt;&gt;'4.3. Strukturalna komponenta'!F18,I20&amp;"- ","")</f>
        <v/>
      </c>
      <c r="AQ20" t="str">
        <f>IF(K20&lt;&gt;'4.3. Strukturalna komponenta'!G18,K20&amp;"- ","")</f>
        <v/>
      </c>
      <c r="AR20" t="str">
        <f>IF(M20&lt;&gt;'4.3. Strukturalna komponenta'!H18,M20&amp;"- ","")</f>
        <v/>
      </c>
      <c r="AS20" t="str">
        <f>IF(O20&lt;&gt;'4.3. Strukturalna komponenta'!I18,O20&amp;"- ","")</f>
        <v/>
      </c>
      <c r="AT20" t="str">
        <f>IF(Q20&lt;&gt;'4.3. Strukturalna komponenta'!J18,Q20&amp;"- ","")</f>
        <v/>
      </c>
      <c r="AU20" t="str">
        <f>IF(S20&lt;&gt;'4.3. Strukturalna komponenta'!K18,S20&amp;"- ","")</f>
        <v/>
      </c>
      <c r="AV20" t="str">
        <f>IF(U20&lt;&gt;'4.3. Strukturalna komponenta'!L18,U20&amp;"- ","")</f>
        <v/>
      </c>
      <c r="AW20" t="str">
        <f>IF(W20&lt;&gt;'4.3. Strukturalna komponenta'!M18,W20&amp;"- ","")</f>
        <v/>
      </c>
      <c r="AX20" t="str">
        <f>IF(Y20&lt;&gt;'4.3. Strukturalna komponenta'!N18,Y20&amp;"- ","")</f>
        <v/>
      </c>
      <c r="AY20" t="str">
        <f>IF(AA20&lt;&gt;'4.3. Strukturalna komponenta'!O18,AA20&amp;"- ","")</f>
        <v/>
      </c>
      <c r="AZ20" t="str">
        <f>IF(AC20&lt;&gt;'4.3. Strukturalna komponenta'!P18,AC20&amp;"- ","")</f>
        <v/>
      </c>
      <c r="BA20" t="str">
        <f>IF(AE20&lt;&gt;'4.3. Strukturalna komponenta'!Q18,AE20&amp;"- ","")</f>
        <v/>
      </c>
      <c r="BB20" s="46" t="str">
        <f>_xlfn.CONCAT('4.3. Strukturalna komponenta'!C18:Q18)</f>
        <v>igracIDutakmicaIDminuteasistencijegolovizutiKartoncrveniKarton</v>
      </c>
    </row>
    <row r="21" spans="1:54" ht="15" customHeight="1" x14ac:dyDescent="0.3">
      <c r="A21" s="35">
        <f t="shared" ref="A21:A40" si="6">IF(B21=0,"",ROW(A9))</f>
        <v>9</v>
      </c>
      <c r="B21" s="120" t="str">
        <f>'4.3. Strukturalna komponenta'!B19</f>
        <v>prisustvovali</v>
      </c>
      <c r="C21" s="120" t="str">
        <f>'4.3. Strukturalna komponenta'!C19</f>
        <v>fanID</v>
      </c>
      <c r="D21" s="120" t="s">
        <v>0</v>
      </c>
      <c r="E21" s="120" t="str">
        <f>'4.3. Strukturalna komponenta'!D19</f>
        <v>utakmicaID</v>
      </c>
      <c r="F21" s="120" t="s">
        <v>0</v>
      </c>
      <c r="G21" s="120">
        <f>'4.3. Strukturalna komponenta'!E19</f>
        <v>0</v>
      </c>
      <c r="H21" s="120"/>
      <c r="I21" s="120">
        <f>'4.3. Strukturalna komponenta'!F19</f>
        <v>0</v>
      </c>
      <c r="J21" s="120"/>
      <c r="K21" s="120">
        <f>'4.3. Strukturalna komponenta'!G19</f>
        <v>0</v>
      </c>
      <c r="L21" s="120"/>
      <c r="M21" s="120">
        <f>'4.3. Strukturalna komponenta'!H19</f>
        <v>0</v>
      </c>
      <c r="N21" s="120"/>
      <c r="O21" s="120">
        <f>'4.3. Strukturalna komponenta'!I19</f>
        <v>0</v>
      </c>
      <c r="P21" s="120"/>
      <c r="Q21" s="120">
        <f>'4.3. Strukturalna komponenta'!J19</f>
        <v>0</v>
      </c>
      <c r="R21" s="120"/>
      <c r="S21" s="120">
        <f>'4.3. Strukturalna komponenta'!K19</f>
        <v>0</v>
      </c>
      <c r="T21" s="120"/>
      <c r="U21" s="120">
        <f>'4.3. Strukturalna komponenta'!L19</f>
        <v>0</v>
      </c>
      <c r="V21" s="120"/>
      <c r="W21" s="120">
        <f>'4.3. Strukturalna komponenta'!M19</f>
        <v>0</v>
      </c>
      <c r="X21" s="120"/>
      <c r="Y21" s="120">
        <f>'4.3. Strukturalna komponenta'!N19</f>
        <v>0</v>
      </c>
      <c r="Z21" s="120"/>
      <c r="AA21" s="120">
        <f>'4.3. Strukturalna komponenta'!O19</f>
        <v>0</v>
      </c>
      <c r="AB21" s="120"/>
      <c r="AC21" s="120">
        <f>'4.3. Strukturalna komponenta'!P19</f>
        <v>0</v>
      </c>
      <c r="AD21" s="120"/>
      <c r="AE21" s="120">
        <f>'4.3. Strukturalna komponenta'!Q19</f>
        <v>0</v>
      </c>
      <c r="AF21" s="120"/>
      <c r="AG21" s="41">
        <f t="shared" si="0"/>
        <v>4</v>
      </c>
      <c r="AH21" s="40"/>
      <c r="AI21" s="40"/>
      <c r="AJ21" s="40"/>
      <c r="AK21" s="144" t="str">
        <f t="shared" si="4"/>
        <v/>
      </c>
      <c r="AM21" t="str">
        <f>IF(C21&lt;&gt;'4.3. Strukturalna komponenta'!C19,C21&amp;"- ","")</f>
        <v/>
      </c>
      <c r="AN21" t="str">
        <f>IF(E21&lt;&gt;'4.3. Strukturalna komponenta'!D19,E21&amp;"- ","")</f>
        <v/>
      </c>
      <c r="AO21" t="str">
        <f>IF(G21&lt;&gt;'4.3. Strukturalna komponenta'!E19,G21&amp;"- ","")</f>
        <v/>
      </c>
      <c r="AP21" t="str">
        <f>IF(I21&lt;&gt;'4.3. Strukturalna komponenta'!F19,I21&amp;"- ","")</f>
        <v/>
      </c>
      <c r="AQ21" t="str">
        <f>IF(K21&lt;&gt;'4.3. Strukturalna komponenta'!G19,K21&amp;"- ","")</f>
        <v/>
      </c>
      <c r="AR21" t="str">
        <f>IF(M21&lt;&gt;'4.3. Strukturalna komponenta'!H19,M21&amp;"- ","")</f>
        <v/>
      </c>
      <c r="AS21" t="str">
        <f>IF(O21&lt;&gt;'4.3. Strukturalna komponenta'!I19,O21&amp;"- ","")</f>
        <v/>
      </c>
      <c r="AT21" t="str">
        <f>IF(Q21&lt;&gt;'4.3. Strukturalna komponenta'!J19,Q21&amp;"- ","")</f>
        <v/>
      </c>
      <c r="AU21" t="str">
        <f>IF(S21&lt;&gt;'4.3. Strukturalna komponenta'!K19,S21&amp;"- ","")</f>
        <v/>
      </c>
      <c r="AV21" t="str">
        <f>IF(U21&lt;&gt;'4.3. Strukturalna komponenta'!L19,U21&amp;"- ","")</f>
        <v/>
      </c>
      <c r="AW21" t="str">
        <f>IF(W21&lt;&gt;'4.3. Strukturalna komponenta'!M19,W21&amp;"- ","")</f>
        <v/>
      </c>
      <c r="AX21" t="str">
        <f>IF(Y21&lt;&gt;'4.3. Strukturalna komponenta'!N19,Y21&amp;"- ","")</f>
        <v/>
      </c>
      <c r="AY21" t="str">
        <f>IF(AA21&lt;&gt;'4.3. Strukturalna komponenta'!O19,AA21&amp;"- ","")</f>
        <v/>
      </c>
      <c r="AZ21" t="str">
        <f>IF(AC21&lt;&gt;'4.3. Strukturalna komponenta'!P19,AC21&amp;"- ","")</f>
        <v/>
      </c>
      <c r="BA21" t="str">
        <f>IF(AE21&lt;&gt;'4.3. Strukturalna komponenta'!Q19,AE21&amp;"- ","")</f>
        <v/>
      </c>
      <c r="BB21" s="46" t="str">
        <f>_xlfn.CONCAT('4.3. Strukturalna komponenta'!C19:Q19)</f>
        <v>fanIDutakmicaID</v>
      </c>
    </row>
    <row r="22" spans="1:54" ht="15" customHeight="1" x14ac:dyDescent="0.3">
      <c r="A22" s="35" t="str">
        <f t="shared" si="6"/>
        <v/>
      </c>
      <c r="B22" s="120">
        <f>'4.3. Strukturalna komponenta'!B20</f>
        <v>0</v>
      </c>
      <c r="C22" s="120">
        <f>'4.3. Strukturalna komponenta'!C20</f>
        <v>0</v>
      </c>
      <c r="D22" s="120"/>
      <c r="E22" s="120">
        <f>'4.3. Strukturalna komponenta'!D20</f>
        <v>0</v>
      </c>
      <c r="F22" s="120"/>
      <c r="G22" s="120">
        <f>'4.3. Strukturalna komponenta'!E20</f>
        <v>0</v>
      </c>
      <c r="H22" s="120"/>
      <c r="I22" s="120">
        <f>'4.3. Strukturalna komponenta'!F20</f>
        <v>0</v>
      </c>
      <c r="J22" s="120"/>
      <c r="K22" s="120">
        <f>'4.3. Strukturalna komponenta'!G20</f>
        <v>0</v>
      </c>
      <c r="L22" s="120"/>
      <c r="M22" s="120">
        <f>'4.3. Strukturalna komponenta'!H20</f>
        <v>0</v>
      </c>
      <c r="N22" s="120"/>
      <c r="O22" s="120">
        <f>'4.3. Strukturalna komponenta'!I20</f>
        <v>0</v>
      </c>
      <c r="P22" s="120"/>
      <c r="Q22" s="120">
        <f>'4.3. Strukturalna komponenta'!J20</f>
        <v>0</v>
      </c>
      <c r="R22" s="120"/>
      <c r="S22" s="120">
        <f>'4.3. Strukturalna komponenta'!K20</f>
        <v>0</v>
      </c>
      <c r="T22" s="120"/>
      <c r="U22" s="120">
        <f>'4.3. Strukturalna komponenta'!L20</f>
        <v>0</v>
      </c>
      <c r="V22" s="120"/>
      <c r="W22" s="120">
        <f>'4.3. Strukturalna komponenta'!M20</f>
        <v>0</v>
      </c>
      <c r="X22" s="120"/>
      <c r="Y22" s="120">
        <f>'4.3. Strukturalna komponenta'!N20</f>
        <v>0</v>
      </c>
      <c r="Z22" s="120"/>
      <c r="AA22" s="120">
        <f>'4.3. Strukturalna komponenta'!O20</f>
        <v>0</v>
      </c>
      <c r="AB22" s="120"/>
      <c r="AC22" s="120">
        <f>'4.3. Strukturalna komponenta'!P20</f>
        <v>0</v>
      </c>
      <c r="AD22" s="120"/>
      <c r="AE22" s="120">
        <f>'4.3. Strukturalna komponenta'!Q20</f>
        <v>0</v>
      </c>
      <c r="AF22" s="120"/>
      <c r="AG22" s="41">
        <f t="shared" si="0"/>
        <v>0</v>
      </c>
      <c r="AH22" s="40"/>
      <c r="AI22" s="40"/>
      <c r="AJ22" s="40"/>
      <c r="AK22" s="144" t="str">
        <f t="shared" si="4"/>
        <v/>
      </c>
      <c r="AM22" t="str">
        <f>IF(C22&lt;&gt;'4.3. Strukturalna komponenta'!C20,C22&amp;"- ","")</f>
        <v/>
      </c>
      <c r="AN22" t="str">
        <f>IF(E22&lt;&gt;'4.3. Strukturalna komponenta'!D20,E22&amp;"- ","")</f>
        <v/>
      </c>
      <c r="AO22" t="str">
        <f>IF(G22&lt;&gt;'4.3. Strukturalna komponenta'!E20,G22&amp;"- ","")</f>
        <v/>
      </c>
      <c r="AP22" t="str">
        <f>IF(I22&lt;&gt;'4.3. Strukturalna komponenta'!F20,I22&amp;"- ","")</f>
        <v/>
      </c>
      <c r="AQ22" t="str">
        <f>IF(K22&lt;&gt;'4.3. Strukturalna komponenta'!G20,K22&amp;"- ","")</f>
        <v/>
      </c>
      <c r="AR22" t="str">
        <f>IF(M22&lt;&gt;'4.3. Strukturalna komponenta'!H20,M22&amp;"- ","")</f>
        <v/>
      </c>
      <c r="AS22" t="str">
        <f>IF(O22&lt;&gt;'4.3. Strukturalna komponenta'!I20,O22&amp;"- ","")</f>
        <v/>
      </c>
      <c r="AT22" t="str">
        <f>IF(Q22&lt;&gt;'4.3. Strukturalna komponenta'!J20,Q22&amp;"- ","")</f>
        <v/>
      </c>
      <c r="AU22" t="str">
        <f>IF(S22&lt;&gt;'4.3. Strukturalna komponenta'!K20,S22&amp;"- ","")</f>
        <v/>
      </c>
      <c r="AV22" t="str">
        <f>IF(U22&lt;&gt;'4.3. Strukturalna komponenta'!L20,U22&amp;"- ","")</f>
        <v/>
      </c>
      <c r="AW22" t="str">
        <f>IF(W22&lt;&gt;'4.3. Strukturalna komponenta'!M20,W22&amp;"- ","")</f>
        <v/>
      </c>
      <c r="AX22" t="str">
        <f>IF(Y22&lt;&gt;'4.3. Strukturalna komponenta'!N20,Y22&amp;"- ","")</f>
        <v/>
      </c>
      <c r="AY22" t="str">
        <f>IF(AA22&lt;&gt;'4.3. Strukturalna komponenta'!O20,AA22&amp;"- ","")</f>
        <v/>
      </c>
      <c r="AZ22" t="str">
        <f>IF(AC22&lt;&gt;'4.3. Strukturalna komponenta'!P20,AC22&amp;"- ","")</f>
        <v/>
      </c>
      <c r="BA22" t="str">
        <f>IF(AE22&lt;&gt;'4.3. Strukturalna komponenta'!Q20,AE22&amp;"- ","")</f>
        <v/>
      </c>
      <c r="BB22" s="46" t="str">
        <f>_xlfn.CONCAT('4.3. Strukturalna komponenta'!C20:Q20)</f>
        <v/>
      </c>
    </row>
    <row r="23" spans="1:54" ht="15" customHeight="1" x14ac:dyDescent="0.3">
      <c r="A23" s="35" t="str">
        <f t="shared" si="6"/>
        <v/>
      </c>
      <c r="B23" s="120">
        <f>'4.3. Strukturalna komponenta'!B21</f>
        <v>0</v>
      </c>
      <c r="C23" s="120">
        <f>'4.3. Strukturalna komponenta'!C21</f>
        <v>0</v>
      </c>
      <c r="D23" s="120"/>
      <c r="E23" s="120">
        <f>'4.3. Strukturalna komponenta'!D21</f>
        <v>0</v>
      </c>
      <c r="F23" s="120"/>
      <c r="G23" s="120">
        <f>'4.3. Strukturalna komponenta'!E21</f>
        <v>0</v>
      </c>
      <c r="H23" s="120"/>
      <c r="I23" s="120">
        <f>'4.3. Strukturalna komponenta'!F21</f>
        <v>0</v>
      </c>
      <c r="J23" s="120"/>
      <c r="K23" s="120">
        <f>'4.3. Strukturalna komponenta'!G21</f>
        <v>0</v>
      </c>
      <c r="L23" s="120"/>
      <c r="M23" s="120">
        <f>'4.3. Strukturalna komponenta'!H21</f>
        <v>0</v>
      </c>
      <c r="N23" s="120"/>
      <c r="O23" s="120">
        <f>'4.3. Strukturalna komponenta'!I21</f>
        <v>0</v>
      </c>
      <c r="P23" s="120"/>
      <c r="Q23" s="120">
        <f>'4.3. Strukturalna komponenta'!J21</f>
        <v>0</v>
      </c>
      <c r="R23" s="120"/>
      <c r="S23" s="120">
        <f>'4.3. Strukturalna komponenta'!K21</f>
        <v>0</v>
      </c>
      <c r="T23" s="120"/>
      <c r="U23" s="120">
        <f>'4.3. Strukturalna komponenta'!L21</f>
        <v>0</v>
      </c>
      <c r="V23" s="120"/>
      <c r="W23" s="120">
        <f>'4.3. Strukturalna komponenta'!M21</f>
        <v>0</v>
      </c>
      <c r="X23" s="120"/>
      <c r="Y23" s="120">
        <f>'4.3. Strukturalna komponenta'!N21</f>
        <v>0</v>
      </c>
      <c r="Z23" s="120"/>
      <c r="AA23" s="120">
        <f>'4.3. Strukturalna komponenta'!O21</f>
        <v>0</v>
      </c>
      <c r="AB23" s="120"/>
      <c r="AC23" s="120">
        <f>'4.3. Strukturalna komponenta'!P21</f>
        <v>0</v>
      </c>
      <c r="AD23" s="120"/>
      <c r="AE23" s="120">
        <f>'4.3. Strukturalna komponenta'!Q21</f>
        <v>0</v>
      </c>
      <c r="AF23" s="120"/>
      <c r="AG23" s="41">
        <f t="shared" si="0"/>
        <v>0</v>
      </c>
      <c r="AH23" s="40"/>
      <c r="AI23" s="40"/>
      <c r="AJ23" s="40"/>
      <c r="AK23" s="144" t="str">
        <f t="shared" si="4"/>
        <v/>
      </c>
      <c r="AM23" t="str">
        <f>IF(C23&lt;&gt;'4.3. Strukturalna komponenta'!C21,C23&amp;"- ","")</f>
        <v/>
      </c>
      <c r="AN23" t="str">
        <f>IF(E23&lt;&gt;'4.3. Strukturalna komponenta'!D21,E23&amp;"- ","")</f>
        <v/>
      </c>
      <c r="AO23" t="str">
        <f>IF(G23&lt;&gt;'4.3. Strukturalna komponenta'!E21,G23&amp;"- ","")</f>
        <v/>
      </c>
      <c r="AP23" t="str">
        <f>IF(I23&lt;&gt;'4.3. Strukturalna komponenta'!F21,I23&amp;"- ","")</f>
        <v/>
      </c>
      <c r="AQ23" t="str">
        <f>IF(K23&lt;&gt;'4.3. Strukturalna komponenta'!G21,K23&amp;"- ","")</f>
        <v/>
      </c>
      <c r="AR23" t="str">
        <f>IF(M23&lt;&gt;'4.3. Strukturalna komponenta'!H21,M23&amp;"- ","")</f>
        <v/>
      </c>
      <c r="AS23" t="str">
        <f>IF(O23&lt;&gt;'4.3. Strukturalna komponenta'!I21,O23&amp;"- ","")</f>
        <v/>
      </c>
      <c r="AT23" t="str">
        <f>IF(Q23&lt;&gt;'4.3. Strukturalna komponenta'!J21,Q23&amp;"- ","")</f>
        <v/>
      </c>
      <c r="AU23" t="str">
        <f>IF(S23&lt;&gt;'4.3. Strukturalna komponenta'!K21,S23&amp;"- ","")</f>
        <v/>
      </c>
      <c r="AV23" t="str">
        <f>IF(U23&lt;&gt;'4.3. Strukturalna komponenta'!L21,U23&amp;"- ","")</f>
        <v/>
      </c>
      <c r="AW23" t="str">
        <f>IF(W23&lt;&gt;'4.3. Strukturalna komponenta'!M21,W23&amp;"- ","")</f>
        <v/>
      </c>
      <c r="AX23" t="str">
        <f>IF(Y23&lt;&gt;'4.3. Strukturalna komponenta'!N21,Y23&amp;"- ","")</f>
        <v/>
      </c>
      <c r="AY23" t="str">
        <f>IF(AA23&lt;&gt;'4.3. Strukturalna komponenta'!O21,AA23&amp;"- ","")</f>
        <v/>
      </c>
      <c r="AZ23" t="str">
        <f>IF(AC23&lt;&gt;'4.3. Strukturalna komponenta'!P21,AC23&amp;"- ","")</f>
        <v/>
      </c>
      <c r="BA23" t="str">
        <f>IF(AE23&lt;&gt;'4.3. Strukturalna komponenta'!Q21,AE23&amp;"- ","")</f>
        <v/>
      </c>
      <c r="BB23" s="46" t="str">
        <f>_xlfn.CONCAT('4.3. Strukturalna komponenta'!C21:Q21)</f>
        <v/>
      </c>
    </row>
    <row r="24" spans="1:54" ht="15" customHeight="1" x14ac:dyDescent="0.3">
      <c r="A24" s="35" t="str">
        <f t="shared" si="6"/>
        <v/>
      </c>
      <c r="B24" s="120">
        <f>'4.3. Strukturalna komponenta'!B22</f>
        <v>0</v>
      </c>
      <c r="C24" s="120">
        <f>'4.3. Strukturalna komponenta'!C22</f>
        <v>0</v>
      </c>
      <c r="D24" s="120"/>
      <c r="E24" s="120">
        <f>'4.3. Strukturalna komponenta'!D22</f>
        <v>0</v>
      </c>
      <c r="F24" s="120"/>
      <c r="G24" s="120">
        <f>'4.3. Strukturalna komponenta'!E22</f>
        <v>0</v>
      </c>
      <c r="H24" s="120"/>
      <c r="I24" s="120">
        <f>'4.3. Strukturalna komponenta'!F22</f>
        <v>0</v>
      </c>
      <c r="J24" s="120"/>
      <c r="K24" s="120">
        <f>'4.3. Strukturalna komponenta'!G22</f>
        <v>0</v>
      </c>
      <c r="L24" s="120"/>
      <c r="M24" s="120">
        <f>'4.3. Strukturalna komponenta'!H22</f>
        <v>0</v>
      </c>
      <c r="N24" s="120"/>
      <c r="O24" s="120">
        <f>'4.3. Strukturalna komponenta'!I22</f>
        <v>0</v>
      </c>
      <c r="P24" s="120"/>
      <c r="Q24" s="120">
        <f>'4.3. Strukturalna komponenta'!J22</f>
        <v>0</v>
      </c>
      <c r="R24" s="120"/>
      <c r="S24" s="120">
        <f>'4.3. Strukturalna komponenta'!K22</f>
        <v>0</v>
      </c>
      <c r="T24" s="120"/>
      <c r="U24" s="120">
        <f>'4.3. Strukturalna komponenta'!L22</f>
        <v>0</v>
      </c>
      <c r="V24" s="120"/>
      <c r="W24" s="120">
        <f>'4.3. Strukturalna komponenta'!M22</f>
        <v>0</v>
      </c>
      <c r="X24" s="120"/>
      <c r="Y24" s="120">
        <f>'4.3. Strukturalna komponenta'!N22</f>
        <v>0</v>
      </c>
      <c r="Z24" s="120"/>
      <c r="AA24" s="120">
        <f>'4.3. Strukturalna komponenta'!O22</f>
        <v>0</v>
      </c>
      <c r="AB24" s="120"/>
      <c r="AC24" s="120">
        <f>'4.3. Strukturalna komponenta'!P22</f>
        <v>0</v>
      </c>
      <c r="AD24" s="120"/>
      <c r="AE24" s="120">
        <f>'4.3. Strukturalna komponenta'!Q22</f>
        <v>0</v>
      </c>
      <c r="AF24" s="120"/>
      <c r="AG24" s="41">
        <f t="shared" si="0"/>
        <v>0</v>
      </c>
      <c r="AH24" s="40"/>
      <c r="AI24" s="40"/>
      <c r="AJ24" s="40"/>
      <c r="AK24" s="144" t="str">
        <f t="shared" si="4"/>
        <v/>
      </c>
      <c r="AM24" t="str">
        <f>IF(C24&lt;&gt;'4.3. Strukturalna komponenta'!C22,C24&amp;"- ","")</f>
        <v/>
      </c>
      <c r="AN24" t="str">
        <f>IF(E24&lt;&gt;'4.3. Strukturalna komponenta'!D22,E24&amp;"- ","")</f>
        <v/>
      </c>
      <c r="AO24" t="str">
        <f>IF(G24&lt;&gt;'4.3. Strukturalna komponenta'!E22,G24&amp;"- ","")</f>
        <v/>
      </c>
      <c r="AP24" t="str">
        <f>IF(I24&lt;&gt;'4.3. Strukturalna komponenta'!F22,I24&amp;"- ","")</f>
        <v/>
      </c>
      <c r="AQ24" t="str">
        <f>IF(K24&lt;&gt;'4.3. Strukturalna komponenta'!G22,K24&amp;"- ","")</f>
        <v/>
      </c>
      <c r="AR24" t="str">
        <f>IF(M24&lt;&gt;'4.3. Strukturalna komponenta'!H22,M24&amp;"- ","")</f>
        <v/>
      </c>
      <c r="AS24" t="str">
        <f>IF(O24&lt;&gt;'4.3. Strukturalna komponenta'!I22,O24&amp;"- ","")</f>
        <v/>
      </c>
      <c r="AT24" t="str">
        <f>IF(Q24&lt;&gt;'4.3. Strukturalna komponenta'!J22,Q24&amp;"- ","")</f>
        <v/>
      </c>
      <c r="AU24" t="str">
        <f>IF(S24&lt;&gt;'4.3. Strukturalna komponenta'!K22,S24&amp;"- ","")</f>
        <v/>
      </c>
      <c r="AV24" t="str">
        <f>IF(U24&lt;&gt;'4.3. Strukturalna komponenta'!L22,U24&amp;"- ","")</f>
        <v/>
      </c>
      <c r="AW24" t="str">
        <f>IF(W24&lt;&gt;'4.3. Strukturalna komponenta'!M22,W24&amp;"- ","")</f>
        <v/>
      </c>
      <c r="AX24" t="str">
        <f>IF(Y24&lt;&gt;'4.3. Strukturalna komponenta'!N22,Y24&amp;"- ","")</f>
        <v/>
      </c>
      <c r="AY24" t="str">
        <f>IF(AA24&lt;&gt;'4.3. Strukturalna komponenta'!O22,AA24&amp;"- ","")</f>
        <v/>
      </c>
      <c r="AZ24" t="str">
        <f>IF(AC24&lt;&gt;'4.3. Strukturalna komponenta'!P22,AC24&amp;"- ","")</f>
        <v/>
      </c>
      <c r="BA24" t="str">
        <f>IF(AE24&lt;&gt;'4.3. Strukturalna komponenta'!Q22,AE24&amp;"- ","")</f>
        <v/>
      </c>
      <c r="BB24" s="46" t="str">
        <f>_xlfn.CONCAT('4.3. Strukturalna komponenta'!C22:Q22)</f>
        <v/>
      </c>
    </row>
    <row r="25" spans="1:54" ht="15" customHeight="1" x14ac:dyDescent="0.3">
      <c r="A25" s="35" t="str">
        <f t="shared" si="6"/>
        <v/>
      </c>
      <c r="B25" s="120">
        <f>'4.3. Strukturalna komponenta'!B23</f>
        <v>0</v>
      </c>
      <c r="C25" s="120">
        <f>'4.3. Strukturalna komponenta'!C23</f>
        <v>0</v>
      </c>
      <c r="D25" s="120"/>
      <c r="E25" s="120">
        <f>'4.3. Strukturalna komponenta'!D23</f>
        <v>0</v>
      </c>
      <c r="F25" s="120"/>
      <c r="G25" s="120">
        <f>'4.3. Strukturalna komponenta'!E23</f>
        <v>0</v>
      </c>
      <c r="H25" s="120"/>
      <c r="I25" s="120">
        <f>'4.3. Strukturalna komponenta'!F23</f>
        <v>0</v>
      </c>
      <c r="J25" s="120"/>
      <c r="K25" s="120">
        <f>'4.3. Strukturalna komponenta'!G23</f>
        <v>0</v>
      </c>
      <c r="L25" s="120"/>
      <c r="M25" s="120">
        <f>'4.3. Strukturalna komponenta'!H23</f>
        <v>0</v>
      </c>
      <c r="N25" s="120"/>
      <c r="O25" s="120">
        <f>'4.3. Strukturalna komponenta'!I23</f>
        <v>0</v>
      </c>
      <c r="P25" s="120"/>
      <c r="Q25" s="120">
        <f>'4.3. Strukturalna komponenta'!J23</f>
        <v>0</v>
      </c>
      <c r="R25" s="120"/>
      <c r="S25" s="120">
        <f>'4.3. Strukturalna komponenta'!K23</f>
        <v>0</v>
      </c>
      <c r="T25" s="120"/>
      <c r="U25" s="120">
        <f>'4.3. Strukturalna komponenta'!L23</f>
        <v>0</v>
      </c>
      <c r="V25" s="120"/>
      <c r="W25" s="120">
        <f>'4.3. Strukturalna komponenta'!M23</f>
        <v>0</v>
      </c>
      <c r="X25" s="120"/>
      <c r="Y25" s="120">
        <f>'4.3. Strukturalna komponenta'!N23</f>
        <v>0</v>
      </c>
      <c r="Z25" s="120"/>
      <c r="AA25" s="120">
        <f>'4.3. Strukturalna komponenta'!O23</f>
        <v>0</v>
      </c>
      <c r="AB25" s="120"/>
      <c r="AC25" s="120">
        <f>'4.3. Strukturalna komponenta'!P23</f>
        <v>0</v>
      </c>
      <c r="AD25" s="120"/>
      <c r="AE25" s="120">
        <f>'4.3. Strukturalna komponenta'!Q23</f>
        <v>0</v>
      </c>
      <c r="AF25" s="120"/>
      <c r="AG25" s="41">
        <f t="shared" si="0"/>
        <v>0</v>
      </c>
      <c r="AH25" s="40"/>
      <c r="AI25" s="40"/>
      <c r="AJ25" s="40"/>
      <c r="AK25" s="144" t="str">
        <f t="shared" si="4"/>
        <v/>
      </c>
      <c r="AM25" t="str">
        <f>IF(C25&lt;&gt;'4.3. Strukturalna komponenta'!C23,C25&amp;"- ","")</f>
        <v/>
      </c>
      <c r="AN25" t="str">
        <f>IF(E25&lt;&gt;'4.3. Strukturalna komponenta'!D23,E25&amp;"- ","")</f>
        <v/>
      </c>
      <c r="AO25" t="str">
        <f>IF(G25&lt;&gt;'4.3. Strukturalna komponenta'!E23,G25&amp;"- ","")</f>
        <v/>
      </c>
      <c r="AP25" t="str">
        <f>IF(I25&lt;&gt;'4.3. Strukturalna komponenta'!F23,I25&amp;"- ","")</f>
        <v/>
      </c>
      <c r="AQ25" t="str">
        <f>IF(K25&lt;&gt;'4.3. Strukturalna komponenta'!G23,K25&amp;"- ","")</f>
        <v/>
      </c>
      <c r="AR25" t="str">
        <f>IF(M25&lt;&gt;'4.3. Strukturalna komponenta'!H23,M25&amp;"- ","")</f>
        <v/>
      </c>
      <c r="AS25" t="str">
        <f>IF(O25&lt;&gt;'4.3. Strukturalna komponenta'!I23,O25&amp;"- ","")</f>
        <v/>
      </c>
      <c r="AT25" t="str">
        <f>IF(Q25&lt;&gt;'4.3. Strukturalna komponenta'!J23,Q25&amp;"- ","")</f>
        <v/>
      </c>
      <c r="AU25" t="str">
        <f>IF(S25&lt;&gt;'4.3. Strukturalna komponenta'!K23,S25&amp;"- ","")</f>
        <v/>
      </c>
      <c r="AV25" t="str">
        <f>IF(U25&lt;&gt;'4.3. Strukturalna komponenta'!L23,U25&amp;"- ","")</f>
        <v/>
      </c>
      <c r="AW25" t="str">
        <f>IF(W25&lt;&gt;'4.3. Strukturalna komponenta'!M23,W25&amp;"- ","")</f>
        <v/>
      </c>
      <c r="AX25" t="str">
        <f>IF(Y25&lt;&gt;'4.3. Strukturalna komponenta'!N23,Y25&amp;"- ","")</f>
        <v/>
      </c>
      <c r="AY25" t="str">
        <f>IF(AA25&lt;&gt;'4.3. Strukturalna komponenta'!O23,AA25&amp;"- ","")</f>
        <v/>
      </c>
      <c r="AZ25" t="str">
        <f>IF(AC25&lt;&gt;'4.3. Strukturalna komponenta'!P23,AC25&amp;"- ","")</f>
        <v/>
      </c>
      <c r="BA25" t="str">
        <f>IF(AE25&lt;&gt;'4.3. Strukturalna komponenta'!Q23,AE25&amp;"- ","")</f>
        <v/>
      </c>
      <c r="BB25" s="46" t="str">
        <f>_xlfn.CONCAT('4.3. Strukturalna komponenta'!C23:Q23)</f>
        <v/>
      </c>
    </row>
    <row r="26" spans="1:54" ht="15" customHeight="1" x14ac:dyDescent="0.3">
      <c r="A26" s="35" t="str">
        <f t="shared" si="6"/>
        <v/>
      </c>
      <c r="B26" s="120">
        <f>'4.3. Strukturalna komponenta'!B24</f>
        <v>0</v>
      </c>
      <c r="C26" s="120">
        <f>'4.3. Strukturalna komponenta'!C24</f>
        <v>0</v>
      </c>
      <c r="D26" s="120"/>
      <c r="E26" s="120">
        <f>'4.3. Strukturalna komponenta'!D24</f>
        <v>0</v>
      </c>
      <c r="F26" s="120"/>
      <c r="G26" s="120">
        <f>'4.3. Strukturalna komponenta'!E24</f>
        <v>0</v>
      </c>
      <c r="H26" s="120"/>
      <c r="I26" s="120">
        <f>'4.3. Strukturalna komponenta'!F24</f>
        <v>0</v>
      </c>
      <c r="J26" s="120"/>
      <c r="K26" s="120">
        <f>'4.3. Strukturalna komponenta'!G24</f>
        <v>0</v>
      </c>
      <c r="L26" s="120"/>
      <c r="M26" s="120">
        <f>'4.3. Strukturalna komponenta'!H24</f>
        <v>0</v>
      </c>
      <c r="N26" s="120"/>
      <c r="O26" s="120">
        <f>'4.3. Strukturalna komponenta'!I24</f>
        <v>0</v>
      </c>
      <c r="P26" s="120"/>
      <c r="Q26" s="120">
        <f>'4.3. Strukturalna komponenta'!J24</f>
        <v>0</v>
      </c>
      <c r="R26" s="120"/>
      <c r="S26" s="120">
        <f>'4.3. Strukturalna komponenta'!K24</f>
        <v>0</v>
      </c>
      <c r="T26" s="120"/>
      <c r="U26" s="120">
        <f>'4.3. Strukturalna komponenta'!L24</f>
        <v>0</v>
      </c>
      <c r="V26" s="120"/>
      <c r="W26" s="120">
        <f>'4.3. Strukturalna komponenta'!M24</f>
        <v>0</v>
      </c>
      <c r="X26" s="120"/>
      <c r="Y26" s="120">
        <f>'4.3. Strukturalna komponenta'!N24</f>
        <v>0</v>
      </c>
      <c r="Z26" s="120"/>
      <c r="AA26" s="120">
        <f>'4.3. Strukturalna komponenta'!O24</f>
        <v>0</v>
      </c>
      <c r="AB26" s="120"/>
      <c r="AC26" s="120">
        <f>'4.3. Strukturalna komponenta'!P24</f>
        <v>0</v>
      </c>
      <c r="AD26" s="120"/>
      <c r="AE26" s="120">
        <f>'4.3. Strukturalna komponenta'!Q24</f>
        <v>0</v>
      </c>
      <c r="AF26" s="120"/>
      <c r="AG26" s="41">
        <f t="shared" si="0"/>
        <v>0</v>
      </c>
      <c r="AH26" s="40"/>
      <c r="AI26" s="40"/>
      <c r="AJ26" s="40"/>
      <c r="AK26" s="144" t="str">
        <f t="shared" si="4"/>
        <v/>
      </c>
      <c r="AM26" t="str">
        <f>IF(C26&lt;&gt;'4.3. Strukturalna komponenta'!C24,C26&amp;"- ","")</f>
        <v/>
      </c>
      <c r="AN26" t="str">
        <f>IF(E26&lt;&gt;'4.3. Strukturalna komponenta'!D24,E26&amp;"- ","")</f>
        <v/>
      </c>
      <c r="AO26" t="str">
        <f>IF(G26&lt;&gt;'4.3. Strukturalna komponenta'!E24,G26&amp;"- ","")</f>
        <v/>
      </c>
      <c r="AP26" t="str">
        <f>IF(I26&lt;&gt;'4.3. Strukturalna komponenta'!F24,I26&amp;"- ","")</f>
        <v/>
      </c>
      <c r="AQ26" t="str">
        <f>IF(K26&lt;&gt;'4.3. Strukturalna komponenta'!G24,K26&amp;"- ","")</f>
        <v/>
      </c>
      <c r="AR26" t="str">
        <f>IF(M26&lt;&gt;'4.3. Strukturalna komponenta'!H24,M26&amp;"- ","")</f>
        <v/>
      </c>
      <c r="AS26" t="str">
        <f>IF(O26&lt;&gt;'4.3. Strukturalna komponenta'!I24,O26&amp;"- ","")</f>
        <v/>
      </c>
      <c r="AT26" t="str">
        <f>IF(Q26&lt;&gt;'4.3. Strukturalna komponenta'!J24,Q26&amp;"- ","")</f>
        <v/>
      </c>
      <c r="AU26" t="str">
        <f>IF(S26&lt;&gt;'4.3. Strukturalna komponenta'!K24,S26&amp;"- ","")</f>
        <v/>
      </c>
      <c r="AV26" t="str">
        <f>IF(U26&lt;&gt;'4.3. Strukturalna komponenta'!L24,U26&amp;"- ","")</f>
        <v/>
      </c>
      <c r="AW26" t="str">
        <f>IF(W26&lt;&gt;'4.3. Strukturalna komponenta'!M24,W26&amp;"- ","")</f>
        <v/>
      </c>
      <c r="AX26" t="str">
        <f>IF(Y26&lt;&gt;'4.3. Strukturalna komponenta'!N24,Y26&amp;"- ","")</f>
        <v/>
      </c>
      <c r="AY26" t="str">
        <f>IF(AA26&lt;&gt;'4.3. Strukturalna komponenta'!O24,AA26&amp;"- ","")</f>
        <v/>
      </c>
      <c r="AZ26" t="str">
        <f>IF(AC26&lt;&gt;'4.3. Strukturalna komponenta'!P24,AC26&amp;"- ","")</f>
        <v/>
      </c>
      <c r="BA26" t="str">
        <f>IF(AE26&lt;&gt;'4.3. Strukturalna komponenta'!Q24,AE26&amp;"- ","")</f>
        <v/>
      </c>
      <c r="BB26" s="46" t="str">
        <f>_xlfn.CONCAT('4.3. Strukturalna komponenta'!C24:Q24)</f>
        <v/>
      </c>
    </row>
    <row r="27" spans="1:54" ht="15" customHeight="1" x14ac:dyDescent="0.3">
      <c r="A27" s="35" t="str">
        <f t="shared" si="6"/>
        <v/>
      </c>
      <c r="B27" s="120">
        <f>'4.3. Strukturalna komponenta'!B25</f>
        <v>0</v>
      </c>
      <c r="C27" s="120">
        <f>'4.3. Strukturalna komponenta'!C25</f>
        <v>0</v>
      </c>
      <c r="D27" s="120"/>
      <c r="E27" s="120">
        <f>'4.3. Strukturalna komponenta'!D25</f>
        <v>0</v>
      </c>
      <c r="F27" s="120"/>
      <c r="G27" s="120">
        <f>'4.3. Strukturalna komponenta'!E25</f>
        <v>0</v>
      </c>
      <c r="H27" s="120"/>
      <c r="I27" s="120">
        <f>'4.3. Strukturalna komponenta'!F25</f>
        <v>0</v>
      </c>
      <c r="J27" s="120"/>
      <c r="K27" s="120">
        <f>'4.3. Strukturalna komponenta'!G25</f>
        <v>0</v>
      </c>
      <c r="L27" s="120"/>
      <c r="M27" s="120">
        <f>'4.3. Strukturalna komponenta'!H25</f>
        <v>0</v>
      </c>
      <c r="N27" s="120"/>
      <c r="O27" s="120">
        <f>'4.3. Strukturalna komponenta'!I25</f>
        <v>0</v>
      </c>
      <c r="P27" s="120"/>
      <c r="Q27" s="120">
        <f>'4.3. Strukturalna komponenta'!J25</f>
        <v>0</v>
      </c>
      <c r="R27" s="120"/>
      <c r="S27" s="120">
        <f>'4.3. Strukturalna komponenta'!K25</f>
        <v>0</v>
      </c>
      <c r="T27" s="120"/>
      <c r="U27" s="120">
        <f>'4.3. Strukturalna komponenta'!L25</f>
        <v>0</v>
      </c>
      <c r="V27" s="120"/>
      <c r="W27" s="120">
        <f>'4.3. Strukturalna komponenta'!M25</f>
        <v>0</v>
      </c>
      <c r="X27" s="120"/>
      <c r="Y27" s="120">
        <f>'4.3. Strukturalna komponenta'!N25</f>
        <v>0</v>
      </c>
      <c r="Z27" s="120"/>
      <c r="AA27" s="120">
        <f>'4.3. Strukturalna komponenta'!O25</f>
        <v>0</v>
      </c>
      <c r="AB27" s="120"/>
      <c r="AC27" s="120">
        <f>'4.3. Strukturalna komponenta'!P25</f>
        <v>0</v>
      </c>
      <c r="AD27" s="120"/>
      <c r="AE27" s="120">
        <f>'4.3. Strukturalna komponenta'!Q25</f>
        <v>0</v>
      </c>
      <c r="AF27" s="120"/>
      <c r="AG27" s="41">
        <f t="shared" si="0"/>
        <v>0</v>
      </c>
      <c r="AH27" s="40"/>
      <c r="AI27" s="40"/>
      <c r="AJ27" s="40"/>
      <c r="AK27" s="144" t="str">
        <f t="shared" si="4"/>
        <v/>
      </c>
      <c r="AM27" t="str">
        <f>IF(C27&lt;&gt;'4.3. Strukturalna komponenta'!C25,C27&amp;"- ","")</f>
        <v/>
      </c>
      <c r="AN27" t="str">
        <f>IF(E27&lt;&gt;'4.3. Strukturalna komponenta'!D25,E27&amp;"- ","")</f>
        <v/>
      </c>
      <c r="AO27" t="str">
        <f>IF(G27&lt;&gt;'4.3. Strukturalna komponenta'!E25,G27&amp;"- ","")</f>
        <v/>
      </c>
      <c r="AP27" t="str">
        <f>IF(I27&lt;&gt;'4.3. Strukturalna komponenta'!F25,I27&amp;"- ","")</f>
        <v/>
      </c>
      <c r="AQ27" t="str">
        <f>IF(K27&lt;&gt;'4.3. Strukturalna komponenta'!G25,K27&amp;"- ","")</f>
        <v/>
      </c>
      <c r="AR27" t="str">
        <f>IF(M27&lt;&gt;'4.3. Strukturalna komponenta'!H25,M27&amp;"- ","")</f>
        <v/>
      </c>
      <c r="AS27" t="str">
        <f>IF(O27&lt;&gt;'4.3. Strukturalna komponenta'!I25,O27&amp;"- ","")</f>
        <v/>
      </c>
      <c r="AT27" t="str">
        <f>IF(Q27&lt;&gt;'4.3. Strukturalna komponenta'!J25,Q27&amp;"- ","")</f>
        <v/>
      </c>
      <c r="AU27" t="str">
        <f>IF(S27&lt;&gt;'4.3. Strukturalna komponenta'!K25,S27&amp;"- ","")</f>
        <v/>
      </c>
      <c r="AV27" t="str">
        <f>IF(U27&lt;&gt;'4.3. Strukturalna komponenta'!L25,U27&amp;"- ","")</f>
        <v/>
      </c>
      <c r="AW27" t="str">
        <f>IF(W27&lt;&gt;'4.3. Strukturalna komponenta'!M25,W27&amp;"- ","")</f>
        <v/>
      </c>
      <c r="AX27" t="str">
        <f>IF(Y27&lt;&gt;'4.3. Strukturalna komponenta'!N25,Y27&amp;"- ","")</f>
        <v/>
      </c>
      <c r="AY27" t="str">
        <f>IF(AA27&lt;&gt;'4.3. Strukturalna komponenta'!O25,AA27&amp;"- ","")</f>
        <v/>
      </c>
      <c r="AZ27" t="str">
        <f>IF(AC27&lt;&gt;'4.3. Strukturalna komponenta'!P25,AC27&amp;"- ","")</f>
        <v/>
      </c>
      <c r="BA27" t="str">
        <f>IF(AE27&lt;&gt;'4.3. Strukturalna komponenta'!Q25,AE27&amp;"- ","")</f>
        <v/>
      </c>
      <c r="BB27" s="46" t="str">
        <f>_xlfn.CONCAT('4.3. Strukturalna komponenta'!C25:Q25)</f>
        <v/>
      </c>
    </row>
    <row r="28" spans="1:54" ht="15" customHeight="1" x14ac:dyDescent="0.3">
      <c r="A28" s="35" t="str">
        <f t="shared" si="6"/>
        <v/>
      </c>
      <c r="B28" s="120">
        <f>'4.3. Strukturalna komponenta'!B26</f>
        <v>0</v>
      </c>
      <c r="C28" s="120">
        <f>'4.3. Strukturalna komponenta'!C26</f>
        <v>0</v>
      </c>
      <c r="D28" s="120"/>
      <c r="E28" s="120">
        <f>'4.3. Strukturalna komponenta'!D26</f>
        <v>0</v>
      </c>
      <c r="F28" s="120"/>
      <c r="G28" s="120">
        <f>'4.3. Strukturalna komponenta'!E26</f>
        <v>0</v>
      </c>
      <c r="H28" s="120"/>
      <c r="I28" s="120">
        <f>'4.3. Strukturalna komponenta'!F26</f>
        <v>0</v>
      </c>
      <c r="J28" s="120"/>
      <c r="K28" s="120">
        <f>'4.3. Strukturalna komponenta'!G26</f>
        <v>0</v>
      </c>
      <c r="L28" s="120"/>
      <c r="M28" s="120">
        <f>'4.3. Strukturalna komponenta'!H26</f>
        <v>0</v>
      </c>
      <c r="N28" s="120"/>
      <c r="O28" s="120">
        <f>'4.3. Strukturalna komponenta'!I26</f>
        <v>0</v>
      </c>
      <c r="P28" s="120"/>
      <c r="Q28" s="120">
        <f>'4.3. Strukturalna komponenta'!J26</f>
        <v>0</v>
      </c>
      <c r="R28" s="120"/>
      <c r="S28" s="120">
        <f>'4.3. Strukturalna komponenta'!K26</f>
        <v>0</v>
      </c>
      <c r="T28" s="120"/>
      <c r="U28" s="120">
        <f>'4.3. Strukturalna komponenta'!L26</f>
        <v>0</v>
      </c>
      <c r="V28" s="120"/>
      <c r="W28" s="120">
        <f>'4.3. Strukturalna komponenta'!M26</f>
        <v>0</v>
      </c>
      <c r="X28" s="120"/>
      <c r="Y28" s="120">
        <f>'4.3. Strukturalna komponenta'!N26</f>
        <v>0</v>
      </c>
      <c r="Z28" s="120"/>
      <c r="AA28" s="120">
        <f>'4.3. Strukturalna komponenta'!O26</f>
        <v>0</v>
      </c>
      <c r="AB28" s="120"/>
      <c r="AC28" s="120">
        <f>'4.3. Strukturalna komponenta'!P26</f>
        <v>0</v>
      </c>
      <c r="AD28" s="120"/>
      <c r="AE28" s="120">
        <f>'4.3. Strukturalna komponenta'!Q26</f>
        <v>0</v>
      </c>
      <c r="AF28" s="120"/>
      <c r="AG28" s="41">
        <f t="shared" si="0"/>
        <v>0</v>
      </c>
      <c r="AH28" s="40">
        <f t="shared" si="1"/>
        <v>0</v>
      </c>
      <c r="AI28" s="40" t="str">
        <f t="shared" si="2"/>
        <v/>
      </c>
      <c r="AJ28" s="40">
        <f t="shared" si="3"/>
        <v>0</v>
      </c>
      <c r="AK28" s="144" t="str">
        <f t="shared" si="4"/>
        <v/>
      </c>
      <c r="AM28" t="str">
        <f>IF(C28&lt;&gt;'4.3. Strukturalna komponenta'!C26,C28&amp;"- ","")</f>
        <v/>
      </c>
      <c r="AN28" t="str">
        <f>IF(E28&lt;&gt;'4.3. Strukturalna komponenta'!D26,E28&amp;"- ","")</f>
        <v/>
      </c>
      <c r="AO28" t="str">
        <f>IF(G28&lt;&gt;'4.3. Strukturalna komponenta'!E26,G28&amp;"- ","")</f>
        <v/>
      </c>
      <c r="AP28" t="str">
        <f>IF(I28&lt;&gt;'4.3. Strukturalna komponenta'!F26,I28&amp;"- ","")</f>
        <v/>
      </c>
      <c r="AQ28" t="str">
        <f>IF(K28&lt;&gt;'4.3. Strukturalna komponenta'!G26,K28&amp;"- ","")</f>
        <v/>
      </c>
      <c r="AR28" t="str">
        <f>IF(M28&lt;&gt;'4.3. Strukturalna komponenta'!H26,M28&amp;"- ","")</f>
        <v/>
      </c>
      <c r="AS28" t="str">
        <f>IF(O28&lt;&gt;'4.3. Strukturalna komponenta'!I26,O28&amp;"- ","")</f>
        <v/>
      </c>
      <c r="AT28" t="str">
        <f>IF(Q28&lt;&gt;'4.3. Strukturalna komponenta'!J26,Q28&amp;"- ","")</f>
        <v/>
      </c>
      <c r="AU28" t="str">
        <f>IF(S28&lt;&gt;'4.3. Strukturalna komponenta'!K26,S28&amp;"- ","")</f>
        <v/>
      </c>
      <c r="AV28" t="str">
        <f>IF(U28&lt;&gt;'4.3. Strukturalna komponenta'!L26,U28&amp;"- ","")</f>
        <v/>
      </c>
      <c r="AW28" t="str">
        <f>IF(W28&lt;&gt;'4.3. Strukturalna komponenta'!M26,W28&amp;"- ","")</f>
        <v/>
      </c>
      <c r="AX28" t="str">
        <f>IF(Y28&lt;&gt;'4.3. Strukturalna komponenta'!N26,Y28&amp;"- ","")</f>
        <v/>
      </c>
      <c r="AY28" t="str">
        <f>IF(AA28&lt;&gt;'4.3. Strukturalna komponenta'!O26,AA28&amp;"- ","")</f>
        <v/>
      </c>
      <c r="AZ28" t="str">
        <f>IF(AC28&lt;&gt;'4.3. Strukturalna komponenta'!P26,AC28&amp;"- ","")</f>
        <v/>
      </c>
      <c r="BA28" t="str">
        <f>IF(AE28&lt;&gt;'4.3. Strukturalna komponenta'!Q26,AE28&amp;"- ","")</f>
        <v/>
      </c>
      <c r="BB28" s="46" t="str">
        <f>_xlfn.CONCAT('4.3. Strukturalna komponenta'!C26:Q26)</f>
        <v/>
      </c>
    </row>
    <row r="29" spans="1:54" ht="15" customHeight="1" x14ac:dyDescent="0.3">
      <c r="A29" s="35" t="str">
        <f t="shared" si="6"/>
        <v/>
      </c>
      <c r="B29" s="120">
        <f>'4.3. Strukturalna komponenta'!B27</f>
        <v>0</v>
      </c>
      <c r="C29" s="120">
        <f>'4.3. Strukturalna komponenta'!C27</f>
        <v>0</v>
      </c>
      <c r="D29" s="120"/>
      <c r="E29" s="120">
        <f>'4.3. Strukturalna komponenta'!D27</f>
        <v>0</v>
      </c>
      <c r="F29" s="120"/>
      <c r="G29" s="120">
        <f>'4.3. Strukturalna komponenta'!E27</f>
        <v>0</v>
      </c>
      <c r="H29" s="120"/>
      <c r="I29" s="120">
        <f>'4.3. Strukturalna komponenta'!F27</f>
        <v>0</v>
      </c>
      <c r="J29" s="120"/>
      <c r="K29" s="120">
        <f>'4.3. Strukturalna komponenta'!G27</f>
        <v>0</v>
      </c>
      <c r="L29" s="120"/>
      <c r="M29" s="120">
        <f>'4.3. Strukturalna komponenta'!H27</f>
        <v>0</v>
      </c>
      <c r="N29" s="120"/>
      <c r="O29" s="120">
        <f>'4.3. Strukturalna komponenta'!I27</f>
        <v>0</v>
      </c>
      <c r="P29" s="120"/>
      <c r="Q29" s="120">
        <f>'4.3. Strukturalna komponenta'!J27</f>
        <v>0</v>
      </c>
      <c r="R29" s="120"/>
      <c r="S29" s="120">
        <f>'4.3. Strukturalna komponenta'!K27</f>
        <v>0</v>
      </c>
      <c r="T29" s="120"/>
      <c r="U29" s="120">
        <f>'4.3. Strukturalna komponenta'!L27</f>
        <v>0</v>
      </c>
      <c r="V29" s="120"/>
      <c r="W29" s="120">
        <f>'4.3. Strukturalna komponenta'!M27</f>
        <v>0</v>
      </c>
      <c r="X29" s="120"/>
      <c r="Y29" s="120">
        <f>'4.3. Strukturalna komponenta'!N27</f>
        <v>0</v>
      </c>
      <c r="Z29" s="120"/>
      <c r="AA29" s="120">
        <f>'4.3. Strukturalna komponenta'!O27</f>
        <v>0</v>
      </c>
      <c r="AB29" s="120"/>
      <c r="AC29" s="120">
        <f>'4.3. Strukturalna komponenta'!P27</f>
        <v>0</v>
      </c>
      <c r="AD29" s="120"/>
      <c r="AE29" s="120">
        <f>'4.3. Strukturalna komponenta'!Q27</f>
        <v>0</v>
      </c>
      <c r="AF29" s="120"/>
      <c r="AG29" s="41">
        <f t="shared" si="0"/>
        <v>0</v>
      </c>
      <c r="AH29" s="40">
        <f t="shared" si="1"/>
        <v>0</v>
      </c>
      <c r="AI29" s="40" t="str">
        <f t="shared" si="2"/>
        <v/>
      </c>
      <c r="AJ29" s="40">
        <f t="shared" si="3"/>
        <v>0</v>
      </c>
      <c r="AK29" s="144" t="str">
        <f t="shared" si="4"/>
        <v/>
      </c>
      <c r="AM29" t="str">
        <f>IF(C29&lt;&gt;'4.3. Strukturalna komponenta'!C27,C29&amp;"- ","")</f>
        <v/>
      </c>
      <c r="AN29" t="str">
        <f>IF(E29&lt;&gt;'4.3. Strukturalna komponenta'!D27,E29&amp;"- ","")</f>
        <v/>
      </c>
      <c r="AO29" t="str">
        <f>IF(G29&lt;&gt;'4.3. Strukturalna komponenta'!E27,G29&amp;"- ","")</f>
        <v/>
      </c>
      <c r="AP29" t="str">
        <f>IF(I29&lt;&gt;'4.3. Strukturalna komponenta'!F27,I29&amp;"- ","")</f>
        <v/>
      </c>
      <c r="AQ29" t="str">
        <f>IF(K29&lt;&gt;'4.3. Strukturalna komponenta'!G27,K29&amp;"- ","")</f>
        <v/>
      </c>
      <c r="AR29" t="str">
        <f>IF(M29&lt;&gt;'4.3. Strukturalna komponenta'!H27,M29&amp;"- ","")</f>
        <v/>
      </c>
      <c r="AS29" t="str">
        <f>IF(O29&lt;&gt;'4.3. Strukturalna komponenta'!I27,O29&amp;"- ","")</f>
        <v/>
      </c>
      <c r="AT29" t="str">
        <f>IF(Q29&lt;&gt;'4.3. Strukturalna komponenta'!J27,Q29&amp;"- ","")</f>
        <v/>
      </c>
      <c r="AU29" t="str">
        <f>IF(S29&lt;&gt;'4.3. Strukturalna komponenta'!K27,S29&amp;"- ","")</f>
        <v/>
      </c>
      <c r="AV29" t="str">
        <f>IF(U29&lt;&gt;'4.3. Strukturalna komponenta'!L27,U29&amp;"- ","")</f>
        <v/>
      </c>
      <c r="AW29" t="str">
        <f>IF(W29&lt;&gt;'4.3. Strukturalna komponenta'!M27,W29&amp;"- ","")</f>
        <v/>
      </c>
      <c r="AX29" t="str">
        <f>IF(Y29&lt;&gt;'4.3. Strukturalna komponenta'!N27,Y29&amp;"- ","")</f>
        <v/>
      </c>
      <c r="AY29" t="str">
        <f>IF(AA29&lt;&gt;'4.3. Strukturalna komponenta'!O27,AA29&amp;"- ","")</f>
        <v/>
      </c>
      <c r="AZ29" t="str">
        <f>IF(AC29&lt;&gt;'4.3. Strukturalna komponenta'!P27,AC29&amp;"- ","")</f>
        <v/>
      </c>
      <c r="BA29" t="str">
        <f>IF(AE29&lt;&gt;'4.3. Strukturalna komponenta'!Q27,AE29&amp;"- ","")</f>
        <v/>
      </c>
      <c r="BB29" s="46" t="str">
        <f>_xlfn.CONCAT('4.3. Strukturalna komponenta'!C27:Q27)</f>
        <v/>
      </c>
    </row>
    <row r="30" spans="1:54" ht="15" customHeight="1" x14ac:dyDescent="0.3">
      <c r="A30" s="35" t="str">
        <f t="shared" si="6"/>
        <v/>
      </c>
      <c r="B30" s="120">
        <f>'4.3. Strukturalna komponenta'!B28</f>
        <v>0</v>
      </c>
      <c r="C30" s="120">
        <f>'4.3. Strukturalna komponenta'!C28</f>
        <v>0</v>
      </c>
      <c r="D30" s="120"/>
      <c r="E30" s="120">
        <f>'4.3. Strukturalna komponenta'!D28</f>
        <v>0</v>
      </c>
      <c r="F30" s="120"/>
      <c r="G30" s="120">
        <f>'4.3. Strukturalna komponenta'!E28</f>
        <v>0</v>
      </c>
      <c r="H30" s="120"/>
      <c r="I30" s="120">
        <f>'4.3. Strukturalna komponenta'!F28</f>
        <v>0</v>
      </c>
      <c r="J30" s="120"/>
      <c r="K30" s="120">
        <f>'4.3. Strukturalna komponenta'!G28</f>
        <v>0</v>
      </c>
      <c r="L30" s="120"/>
      <c r="M30" s="120">
        <f>'4.3. Strukturalna komponenta'!H28</f>
        <v>0</v>
      </c>
      <c r="N30" s="120"/>
      <c r="O30" s="120">
        <f>'4.3. Strukturalna komponenta'!I28</f>
        <v>0</v>
      </c>
      <c r="P30" s="120"/>
      <c r="Q30" s="120">
        <f>'4.3. Strukturalna komponenta'!J28</f>
        <v>0</v>
      </c>
      <c r="R30" s="120"/>
      <c r="S30" s="120">
        <f>'4.3. Strukturalna komponenta'!K28</f>
        <v>0</v>
      </c>
      <c r="T30" s="120"/>
      <c r="U30" s="120">
        <f>'4.3. Strukturalna komponenta'!L28</f>
        <v>0</v>
      </c>
      <c r="V30" s="120"/>
      <c r="W30" s="120">
        <f>'4.3. Strukturalna komponenta'!M28</f>
        <v>0</v>
      </c>
      <c r="X30" s="120"/>
      <c r="Y30" s="120">
        <f>'4.3. Strukturalna komponenta'!N28</f>
        <v>0</v>
      </c>
      <c r="Z30" s="120"/>
      <c r="AA30" s="120">
        <f>'4.3. Strukturalna komponenta'!O28</f>
        <v>0</v>
      </c>
      <c r="AB30" s="120"/>
      <c r="AC30" s="120">
        <f>'4.3. Strukturalna komponenta'!P28</f>
        <v>0</v>
      </c>
      <c r="AD30" s="120"/>
      <c r="AE30" s="120">
        <f>'4.3. Strukturalna komponenta'!Q28</f>
        <v>0</v>
      </c>
      <c r="AF30" s="120"/>
      <c r="AG30" s="41">
        <f t="shared" si="0"/>
        <v>0</v>
      </c>
      <c r="AH30" s="40">
        <f t="shared" si="1"/>
        <v>0</v>
      </c>
      <c r="AI30" s="40" t="str">
        <f t="shared" si="2"/>
        <v/>
      </c>
      <c r="AJ30" s="40">
        <f t="shared" si="3"/>
        <v>0</v>
      </c>
      <c r="AK30" s="144" t="str">
        <f t="shared" si="4"/>
        <v/>
      </c>
      <c r="AM30" t="str">
        <f>IF(C30&lt;&gt;'4.3. Strukturalna komponenta'!C28,C30&amp;"- ","")</f>
        <v/>
      </c>
      <c r="AN30" t="str">
        <f>IF(E30&lt;&gt;'4.3. Strukturalna komponenta'!D28,E30&amp;"- ","")</f>
        <v/>
      </c>
      <c r="AO30" t="str">
        <f>IF(G30&lt;&gt;'4.3. Strukturalna komponenta'!E28,G30&amp;"- ","")</f>
        <v/>
      </c>
      <c r="AP30" t="str">
        <f>IF(I30&lt;&gt;'4.3. Strukturalna komponenta'!F28,I30&amp;"- ","")</f>
        <v/>
      </c>
      <c r="AQ30" t="str">
        <f>IF(K30&lt;&gt;'4.3. Strukturalna komponenta'!G28,K30&amp;"- ","")</f>
        <v/>
      </c>
      <c r="AR30" t="str">
        <f>IF(M30&lt;&gt;'4.3. Strukturalna komponenta'!H28,M30&amp;"- ","")</f>
        <v/>
      </c>
      <c r="AS30" t="str">
        <f>IF(O30&lt;&gt;'4.3. Strukturalna komponenta'!I28,O30&amp;"- ","")</f>
        <v/>
      </c>
      <c r="AT30" t="str">
        <f>IF(Q30&lt;&gt;'4.3. Strukturalna komponenta'!J28,Q30&amp;"- ","")</f>
        <v/>
      </c>
      <c r="AU30" t="str">
        <f>IF(S30&lt;&gt;'4.3. Strukturalna komponenta'!K28,S30&amp;"- ","")</f>
        <v/>
      </c>
      <c r="AV30" t="str">
        <f>IF(U30&lt;&gt;'4.3. Strukturalna komponenta'!L28,U30&amp;"- ","")</f>
        <v/>
      </c>
      <c r="AW30" t="str">
        <f>IF(W30&lt;&gt;'4.3. Strukturalna komponenta'!M28,W30&amp;"- ","")</f>
        <v/>
      </c>
      <c r="AX30" t="str">
        <f>IF(Y30&lt;&gt;'4.3. Strukturalna komponenta'!N28,Y30&amp;"- ","")</f>
        <v/>
      </c>
      <c r="AY30" t="str">
        <f>IF(AA30&lt;&gt;'4.3. Strukturalna komponenta'!O28,AA30&amp;"- ","")</f>
        <v/>
      </c>
      <c r="AZ30" t="str">
        <f>IF(AC30&lt;&gt;'4.3. Strukturalna komponenta'!P28,AC30&amp;"- ","")</f>
        <v/>
      </c>
      <c r="BA30" t="str">
        <f>IF(AE30&lt;&gt;'4.3. Strukturalna komponenta'!Q28,AE30&amp;"- ","")</f>
        <v/>
      </c>
      <c r="BB30" s="46" t="str">
        <f>_xlfn.CONCAT('4.3. Strukturalna komponenta'!C28:Q28)</f>
        <v/>
      </c>
    </row>
    <row r="31" spans="1:54" ht="15" customHeight="1" x14ac:dyDescent="0.3">
      <c r="A31" s="35" t="str">
        <f t="shared" si="6"/>
        <v/>
      </c>
      <c r="B31" s="120">
        <f>'4.3. Strukturalna komponenta'!B29</f>
        <v>0</v>
      </c>
      <c r="C31" s="120">
        <f>'4.3. Strukturalna komponenta'!C29</f>
        <v>0</v>
      </c>
      <c r="D31" s="120"/>
      <c r="E31" s="120">
        <f>'4.3. Strukturalna komponenta'!D29</f>
        <v>0</v>
      </c>
      <c r="F31" s="120"/>
      <c r="G31" s="120">
        <f>'4.3. Strukturalna komponenta'!E29</f>
        <v>0</v>
      </c>
      <c r="H31" s="120"/>
      <c r="I31" s="120">
        <f>'4.3. Strukturalna komponenta'!F29</f>
        <v>0</v>
      </c>
      <c r="J31" s="120"/>
      <c r="K31" s="120">
        <f>'4.3. Strukturalna komponenta'!G29</f>
        <v>0</v>
      </c>
      <c r="L31" s="120"/>
      <c r="M31" s="120">
        <f>'4.3. Strukturalna komponenta'!H29</f>
        <v>0</v>
      </c>
      <c r="N31" s="120"/>
      <c r="O31" s="120">
        <f>'4.3. Strukturalna komponenta'!I29</f>
        <v>0</v>
      </c>
      <c r="P31" s="120"/>
      <c r="Q31" s="120">
        <f>'4.3. Strukturalna komponenta'!J29</f>
        <v>0</v>
      </c>
      <c r="R31" s="120"/>
      <c r="S31" s="120">
        <f>'4.3. Strukturalna komponenta'!K29</f>
        <v>0</v>
      </c>
      <c r="T31" s="120"/>
      <c r="U31" s="120">
        <f>'4.3. Strukturalna komponenta'!L29</f>
        <v>0</v>
      </c>
      <c r="V31" s="120"/>
      <c r="W31" s="120">
        <f>'4.3. Strukturalna komponenta'!M29</f>
        <v>0</v>
      </c>
      <c r="X31" s="120"/>
      <c r="Y31" s="120">
        <f>'4.3. Strukturalna komponenta'!N29</f>
        <v>0</v>
      </c>
      <c r="Z31" s="120"/>
      <c r="AA31" s="120">
        <f>'4.3. Strukturalna komponenta'!O29</f>
        <v>0</v>
      </c>
      <c r="AB31" s="120"/>
      <c r="AC31" s="120">
        <f>'4.3. Strukturalna komponenta'!P29</f>
        <v>0</v>
      </c>
      <c r="AD31" s="120"/>
      <c r="AE31" s="120">
        <f>'4.3. Strukturalna komponenta'!Q29</f>
        <v>0</v>
      </c>
      <c r="AF31" s="120"/>
      <c r="AG31" s="41">
        <f t="shared" si="0"/>
        <v>0</v>
      </c>
      <c r="AH31" s="40">
        <f t="shared" si="1"/>
        <v>0</v>
      </c>
      <c r="AI31" s="40" t="str">
        <f t="shared" si="2"/>
        <v/>
      </c>
      <c r="AJ31" s="40">
        <f t="shared" si="3"/>
        <v>0</v>
      </c>
      <c r="AK31" s="144" t="str">
        <f t="shared" si="4"/>
        <v/>
      </c>
      <c r="AM31" t="str">
        <f>IF(C31&lt;&gt;'4.3. Strukturalna komponenta'!C29,C31&amp;"- ","")</f>
        <v/>
      </c>
      <c r="AN31" t="str">
        <f>IF(E31&lt;&gt;'4.3. Strukturalna komponenta'!D29,E31&amp;"- ","")</f>
        <v/>
      </c>
      <c r="AO31" t="str">
        <f>IF(G31&lt;&gt;'4.3. Strukturalna komponenta'!E29,G31&amp;"- ","")</f>
        <v/>
      </c>
      <c r="AP31" t="str">
        <f>IF(I31&lt;&gt;'4.3. Strukturalna komponenta'!F29,I31&amp;"- ","")</f>
        <v/>
      </c>
      <c r="AQ31" t="str">
        <f>IF(K31&lt;&gt;'4.3. Strukturalna komponenta'!G29,K31&amp;"- ","")</f>
        <v/>
      </c>
      <c r="AR31" t="str">
        <f>IF(M31&lt;&gt;'4.3. Strukturalna komponenta'!H29,M31&amp;"- ","")</f>
        <v/>
      </c>
      <c r="AS31" t="str">
        <f>IF(O31&lt;&gt;'4.3. Strukturalna komponenta'!I29,O31&amp;"- ","")</f>
        <v/>
      </c>
      <c r="AT31" t="str">
        <f>IF(Q31&lt;&gt;'4.3. Strukturalna komponenta'!J29,Q31&amp;"- ","")</f>
        <v/>
      </c>
      <c r="AU31" t="str">
        <f>IF(S31&lt;&gt;'4.3. Strukturalna komponenta'!K29,S31&amp;"- ","")</f>
        <v/>
      </c>
      <c r="AV31" t="str">
        <f>IF(U31&lt;&gt;'4.3. Strukturalna komponenta'!L29,U31&amp;"- ","")</f>
        <v/>
      </c>
      <c r="AW31" t="str">
        <f>IF(W31&lt;&gt;'4.3. Strukturalna komponenta'!M29,W31&amp;"- ","")</f>
        <v/>
      </c>
      <c r="AX31" t="str">
        <f>IF(Y31&lt;&gt;'4.3. Strukturalna komponenta'!N29,Y31&amp;"- ","")</f>
        <v/>
      </c>
      <c r="AY31" t="str">
        <f>IF(AA31&lt;&gt;'4.3. Strukturalna komponenta'!O29,AA31&amp;"- ","")</f>
        <v/>
      </c>
      <c r="AZ31" t="str">
        <f>IF(AC31&lt;&gt;'4.3. Strukturalna komponenta'!P29,AC31&amp;"- ","")</f>
        <v/>
      </c>
      <c r="BA31" t="str">
        <f>IF(AE31&lt;&gt;'4.3. Strukturalna komponenta'!Q29,AE31&amp;"- ","")</f>
        <v/>
      </c>
      <c r="BB31" s="46" t="str">
        <f>_xlfn.CONCAT('4.3. Strukturalna komponenta'!C29:Q29)</f>
        <v/>
      </c>
    </row>
    <row r="32" spans="1:54" ht="15" customHeight="1" x14ac:dyDescent="0.3">
      <c r="A32" s="35" t="str">
        <f t="shared" si="6"/>
        <v/>
      </c>
      <c r="B32" s="120">
        <f>'4.3. Strukturalna komponenta'!B30</f>
        <v>0</v>
      </c>
      <c r="C32" s="120">
        <f>'4.3. Strukturalna komponenta'!C30</f>
        <v>0</v>
      </c>
      <c r="D32" s="120"/>
      <c r="E32" s="120">
        <f>'4.3. Strukturalna komponenta'!D30</f>
        <v>0</v>
      </c>
      <c r="F32" s="120"/>
      <c r="G32" s="120">
        <f>'4.3. Strukturalna komponenta'!E30</f>
        <v>0</v>
      </c>
      <c r="H32" s="120"/>
      <c r="I32" s="120">
        <f>'4.3. Strukturalna komponenta'!F30</f>
        <v>0</v>
      </c>
      <c r="J32" s="120"/>
      <c r="K32" s="120">
        <f>'4.3. Strukturalna komponenta'!G30</f>
        <v>0</v>
      </c>
      <c r="L32" s="120"/>
      <c r="M32" s="120">
        <f>'4.3. Strukturalna komponenta'!H30</f>
        <v>0</v>
      </c>
      <c r="N32" s="120"/>
      <c r="O32" s="120">
        <f>'4.3. Strukturalna komponenta'!I30</f>
        <v>0</v>
      </c>
      <c r="P32" s="120"/>
      <c r="Q32" s="120">
        <f>'4.3. Strukturalna komponenta'!J30</f>
        <v>0</v>
      </c>
      <c r="R32" s="120"/>
      <c r="S32" s="120">
        <f>'4.3. Strukturalna komponenta'!K30</f>
        <v>0</v>
      </c>
      <c r="T32" s="120"/>
      <c r="U32" s="120">
        <f>'4.3. Strukturalna komponenta'!L30</f>
        <v>0</v>
      </c>
      <c r="V32" s="120"/>
      <c r="W32" s="120">
        <f>'4.3. Strukturalna komponenta'!M30</f>
        <v>0</v>
      </c>
      <c r="X32" s="120"/>
      <c r="Y32" s="120">
        <f>'4.3. Strukturalna komponenta'!N30</f>
        <v>0</v>
      </c>
      <c r="Z32" s="120"/>
      <c r="AA32" s="120">
        <f>'4.3. Strukturalna komponenta'!O30</f>
        <v>0</v>
      </c>
      <c r="AB32" s="120"/>
      <c r="AC32" s="120">
        <f>'4.3. Strukturalna komponenta'!P30</f>
        <v>0</v>
      </c>
      <c r="AD32" s="120"/>
      <c r="AE32" s="120">
        <f>'4.3. Strukturalna komponenta'!Q30</f>
        <v>0</v>
      </c>
      <c r="AF32" s="120"/>
      <c r="AG32" s="41">
        <f t="shared" si="0"/>
        <v>0</v>
      </c>
      <c r="AH32" s="40">
        <f t="shared" si="1"/>
        <v>0</v>
      </c>
      <c r="AI32" s="40" t="str">
        <f t="shared" si="2"/>
        <v/>
      </c>
      <c r="AJ32" s="40">
        <f t="shared" si="3"/>
        <v>0</v>
      </c>
      <c r="AK32" s="144" t="str">
        <f t="shared" si="4"/>
        <v/>
      </c>
      <c r="AM32" t="str">
        <f>IF(C32&lt;&gt;'4.3. Strukturalna komponenta'!C30,C32&amp;"- ","")</f>
        <v/>
      </c>
      <c r="AN32" t="str">
        <f>IF(E32&lt;&gt;'4.3. Strukturalna komponenta'!D30,E32&amp;"- ","")</f>
        <v/>
      </c>
      <c r="AO32" t="str">
        <f>IF(G32&lt;&gt;'4.3. Strukturalna komponenta'!E30,G32&amp;"- ","")</f>
        <v/>
      </c>
      <c r="AP32" t="str">
        <f>IF(I32&lt;&gt;'4.3. Strukturalna komponenta'!F30,I32&amp;"- ","")</f>
        <v/>
      </c>
      <c r="AQ32" t="str">
        <f>IF(K32&lt;&gt;'4.3. Strukturalna komponenta'!G30,K32&amp;"- ","")</f>
        <v/>
      </c>
      <c r="AR32" t="str">
        <f>IF(M32&lt;&gt;'4.3. Strukturalna komponenta'!H30,M32&amp;"- ","")</f>
        <v/>
      </c>
      <c r="AS32" t="str">
        <f>IF(O32&lt;&gt;'4.3. Strukturalna komponenta'!I30,O32&amp;"- ","")</f>
        <v/>
      </c>
      <c r="AT32" t="str">
        <f>IF(Q32&lt;&gt;'4.3. Strukturalna komponenta'!J30,Q32&amp;"- ","")</f>
        <v/>
      </c>
      <c r="AU32" t="str">
        <f>IF(S32&lt;&gt;'4.3. Strukturalna komponenta'!K30,S32&amp;"- ","")</f>
        <v/>
      </c>
      <c r="AV32" t="str">
        <f>IF(U32&lt;&gt;'4.3. Strukturalna komponenta'!L30,U32&amp;"- ","")</f>
        <v/>
      </c>
      <c r="AW32" t="str">
        <f>IF(W32&lt;&gt;'4.3. Strukturalna komponenta'!M30,W32&amp;"- ","")</f>
        <v/>
      </c>
      <c r="AX32" t="str">
        <f>IF(Y32&lt;&gt;'4.3. Strukturalna komponenta'!N30,Y32&amp;"- ","")</f>
        <v/>
      </c>
      <c r="AY32" t="str">
        <f>IF(AA32&lt;&gt;'4.3. Strukturalna komponenta'!O30,AA32&amp;"- ","")</f>
        <v/>
      </c>
      <c r="AZ32" t="str">
        <f>IF(AC32&lt;&gt;'4.3. Strukturalna komponenta'!P30,AC32&amp;"- ","")</f>
        <v/>
      </c>
      <c r="BA32" t="str">
        <f>IF(AE32&lt;&gt;'4.3. Strukturalna komponenta'!Q30,AE32&amp;"- ","")</f>
        <v/>
      </c>
      <c r="BB32" s="46" t="str">
        <f>_xlfn.CONCAT('4.3. Strukturalna komponenta'!C30:Q30)</f>
        <v/>
      </c>
    </row>
    <row r="33" spans="1:54" ht="15" customHeight="1" x14ac:dyDescent="0.3">
      <c r="A33" s="35" t="str">
        <f t="shared" si="6"/>
        <v/>
      </c>
      <c r="B33" s="120">
        <f>'4.3. Strukturalna komponenta'!B31</f>
        <v>0</v>
      </c>
      <c r="C33" s="120">
        <f>'4.3. Strukturalna komponenta'!C31</f>
        <v>0</v>
      </c>
      <c r="D33" s="120"/>
      <c r="E33" s="120">
        <f>'4.3. Strukturalna komponenta'!D31</f>
        <v>0</v>
      </c>
      <c r="F33" s="120"/>
      <c r="G33" s="120">
        <f>'4.3. Strukturalna komponenta'!E31</f>
        <v>0</v>
      </c>
      <c r="H33" s="120"/>
      <c r="I33" s="120">
        <f>'4.3. Strukturalna komponenta'!F31</f>
        <v>0</v>
      </c>
      <c r="J33" s="120"/>
      <c r="K33" s="120">
        <f>'4.3. Strukturalna komponenta'!G31</f>
        <v>0</v>
      </c>
      <c r="L33" s="120"/>
      <c r="M33" s="120">
        <f>'4.3. Strukturalna komponenta'!H31</f>
        <v>0</v>
      </c>
      <c r="N33" s="120"/>
      <c r="O33" s="120">
        <f>'4.3. Strukturalna komponenta'!I31</f>
        <v>0</v>
      </c>
      <c r="P33" s="120"/>
      <c r="Q33" s="120">
        <f>'4.3. Strukturalna komponenta'!J31</f>
        <v>0</v>
      </c>
      <c r="R33" s="120"/>
      <c r="S33" s="120">
        <f>'4.3. Strukturalna komponenta'!K31</f>
        <v>0</v>
      </c>
      <c r="T33" s="120"/>
      <c r="U33" s="120">
        <f>'4.3. Strukturalna komponenta'!L31</f>
        <v>0</v>
      </c>
      <c r="V33" s="120"/>
      <c r="W33" s="120">
        <f>'4.3. Strukturalna komponenta'!M31</f>
        <v>0</v>
      </c>
      <c r="X33" s="120"/>
      <c r="Y33" s="120">
        <f>'4.3. Strukturalna komponenta'!N31</f>
        <v>0</v>
      </c>
      <c r="Z33" s="120"/>
      <c r="AA33" s="120">
        <f>'4.3. Strukturalna komponenta'!O31</f>
        <v>0</v>
      </c>
      <c r="AB33" s="120"/>
      <c r="AC33" s="120">
        <f>'4.3. Strukturalna komponenta'!P31</f>
        <v>0</v>
      </c>
      <c r="AD33" s="120"/>
      <c r="AE33" s="120">
        <f>'4.3. Strukturalna komponenta'!Q31</f>
        <v>0</v>
      </c>
      <c r="AF33" s="120"/>
      <c r="AG33" s="41">
        <f t="shared" si="0"/>
        <v>0</v>
      </c>
      <c r="AH33" s="40">
        <f t="shared" si="1"/>
        <v>0</v>
      </c>
      <c r="AI33" s="40" t="str">
        <f t="shared" si="2"/>
        <v/>
      </c>
      <c r="AJ33" s="40">
        <f t="shared" si="3"/>
        <v>0</v>
      </c>
      <c r="AK33" s="144" t="str">
        <f t="shared" si="4"/>
        <v/>
      </c>
      <c r="AM33" t="str">
        <f>IF(C33&lt;&gt;'4.3. Strukturalna komponenta'!C31,C33&amp;"- ","")</f>
        <v/>
      </c>
      <c r="AN33" t="str">
        <f>IF(E33&lt;&gt;'4.3. Strukturalna komponenta'!D31,E33&amp;"- ","")</f>
        <v/>
      </c>
      <c r="AO33" t="str">
        <f>IF(G33&lt;&gt;'4.3. Strukturalna komponenta'!E31,G33&amp;"- ","")</f>
        <v/>
      </c>
      <c r="AP33" t="str">
        <f>IF(I33&lt;&gt;'4.3. Strukturalna komponenta'!F31,I33&amp;"- ","")</f>
        <v/>
      </c>
      <c r="AQ33" t="str">
        <f>IF(K33&lt;&gt;'4.3. Strukturalna komponenta'!G31,K33&amp;"- ","")</f>
        <v/>
      </c>
      <c r="AR33" t="str">
        <f>IF(M33&lt;&gt;'4.3. Strukturalna komponenta'!H31,M33&amp;"- ","")</f>
        <v/>
      </c>
      <c r="AS33" t="str">
        <f>IF(O33&lt;&gt;'4.3. Strukturalna komponenta'!I31,O33&amp;"- ","")</f>
        <v/>
      </c>
      <c r="AT33" t="str">
        <f>IF(Q33&lt;&gt;'4.3. Strukturalna komponenta'!J31,Q33&amp;"- ","")</f>
        <v/>
      </c>
      <c r="AU33" t="str">
        <f>IF(S33&lt;&gt;'4.3. Strukturalna komponenta'!K31,S33&amp;"- ","")</f>
        <v/>
      </c>
      <c r="AV33" t="str">
        <f>IF(U33&lt;&gt;'4.3. Strukturalna komponenta'!L31,U33&amp;"- ","")</f>
        <v/>
      </c>
      <c r="AW33" t="str">
        <f>IF(W33&lt;&gt;'4.3. Strukturalna komponenta'!M31,W33&amp;"- ","")</f>
        <v/>
      </c>
      <c r="AX33" t="str">
        <f>IF(Y33&lt;&gt;'4.3. Strukturalna komponenta'!N31,Y33&amp;"- ","")</f>
        <v/>
      </c>
      <c r="AY33" t="str">
        <f>IF(AA33&lt;&gt;'4.3. Strukturalna komponenta'!O31,AA33&amp;"- ","")</f>
        <v/>
      </c>
      <c r="AZ33" t="str">
        <f>IF(AC33&lt;&gt;'4.3. Strukturalna komponenta'!P31,AC33&amp;"- ","")</f>
        <v/>
      </c>
      <c r="BA33" t="str">
        <f>IF(AE33&lt;&gt;'4.3. Strukturalna komponenta'!Q31,AE33&amp;"- ","")</f>
        <v/>
      </c>
      <c r="BB33" s="46" t="str">
        <f>_xlfn.CONCAT('4.3. Strukturalna komponenta'!C31:Q31)</f>
        <v/>
      </c>
    </row>
    <row r="34" spans="1:54" ht="15" customHeight="1" x14ac:dyDescent="0.3">
      <c r="A34" s="35" t="str">
        <f t="shared" si="6"/>
        <v/>
      </c>
      <c r="B34" s="120">
        <f>'4.3. Strukturalna komponenta'!B32</f>
        <v>0</v>
      </c>
      <c r="C34" s="120">
        <f>'4.3. Strukturalna komponenta'!C32</f>
        <v>0</v>
      </c>
      <c r="D34" s="120"/>
      <c r="E34" s="120">
        <f>'4.3. Strukturalna komponenta'!D32</f>
        <v>0</v>
      </c>
      <c r="F34" s="120"/>
      <c r="G34" s="120">
        <f>'4.3. Strukturalna komponenta'!E32</f>
        <v>0</v>
      </c>
      <c r="H34" s="120"/>
      <c r="I34" s="120">
        <f>'4.3. Strukturalna komponenta'!F32</f>
        <v>0</v>
      </c>
      <c r="J34" s="120"/>
      <c r="K34" s="120">
        <f>'4.3. Strukturalna komponenta'!G32</f>
        <v>0</v>
      </c>
      <c r="L34" s="120"/>
      <c r="M34" s="120">
        <f>'4.3. Strukturalna komponenta'!H32</f>
        <v>0</v>
      </c>
      <c r="N34" s="120"/>
      <c r="O34" s="120">
        <f>'4.3. Strukturalna komponenta'!I32</f>
        <v>0</v>
      </c>
      <c r="P34" s="120"/>
      <c r="Q34" s="120">
        <f>'4.3. Strukturalna komponenta'!J32</f>
        <v>0</v>
      </c>
      <c r="R34" s="120"/>
      <c r="S34" s="120">
        <f>'4.3. Strukturalna komponenta'!K32</f>
        <v>0</v>
      </c>
      <c r="T34" s="120"/>
      <c r="U34" s="120">
        <f>'4.3. Strukturalna komponenta'!L32</f>
        <v>0</v>
      </c>
      <c r="V34" s="120"/>
      <c r="W34" s="120">
        <f>'4.3. Strukturalna komponenta'!M32</f>
        <v>0</v>
      </c>
      <c r="X34" s="120"/>
      <c r="Y34" s="120">
        <f>'4.3. Strukturalna komponenta'!N32</f>
        <v>0</v>
      </c>
      <c r="Z34" s="120"/>
      <c r="AA34" s="120">
        <f>'4.3. Strukturalna komponenta'!O32</f>
        <v>0</v>
      </c>
      <c r="AB34" s="120"/>
      <c r="AC34" s="120">
        <f>'4.3. Strukturalna komponenta'!P32</f>
        <v>0</v>
      </c>
      <c r="AD34" s="120"/>
      <c r="AE34" s="120">
        <f>'4.3. Strukturalna komponenta'!Q32</f>
        <v>0</v>
      </c>
      <c r="AF34" s="120"/>
      <c r="AG34" s="41">
        <f t="shared" si="0"/>
        <v>0</v>
      </c>
      <c r="AH34" s="40">
        <f t="shared" si="1"/>
        <v>0</v>
      </c>
      <c r="AI34" s="40" t="str">
        <f t="shared" si="2"/>
        <v/>
      </c>
      <c r="AJ34" s="40">
        <f t="shared" si="3"/>
        <v>0</v>
      </c>
      <c r="AK34" s="144" t="str">
        <f t="shared" si="4"/>
        <v/>
      </c>
      <c r="AM34" t="str">
        <f>IF(C34&lt;&gt;'4.3. Strukturalna komponenta'!C32,C34&amp;"- ","")</f>
        <v/>
      </c>
      <c r="AN34" t="str">
        <f>IF(E34&lt;&gt;'4.3. Strukturalna komponenta'!D32,E34&amp;"- ","")</f>
        <v/>
      </c>
      <c r="AO34" t="str">
        <f>IF(G34&lt;&gt;'4.3. Strukturalna komponenta'!E32,G34&amp;"- ","")</f>
        <v/>
      </c>
      <c r="AP34" t="str">
        <f>IF(I34&lt;&gt;'4.3. Strukturalna komponenta'!F32,I34&amp;"- ","")</f>
        <v/>
      </c>
      <c r="AQ34" t="str">
        <f>IF(K34&lt;&gt;'4.3. Strukturalna komponenta'!G32,K34&amp;"- ","")</f>
        <v/>
      </c>
      <c r="AR34" t="str">
        <f>IF(M34&lt;&gt;'4.3. Strukturalna komponenta'!H32,M34&amp;"- ","")</f>
        <v/>
      </c>
      <c r="AS34" t="str">
        <f>IF(O34&lt;&gt;'4.3. Strukturalna komponenta'!I32,O34&amp;"- ","")</f>
        <v/>
      </c>
      <c r="AT34" t="str">
        <f>IF(Q34&lt;&gt;'4.3. Strukturalna komponenta'!J32,Q34&amp;"- ","")</f>
        <v/>
      </c>
      <c r="AU34" t="str">
        <f>IF(S34&lt;&gt;'4.3. Strukturalna komponenta'!K32,S34&amp;"- ","")</f>
        <v/>
      </c>
      <c r="AV34" t="str">
        <f>IF(U34&lt;&gt;'4.3. Strukturalna komponenta'!L32,U34&amp;"- ","")</f>
        <v/>
      </c>
      <c r="AW34" t="str">
        <f>IF(W34&lt;&gt;'4.3. Strukturalna komponenta'!M32,W34&amp;"- ","")</f>
        <v/>
      </c>
      <c r="AX34" t="str">
        <f>IF(Y34&lt;&gt;'4.3. Strukturalna komponenta'!N32,Y34&amp;"- ","")</f>
        <v/>
      </c>
      <c r="AY34" t="str">
        <f>IF(AA34&lt;&gt;'4.3. Strukturalna komponenta'!O32,AA34&amp;"- ","")</f>
        <v/>
      </c>
      <c r="AZ34" t="str">
        <f>IF(AC34&lt;&gt;'4.3. Strukturalna komponenta'!P32,AC34&amp;"- ","")</f>
        <v/>
      </c>
      <c r="BA34" t="str">
        <f>IF(AE34&lt;&gt;'4.3. Strukturalna komponenta'!Q32,AE34&amp;"- ","")</f>
        <v/>
      </c>
      <c r="BB34" s="46" t="str">
        <f>_xlfn.CONCAT('4.3. Strukturalna komponenta'!C32:Q32)</f>
        <v/>
      </c>
    </row>
    <row r="35" spans="1:54" ht="15" customHeight="1" x14ac:dyDescent="0.3">
      <c r="A35" s="35" t="str">
        <f t="shared" si="6"/>
        <v/>
      </c>
      <c r="B35" s="120">
        <f>'4.3. Strukturalna komponenta'!B33</f>
        <v>0</v>
      </c>
      <c r="C35" s="120">
        <f>'4.3. Strukturalna komponenta'!C33</f>
        <v>0</v>
      </c>
      <c r="D35" s="120"/>
      <c r="E35" s="120">
        <f>'4.3. Strukturalna komponenta'!D33</f>
        <v>0</v>
      </c>
      <c r="F35" s="120"/>
      <c r="G35" s="120">
        <f>'4.3. Strukturalna komponenta'!E33</f>
        <v>0</v>
      </c>
      <c r="H35" s="120"/>
      <c r="I35" s="120">
        <f>'4.3. Strukturalna komponenta'!F33</f>
        <v>0</v>
      </c>
      <c r="J35" s="120"/>
      <c r="K35" s="120">
        <f>'4.3. Strukturalna komponenta'!G33</f>
        <v>0</v>
      </c>
      <c r="L35" s="120"/>
      <c r="M35" s="120">
        <f>'4.3. Strukturalna komponenta'!H33</f>
        <v>0</v>
      </c>
      <c r="N35" s="120"/>
      <c r="O35" s="120">
        <f>'4.3. Strukturalna komponenta'!I33</f>
        <v>0</v>
      </c>
      <c r="P35" s="120"/>
      <c r="Q35" s="120">
        <f>'4.3. Strukturalna komponenta'!J33</f>
        <v>0</v>
      </c>
      <c r="R35" s="120"/>
      <c r="S35" s="120">
        <f>'4.3. Strukturalna komponenta'!K33</f>
        <v>0</v>
      </c>
      <c r="T35" s="120"/>
      <c r="U35" s="120">
        <f>'4.3. Strukturalna komponenta'!L33</f>
        <v>0</v>
      </c>
      <c r="V35" s="120"/>
      <c r="W35" s="120">
        <f>'4.3. Strukturalna komponenta'!M33</f>
        <v>0</v>
      </c>
      <c r="X35" s="120"/>
      <c r="Y35" s="120">
        <f>'4.3. Strukturalna komponenta'!N33</f>
        <v>0</v>
      </c>
      <c r="Z35" s="120"/>
      <c r="AA35" s="120">
        <f>'4.3. Strukturalna komponenta'!O33</f>
        <v>0</v>
      </c>
      <c r="AB35" s="120"/>
      <c r="AC35" s="120">
        <f>'4.3. Strukturalna komponenta'!P33</f>
        <v>0</v>
      </c>
      <c r="AD35" s="120"/>
      <c r="AE35" s="120">
        <f>'4.3. Strukturalna komponenta'!Q33</f>
        <v>0</v>
      </c>
      <c r="AF35" s="120"/>
      <c r="AG35" s="41">
        <f t="shared" si="0"/>
        <v>0</v>
      </c>
      <c r="AH35" s="40">
        <f t="shared" si="1"/>
        <v>0</v>
      </c>
      <c r="AI35" s="40" t="str">
        <f t="shared" si="2"/>
        <v/>
      </c>
      <c r="AJ35" s="40">
        <f t="shared" si="3"/>
        <v>0</v>
      </c>
      <c r="AK35" s="144" t="str">
        <f t="shared" si="4"/>
        <v/>
      </c>
      <c r="AM35" t="str">
        <f>IF(C35&lt;&gt;'4.3. Strukturalna komponenta'!C33,C35&amp;"- ","")</f>
        <v/>
      </c>
      <c r="AN35" t="str">
        <f>IF(E35&lt;&gt;'4.3. Strukturalna komponenta'!D33,E35&amp;"- ","")</f>
        <v/>
      </c>
      <c r="AO35" t="str">
        <f>IF(G35&lt;&gt;'4.3. Strukturalna komponenta'!E33,G35&amp;"- ","")</f>
        <v/>
      </c>
      <c r="AP35" t="str">
        <f>IF(I35&lt;&gt;'4.3. Strukturalna komponenta'!F33,I35&amp;"- ","")</f>
        <v/>
      </c>
      <c r="AQ35" t="str">
        <f>IF(K35&lt;&gt;'4.3. Strukturalna komponenta'!G33,K35&amp;"- ","")</f>
        <v/>
      </c>
      <c r="AR35" t="str">
        <f>IF(M35&lt;&gt;'4.3. Strukturalna komponenta'!H33,M35&amp;"- ","")</f>
        <v/>
      </c>
      <c r="AS35" t="str">
        <f>IF(O35&lt;&gt;'4.3. Strukturalna komponenta'!I33,O35&amp;"- ","")</f>
        <v/>
      </c>
      <c r="AT35" t="str">
        <f>IF(Q35&lt;&gt;'4.3. Strukturalna komponenta'!J33,Q35&amp;"- ","")</f>
        <v/>
      </c>
      <c r="AU35" t="str">
        <f>IF(S35&lt;&gt;'4.3. Strukturalna komponenta'!K33,S35&amp;"- ","")</f>
        <v/>
      </c>
      <c r="AV35" t="str">
        <f>IF(U35&lt;&gt;'4.3. Strukturalna komponenta'!L33,U35&amp;"- ","")</f>
        <v/>
      </c>
      <c r="AW35" t="str">
        <f>IF(W35&lt;&gt;'4.3. Strukturalna komponenta'!M33,W35&amp;"- ","")</f>
        <v/>
      </c>
      <c r="AX35" t="str">
        <f>IF(Y35&lt;&gt;'4.3. Strukturalna komponenta'!N33,Y35&amp;"- ","")</f>
        <v/>
      </c>
      <c r="AY35" t="str">
        <f>IF(AA35&lt;&gt;'4.3. Strukturalna komponenta'!O33,AA35&amp;"- ","")</f>
        <v/>
      </c>
      <c r="AZ35" t="str">
        <f>IF(AC35&lt;&gt;'4.3. Strukturalna komponenta'!P33,AC35&amp;"- ","")</f>
        <v/>
      </c>
      <c r="BA35" t="str">
        <f>IF(AE35&lt;&gt;'4.3. Strukturalna komponenta'!Q33,AE35&amp;"- ","")</f>
        <v/>
      </c>
      <c r="BB35" s="46" t="str">
        <f>_xlfn.CONCAT('4.3. Strukturalna komponenta'!C33:Q33)</f>
        <v/>
      </c>
    </row>
    <row r="36" spans="1:54" ht="15" customHeight="1" x14ac:dyDescent="0.3">
      <c r="A36" s="35" t="str">
        <f t="shared" si="6"/>
        <v/>
      </c>
      <c r="B36" s="120">
        <f>'4.3. Strukturalna komponenta'!B34</f>
        <v>0</v>
      </c>
      <c r="C36" s="120">
        <f>'4.3. Strukturalna komponenta'!C34</f>
        <v>0</v>
      </c>
      <c r="D36" s="120"/>
      <c r="E36" s="120">
        <f>'4.3. Strukturalna komponenta'!D34</f>
        <v>0</v>
      </c>
      <c r="F36" s="120"/>
      <c r="G36" s="120">
        <f>'4.3. Strukturalna komponenta'!E34</f>
        <v>0</v>
      </c>
      <c r="H36" s="120"/>
      <c r="I36" s="120">
        <f>'4.3. Strukturalna komponenta'!F34</f>
        <v>0</v>
      </c>
      <c r="J36" s="120"/>
      <c r="K36" s="120">
        <f>'4.3. Strukturalna komponenta'!G34</f>
        <v>0</v>
      </c>
      <c r="L36" s="120"/>
      <c r="M36" s="120">
        <f>'4.3. Strukturalna komponenta'!H34</f>
        <v>0</v>
      </c>
      <c r="N36" s="120"/>
      <c r="O36" s="120">
        <f>'4.3. Strukturalna komponenta'!I34</f>
        <v>0</v>
      </c>
      <c r="P36" s="120"/>
      <c r="Q36" s="120">
        <f>'4.3. Strukturalna komponenta'!J34</f>
        <v>0</v>
      </c>
      <c r="R36" s="120"/>
      <c r="S36" s="120">
        <f>'4.3. Strukturalna komponenta'!K34</f>
        <v>0</v>
      </c>
      <c r="T36" s="120"/>
      <c r="U36" s="120">
        <f>'4.3. Strukturalna komponenta'!L34</f>
        <v>0</v>
      </c>
      <c r="V36" s="120"/>
      <c r="W36" s="120">
        <f>'4.3. Strukturalna komponenta'!M34</f>
        <v>0</v>
      </c>
      <c r="X36" s="120"/>
      <c r="Y36" s="120">
        <f>'4.3. Strukturalna komponenta'!N34</f>
        <v>0</v>
      </c>
      <c r="Z36" s="120"/>
      <c r="AA36" s="120">
        <f>'4.3. Strukturalna komponenta'!O34</f>
        <v>0</v>
      </c>
      <c r="AB36" s="120"/>
      <c r="AC36" s="120">
        <f>'4.3. Strukturalna komponenta'!P34</f>
        <v>0</v>
      </c>
      <c r="AD36" s="120"/>
      <c r="AE36" s="120">
        <f>'4.3. Strukturalna komponenta'!Q34</f>
        <v>0</v>
      </c>
      <c r="AF36" s="120"/>
      <c r="AG36" s="41">
        <f t="shared" si="0"/>
        <v>0</v>
      </c>
      <c r="AH36" s="40">
        <f t="shared" si="1"/>
        <v>0</v>
      </c>
      <c r="AI36" s="40" t="str">
        <f t="shared" si="2"/>
        <v/>
      </c>
      <c r="AJ36" s="40">
        <f t="shared" si="3"/>
        <v>0</v>
      </c>
      <c r="AK36" s="144" t="str">
        <f t="shared" si="4"/>
        <v/>
      </c>
      <c r="AM36" t="str">
        <f>IF(C36&lt;&gt;'4.3. Strukturalna komponenta'!C34,C36&amp;"- ","")</f>
        <v/>
      </c>
      <c r="AN36" t="str">
        <f>IF(E36&lt;&gt;'4.3. Strukturalna komponenta'!D34,E36&amp;"- ","")</f>
        <v/>
      </c>
      <c r="AO36" t="str">
        <f>IF(G36&lt;&gt;'4.3. Strukturalna komponenta'!E34,G36&amp;"- ","")</f>
        <v/>
      </c>
      <c r="AP36" t="str">
        <f>IF(I36&lt;&gt;'4.3. Strukturalna komponenta'!F34,I36&amp;"- ","")</f>
        <v/>
      </c>
      <c r="AQ36" t="str">
        <f>IF(K36&lt;&gt;'4.3. Strukturalna komponenta'!G34,K36&amp;"- ","")</f>
        <v/>
      </c>
      <c r="AR36" t="str">
        <f>IF(M36&lt;&gt;'4.3. Strukturalna komponenta'!H34,M36&amp;"- ","")</f>
        <v/>
      </c>
      <c r="AS36" t="str">
        <f>IF(O36&lt;&gt;'4.3. Strukturalna komponenta'!I34,O36&amp;"- ","")</f>
        <v/>
      </c>
      <c r="AT36" t="str">
        <f>IF(Q36&lt;&gt;'4.3. Strukturalna komponenta'!J34,Q36&amp;"- ","")</f>
        <v/>
      </c>
      <c r="AU36" t="str">
        <f>IF(S36&lt;&gt;'4.3. Strukturalna komponenta'!K34,S36&amp;"- ","")</f>
        <v/>
      </c>
      <c r="AV36" t="str">
        <f>IF(U36&lt;&gt;'4.3. Strukturalna komponenta'!L34,U36&amp;"- ","")</f>
        <v/>
      </c>
      <c r="AW36" t="str">
        <f>IF(W36&lt;&gt;'4.3. Strukturalna komponenta'!M34,W36&amp;"- ","")</f>
        <v/>
      </c>
      <c r="AX36" t="str">
        <f>IF(Y36&lt;&gt;'4.3. Strukturalna komponenta'!N34,Y36&amp;"- ","")</f>
        <v/>
      </c>
      <c r="AY36" t="str">
        <f>IF(AA36&lt;&gt;'4.3. Strukturalna komponenta'!O34,AA36&amp;"- ","")</f>
        <v/>
      </c>
      <c r="AZ36" t="str">
        <f>IF(AC36&lt;&gt;'4.3. Strukturalna komponenta'!P34,AC36&amp;"- ","")</f>
        <v/>
      </c>
      <c r="BA36" t="str">
        <f>IF(AE36&lt;&gt;'4.3. Strukturalna komponenta'!Q34,AE36&amp;"- ","")</f>
        <v/>
      </c>
      <c r="BB36" s="46" t="str">
        <f>_xlfn.CONCAT('4.3. Strukturalna komponenta'!C34:Q34)</f>
        <v/>
      </c>
    </row>
    <row r="37" spans="1:54" ht="15" customHeight="1" x14ac:dyDescent="0.3">
      <c r="A37" s="35" t="str">
        <f t="shared" si="6"/>
        <v/>
      </c>
      <c r="B37" s="120">
        <f>'4.3. Strukturalna komponenta'!B35</f>
        <v>0</v>
      </c>
      <c r="C37" s="120">
        <f>'4.3. Strukturalna komponenta'!C35</f>
        <v>0</v>
      </c>
      <c r="D37" s="120"/>
      <c r="E37" s="120">
        <f>'4.3. Strukturalna komponenta'!D35</f>
        <v>0</v>
      </c>
      <c r="F37" s="120"/>
      <c r="G37" s="120">
        <f>'4.3. Strukturalna komponenta'!E35</f>
        <v>0</v>
      </c>
      <c r="H37" s="120"/>
      <c r="I37" s="120">
        <f>'4.3. Strukturalna komponenta'!F35</f>
        <v>0</v>
      </c>
      <c r="J37" s="120"/>
      <c r="K37" s="120">
        <f>'4.3. Strukturalna komponenta'!G35</f>
        <v>0</v>
      </c>
      <c r="L37" s="120"/>
      <c r="M37" s="120">
        <f>'4.3. Strukturalna komponenta'!H35</f>
        <v>0</v>
      </c>
      <c r="N37" s="120"/>
      <c r="O37" s="120">
        <f>'4.3. Strukturalna komponenta'!I35</f>
        <v>0</v>
      </c>
      <c r="P37" s="120"/>
      <c r="Q37" s="120">
        <f>'4.3. Strukturalna komponenta'!J35</f>
        <v>0</v>
      </c>
      <c r="R37" s="120"/>
      <c r="S37" s="120">
        <f>'4.3. Strukturalna komponenta'!K35</f>
        <v>0</v>
      </c>
      <c r="T37" s="120"/>
      <c r="U37" s="120">
        <f>'4.3. Strukturalna komponenta'!L35</f>
        <v>0</v>
      </c>
      <c r="V37" s="120"/>
      <c r="W37" s="120">
        <f>'4.3. Strukturalna komponenta'!M35</f>
        <v>0</v>
      </c>
      <c r="X37" s="120"/>
      <c r="Y37" s="120">
        <f>'4.3. Strukturalna komponenta'!N35</f>
        <v>0</v>
      </c>
      <c r="Z37" s="120"/>
      <c r="AA37" s="120">
        <f>'4.3. Strukturalna komponenta'!O35</f>
        <v>0</v>
      </c>
      <c r="AB37" s="120"/>
      <c r="AC37" s="120">
        <f>'4.3. Strukturalna komponenta'!P35</f>
        <v>0</v>
      </c>
      <c r="AD37" s="120"/>
      <c r="AE37" s="120">
        <f>'4.3. Strukturalna komponenta'!Q35</f>
        <v>0</v>
      </c>
      <c r="AF37" s="120"/>
      <c r="AG37" s="41">
        <f t="shared" si="0"/>
        <v>0</v>
      </c>
      <c r="AH37" s="40">
        <f t="shared" si="1"/>
        <v>0</v>
      </c>
      <c r="AI37" s="40" t="str">
        <f t="shared" si="2"/>
        <v/>
      </c>
      <c r="AJ37" s="40">
        <f t="shared" si="3"/>
        <v>0</v>
      </c>
      <c r="AK37" s="144" t="str">
        <f t="shared" si="4"/>
        <v/>
      </c>
      <c r="AM37" t="str">
        <f>IF(C37&lt;&gt;'4.3. Strukturalna komponenta'!C35,C37&amp;"- ","")</f>
        <v/>
      </c>
      <c r="AN37" t="str">
        <f>IF(E37&lt;&gt;'4.3. Strukturalna komponenta'!D35,E37&amp;"- ","")</f>
        <v/>
      </c>
      <c r="AO37" t="str">
        <f>IF(G37&lt;&gt;'4.3. Strukturalna komponenta'!E35,G37&amp;"- ","")</f>
        <v/>
      </c>
      <c r="AP37" t="str">
        <f>IF(I37&lt;&gt;'4.3. Strukturalna komponenta'!F35,I37&amp;"- ","")</f>
        <v/>
      </c>
      <c r="AQ37" t="str">
        <f>IF(K37&lt;&gt;'4.3. Strukturalna komponenta'!G35,K37&amp;"- ","")</f>
        <v/>
      </c>
      <c r="AR37" t="str">
        <f>IF(M37&lt;&gt;'4.3. Strukturalna komponenta'!H35,M37&amp;"- ","")</f>
        <v/>
      </c>
      <c r="AS37" t="str">
        <f>IF(O37&lt;&gt;'4.3. Strukturalna komponenta'!I35,O37&amp;"- ","")</f>
        <v/>
      </c>
      <c r="AT37" t="str">
        <f>IF(Q37&lt;&gt;'4.3. Strukturalna komponenta'!J35,Q37&amp;"- ","")</f>
        <v/>
      </c>
      <c r="AU37" t="str">
        <f>IF(S37&lt;&gt;'4.3. Strukturalna komponenta'!K35,S37&amp;"- ","")</f>
        <v/>
      </c>
      <c r="AV37" t="str">
        <f>IF(U37&lt;&gt;'4.3. Strukturalna komponenta'!L35,U37&amp;"- ","")</f>
        <v/>
      </c>
      <c r="AW37" t="str">
        <f>IF(W37&lt;&gt;'4.3. Strukturalna komponenta'!M35,W37&amp;"- ","")</f>
        <v/>
      </c>
      <c r="AX37" t="str">
        <f>IF(Y37&lt;&gt;'4.3. Strukturalna komponenta'!N35,Y37&amp;"- ","")</f>
        <v/>
      </c>
      <c r="AY37" t="str">
        <f>IF(AA37&lt;&gt;'4.3. Strukturalna komponenta'!O35,AA37&amp;"- ","")</f>
        <v/>
      </c>
      <c r="AZ37" t="str">
        <f>IF(AC37&lt;&gt;'4.3. Strukturalna komponenta'!P35,AC37&amp;"- ","")</f>
        <v/>
      </c>
      <c r="BA37" t="str">
        <f>IF(AE37&lt;&gt;'4.3. Strukturalna komponenta'!Q35,AE37&amp;"- ","")</f>
        <v/>
      </c>
      <c r="BB37" s="46" t="str">
        <f>_xlfn.CONCAT('4.3. Strukturalna komponenta'!C35:Q35)</f>
        <v/>
      </c>
    </row>
    <row r="38" spans="1:54" ht="15" customHeight="1" x14ac:dyDescent="0.3">
      <c r="A38" s="35" t="str">
        <f t="shared" si="6"/>
        <v/>
      </c>
      <c r="B38" s="120">
        <f>'4.3. Strukturalna komponenta'!B36</f>
        <v>0</v>
      </c>
      <c r="C38" s="120">
        <f>'4.3. Strukturalna komponenta'!C36</f>
        <v>0</v>
      </c>
      <c r="D38" s="120"/>
      <c r="E38" s="120">
        <f>'4.3. Strukturalna komponenta'!D36</f>
        <v>0</v>
      </c>
      <c r="F38" s="120"/>
      <c r="G38" s="120">
        <f>'4.3. Strukturalna komponenta'!E36</f>
        <v>0</v>
      </c>
      <c r="H38" s="120"/>
      <c r="I38" s="120">
        <f>'4.3. Strukturalna komponenta'!F36</f>
        <v>0</v>
      </c>
      <c r="J38" s="120"/>
      <c r="K38" s="120">
        <f>'4.3. Strukturalna komponenta'!G36</f>
        <v>0</v>
      </c>
      <c r="L38" s="120"/>
      <c r="M38" s="120">
        <f>'4.3. Strukturalna komponenta'!H36</f>
        <v>0</v>
      </c>
      <c r="N38" s="120"/>
      <c r="O38" s="120">
        <f>'4.3. Strukturalna komponenta'!I36</f>
        <v>0</v>
      </c>
      <c r="P38" s="120"/>
      <c r="Q38" s="120">
        <f>'4.3. Strukturalna komponenta'!J36</f>
        <v>0</v>
      </c>
      <c r="R38" s="120"/>
      <c r="S38" s="120">
        <f>'4.3. Strukturalna komponenta'!K36</f>
        <v>0</v>
      </c>
      <c r="T38" s="120"/>
      <c r="U38" s="120">
        <f>'4.3. Strukturalna komponenta'!L36</f>
        <v>0</v>
      </c>
      <c r="V38" s="120"/>
      <c r="W38" s="120">
        <f>'4.3. Strukturalna komponenta'!M36</f>
        <v>0</v>
      </c>
      <c r="X38" s="120"/>
      <c r="Y38" s="120">
        <f>'4.3. Strukturalna komponenta'!N36</f>
        <v>0</v>
      </c>
      <c r="Z38" s="120"/>
      <c r="AA38" s="120">
        <f>'4.3. Strukturalna komponenta'!O36</f>
        <v>0</v>
      </c>
      <c r="AB38" s="120"/>
      <c r="AC38" s="120">
        <f>'4.3. Strukturalna komponenta'!P36</f>
        <v>0</v>
      </c>
      <c r="AD38" s="120"/>
      <c r="AE38" s="120">
        <f>'4.3. Strukturalna komponenta'!Q36</f>
        <v>0</v>
      </c>
      <c r="AF38" s="120"/>
      <c r="AG38" s="41">
        <f t="shared" si="0"/>
        <v>0</v>
      </c>
      <c r="AH38" s="40">
        <f t="shared" si="1"/>
        <v>0</v>
      </c>
      <c r="AI38" s="40" t="str">
        <f t="shared" si="2"/>
        <v/>
      </c>
      <c r="AJ38" s="40">
        <f t="shared" si="3"/>
        <v>0</v>
      </c>
      <c r="AK38" s="144" t="str">
        <f t="shared" si="4"/>
        <v/>
      </c>
      <c r="AM38" t="str">
        <f>IF(C38&lt;&gt;'4.3. Strukturalna komponenta'!C36,C38&amp;"- ","")</f>
        <v/>
      </c>
      <c r="AN38" t="str">
        <f>IF(E38&lt;&gt;'4.3. Strukturalna komponenta'!D36,E38&amp;"- ","")</f>
        <v/>
      </c>
      <c r="AO38" t="str">
        <f>IF(G38&lt;&gt;'4.3. Strukturalna komponenta'!E36,G38&amp;"- ","")</f>
        <v/>
      </c>
      <c r="AP38" t="str">
        <f>IF(I38&lt;&gt;'4.3. Strukturalna komponenta'!F36,I38&amp;"- ","")</f>
        <v/>
      </c>
      <c r="AQ38" t="str">
        <f>IF(K38&lt;&gt;'4.3. Strukturalna komponenta'!G36,K38&amp;"- ","")</f>
        <v/>
      </c>
      <c r="AR38" t="str">
        <f>IF(M38&lt;&gt;'4.3. Strukturalna komponenta'!H36,M38&amp;"- ","")</f>
        <v/>
      </c>
      <c r="AS38" t="str">
        <f>IF(O38&lt;&gt;'4.3. Strukturalna komponenta'!I36,O38&amp;"- ","")</f>
        <v/>
      </c>
      <c r="AT38" t="str">
        <f>IF(Q38&lt;&gt;'4.3. Strukturalna komponenta'!J36,Q38&amp;"- ","")</f>
        <v/>
      </c>
      <c r="AU38" t="str">
        <f>IF(S38&lt;&gt;'4.3. Strukturalna komponenta'!K36,S38&amp;"- ","")</f>
        <v/>
      </c>
      <c r="AV38" t="str">
        <f>IF(U38&lt;&gt;'4.3. Strukturalna komponenta'!L36,U38&amp;"- ","")</f>
        <v/>
      </c>
      <c r="AW38" t="str">
        <f>IF(W38&lt;&gt;'4.3. Strukturalna komponenta'!M36,W38&amp;"- ","")</f>
        <v/>
      </c>
      <c r="AX38" t="str">
        <f>IF(Y38&lt;&gt;'4.3. Strukturalna komponenta'!N36,Y38&amp;"- ","")</f>
        <v/>
      </c>
      <c r="AY38" t="str">
        <f>IF(AA38&lt;&gt;'4.3. Strukturalna komponenta'!O36,AA38&amp;"- ","")</f>
        <v/>
      </c>
      <c r="AZ38" t="str">
        <f>IF(AC38&lt;&gt;'4.3. Strukturalna komponenta'!P36,AC38&amp;"- ","")</f>
        <v/>
      </c>
      <c r="BA38" t="str">
        <f>IF(AE38&lt;&gt;'4.3. Strukturalna komponenta'!Q36,AE38&amp;"- ","")</f>
        <v/>
      </c>
      <c r="BB38" s="46" t="str">
        <f>_xlfn.CONCAT('4.3. Strukturalna komponenta'!C36:Q36)</f>
        <v/>
      </c>
    </row>
    <row r="39" spans="1:54" ht="15" customHeight="1" x14ac:dyDescent="0.3">
      <c r="A39" s="35" t="str">
        <f t="shared" si="6"/>
        <v/>
      </c>
      <c r="B39" s="120">
        <f>'4.3. Strukturalna komponenta'!B37</f>
        <v>0</v>
      </c>
      <c r="C39" s="120">
        <f>'4.3. Strukturalna komponenta'!C37</f>
        <v>0</v>
      </c>
      <c r="D39" s="120"/>
      <c r="E39" s="120">
        <f>'4.3. Strukturalna komponenta'!D37</f>
        <v>0</v>
      </c>
      <c r="F39" s="120"/>
      <c r="G39" s="120">
        <f>'4.3. Strukturalna komponenta'!E37</f>
        <v>0</v>
      </c>
      <c r="H39" s="120"/>
      <c r="I39" s="120">
        <f>'4.3. Strukturalna komponenta'!F37</f>
        <v>0</v>
      </c>
      <c r="J39" s="120"/>
      <c r="K39" s="120">
        <f>'4.3. Strukturalna komponenta'!G37</f>
        <v>0</v>
      </c>
      <c r="L39" s="120"/>
      <c r="M39" s="120">
        <f>'4.3. Strukturalna komponenta'!H37</f>
        <v>0</v>
      </c>
      <c r="N39" s="120"/>
      <c r="O39" s="120">
        <f>'4.3. Strukturalna komponenta'!I37</f>
        <v>0</v>
      </c>
      <c r="P39" s="120"/>
      <c r="Q39" s="120">
        <f>'4.3. Strukturalna komponenta'!J37</f>
        <v>0</v>
      </c>
      <c r="R39" s="120"/>
      <c r="S39" s="120">
        <f>'4.3. Strukturalna komponenta'!K37</f>
        <v>0</v>
      </c>
      <c r="T39" s="120"/>
      <c r="U39" s="120">
        <f>'4.3. Strukturalna komponenta'!L37</f>
        <v>0</v>
      </c>
      <c r="V39" s="120"/>
      <c r="W39" s="120">
        <f>'4.3. Strukturalna komponenta'!M37</f>
        <v>0</v>
      </c>
      <c r="X39" s="120"/>
      <c r="Y39" s="120">
        <f>'4.3. Strukturalna komponenta'!N37</f>
        <v>0</v>
      </c>
      <c r="Z39" s="120"/>
      <c r="AA39" s="120">
        <f>'4.3. Strukturalna komponenta'!O37</f>
        <v>0</v>
      </c>
      <c r="AB39" s="120"/>
      <c r="AC39" s="120">
        <f>'4.3. Strukturalna komponenta'!P37</f>
        <v>0</v>
      </c>
      <c r="AD39" s="120"/>
      <c r="AE39" s="120">
        <f>'4.3. Strukturalna komponenta'!Q37</f>
        <v>0</v>
      </c>
      <c r="AF39" s="120"/>
      <c r="AG39" s="41">
        <f t="shared" si="0"/>
        <v>0</v>
      </c>
      <c r="AH39" s="40">
        <f t="shared" si="1"/>
        <v>0</v>
      </c>
      <c r="AI39" s="40" t="str">
        <f t="shared" si="2"/>
        <v/>
      </c>
      <c r="AJ39" s="40">
        <f t="shared" si="3"/>
        <v>0</v>
      </c>
      <c r="AK39" s="144" t="str">
        <f t="shared" si="4"/>
        <v/>
      </c>
      <c r="AM39" t="str">
        <f>IF(C39&lt;&gt;'4.3. Strukturalna komponenta'!C37,C39&amp;"- ","")</f>
        <v/>
      </c>
      <c r="AN39" t="str">
        <f>IF(E39&lt;&gt;'4.3. Strukturalna komponenta'!D37,E39&amp;"- ","")</f>
        <v/>
      </c>
      <c r="AO39" t="str">
        <f>IF(G39&lt;&gt;'4.3. Strukturalna komponenta'!E37,G39&amp;"- ","")</f>
        <v/>
      </c>
      <c r="AP39" t="str">
        <f>IF(I39&lt;&gt;'4.3. Strukturalna komponenta'!F37,I39&amp;"- ","")</f>
        <v/>
      </c>
      <c r="AQ39" t="str">
        <f>IF(K39&lt;&gt;'4.3. Strukturalna komponenta'!G37,K39&amp;"- ","")</f>
        <v/>
      </c>
      <c r="AR39" t="str">
        <f>IF(M39&lt;&gt;'4.3. Strukturalna komponenta'!H37,M39&amp;"- ","")</f>
        <v/>
      </c>
      <c r="AS39" t="str">
        <f>IF(O39&lt;&gt;'4.3. Strukturalna komponenta'!I37,O39&amp;"- ","")</f>
        <v/>
      </c>
      <c r="AT39" t="str">
        <f>IF(Q39&lt;&gt;'4.3. Strukturalna komponenta'!J37,Q39&amp;"- ","")</f>
        <v/>
      </c>
      <c r="AU39" t="str">
        <f>IF(S39&lt;&gt;'4.3. Strukturalna komponenta'!K37,S39&amp;"- ","")</f>
        <v/>
      </c>
      <c r="AV39" t="str">
        <f>IF(U39&lt;&gt;'4.3. Strukturalna komponenta'!L37,U39&amp;"- ","")</f>
        <v/>
      </c>
      <c r="AW39" t="str">
        <f>IF(W39&lt;&gt;'4.3. Strukturalna komponenta'!M37,W39&amp;"- ","")</f>
        <v/>
      </c>
      <c r="AX39" t="str">
        <f>IF(Y39&lt;&gt;'4.3. Strukturalna komponenta'!N37,Y39&amp;"- ","")</f>
        <v/>
      </c>
      <c r="AY39" t="str">
        <f>IF(AA39&lt;&gt;'4.3. Strukturalna komponenta'!O37,AA39&amp;"- ","")</f>
        <v/>
      </c>
      <c r="AZ39" t="str">
        <f>IF(AC39&lt;&gt;'4.3. Strukturalna komponenta'!P37,AC39&amp;"- ","")</f>
        <v/>
      </c>
      <c r="BA39" t="str">
        <f>IF(AE39&lt;&gt;'4.3. Strukturalna komponenta'!Q37,AE39&amp;"- ","")</f>
        <v/>
      </c>
      <c r="BB39" s="46" t="str">
        <f>_xlfn.CONCAT('4.3. Strukturalna komponenta'!C37:Q37)</f>
        <v/>
      </c>
    </row>
    <row r="40" spans="1:54" ht="15" customHeight="1" x14ac:dyDescent="0.3">
      <c r="A40" s="35" t="str">
        <f t="shared" si="6"/>
        <v/>
      </c>
      <c r="B40" s="120">
        <f>'4.3. Strukturalna komponenta'!B38</f>
        <v>0</v>
      </c>
      <c r="C40" s="120">
        <f>'4.3. Strukturalna komponenta'!C38</f>
        <v>0</v>
      </c>
      <c r="D40" s="120"/>
      <c r="E40" s="120">
        <f>'4.3. Strukturalna komponenta'!D38</f>
        <v>0</v>
      </c>
      <c r="F40" s="120"/>
      <c r="G40" s="120">
        <f>'4.3. Strukturalna komponenta'!E38</f>
        <v>0</v>
      </c>
      <c r="H40" s="120"/>
      <c r="I40" s="120">
        <f>'4.3. Strukturalna komponenta'!F38</f>
        <v>0</v>
      </c>
      <c r="J40" s="120"/>
      <c r="K40" s="120">
        <f>'4.3. Strukturalna komponenta'!G38</f>
        <v>0</v>
      </c>
      <c r="L40" s="120"/>
      <c r="M40" s="120">
        <f>'4.3. Strukturalna komponenta'!H38</f>
        <v>0</v>
      </c>
      <c r="N40" s="120"/>
      <c r="O40" s="120">
        <f>'4.3. Strukturalna komponenta'!I38</f>
        <v>0</v>
      </c>
      <c r="P40" s="120"/>
      <c r="Q40" s="120">
        <f>'4.3. Strukturalna komponenta'!J38</f>
        <v>0</v>
      </c>
      <c r="R40" s="120"/>
      <c r="S40" s="120">
        <f>'4.3. Strukturalna komponenta'!K38</f>
        <v>0</v>
      </c>
      <c r="T40" s="120"/>
      <c r="U40" s="120">
        <f>'4.3. Strukturalna komponenta'!L38</f>
        <v>0</v>
      </c>
      <c r="V40" s="120"/>
      <c r="W40" s="120">
        <f>'4.3. Strukturalna komponenta'!M38</f>
        <v>0</v>
      </c>
      <c r="X40" s="120"/>
      <c r="Y40" s="120">
        <f>'4.3. Strukturalna komponenta'!N38</f>
        <v>0</v>
      </c>
      <c r="Z40" s="120"/>
      <c r="AA40" s="120">
        <f>'4.3. Strukturalna komponenta'!O38</f>
        <v>0</v>
      </c>
      <c r="AB40" s="120"/>
      <c r="AC40" s="120">
        <f>'4.3. Strukturalna komponenta'!P38</f>
        <v>0</v>
      </c>
      <c r="AD40" s="120"/>
      <c r="AE40" s="120">
        <f>'4.3. Strukturalna komponenta'!Q38</f>
        <v>0</v>
      </c>
      <c r="AF40" s="120"/>
      <c r="AG40" s="41">
        <f t="shared" si="0"/>
        <v>0</v>
      </c>
      <c r="AH40" s="40">
        <f t="shared" si="1"/>
        <v>0</v>
      </c>
      <c r="AI40" s="40" t="str">
        <f t="shared" si="2"/>
        <v/>
      </c>
      <c r="AJ40" s="40">
        <f t="shared" si="3"/>
        <v>0</v>
      </c>
      <c r="AK40" s="144" t="str">
        <f t="shared" si="4"/>
        <v/>
      </c>
      <c r="AM40" t="str">
        <f>IF(C40&lt;&gt;'4.3. Strukturalna komponenta'!C38,C40&amp;"- ","")</f>
        <v/>
      </c>
      <c r="AN40" t="str">
        <f>IF(E40&lt;&gt;'4.3. Strukturalna komponenta'!D38,E40&amp;"- ","")</f>
        <v/>
      </c>
      <c r="AO40" t="str">
        <f>IF(G40&lt;&gt;'4.3. Strukturalna komponenta'!E38,G40&amp;"- ","")</f>
        <v/>
      </c>
      <c r="AP40" t="str">
        <f>IF(I40&lt;&gt;'4.3. Strukturalna komponenta'!F38,I40&amp;"- ","")</f>
        <v/>
      </c>
      <c r="AQ40" t="str">
        <f>IF(K40&lt;&gt;'4.3. Strukturalna komponenta'!G38,K40&amp;"- ","")</f>
        <v/>
      </c>
      <c r="AR40" t="str">
        <f>IF(M40&lt;&gt;'4.3. Strukturalna komponenta'!H38,M40&amp;"- ","")</f>
        <v/>
      </c>
      <c r="AS40" t="str">
        <f>IF(O40&lt;&gt;'4.3. Strukturalna komponenta'!I38,O40&amp;"- ","")</f>
        <v/>
      </c>
      <c r="AT40" t="str">
        <f>IF(Q40&lt;&gt;'4.3. Strukturalna komponenta'!J38,Q40&amp;"- ","")</f>
        <v/>
      </c>
      <c r="AU40" t="str">
        <f>IF(S40&lt;&gt;'4.3. Strukturalna komponenta'!K38,S40&amp;"- ","")</f>
        <v/>
      </c>
      <c r="AV40" t="str">
        <f>IF(U40&lt;&gt;'4.3. Strukturalna komponenta'!L38,U40&amp;"- ","")</f>
        <v/>
      </c>
      <c r="AW40" t="str">
        <f>IF(W40&lt;&gt;'4.3. Strukturalna komponenta'!M38,W40&amp;"- ","")</f>
        <v/>
      </c>
      <c r="AX40" t="str">
        <f>IF(Y40&lt;&gt;'4.3. Strukturalna komponenta'!N38,Y40&amp;"- ","")</f>
        <v/>
      </c>
      <c r="AY40" t="str">
        <f>IF(AA40&lt;&gt;'4.3. Strukturalna komponenta'!O38,AA40&amp;"- ","")</f>
        <v/>
      </c>
      <c r="AZ40" t="str">
        <f>IF(AC40&lt;&gt;'4.3. Strukturalna komponenta'!P38,AC40&amp;"- ","")</f>
        <v/>
      </c>
      <c r="BA40" t="str">
        <f>IF(AE40&lt;&gt;'4.3. Strukturalna komponenta'!Q38,AE40&amp;"- ","")</f>
        <v/>
      </c>
      <c r="BB40" s="46" t="str">
        <f>_xlfn.CONCAT('4.3. Strukturalna komponenta'!C38:Q38)</f>
        <v/>
      </c>
    </row>
    <row r="41" spans="1:54" ht="15" customHeight="1" x14ac:dyDescent="0.3">
      <c r="A41" s="33">
        <f>COUNTA($A$11:$A$40)-COUNTBLANK($A$11:$A$40)</f>
        <v>11</v>
      </c>
      <c r="B41" s="42"/>
      <c r="C41" s="42"/>
      <c r="D41" s="43"/>
      <c r="E41" s="42"/>
      <c r="F41" s="43"/>
      <c r="G41" s="42"/>
      <c r="H41" s="43"/>
      <c r="I41" s="42"/>
      <c r="J41" s="43"/>
      <c r="K41" s="42"/>
      <c r="L41" s="43"/>
      <c r="M41" s="42"/>
      <c r="N41" s="43"/>
      <c r="O41" s="42"/>
      <c r="P41" s="43"/>
      <c r="Q41" s="42"/>
      <c r="R41" s="43"/>
      <c r="S41" s="42"/>
      <c r="T41" s="43"/>
      <c r="U41" s="42"/>
      <c r="V41" s="43"/>
      <c r="W41" s="42"/>
      <c r="X41" s="43"/>
      <c r="Y41" s="42"/>
      <c r="Z41" s="43"/>
      <c r="AA41" s="42"/>
      <c r="AB41" s="43"/>
      <c r="AC41" s="42"/>
      <c r="AD41" s="43"/>
      <c r="AE41" s="42"/>
      <c r="AF41" s="43"/>
      <c r="AG41"/>
      <c r="AH41"/>
      <c r="AI41"/>
      <c r="AJ41"/>
    </row>
  </sheetData>
  <sheetProtection algorithmName="SHA-512" hashValue="S+Xbg2ggKfhlA3jfBC309EXjj+sNgTchKlUn5GBAQcqcsyqrZyyzgGmQBLQFvW1w3WnlEMwGTdQ2K9a0HU8dpA==" saltValue="Dl3s3d3rJd9B/1zSuUXoRw==" spinCount="100000" sheet="1" objects="1" scenarios="1" selectLockedCells="1"/>
  <conditionalFormatting sqref="E8">
    <cfRule type="cellIs" dxfId="2" priority="1" operator="equal">
      <formula>"DA"</formula>
    </cfRule>
    <cfRule type="cellIs" dxfId="1" priority="2" operator="equal">
      <formula>"NE"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D4E2488-035A-4133-939E-03C76DA155D6}">
          <x14:formula1>
            <xm:f>LOOKUP!$B$3:$B$5</xm:f>
          </x14:formula1>
          <xm:sqref>D11:D40 H11:H40 J11:J40 L11:L40 N11:N40 P11:P40 R11:R40 T11:T40 X11:X40 Z11:Z40 F11:F40 V11:V40 AF11:AF40 AD11:AD40 AB11:AB40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641A-5245-4F50-8A06-5C1D772282F5}">
  <sheetPr codeName="Sheet19"/>
  <dimension ref="A1:S68"/>
  <sheetViews>
    <sheetView showZeros="0" topLeftCell="A3" zoomScaleNormal="100" workbookViewId="0">
      <selection activeCell="L26" sqref="L26"/>
    </sheetView>
  </sheetViews>
  <sheetFormatPr defaultColWidth="15.875" defaultRowHeight="13.8" x14ac:dyDescent="0.3"/>
  <cols>
    <col min="1" max="1" width="7.625" style="2" customWidth="1"/>
    <col min="2" max="2" width="20.875" customWidth="1"/>
    <col min="3" max="4" width="25.875" customWidth="1"/>
    <col min="5" max="5" width="30.875" customWidth="1"/>
    <col min="6" max="10" width="12.875" customWidth="1"/>
    <col min="11" max="11" width="60.875" customWidth="1"/>
    <col min="12" max="12" width="30.875" customWidth="1"/>
    <col min="13" max="17" width="6.875" customWidth="1"/>
  </cols>
  <sheetData>
    <row r="1" spans="1:19" ht="15" customHeight="1" x14ac:dyDescent="0.3">
      <c r="A1" s="5" t="s">
        <v>20</v>
      </c>
      <c r="N1" s="91"/>
    </row>
    <row r="2" spans="1:19" ht="15" customHeight="1" x14ac:dyDescent="0.3">
      <c r="A2" s="11" t="s">
        <v>184</v>
      </c>
      <c r="B2" s="10"/>
      <c r="C2" s="10"/>
      <c r="D2" s="10"/>
      <c r="E2" s="10"/>
      <c r="F2" s="10"/>
      <c r="G2" s="10"/>
      <c r="H2" s="10"/>
      <c r="K2" s="10"/>
      <c r="L2" s="10"/>
      <c r="M2" s="10"/>
      <c r="N2" s="91"/>
      <c r="O2" s="10"/>
      <c r="P2" s="10"/>
      <c r="Q2" s="10"/>
    </row>
    <row r="3" spans="1:19" ht="15" customHeight="1" x14ac:dyDescent="0.3">
      <c r="A3" s="11"/>
      <c r="B3" s="10"/>
      <c r="C3" s="10"/>
      <c r="D3" s="10"/>
      <c r="E3" s="10"/>
      <c r="F3" s="10"/>
      <c r="G3" s="10"/>
      <c r="H3" s="10"/>
      <c r="K3" s="85" t="s">
        <v>210</v>
      </c>
      <c r="L3" s="10"/>
      <c r="M3" s="10"/>
      <c r="N3" s="91"/>
      <c r="O3" s="10"/>
      <c r="P3" s="10"/>
      <c r="Q3" s="10"/>
    </row>
    <row r="4" spans="1:19" ht="15" customHeight="1" x14ac:dyDescent="0.3">
      <c r="B4" s="28" t="s">
        <v>24</v>
      </c>
      <c r="C4" s="49" t="s">
        <v>208</v>
      </c>
      <c r="D4" s="28"/>
      <c r="E4" s="28"/>
      <c r="F4" s="24"/>
      <c r="J4" s="32" t="s">
        <v>211</v>
      </c>
      <c r="K4" s="94" t="str">
        <f>IF(M42&lt;2,"Broj upita sa dvije ili više tabela je manji od 2. Postoji samo "&amp;M42&amp;" tabela.","DA")</f>
        <v>DA</v>
      </c>
      <c r="L4" s="7"/>
      <c r="M4" s="7"/>
      <c r="N4" s="91"/>
      <c r="O4" s="7"/>
      <c r="P4" s="7"/>
      <c r="Q4" s="7"/>
    </row>
    <row r="5" spans="1:19" ht="15" customHeight="1" x14ac:dyDescent="0.3">
      <c r="A5" s="10"/>
      <c r="B5" s="19"/>
      <c r="C5" s="49" t="s">
        <v>209</v>
      </c>
      <c r="D5" s="19"/>
      <c r="E5" s="19"/>
      <c r="F5" s="49"/>
      <c r="J5" s="32" t="s">
        <v>212</v>
      </c>
      <c r="K5" s="94" t="str">
        <f>IF(AND(N42&gt;=1,COUNTA(D12:D41)&gt;=1)=TRUE,"DA","Ne postoji upit sa agregatnim funkcijama i listom upotrijebljenih agregatnih funkcija")</f>
        <v>DA</v>
      </c>
      <c r="L5" s="44"/>
      <c r="M5" s="44"/>
      <c r="N5" s="92"/>
      <c r="O5" s="7"/>
      <c r="P5" s="7"/>
      <c r="Q5" s="7"/>
    </row>
    <row r="6" spans="1:19" ht="15" customHeight="1" x14ac:dyDescent="0.3">
      <c r="A6" s="10"/>
      <c r="B6" s="19"/>
      <c r="C6" s="49" t="s">
        <v>220</v>
      </c>
      <c r="D6" s="19"/>
      <c r="E6" s="19"/>
      <c r="F6" s="49"/>
      <c r="J6" s="32" t="s">
        <v>213</v>
      </c>
      <c r="K6" s="94" t="str">
        <f>IF(AND(O42&gt;=1,COUNTA(E12:E41)&gt;=1)=TRUE,"DA","Ne postoji upit sa izrazom koji je unijet")</f>
        <v>DA</v>
      </c>
      <c r="L6" s="44"/>
      <c r="M6" s="44"/>
      <c r="N6" s="92"/>
      <c r="O6" s="7"/>
      <c r="P6" s="7"/>
      <c r="Q6" s="7"/>
    </row>
    <row r="7" spans="1:19" ht="15" customHeight="1" x14ac:dyDescent="0.3">
      <c r="A7" s="10"/>
      <c r="B7" s="19"/>
      <c r="C7" s="49" t="s">
        <v>200</v>
      </c>
      <c r="D7" s="19"/>
      <c r="E7" s="19"/>
      <c r="F7" s="49"/>
      <c r="J7" s="32" t="s">
        <v>214</v>
      </c>
      <c r="K7" s="94" t="str">
        <f>IF(P42&lt;1,"Ne postoji update upit","DA")</f>
        <v>DA</v>
      </c>
      <c r="L7" s="44"/>
      <c r="M7" s="44"/>
      <c r="N7" s="92"/>
      <c r="O7" s="7"/>
      <c r="P7" s="7"/>
      <c r="Q7" s="7"/>
    </row>
    <row r="8" spans="1:19" s="7" customFormat="1" ht="15" customHeight="1" x14ac:dyDescent="0.3">
      <c r="A8" s="10"/>
      <c r="B8" s="96"/>
      <c r="C8" s="49" t="s">
        <v>221</v>
      </c>
      <c r="D8" s="96"/>
      <c r="E8" s="96"/>
      <c r="F8" s="97"/>
      <c r="G8"/>
      <c r="H8"/>
      <c r="I8"/>
      <c r="J8" s="32" t="s">
        <v>215</v>
      </c>
      <c r="K8" s="95" t="str">
        <f>IF(Q42&lt;1,"Ne postoji delete upit","DA")</f>
        <v>DA</v>
      </c>
    </row>
    <row r="9" spans="1:19" s="7" customFormat="1" ht="15" customHeight="1" x14ac:dyDescent="0.3">
      <c r="A9" s="10"/>
      <c r="B9"/>
      <c r="C9"/>
      <c r="D9"/>
      <c r="E9"/>
      <c r="F9"/>
      <c r="G9"/>
      <c r="H9"/>
      <c r="I9"/>
      <c r="J9" s="32"/>
    </row>
    <row r="10" spans="1:19" ht="15" customHeight="1" x14ac:dyDescent="0.3">
      <c r="A10" s="7"/>
      <c r="B10" s="7"/>
      <c r="C10" s="7"/>
      <c r="D10" s="7"/>
      <c r="E10" s="7"/>
      <c r="F10" s="10"/>
      <c r="G10" s="10"/>
      <c r="H10" s="10"/>
      <c r="K10" s="10"/>
      <c r="L10" s="10"/>
      <c r="M10" s="10"/>
      <c r="N10" s="10"/>
      <c r="O10" s="10"/>
      <c r="P10" s="10"/>
      <c r="Q10" s="10"/>
    </row>
    <row r="11" spans="1:19" s="4" customFormat="1" ht="30" customHeight="1" x14ac:dyDescent="0.3">
      <c r="A11" s="36" t="s">
        <v>2</v>
      </c>
      <c r="B11" s="37" t="s">
        <v>190</v>
      </c>
      <c r="C11" s="37" t="s">
        <v>201</v>
      </c>
      <c r="D11" s="39" t="s">
        <v>267</v>
      </c>
      <c r="E11" s="39" t="s">
        <v>219</v>
      </c>
      <c r="F11" s="37" t="s">
        <v>185</v>
      </c>
      <c r="G11" s="37" t="s">
        <v>186</v>
      </c>
      <c r="H11" s="37" t="s">
        <v>187</v>
      </c>
      <c r="I11" s="37" t="s">
        <v>188</v>
      </c>
      <c r="J11" s="37" t="s">
        <v>189</v>
      </c>
      <c r="K11" s="37" t="s">
        <v>191</v>
      </c>
      <c r="L11" s="37" t="s">
        <v>23</v>
      </c>
      <c r="M11" s="93" t="s">
        <v>218</v>
      </c>
      <c r="N11" s="93" t="s">
        <v>217</v>
      </c>
      <c r="O11" s="93" t="s">
        <v>216</v>
      </c>
      <c r="P11" s="34" t="s">
        <v>206</v>
      </c>
      <c r="Q11" s="34" t="s">
        <v>207</v>
      </c>
    </row>
    <row r="12" spans="1:19" ht="15" customHeight="1" x14ac:dyDescent="0.3">
      <c r="A12" s="35">
        <f>IF(B12="","",ROW(A1))</f>
        <v>1</v>
      </c>
      <c r="B12" s="120" t="s">
        <v>341</v>
      </c>
      <c r="C12" s="120" t="s">
        <v>203</v>
      </c>
      <c r="D12" s="120"/>
      <c r="E12" s="120"/>
      <c r="F12" s="120" t="s">
        <v>316</v>
      </c>
      <c r="G12" s="120" t="s">
        <v>314</v>
      </c>
      <c r="H12" s="120" t="s">
        <v>315</v>
      </c>
      <c r="I12" s="120"/>
      <c r="J12" s="120"/>
      <c r="K12" s="120" t="s">
        <v>387</v>
      </c>
      <c r="L12" s="175" t="s">
        <v>465</v>
      </c>
      <c r="M12" s="34">
        <f>IF(COUNTA(F12:J12)&gt;1,1,0)</f>
        <v>1</v>
      </c>
      <c r="N12" s="34">
        <f t="shared" ref="N12:N41" si="0">IF(C12="sa agregatnim funkcijama",1,0)</f>
        <v>0</v>
      </c>
      <c r="O12" s="34">
        <f t="shared" ref="O12:O41" si="1">IF(C12="sa izrazom",1,0)</f>
        <v>0</v>
      </c>
      <c r="P12" s="34">
        <f t="shared" ref="P12:P41" si="2">IF(C12="update",1,0)</f>
        <v>0</v>
      </c>
      <c r="Q12" s="34">
        <f t="shared" ref="Q12:Q41" si="3">IF(C12="delete",1,0)</f>
        <v>0</v>
      </c>
      <c r="S12" s="9"/>
    </row>
    <row r="13" spans="1:19" ht="15" customHeight="1" x14ac:dyDescent="0.3">
      <c r="A13" s="35">
        <f>IF(B13="","",ROW(A2))</f>
        <v>2</v>
      </c>
      <c r="B13" s="120" t="s">
        <v>342</v>
      </c>
      <c r="C13" s="120" t="s">
        <v>204</v>
      </c>
      <c r="D13" s="120" t="s">
        <v>354</v>
      </c>
      <c r="E13" s="120"/>
      <c r="F13" s="120" t="s">
        <v>316</v>
      </c>
      <c r="G13" s="120" t="s">
        <v>314</v>
      </c>
      <c r="H13" s="120" t="s">
        <v>333</v>
      </c>
      <c r="I13" s="120"/>
      <c r="J13" s="120"/>
      <c r="K13" s="120" t="s">
        <v>388</v>
      </c>
      <c r="L13" s="175" t="s">
        <v>466</v>
      </c>
      <c r="M13" s="34">
        <f t="shared" ref="M13:M41" si="4">IF(COUNTA(F13:J13)&gt;1,1,0)</f>
        <v>1</v>
      </c>
      <c r="N13" s="34">
        <f t="shared" si="0"/>
        <v>1</v>
      </c>
      <c r="O13" s="34">
        <f t="shared" si="1"/>
        <v>0</v>
      </c>
      <c r="P13" s="34">
        <f t="shared" si="2"/>
        <v>0</v>
      </c>
      <c r="Q13" s="34">
        <f t="shared" si="3"/>
        <v>0</v>
      </c>
      <c r="S13" s="9"/>
    </row>
    <row r="14" spans="1:19" ht="15" customHeight="1" x14ac:dyDescent="0.3">
      <c r="A14" s="35">
        <f>IF(B14="","",ROW(A3))</f>
        <v>3</v>
      </c>
      <c r="B14" s="120" t="s">
        <v>343</v>
      </c>
      <c r="C14" s="120" t="s">
        <v>204</v>
      </c>
      <c r="D14" s="120" t="s">
        <v>354</v>
      </c>
      <c r="E14" s="120"/>
      <c r="F14" s="120" t="s">
        <v>316</v>
      </c>
      <c r="G14" s="120" t="s">
        <v>314</v>
      </c>
      <c r="H14" s="120" t="s">
        <v>333</v>
      </c>
      <c r="I14" s="120"/>
      <c r="J14" s="120"/>
      <c r="K14" s="120" t="s">
        <v>389</v>
      </c>
      <c r="L14" s="175" t="s">
        <v>467</v>
      </c>
      <c r="M14" s="34">
        <f t="shared" si="4"/>
        <v>1</v>
      </c>
      <c r="N14" s="34">
        <f t="shared" si="0"/>
        <v>1</v>
      </c>
      <c r="O14" s="34">
        <f t="shared" si="1"/>
        <v>0</v>
      </c>
      <c r="P14" s="34">
        <f t="shared" si="2"/>
        <v>0</v>
      </c>
      <c r="Q14" s="34">
        <f t="shared" si="3"/>
        <v>0</v>
      </c>
      <c r="S14" s="9"/>
    </row>
    <row r="15" spans="1:19" ht="15" customHeight="1" x14ac:dyDescent="0.3">
      <c r="A15" s="35">
        <f>IF(B15="","",ROW(A4))</f>
        <v>4</v>
      </c>
      <c r="B15" s="120" t="s">
        <v>344</v>
      </c>
      <c r="C15" s="120" t="s">
        <v>205</v>
      </c>
      <c r="D15" s="120"/>
      <c r="E15" s="120" t="s">
        <v>356</v>
      </c>
      <c r="F15" s="120" t="s">
        <v>316</v>
      </c>
      <c r="G15" s="120" t="s">
        <v>314</v>
      </c>
      <c r="H15" s="120"/>
      <c r="I15" s="120"/>
      <c r="J15" s="120"/>
      <c r="K15" s="120" t="s">
        <v>390</v>
      </c>
      <c r="L15" s="175" t="s">
        <v>468</v>
      </c>
      <c r="M15" s="34">
        <f t="shared" si="4"/>
        <v>1</v>
      </c>
      <c r="N15" s="34">
        <f t="shared" si="0"/>
        <v>0</v>
      </c>
      <c r="O15" s="34">
        <f t="shared" si="1"/>
        <v>1</v>
      </c>
      <c r="P15" s="34">
        <f t="shared" si="2"/>
        <v>0</v>
      </c>
      <c r="Q15" s="34">
        <f t="shared" si="3"/>
        <v>0</v>
      </c>
      <c r="S15" s="9"/>
    </row>
    <row r="16" spans="1:19" ht="15" customHeight="1" x14ac:dyDescent="0.3">
      <c r="A16" s="35">
        <f>IF(B16="","",ROW(A5))</f>
        <v>5</v>
      </c>
      <c r="B16" s="120" t="s">
        <v>345</v>
      </c>
      <c r="C16" s="120" t="s">
        <v>203</v>
      </c>
      <c r="D16" s="120"/>
      <c r="E16" s="120"/>
      <c r="F16" s="120" t="s">
        <v>316</v>
      </c>
      <c r="G16" s="120" t="s">
        <v>314</v>
      </c>
      <c r="H16" s="120"/>
      <c r="I16" s="120"/>
      <c r="J16" s="120"/>
      <c r="K16" s="120" t="s">
        <v>391</v>
      </c>
      <c r="L16" s="175" t="s">
        <v>469</v>
      </c>
      <c r="M16" s="34">
        <f t="shared" si="4"/>
        <v>1</v>
      </c>
      <c r="N16" s="34">
        <f t="shared" si="0"/>
        <v>0</v>
      </c>
      <c r="O16" s="34">
        <f t="shared" si="1"/>
        <v>0</v>
      </c>
      <c r="P16" s="34">
        <f t="shared" si="2"/>
        <v>0</v>
      </c>
      <c r="Q16" s="34">
        <f t="shared" si="3"/>
        <v>0</v>
      </c>
      <c r="S16" s="9"/>
    </row>
    <row r="17" spans="1:17" ht="15" customHeight="1" x14ac:dyDescent="0.3">
      <c r="A17" s="35">
        <f>IF(B17="","",ROW(A8))</f>
        <v>8</v>
      </c>
      <c r="B17" s="120" t="s">
        <v>346</v>
      </c>
      <c r="C17" s="120" t="s">
        <v>203</v>
      </c>
      <c r="D17" s="120"/>
      <c r="E17" s="120"/>
      <c r="F17" s="120" t="s">
        <v>316</v>
      </c>
      <c r="G17" s="120" t="s">
        <v>314</v>
      </c>
      <c r="H17" s="120" t="s">
        <v>315</v>
      </c>
      <c r="I17" s="120"/>
      <c r="J17" s="120"/>
      <c r="K17" s="120" t="s">
        <v>392</v>
      </c>
      <c r="L17" s="175" t="s">
        <v>470</v>
      </c>
      <c r="M17" s="34">
        <f t="shared" si="4"/>
        <v>1</v>
      </c>
      <c r="N17" s="34">
        <f t="shared" si="0"/>
        <v>0</v>
      </c>
      <c r="O17" s="34">
        <f t="shared" si="1"/>
        <v>0</v>
      </c>
      <c r="P17" s="34">
        <f t="shared" si="2"/>
        <v>0</v>
      </c>
      <c r="Q17" s="34">
        <f t="shared" si="3"/>
        <v>0</v>
      </c>
    </row>
    <row r="18" spans="1:17" ht="15" customHeight="1" x14ac:dyDescent="0.3">
      <c r="A18" s="35">
        <f t="shared" ref="A18:A41" si="5">IF(B18="","",ROW(A10))</f>
        <v>10</v>
      </c>
      <c r="B18" s="120" t="s">
        <v>355</v>
      </c>
      <c r="C18" s="120" t="s">
        <v>203</v>
      </c>
      <c r="D18" s="120"/>
      <c r="E18" s="120"/>
      <c r="F18" s="120" t="s">
        <v>316</v>
      </c>
      <c r="G18" s="120" t="s">
        <v>314</v>
      </c>
      <c r="H18" s="120"/>
      <c r="I18" s="120"/>
      <c r="J18" s="120"/>
      <c r="K18" s="120" t="s">
        <v>393</v>
      </c>
      <c r="L18" s="175" t="s">
        <v>471</v>
      </c>
      <c r="M18" s="34">
        <f t="shared" si="4"/>
        <v>1</v>
      </c>
      <c r="N18" s="34">
        <f t="shared" si="0"/>
        <v>0</v>
      </c>
      <c r="O18" s="34">
        <f t="shared" si="1"/>
        <v>0</v>
      </c>
      <c r="P18" s="34">
        <f t="shared" si="2"/>
        <v>0</v>
      </c>
      <c r="Q18" s="34">
        <f t="shared" si="3"/>
        <v>0</v>
      </c>
    </row>
    <row r="19" spans="1:17" ht="15" customHeight="1" x14ac:dyDescent="0.3">
      <c r="A19" s="35">
        <f t="shared" si="5"/>
        <v>11</v>
      </c>
      <c r="B19" s="120" t="s">
        <v>347</v>
      </c>
      <c r="C19" s="120" t="s">
        <v>203</v>
      </c>
      <c r="D19" s="120"/>
      <c r="E19" s="120"/>
      <c r="F19" s="120" t="s">
        <v>319</v>
      </c>
      <c r="G19" s="120" t="s">
        <v>320</v>
      </c>
      <c r="H19" s="120"/>
      <c r="I19" s="120"/>
      <c r="J19" s="120"/>
      <c r="K19" s="120" t="s">
        <v>394</v>
      </c>
      <c r="L19" s="175" t="s">
        <v>472</v>
      </c>
      <c r="M19" s="34">
        <f t="shared" si="4"/>
        <v>1</v>
      </c>
      <c r="N19" s="34">
        <f t="shared" si="0"/>
        <v>0</v>
      </c>
      <c r="O19" s="34">
        <f t="shared" si="1"/>
        <v>0</v>
      </c>
      <c r="P19" s="34">
        <f t="shared" si="2"/>
        <v>0</v>
      </c>
      <c r="Q19" s="34">
        <f t="shared" si="3"/>
        <v>0</v>
      </c>
    </row>
    <row r="20" spans="1:17" ht="15" customHeight="1" x14ac:dyDescent="0.3">
      <c r="A20" s="35">
        <f t="shared" si="5"/>
        <v>12</v>
      </c>
      <c r="B20" s="120" t="s">
        <v>348</v>
      </c>
      <c r="C20" s="120" t="s">
        <v>203</v>
      </c>
      <c r="D20" s="120"/>
      <c r="E20" s="120"/>
      <c r="F20" s="120" t="s">
        <v>316</v>
      </c>
      <c r="G20" s="120" t="s">
        <v>314</v>
      </c>
      <c r="H20" s="120"/>
      <c r="I20" s="120"/>
      <c r="J20" s="120"/>
      <c r="K20" s="120" t="s">
        <v>395</v>
      </c>
      <c r="L20" s="175" t="s">
        <v>473</v>
      </c>
      <c r="M20" s="34">
        <f t="shared" si="4"/>
        <v>1</v>
      </c>
      <c r="N20" s="34">
        <f t="shared" si="0"/>
        <v>0</v>
      </c>
      <c r="O20" s="34">
        <f t="shared" si="1"/>
        <v>0</v>
      </c>
      <c r="P20" s="34">
        <f t="shared" si="2"/>
        <v>0</v>
      </c>
      <c r="Q20" s="34">
        <f t="shared" si="3"/>
        <v>0</v>
      </c>
    </row>
    <row r="21" spans="1:17" ht="15" customHeight="1" x14ac:dyDescent="0.3">
      <c r="A21" s="35">
        <f t="shared" si="5"/>
        <v>13</v>
      </c>
      <c r="B21" s="120" t="s">
        <v>386</v>
      </c>
      <c r="C21" s="120" t="s">
        <v>203</v>
      </c>
      <c r="D21" s="120"/>
      <c r="E21" s="120"/>
      <c r="F21" s="120" t="s">
        <v>316</v>
      </c>
      <c r="G21" s="120" t="s">
        <v>314</v>
      </c>
      <c r="H21" s="120" t="s">
        <v>315</v>
      </c>
      <c r="I21" s="120"/>
      <c r="J21" s="120"/>
      <c r="K21" s="120" t="s">
        <v>396</v>
      </c>
      <c r="L21" s="175" t="s">
        <v>474</v>
      </c>
      <c r="M21" s="34">
        <f t="shared" si="4"/>
        <v>1</v>
      </c>
      <c r="N21" s="34">
        <f t="shared" si="0"/>
        <v>0</v>
      </c>
      <c r="O21" s="34">
        <f t="shared" si="1"/>
        <v>0</v>
      </c>
      <c r="P21" s="34">
        <f t="shared" si="2"/>
        <v>0</v>
      </c>
      <c r="Q21" s="34">
        <f t="shared" si="3"/>
        <v>0</v>
      </c>
    </row>
    <row r="22" spans="1:17" ht="15" customHeight="1" x14ac:dyDescent="0.3">
      <c r="A22" s="35">
        <f t="shared" si="5"/>
        <v>14</v>
      </c>
      <c r="B22" s="120" t="s">
        <v>349</v>
      </c>
      <c r="C22" s="120" t="s">
        <v>204</v>
      </c>
      <c r="D22" s="120" t="s">
        <v>354</v>
      </c>
      <c r="E22" s="120"/>
      <c r="F22" s="120" t="s">
        <v>316</v>
      </c>
      <c r="G22" s="120" t="s">
        <v>314</v>
      </c>
      <c r="H22" s="120" t="s">
        <v>333</v>
      </c>
      <c r="I22" s="120"/>
      <c r="J22" s="120"/>
      <c r="K22" s="120" t="s">
        <v>397</v>
      </c>
      <c r="L22" s="175" t="s">
        <v>475</v>
      </c>
      <c r="M22" s="34">
        <f t="shared" si="4"/>
        <v>1</v>
      </c>
      <c r="N22" s="34">
        <f t="shared" si="0"/>
        <v>1</v>
      </c>
      <c r="O22" s="34">
        <f t="shared" si="1"/>
        <v>0</v>
      </c>
      <c r="P22" s="34">
        <f t="shared" si="2"/>
        <v>0</v>
      </c>
      <c r="Q22" s="34">
        <f t="shared" si="3"/>
        <v>0</v>
      </c>
    </row>
    <row r="23" spans="1:17" ht="15" customHeight="1" x14ac:dyDescent="0.3">
      <c r="A23" s="35">
        <f t="shared" si="5"/>
        <v>15</v>
      </c>
      <c r="B23" s="120" t="s">
        <v>350</v>
      </c>
      <c r="C23" s="120" t="s">
        <v>206</v>
      </c>
      <c r="D23" s="120"/>
      <c r="E23" s="120"/>
      <c r="F23" s="120" t="s">
        <v>316</v>
      </c>
      <c r="G23" s="120" t="s">
        <v>314</v>
      </c>
      <c r="H23" s="120"/>
      <c r="I23" s="120"/>
      <c r="J23" s="120"/>
      <c r="K23" s="120" t="s">
        <v>398</v>
      </c>
      <c r="L23" s="175" t="s">
        <v>476</v>
      </c>
      <c r="M23" s="34">
        <f t="shared" si="4"/>
        <v>1</v>
      </c>
      <c r="N23" s="34">
        <f t="shared" si="0"/>
        <v>0</v>
      </c>
      <c r="O23" s="34">
        <f t="shared" si="1"/>
        <v>0</v>
      </c>
      <c r="P23" s="34">
        <f t="shared" si="2"/>
        <v>1</v>
      </c>
      <c r="Q23" s="34">
        <f t="shared" si="3"/>
        <v>0</v>
      </c>
    </row>
    <row r="24" spans="1:17" ht="15" customHeight="1" x14ac:dyDescent="0.3">
      <c r="A24" s="35">
        <f t="shared" si="5"/>
        <v>16</v>
      </c>
      <c r="B24" s="120" t="s">
        <v>351</v>
      </c>
      <c r="C24" s="120" t="s">
        <v>207</v>
      </c>
      <c r="D24" s="120"/>
      <c r="E24" s="120"/>
      <c r="F24" s="120" t="s">
        <v>314</v>
      </c>
      <c r="G24" s="120"/>
      <c r="H24" s="120"/>
      <c r="I24" s="120"/>
      <c r="J24" s="120"/>
      <c r="K24" s="120" t="s">
        <v>399</v>
      </c>
      <c r="L24" s="175" t="s">
        <v>477</v>
      </c>
      <c r="M24" s="34">
        <f t="shared" si="4"/>
        <v>0</v>
      </c>
      <c r="N24" s="34">
        <f t="shared" si="0"/>
        <v>0</v>
      </c>
      <c r="O24" s="34">
        <f t="shared" si="1"/>
        <v>0</v>
      </c>
      <c r="P24" s="34">
        <f t="shared" si="2"/>
        <v>0</v>
      </c>
      <c r="Q24" s="34">
        <f t="shared" si="3"/>
        <v>1</v>
      </c>
    </row>
    <row r="25" spans="1:17" ht="15" customHeight="1" x14ac:dyDescent="0.3">
      <c r="A25" s="35">
        <f t="shared" si="5"/>
        <v>17</v>
      </c>
      <c r="B25" s="120" t="s">
        <v>352</v>
      </c>
      <c r="C25" s="120" t="s">
        <v>203</v>
      </c>
      <c r="D25" s="120"/>
      <c r="E25" s="120"/>
      <c r="F25" s="120" t="s">
        <v>296</v>
      </c>
      <c r="G25" s="120" t="s">
        <v>332</v>
      </c>
      <c r="H25" s="120" t="s">
        <v>318</v>
      </c>
      <c r="I25" s="120"/>
      <c r="J25" s="120"/>
      <c r="K25" s="120" t="s">
        <v>400</v>
      </c>
      <c r="L25" s="175" t="s">
        <v>478</v>
      </c>
      <c r="M25" s="34">
        <f t="shared" si="4"/>
        <v>1</v>
      </c>
      <c r="N25" s="34">
        <f t="shared" si="0"/>
        <v>0</v>
      </c>
      <c r="O25" s="34">
        <f t="shared" si="1"/>
        <v>0</v>
      </c>
      <c r="P25" s="34">
        <f t="shared" si="2"/>
        <v>0</v>
      </c>
      <c r="Q25" s="34">
        <f t="shared" si="3"/>
        <v>0</v>
      </c>
    </row>
    <row r="26" spans="1:17" ht="15" customHeight="1" x14ac:dyDescent="0.3">
      <c r="A26" s="35">
        <f t="shared" si="5"/>
        <v>18</v>
      </c>
      <c r="B26" s="120" t="s">
        <v>353</v>
      </c>
      <c r="C26" s="120" t="s">
        <v>203</v>
      </c>
      <c r="D26" s="120"/>
      <c r="E26" s="120"/>
      <c r="F26" s="120" t="s">
        <v>319</v>
      </c>
      <c r="G26" s="120" t="s">
        <v>296</v>
      </c>
      <c r="H26" s="120" t="s">
        <v>333</v>
      </c>
      <c r="I26" s="120" t="s">
        <v>314</v>
      </c>
      <c r="J26" s="120"/>
      <c r="K26" s="120" t="s">
        <v>401</v>
      </c>
      <c r="L26" s="175" t="s">
        <v>479</v>
      </c>
      <c r="M26" s="34">
        <f t="shared" si="4"/>
        <v>1</v>
      </c>
      <c r="N26" s="34">
        <f t="shared" si="0"/>
        <v>0</v>
      </c>
      <c r="O26" s="34">
        <f t="shared" si="1"/>
        <v>0</v>
      </c>
      <c r="P26" s="34">
        <f t="shared" si="2"/>
        <v>0</v>
      </c>
      <c r="Q26" s="34">
        <f t="shared" si="3"/>
        <v>0</v>
      </c>
    </row>
    <row r="27" spans="1:17" ht="15" customHeight="1" x14ac:dyDescent="0.3">
      <c r="A27" s="35" t="str">
        <f t="shared" si="5"/>
        <v/>
      </c>
      <c r="B27" s="120"/>
      <c r="C27" s="120"/>
      <c r="D27" s="120"/>
      <c r="E27" s="120"/>
      <c r="F27" s="120"/>
      <c r="G27" s="120"/>
      <c r="H27" s="120"/>
      <c r="I27" s="120"/>
      <c r="J27" s="120"/>
      <c r="K27" s="120"/>
      <c r="L27" s="120"/>
      <c r="M27" s="34">
        <f t="shared" si="4"/>
        <v>0</v>
      </c>
      <c r="N27" s="34">
        <f t="shared" si="0"/>
        <v>0</v>
      </c>
      <c r="O27" s="34">
        <f t="shared" si="1"/>
        <v>0</v>
      </c>
      <c r="P27" s="34">
        <f t="shared" si="2"/>
        <v>0</v>
      </c>
      <c r="Q27" s="34">
        <f t="shared" si="3"/>
        <v>0</v>
      </c>
    </row>
    <row r="28" spans="1:17" ht="15" customHeight="1" x14ac:dyDescent="0.3">
      <c r="A28" s="35" t="str">
        <f t="shared" si="5"/>
        <v/>
      </c>
      <c r="B28" s="120"/>
      <c r="C28" s="120"/>
      <c r="D28" s="120"/>
      <c r="E28" s="120"/>
      <c r="F28" s="120"/>
      <c r="G28" s="120"/>
      <c r="H28" s="120"/>
      <c r="I28" s="120"/>
      <c r="J28" s="120"/>
      <c r="K28" s="120"/>
      <c r="L28" s="120"/>
      <c r="M28" s="34">
        <f t="shared" si="4"/>
        <v>0</v>
      </c>
      <c r="N28" s="34">
        <f t="shared" si="0"/>
        <v>0</v>
      </c>
      <c r="O28" s="34">
        <f t="shared" si="1"/>
        <v>0</v>
      </c>
      <c r="P28" s="34">
        <f t="shared" si="2"/>
        <v>0</v>
      </c>
      <c r="Q28" s="34">
        <f t="shared" si="3"/>
        <v>0</v>
      </c>
    </row>
    <row r="29" spans="1:17" ht="15" customHeight="1" x14ac:dyDescent="0.3">
      <c r="A29" s="35" t="str">
        <f t="shared" si="5"/>
        <v/>
      </c>
      <c r="B29" s="120"/>
      <c r="C29" s="120"/>
      <c r="D29" s="120"/>
      <c r="E29" s="120"/>
      <c r="F29" s="120"/>
      <c r="G29" s="120"/>
      <c r="H29" s="120"/>
      <c r="I29" s="120"/>
      <c r="J29" s="120"/>
      <c r="K29" s="120"/>
      <c r="L29" s="120"/>
      <c r="M29" s="34">
        <f t="shared" si="4"/>
        <v>0</v>
      </c>
      <c r="N29" s="34">
        <f t="shared" si="0"/>
        <v>0</v>
      </c>
      <c r="O29" s="34">
        <f t="shared" si="1"/>
        <v>0</v>
      </c>
      <c r="P29" s="34">
        <f t="shared" si="2"/>
        <v>0</v>
      </c>
      <c r="Q29" s="34">
        <f t="shared" si="3"/>
        <v>0</v>
      </c>
    </row>
    <row r="30" spans="1:17" ht="15" customHeight="1" x14ac:dyDescent="0.3">
      <c r="A30" s="35" t="str">
        <f t="shared" si="5"/>
        <v/>
      </c>
      <c r="B30" s="120"/>
      <c r="C30" s="120"/>
      <c r="D30" s="120"/>
      <c r="E30" s="120"/>
      <c r="F30" s="120"/>
      <c r="G30" s="120"/>
      <c r="H30" s="120"/>
      <c r="I30" s="120"/>
      <c r="J30" s="120"/>
      <c r="K30" s="120"/>
      <c r="L30" s="120"/>
      <c r="M30" s="34">
        <f t="shared" si="4"/>
        <v>0</v>
      </c>
      <c r="N30" s="34">
        <f t="shared" si="0"/>
        <v>0</v>
      </c>
      <c r="O30" s="34">
        <f t="shared" si="1"/>
        <v>0</v>
      </c>
      <c r="P30" s="34">
        <f t="shared" si="2"/>
        <v>0</v>
      </c>
      <c r="Q30" s="34">
        <f t="shared" si="3"/>
        <v>0</v>
      </c>
    </row>
    <row r="31" spans="1:17" ht="15" customHeight="1" x14ac:dyDescent="0.3">
      <c r="A31" s="35" t="str">
        <f t="shared" si="5"/>
        <v/>
      </c>
      <c r="B31" s="120"/>
      <c r="C31" s="120"/>
      <c r="D31" s="120"/>
      <c r="E31" s="120"/>
      <c r="F31" s="120"/>
      <c r="G31" s="120"/>
      <c r="H31" s="120"/>
      <c r="I31" s="120"/>
      <c r="J31" s="120"/>
      <c r="K31" s="120"/>
      <c r="L31" s="120"/>
      <c r="M31" s="34">
        <f t="shared" si="4"/>
        <v>0</v>
      </c>
      <c r="N31" s="34">
        <f t="shared" si="0"/>
        <v>0</v>
      </c>
      <c r="O31" s="34">
        <f t="shared" si="1"/>
        <v>0</v>
      </c>
      <c r="P31" s="34">
        <f t="shared" si="2"/>
        <v>0</v>
      </c>
      <c r="Q31" s="34">
        <f t="shared" si="3"/>
        <v>0</v>
      </c>
    </row>
    <row r="32" spans="1:17" ht="15" customHeight="1" x14ac:dyDescent="0.3">
      <c r="A32" s="35" t="str">
        <f t="shared" si="5"/>
        <v/>
      </c>
      <c r="B32" s="120"/>
      <c r="C32" s="120"/>
      <c r="D32" s="120"/>
      <c r="E32" s="120"/>
      <c r="F32" s="120"/>
      <c r="G32" s="120"/>
      <c r="H32" s="120"/>
      <c r="I32" s="120"/>
      <c r="J32" s="120"/>
      <c r="K32" s="120"/>
      <c r="L32" s="120"/>
      <c r="M32" s="34">
        <f t="shared" si="4"/>
        <v>0</v>
      </c>
      <c r="N32" s="34">
        <f t="shared" si="0"/>
        <v>0</v>
      </c>
      <c r="O32" s="34">
        <f t="shared" si="1"/>
        <v>0</v>
      </c>
      <c r="P32" s="34">
        <f t="shared" si="2"/>
        <v>0</v>
      </c>
      <c r="Q32" s="34">
        <f t="shared" si="3"/>
        <v>0</v>
      </c>
    </row>
    <row r="33" spans="1:17" ht="15" customHeight="1" x14ac:dyDescent="0.3">
      <c r="A33" s="35" t="str">
        <f t="shared" si="5"/>
        <v/>
      </c>
      <c r="B33" s="120"/>
      <c r="C33" s="120"/>
      <c r="D33" s="120"/>
      <c r="E33" s="120"/>
      <c r="F33" s="120"/>
      <c r="G33" s="120"/>
      <c r="H33" s="120"/>
      <c r="I33" s="120"/>
      <c r="J33" s="120"/>
      <c r="K33" s="120"/>
      <c r="L33" s="120"/>
      <c r="M33" s="34">
        <f t="shared" si="4"/>
        <v>0</v>
      </c>
      <c r="N33" s="34">
        <f t="shared" si="0"/>
        <v>0</v>
      </c>
      <c r="O33" s="34">
        <f t="shared" si="1"/>
        <v>0</v>
      </c>
      <c r="P33" s="34">
        <f t="shared" si="2"/>
        <v>0</v>
      </c>
      <c r="Q33" s="34">
        <f t="shared" si="3"/>
        <v>0</v>
      </c>
    </row>
    <row r="34" spans="1:17" ht="15" customHeight="1" x14ac:dyDescent="0.3">
      <c r="A34" s="35" t="str">
        <f t="shared" si="5"/>
        <v/>
      </c>
      <c r="B34" s="120"/>
      <c r="C34" s="120"/>
      <c r="D34" s="120"/>
      <c r="E34" s="120"/>
      <c r="F34" s="120"/>
      <c r="G34" s="120"/>
      <c r="H34" s="120"/>
      <c r="I34" s="120"/>
      <c r="J34" s="120"/>
      <c r="K34" s="120"/>
      <c r="L34" s="120"/>
      <c r="M34" s="34">
        <f t="shared" si="4"/>
        <v>0</v>
      </c>
      <c r="N34" s="34">
        <f t="shared" si="0"/>
        <v>0</v>
      </c>
      <c r="O34" s="34">
        <f t="shared" si="1"/>
        <v>0</v>
      </c>
      <c r="P34" s="34">
        <f t="shared" si="2"/>
        <v>0</v>
      </c>
      <c r="Q34" s="34">
        <f t="shared" si="3"/>
        <v>0</v>
      </c>
    </row>
    <row r="35" spans="1:17" ht="15" customHeight="1" x14ac:dyDescent="0.3">
      <c r="A35" s="35" t="str">
        <f t="shared" si="5"/>
        <v/>
      </c>
      <c r="B35" s="120"/>
      <c r="C35" s="120"/>
      <c r="D35" s="120"/>
      <c r="E35" s="120"/>
      <c r="F35" s="120"/>
      <c r="G35" s="120"/>
      <c r="H35" s="120"/>
      <c r="I35" s="120"/>
      <c r="J35" s="120"/>
      <c r="K35" s="120"/>
      <c r="L35" s="120"/>
      <c r="M35" s="34">
        <f t="shared" si="4"/>
        <v>0</v>
      </c>
      <c r="N35" s="34">
        <f t="shared" si="0"/>
        <v>0</v>
      </c>
      <c r="O35" s="34">
        <f t="shared" si="1"/>
        <v>0</v>
      </c>
      <c r="P35" s="34">
        <f t="shared" si="2"/>
        <v>0</v>
      </c>
      <c r="Q35" s="34">
        <f t="shared" si="3"/>
        <v>0</v>
      </c>
    </row>
    <row r="36" spans="1:17" ht="15" customHeight="1" x14ac:dyDescent="0.3">
      <c r="A36" s="35" t="str">
        <f t="shared" si="5"/>
        <v/>
      </c>
      <c r="B36" s="120"/>
      <c r="C36" s="120"/>
      <c r="D36" s="120"/>
      <c r="E36" s="120"/>
      <c r="F36" s="120"/>
      <c r="G36" s="120"/>
      <c r="H36" s="120"/>
      <c r="I36" s="120"/>
      <c r="J36" s="120"/>
      <c r="K36" s="120"/>
      <c r="L36" s="120"/>
      <c r="M36" s="34">
        <f t="shared" si="4"/>
        <v>0</v>
      </c>
      <c r="N36" s="34">
        <f t="shared" si="0"/>
        <v>0</v>
      </c>
      <c r="O36" s="34">
        <f t="shared" si="1"/>
        <v>0</v>
      </c>
      <c r="P36" s="34">
        <f t="shared" si="2"/>
        <v>0</v>
      </c>
      <c r="Q36" s="34">
        <f t="shared" si="3"/>
        <v>0</v>
      </c>
    </row>
    <row r="37" spans="1:17" ht="15" customHeight="1" x14ac:dyDescent="0.3">
      <c r="A37" s="35" t="str">
        <f t="shared" si="5"/>
        <v/>
      </c>
      <c r="B37" s="120"/>
      <c r="C37" s="120"/>
      <c r="D37" s="120"/>
      <c r="E37" s="120"/>
      <c r="F37" s="120"/>
      <c r="G37" s="120"/>
      <c r="H37" s="120"/>
      <c r="I37" s="120"/>
      <c r="J37" s="120"/>
      <c r="K37" s="120"/>
      <c r="L37" s="120"/>
      <c r="M37" s="34">
        <f t="shared" si="4"/>
        <v>0</v>
      </c>
      <c r="N37" s="34">
        <f t="shared" si="0"/>
        <v>0</v>
      </c>
      <c r="O37" s="34">
        <f t="shared" si="1"/>
        <v>0</v>
      </c>
      <c r="P37" s="34">
        <f t="shared" si="2"/>
        <v>0</v>
      </c>
      <c r="Q37" s="34">
        <f t="shared" si="3"/>
        <v>0</v>
      </c>
    </row>
    <row r="38" spans="1:17" ht="15" customHeight="1" x14ac:dyDescent="0.3">
      <c r="A38" s="35" t="str">
        <f t="shared" si="5"/>
        <v/>
      </c>
      <c r="B38" s="120"/>
      <c r="C38" s="120"/>
      <c r="D38" s="120"/>
      <c r="E38" s="120"/>
      <c r="F38" s="120"/>
      <c r="G38" s="120"/>
      <c r="H38" s="120"/>
      <c r="I38" s="120"/>
      <c r="J38" s="120"/>
      <c r="K38" s="120"/>
      <c r="L38" s="120"/>
      <c r="M38" s="34">
        <f t="shared" si="4"/>
        <v>0</v>
      </c>
      <c r="N38" s="34">
        <f t="shared" si="0"/>
        <v>0</v>
      </c>
      <c r="O38" s="34">
        <f t="shared" si="1"/>
        <v>0</v>
      </c>
      <c r="P38" s="34">
        <f t="shared" si="2"/>
        <v>0</v>
      </c>
      <c r="Q38" s="34">
        <f t="shared" si="3"/>
        <v>0</v>
      </c>
    </row>
    <row r="39" spans="1:17" ht="15" customHeight="1" x14ac:dyDescent="0.3">
      <c r="A39" s="35" t="str">
        <f t="shared" si="5"/>
        <v/>
      </c>
      <c r="B39" s="120"/>
      <c r="C39" s="120"/>
      <c r="D39" s="120"/>
      <c r="E39" s="120"/>
      <c r="F39" s="120"/>
      <c r="G39" s="120"/>
      <c r="H39" s="120"/>
      <c r="I39" s="120"/>
      <c r="J39" s="120"/>
      <c r="K39" s="120"/>
      <c r="L39" s="120"/>
      <c r="M39" s="34">
        <f t="shared" si="4"/>
        <v>0</v>
      </c>
      <c r="N39" s="34">
        <f t="shared" si="0"/>
        <v>0</v>
      </c>
      <c r="O39" s="34">
        <f t="shared" si="1"/>
        <v>0</v>
      </c>
      <c r="P39" s="34">
        <f t="shared" si="2"/>
        <v>0</v>
      </c>
      <c r="Q39" s="34">
        <f t="shared" si="3"/>
        <v>0</v>
      </c>
    </row>
    <row r="40" spans="1:17" ht="15" customHeight="1" x14ac:dyDescent="0.3">
      <c r="A40" s="35" t="str">
        <f t="shared" si="5"/>
        <v/>
      </c>
      <c r="B40" s="120"/>
      <c r="C40" s="120"/>
      <c r="D40" s="120"/>
      <c r="E40" s="120"/>
      <c r="F40" s="120"/>
      <c r="G40" s="120"/>
      <c r="H40" s="120"/>
      <c r="I40" s="120"/>
      <c r="J40" s="120"/>
      <c r="K40" s="120"/>
      <c r="L40" s="120"/>
      <c r="M40" s="34">
        <f t="shared" si="4"/>
        <v>0</v>
      </c>
      <c r="N40" s="34">
        <f t="shared" si="0"/>
        <v>0</v>
      </c>
      <c r="O40" s="34">
        <f t="shared" si="1"/>
        <v>0</v>
      </c>
      <c r="P40" s="34">
        <f t="shared" si="2"/>
        <v>0</v>
      </c>
      <c r="Q40" s="34">
        <f t="shared" si="3"/>
        <v>0</v>
      </c>
    </row>
    <row r="41" spans="1:17" ht="15" customHeight="1" x14ac:dyDescent="0.3">
      <c r="A41" s="35" t="str">
        <f t="shared" si="5"/>
        <v/>
      </c>
      <c r="B41" s="120"/>
      <c r="C41" s="120"/>
      <c r="D41" s="120"/>
      <c r="E41" s="120"/>
      <c r="F41" s="120"/>
      <c r="G41" s="120"/>
      <c r="H41" s="120"/>
      <c r="I41" s="120"/>
      <c r="J41" s="120"/>
      <c r="K41" s="120"/>
      <c r="L41" s="120"/>
      <c r="M41" s="34">
        <f t="shared" si="4"/>
        <v>0</v>
      </c>
      <c r="N41" s="34">
        <f t="shared" si="0"/>
        <v>0</v>
      </c>
      <c r="O41" s="34">
        <f t="shared" si="1"/>
        <v>0</v>
      </c>
      <c r="P41" s="34">
        <f t="shared" si="2"/>
        <v>0</v>
      </c>
      <c r="Q41" s="34">
        <f t="shared" si="3"/>
        <v>0</v>
      </c>
    </row>
    <row r="42" spans="1:17" ht="15" customHeight="1" x14ac:dyDescent="0.3">
      <c r="A42" s="33">
        <f>COUNTA($A$12:$A$41)-COUNTBLANK($A$12:$A$41)</f>
        <v>15</v>
      </c>
      <c r="B42" s="34"/>
      <c r="C42" s="34"/>
      <c r="D42" s="34">
        <f>COUNTA(D12:D41)</f>
        <v>3</v>
      </c>
      <c r="E42" s="34"/>
      <c r="F42" s="34"/>
      <c r="G42" s="34"/>
      <c r="H42" s="34"/>
      <c r="I42" s="34"/>
      <c r="J42" s="34"/>
      <c r="K42" s="34"/>
      <c r="L42" s="34"/>
      <c r="M42" s="34">
        <f>SUM(M12:M41)</f>
        <v>14</v>
      </c>
      <c r="N42" s="34">
        <f t="shared" ref="N42:Q42" si="6">SUM(N12:N41)</f>
        <v>3</v>
      </c>
      <c r="O42" s="34">
        <f t="shared" si="6"/>
        <v>1</v>
      </c>
      <c r="P42" s="34">
        <f t="shared" si="6"/>
        <v>1</v>
      </c>
      <c r="Q42" s="34">
        <f t="shared" si="6"/>
        <v>1</v>
      </c>
    </row>
    <row r="43" spans="1:17" ht="15" customHeight="1" x14ac:dyDescent="0.3"/>
    <row r="44" spans="1:17" ht="15" customHeight="1" x14ac:dyDescent="0.3"/>
    <row r="45" spans="1:17" ht="15" customHeight="1" x14ac:dyDescent="0.3"/>
    <row r="46" spans="1:17" ht="15" customHeight="1" x14ac:dyDescent="0.3"/>
    <row r="47" spans="1:17" ht="15" customHeight="1" x14ac:dyDescent="0.3"/>
    <row r="48" spans="1:1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sheetData>
  <sheetProtection sheet="1" objects="1" scenarios="1" insertHyperlinks="0" selectLockedCells="1"/>
  <conditionalFormatting sqref="K4:K8">
    <cfRule type="cellIs" dxfId="0" priority="1" operator="notEqual">
      <formula>"DA"</formula>
    </cfRule>
  </conditionalFormatting>
  <hyperlinks>
    <hyperlink ref="L12" r:id="rId1" xr:uid="{B5536176-1740-48F0-90E2-3C0E54E5ADF9}"/>
    <hyperlink ref="L13" r:id="rId2" xr:uid="{BD2C829A-F2FB-4943-B105-0CEC74720280}"/>
    <hyperlink ref="L15" r:id="rId3" xr:uid="{96B4EE96-E0D1-4DB7-9270-5EFEB4BB2AD8}"/>
    <hyperlink ref="L16" r:id="rId4" xr:uid="{6BDB5525-EDEE-456B-8B66-840D6175FF9C}"/>
    <hyperlink ref="L17" r:id="rId5" xr:uid="{7B4B010F-29FF-43DB-8871-094C8F8AD76D}"/>
    <hyperlink ref="L18" r:id="rId6" xr:uid="{2A035D2E-DBF3-41A2-96CE-C8C2BBA19E2D}"/>
    <hyperlink ref="L19" r:id="rId7" xr:uid="{B9D00C58-B1BC-4D82-BCDE-3A02BABC8E2E}"/>
    <hyperlink ref="L20" r:id="rId8" xr:uid="{F175AA99-11D5-4ED2-80E6-1147F58F9622}"/>
    <hyperlink ref="L21" r:id="rId9" xr:uid="{FA9AEA06-592A-4FBC-B6BC-3B4312725B15}"/>
    <hyperlink ref="L22" r:id="rId10" xr:uid="{5FE283A4-15F4-4BD1-B825-798D74565510}"/>
    <hyperlink ref="L23" r:id="rId11" xr:uid="{70AE89BE-89B5-4E46-936F-5EC7732FC4E6}"/>
    <hyperlink ref="L24" r:id="rId12" xr:uid="{A870E891-7437-4C53-B578-1CACFD694D60}"/>
    <hyperlink ref="L25" r:id="rId13" xr:uid="{F833A421-A058-490A-8817-701DBF559D1E}"/>
    <hyperlink ref="L26" r:id="rId14" xr:uid="{979596E0-F534-4FE4-BB91-865EF25231B2}"/>
    <hyperlink ref="L14" r:id="rId15" xr:uid="{529E8522-4801-4A79-80D9-76B2F558149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941146-F81C-4FDA-A55A-2B6DBCB18B6B}">
          <x14:formula1>
            <xm:f>LOOKUP!$B$21:$B$25</xm:f>
          </x14:formula1>
          <xm:sqref>C12:C41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84DB-D56F-4657-A03A-56248F4F277B}">
  <dimension ref="A1:H67"/>
  <sheetViews>
    <sheetView topLeftCell="A10" workbookViewId="0">
      <selection activeCell="D12" sqref="D12"/>
    </sheetView>
  </sheetViews>
  <sheetFormatPr defaultColWidth="15.875" defaultRowHeight="13.8" x14ac:dyDescent="0.3"/>
  <cols>
    <col min="1" max="1" width="7.625" style="2" customWidth="1"/>
    <col min="2" max="2" width="20.875" customWidth="1"/>
    <col min="3" max="3" width="15.875" customWidth="1"/>
    <col min="4" max="5" width="50.875" customWidth="1"/>
    <col min="6" max="6" width="150.875" customWidth="1"/>
  </cols>
  <sheetData>
    <row r="1" spans="1:8" ht="15" customHeight="1" x14ac:dyDescent="0.3">
      <c r="A1" s="5" t="s">
        <v>20</v>
      </c>
    </row>
    <row r="2" spans="1:8" ht="15" customHeight="1" x14ac:dyDescent="0.3">
      <c r="A2" s="11" t="s">
        <v>231</v>
      </c>
      <c r="B2" s="10"/>
      <c r="C2" s="10"/>
      <c r="D2" s="10"/>
      <c r="E2" s="10"/>
    </row>
    <row r="3" spans="1:8" ht="15" customHeight="1" x14ac:dyDescent="0.3">
      <c r="A3" s="11"/>
      <c r="B3" s="10"/>
      <c r="C3" s="10"/>
      <c r="D3" s="10"/>
      <c r="E3" s="10"/>
    </row>
    <row r="4" spans="1:8" ht="15" customHeight="1" x14ac:dyDescent="0.3">
      <c r="B4" s="28" t="s">
        <v>24</v>
      </c>
      <c r="C4" s="49" t="s">
        <v>229</v>
      </c>
      <c r="D4" s="49"/>
      <c r="E4" s="28"/>
    </row>
    <row r="5" spans="1:8" ht="15" customHeight="1" x14ac:dyDescent="0.3">
      <c r="A5" s="10"/>
      <c r="B5" s="19"/>
      <c r="C5" s="49" t="s">
        <v>268</v>
      </c>
      <c r="D5" s="49"/>
      <c r="E5" s="19"/>
    </row>
    <row r="6" spans="1:8" ht="15" customHeight="1" x14ac:dyDescent="0.3">
      <c r="A6" s="10"/>
      <c r="B6" s="19"/>
      <c r="C6" s="49" t="s">
        <v>269</v>
      </c>
      <c r="D6" s="49"/>
      <c r="E6" s="19"/>
    </row>
    <row r="7" spans="1:8" ht="15" customHeight="1" x14ac:dyDescent="0.3">
      <c r="A7" s="10"/>
      <c r="B7" s="19"/>
      <c r="C7" s="49" t="s">
        <v>230</v>
      </c>
      <c r="D7" s="49"/>
      <c r="E7" s="19"/>
    </row>
    <row r="8" spans="1:8" ht="15" customHeight="1" x14ac:dyDescent="0.3">
      <c r="A8" s="10"/>
      <c r="B8" s="19"/>
      <c r="C8" s="49" t="s">
        <v>270</v>
      </c>
      <c r="D8" s="49"/>
      <c r="E8" s="19"/>
    </row>
    <row r="9" spans="1:8" ht="15" customHeight="1" x14ac:dyDescent="0.3">
      <c r="A9" s="7"/>
      <c r="B9" s="7"/>
      <c r="C9" s="7"/>
      <c r="D9" s="7"/>
      <c r="E9" s="7"/>
      <c r="F9" s="7"/>
    </row>
    <row r="10" spans="1:8" s="4" customFormat="1" ht="30" customHeight="1" x14ac:dyDescent="0.3">
      <c r="A10" s="36" t="s">
        <v>2</v>
      </c>
      <c r="B10" s="37" t="s">
        <v>222</v>
      </c>
      <c r="C10" s="37" t="s">
        <v>225</v>
      </c>
      <c r="D10" s="37" t="s">
        <v>223</v>
      </c>
      <c r="E10" s="37" t="s">
        <v>235</v>
      </c>
      <c r="F10" s="39" t="s">
        <v>224</v>
      </c>
    </row>
    <row r="11" spans="1:8" ht="15" customHeight="1" x14ac:dyDescent="0.3">
      <c r="A11" s="35">
        <f>IF(B11="","",ROW(A1))</f>
        <v>1</v>
      </c>
      <c r="B11" s="120" t="s">
        <v>357</v>
      </c>
      <c r="C11" s="120" t="s">
        <v>227</v>
      </c>
      <c r="D11" s="120"/>
      <c r="E11" s="120" t="s">
        <v>405</v>
      </c>
      <c r="F11" s="120" t="s">
        <v>403</v>
      </c>
      <c r="H11" s="9"/>
    </row>
    <row r="12" spans="1:8" ht="15" customHeight="1" x14ac:dyDescent="0.3">
      <c r="A12" s="35">
        <f>IF(B12="","",ROW(A2))</f>
        <v>2</v>
      </c>
      <c r="B12" s="120" t="s">
        <v>358</v>
      </c>
      <c r="C12" s="120" t="s">
        <v>227</v>
      </c>
      <c r="D12" s="120"/>
      <c r="E12" s="120" t="s">
        <v>405</v>
      </c>
      <c r="F12" s="120" t="s">
        <v>404</v>
      </c>
      <c r="H12" s="9"/>
    </row>
    <row r="13" spans="1:8" ht="15" customHeight="1" x14ac:dyDescent="0.3">
      <c r="A13" s="35">
        <f>IF(B13="","",ROW(A3))</f>
        <v>3</v>
      </c>
      <c r="B13" s="120" t="s">
        <v>359</v>
      </c>
      <c r="C13" s="120" t="s">
        <v>227</v>
      </c>
      <c r="D13" s="120"/>
      <c r="E13" s="120" t="s">
        <v>405</v>
      </c>
      <c r="F13" s="120" t="s">
        <v>407</v>
      </c>
      <c r="H13" s="9"/>
    </row>
    <row r="14" spans="1:8" ht="15" customHeight="1" x14ac:dyDescent="0.3">
      <c r="A14" s="35">
        <f>IF(B14="","",ROW(A4))</f>
        <v>4</v>
      </c>
      <c r="B14" s="120" t="s">
        <v>360</v>
      </c>
      <c r="C14" s="120" t="s">
        <v>227</v>
      </c>
      <c r="D14" s="120"/>
      <c r="E14" s="120" t="s">
        <v>405</v>
      </c>
      <c r="F14" s="120" t="s">
        <v>408</v>
      </c>
      <c r="H14" s="9"/>
    </row>
    <row r="15" spans="1:8" ht="15" customHeight="1" x14ac:dyDescent="0.3">
      <c r="A15" s="35">
        <f>IF(B15="","",ROW(A5))</f>
        <v>5</v>
      </c>
      <c r="B15" s="120" t="s">
        <v>402</v>
      </c>
      <c r="C15" s="120" t="s">
        <v>227</v>
      </c>
      <c r="D15" s="120"/>
      <c r="E15" s="120" t="s">
        <v>405</v>
      </c>
      <c r="F15" s="120" t="s">
        <v>406</v>
      </c>
      <c r="H15" s="9"/>
    </row>
    <row r="16" spans="1:8" ht="15" customHeight="1" x14ac:dyDescent="0.3">
      <c r="A16" s="35" t="e">
        <f>IF(B16="","",ROW(#REF!))</f>
        <v>#REF!</v>
      </c>
      <c r="B16" s="120" t="s">
        <v>361</v>
      </c>
      <c r="C16" s="120" t="s">
        <v>227</v>
      </c>
      <c r="D16" s="120"/>
      <c r="E16" s="120" t="s">
        <v>405</v>
      </c>
      <c r="F16" s="120" t="s">
        <v>409</v>
      </c>
    </row>
    <row r="17" spans="1:6" ht="15" customHeight="1" x14ac:dyDescent="0.3">
      <c r="A17" s="35">
        <f t="shared" ref="A17:A40" si="0">IF(B17="","",ROW(A9))</f>
        <v>9</v>
      </c>
      <c r="B17" s="120" t="s">
        <v>362</v>
      </c>
      <c r="C17" s="120" t="s">
        <v>227</v>
      </c>
      <c r="D17" s="120"/>
      <c r="E17" s="120" t="s">
        <v>410</v>
      </c>
      <c r="F17" s="120" t="s">
        <v>411</v>
      </c>
    </row>
    <row r="18" spans="1:6" ht="15" customHeight="1" x14ac:dyDescent="0.3">
      <c r="A18" s="35">
        <f t="shared" si="0"/>
        <v>10</v>
      </c>
      <c r="B18" s="120" t="s">
        <v>363</v>
      </c>
      <c r="C18" s="120" t="s">
        <v>227</v>
      </c>
      <c r="D18" s="120"/>
      <c r="E18" s="120" t="s">
        <v>412</v>
      </c>
      <c r="F18" s="120" t="s">
        <v>413</v>
      </c>
    </row>
    <row r="19" spans="1:6" ht="15" customHeight="1" x14ac:dyDescent="0.3">
      <c r="A19" s="35">
        <f t="shared" si="0"/>
        <v>11</v>
      </c>
      <c r="B19" s="120" t="s">
        <v>364</v>
      </c>
      <c r="C19" s="120" t="s">
        <v>227</v>
      </c>
      <c r="D19" s="120"/>
      <c r="E19" s="120" t="s">
        <v>414</v>
      </c>
      <c r="F19" s="120" t="s">
        <v>415</v>
      </c>
    </row>
    <row r="20" spans="1:6" ht="15" customHeight="1" x14ac:dyDescent="0.3">
      <c r="A20" s="35">
        <f t="shared" si="0"/>
        <v>12</v>
      </c>
      <c r="B20" s="120" t="s">
        <v>365</v>
      </c>
      <c r="C20" s="120" t="s">
        <v>228</v>
      </c>
      <c r="D20" s="120"/>
      <c r="E20" s="120" t="s">
        <v>416</v>
      </c>
      <c r="F20" s="120" t="s">
        <v>417</v>
      </c>
    </row>
    <row r="21" spans="1:6" ht="15" customHeight="1" x14ac:dyDescent="0.3">
      <c r="A21" s="35">
        <f t="shared" si="0"/>
        <v>13</v>
      </c>
      <c r="B21" s="120" t="s">
        <v>366</v>
      </c>
      <c r="C21" s="120" t="s">
        <v>227</v>
      </c>
      <c r="D21" s="120"/>
      <c r="E21" s="120" t="s">
        <v>418</v>
      </c>
      <c r="F21" s="120" t="s">
        <v>419</v>
      </c>
    </row>
    <row r="22" spans="1:6" ht="15" customHeight="1" x14ac:dyDescent="0.3">
      <c r="A22" s="35">
        <f t="shared" si="0"/>
        <v>14</v>
      </c>
      <c r="B22" s="120" t="s">
        <v>367</v>
      </c>
      <c r="C22" s="120" t="s">
        <v>227</v>
      </c>
      <c r="D22" s="120"/>
      <c r="E22" s="120" t="s">
        <v>420</v>
      </c>
      <c r="F22" s="120" t="s">
        <v>421</v>
      </c>
    </row>
    <row r="23" spans="1:6" ht="15" customHeight="1" x14ac:dyDescent="0.3">
      <c r="A23" s="35">
        <f t="shared" si="0"/>
        <v>15</v>
      </c>
      <c r="B23" s="120" t="s">
        <v>368</v>
      </c>
      <c r="C23" s="120" t="s">
        <v>227</v>
      </c>
      <c r="D23" s="120"/>
      <c r="E23" s="120" t="s">
        <v>422</v>
      </c>
      <c r="F23" s="120" t="s">
        <v>423</v>
      </c>
    </row>
    <row r="24" spans="1:6" ht="15" customHeight="1" x14ac:dyDescent="0.3">
      <c r="A24" s="35">
        <f t="shared" si="0"/>
        <v>16</v>
      </c>
      <c r="B24" s="120" t="s">
        <v>369</v>
      </c>
      <c r="C24" s="120" t="s">
        <v>227</v>
      </c>
      <c r="D24" s="120"/>
      <c r="E24" s="120" t="s">
        <v>416</v>
      </c>
      <c r="F24" s="120" t="s">
        <v>424</v>
      </c>
    </row>
    <row r="25" spans="1:6" ht="15" customHeight="1" x14ac:dyDescent="0.3">
      <c r="A25" s="35">
        <f t="shared" si="0"/>
        <v>17</v>
      </c>
      <c r="B25" s="120" t="s">
        <v>370</v>
      </c>
      <c r="C25" s="120" t="s">
        <v>227</v>
      </c>
      <c r="D25" s="120"/>
      <c r="E25" s="120" t="s">
        <v>425</v>
      </c>
      <c r="F25" s="120" t="s">
        <v>426</v>
      </c>
    </row>
    <row r="26" spans="1:6" ht="15" customHeight="1" x14ac:dyDescent="0.3">
      <c r="A26" s="35">
        <f t="shared" si="0"/>
        <v>18</v>
      </c>
      <c r="B26" s="120" t="s">
        <v>371</v>
      </c>
      <c r="C26" s="120" t="s">
        <v>227</v>
      </c>
      <c r="D26" s="120"/>
      <c r="E26" s="120" t="s">
        <v>427</v>
      </c>
      <c r="F26" s="120" t="s">
        <v>428</v>
      </c>
    </row>
    <row r="27" spans="1:6" ht="15" customHeight="1" x14ac:dyDescent="0.3">
      <c r="A27" s="35">
        <f t="shared" si="0"/>
        <v>19</v>
      </c>
      <c r="B27" s="120" t="s">
        <v>372</v>
      </c>
      <c r="C27" s="120" t="s">
        <v>228</v>
      </c>
      <c r="D27" s="120"/>
      <c r="E27" s="120" t="s">
        <v>410</v>
      </c>
      <c r="F27" s="120" t="s">
        <v>429</v>
      </c>
    </row>
    <row r="28" spans="1:6" ht="15" customHeight="1" x14ac:dyDescent="0.3">
      <c r="A28" s="35">
        <f t="shared" si="0"/>
        <v>20</v>
      </c>
      <c r="B28" s="120" t="s">
        <v>373</v>
      </c>
      <c r="C28" s="120" t="s">
        <v>228</v>
      </c>
      <c r="D28" s="120"/>
      <c r="E28" s="120" t="s">
        <v>405</v>
      </c>
      <c r="F28" s="120" t="s">
        <v>430</v>
      </c>
    </row>
    <row r="29" spans="1:6" ht="15" customHeight="1" x14ac:dyDescent="0.3">
      <c r="A29" s="35">
        <f t="shared" si="0"/>
        <v>21</v>
      </c>
      <c r="B29" s="120" t="s">
        <v>374</v>
      </c>
      <c r="C29" s="120" t="s">
        <v>227</v>
      </c>
      <c r="D29" s="120"/>
      <c r="E29" s="120" t="s">
        <v>432</v>
      </c>
      <c r="F29" s="120" t="s">
        <v>431</v>
      </c>
    </row>
    <row r="30" spans="1:6" ht="15" customHeight="1" x14ac:dyDescent="0.3">
      <c r="A30" s="35">
        <f t="shared" si="0"/>
        <v>22</v>
      </c>
      <c r="B30" s="120" t="s">
        <v>375</v>
      </c>
      <c r="C30" s="120" t="s">
        <v>228</v>
      </c>
      <c r="D30" s="120"/>
      <c r="E30" s="120" t="s">
        <v>416</v>
      </c>
      <c r="F30" s="120" t="s">
        <v>433</v>
      </c>
    </row>
    <row r="31" spans="1:6" ht="15" customHeight="1" x14ac:dyDescent="0.3">
      <c r="A31" s="35" t="str">
        <f t="shared" si="0"/>
        <v/>
      </c>
      <c r="B31" s="120"/>
      <c r="C31" s="120"/>
      <c r="D31" s="120"/>
      <c r="E31" s="120"/>
      <c r="F31" s="120"/>
    </row>
    <row r="32" spans="1:6" ht="15" customHeight="1" x14ac:dyDescent="0.3">
      <c r="A32" s="35" t="str">
        <f t="shared" si="0"/>
        <v/>
      </c>
      <c r="B32" s="120"/>
      <c r="C32" s="120"/>
      <c r="D32" s="120"/>
      <c r="E32" s="120"/>
      <c r="F32" s="120"/>
    </row>
    <row r="33" spans="1:6" ht="15" customHeight="1" x14ac:dyDescent="0.3">
      <c r="A33" s="35" t="str">
        <f t="shared" si="0"/>
        <v/>
      </c>
      <c r="B33" s="120"/>
      <c r="C33" s="120"/>
      <c r="D33" s="120"/>
      <c r="E33" s="120"/>
      <c r="F33" s="120"/>
    </row>
    <row r="34" spans="1:6" ht="15" customHeight="1" x14ac:dyDescent="0.3">
      <c r="A34" s="35" t="str">
        <f t="shared" si="0"/>
        <v/>
      </c>
      <c r="B34" s="120"/>
      <c r="C34" s="120"/>
      <c r="D34" s="120"/>
      <c r="E34" s="120"/>
      <c r="F34" s="120"/>
    </row>
    <row r="35" spans="1:6" ht="15" customHeight="1" x14ac:dyDescent="0.3">
      <c r="A35" s="35" t="str">
        <f t="shared" si="0"/>
        <v/>
      </c>
      <c r="B35" s="120"/>
      <c r="C35" s="120"/>
      <c r="D35" s="120"/>
      <c r="E35" s="120"/>
      <c r="F35" s="120"/>
    </row>
    <row r="36" spans="1:6" ht="15" customHeight="1" x14ac:dyDescent="0.3">
      <c r="A36" s="35" t="str">
        <f t="shared" si="0"/>
        <v/>
      </c>
      <c r="B36" s="120"/>
      <c r="C36" s="120"/>
      <c r="D36" s="120"/>
      <c r="E36" s="120"/>
      <c r="F36" s="120"/>
    </row>
    <row r="37" spans="1:6" ht="15" customHeight="1" x14ac:dyDescent="0.3">
      <c r="A37" s="35" t="str">
        <f t="shared" si="0"/>
        <v/>
      </c>
      <c r="B37" s="120"/>
      <c r="C37" s="120"/>
      <c r="D37" s="120"/>
      <c r="E37" s="120"/>
      <c r="F37" s="120"/>
    </row>
    <row r="38" spans="1:6" ht="15" customHeight="1" x14ac:dyDescent="0.3">
      <c r="A38" s="35" t="str">
        <f t="shared" si="0"/>
        <v/>
      </c>
      <c r="B38" s="120"/>
      <c r="C38" s="120"/>
      <c r="D38" s="120"/>
      <c r="E38" s="120"/>
      <c r="F38" s="120"/>
    </row>
    <row r="39" spans="1:6" ht="15" customHeight="1" x14ac:dyDescent="0.3">
      <c r="A39" s="35" t="str">
        <f t="shared" si="0"/>
        <v/>
      </c>
      <c r="B39" s="120"/>
      <c r="C39" s="120"/>
      <c r="D39" s="120"/>
      <c r="E39" s="120"/>
      <c r="F39" s="120"/>
    </row>
    <row r="40" spans="1:6" ht="15" customHeight="1" x14ac:dyDescent="0.3">
      <c r="A40" s="35" t="str">
        <f t="shared" si="0"/>
        <v/>
      </c>
      <c r="B40" s="120"/>
      <c r="C40" s="120"/>
      <c r="D40" s="120"/>
      <c r="E40" s="120"/>
      <c r="F40" s="120"/>
    </row>
    <row r="41" spans="1:6" ht="15" customHeight="1" x14ac:dyDescent="0.3">
      <c r="A41" s="33">
        <f>COUNTA($A$11:$A$40)-COUNTBLANK($A$11:$A$40)</f>
        <v>20</v>
      </c>
      <c r="B41" s="34"/>
      <c r="C41" s="34"/>
      <c r="D41" s="34"/>
      <c r="E41" s="34"/>
      <c r="F41" s="34"/>
    </row>
    <row r="42" spans="1:6" ht="15" customHeight="1" x14ac:dyDescent="0.3"/>
    <row r="43" spans="1:6" ht="15" customHeight="1" x14ac:dyDescent="0.3"/>
    <row r="44" spans="1:6" ht="15" customHeight="1" x14ac:dyDescent="0.3"/>
    <row r="45" spans="1:6" ht="15" customHeight="1" x14ac:dyDescent="0.3"/>
    <row r="46" spans="1:6" ht="15" customHeight="1" x14ac:dyDescent="0.3"/>
    <row r="47" spans="1:6" ht="15" customHeight="1" x14ac:dyDescent="0.3"/>
    <row r="48" spans="1:6"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sheetData>
  <sheetProtection algorithmName="SHA-512" hashValue="YK1D/LXqN5+XVNjUT0lQhl6aj/eSxXMrKmcX23jSUT7qzfnTOCZ75czTGHUFA5oE6oD0WKNwmdio8YpzMHicrw==" saltValue="zTzKOgK0kKyyAI8EOOMb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D9630A-31F3-463C-9CA1-CB73900D5F59}">
          <x14:formula1>
            <xm:f>LOOKUP!$B$28:$B$29</xm:f>
          </x14:formula1>
          <xm:sqref>C11:D40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1311-2B57-4BB7-BF34-1151A63A0087}">
  <dimension ref="A1:E65"/>
  <sheetViews>
    <sheetView workbookViewId="0">
      <selection activeCell="C20" sqref="C20"/>
    </sheetView>
  </sheetViews>
  <sheetFormatPr defaultColWidth="15.875" defaultRowHeight="13.8" x14ac:dyDescent="0.3"/>
  <cols>
    <col min="1" max="1" width="7.625" style="2" customWidth="1"/>
    <col min="2" max="2" width="20.875" customWidth="1"/>
    <col min="3" max="3" width="100.875" customWidth="1"/>
  </cols>
  <sheetData>
    <row r="1" spans="1:5" ht="15" customHeight="1" x14ac:dyDescent="0.3">
      <c r="A1" s="5" t="s">
        <v>20</v>
      </c>
    </row>
    <row r="2" spans="1:5" ht="15" customHeight="1" x14ac:dyDescent="0.3">
      <c r="A2" s="98" t="s">
        <v>232</v>
      </c>
      <c r="B2" s="10"/>
      <c r="C2" s="10"/>
    </row>
    <row r="3" spans="1:5" ht="15" customHeight="1" x14ac:dyDescent="0.3">
      <c r="A3" s="11"/>
      <c r="B3" s="10"/>
      <c r="C3" s="10"/>
    </row>
    <row r="4" spans="1:5" ht="15" customHeight="1" x14ac:dyDescent="0.3">
      <c r="B4" s="28" t="s">
        <v>24</v>
      </c>
      <c r="C4" s="49" t="s">
        <v>271</v>
      </c>
    </row>
    <row r="5" spans="1:5" ht="15" customHeight="1" x14ac:dyDescent="0.3">
      <c r="A5" s="10"/>
      <c r="B5" s="19"/>
      <c r="C5" s="49" t="s">
        <v>272</v>
      </c>
    </row>
    <row r="6" spans="1:5" s="7" customFormat="1" ht="15" customHeight="1" x14ac:dyDescent="0.3">
      <c r="A6" s="10"/>
      <c r="B6" s="48"/>
      <c r="C6" s="117" t="s">
        <v>273</v>
      </c>
    </row>
    <row r="7" spans="1:5" ht="15" customHeight="1" x14ac:dyDescent="0.3">
      <c r="A7" s="7"/>
      <c r="B7" s="7"/>
      <c r="C7" s="7"/>
    </row>
    <row r="8" spans="1:5" s="4" customFormat="1" ht="30" customHeight="1" x14ac:dyDescent="0.3">
      <c r="A8" s="36" t="s">
        <v>2</v>
      </c>
      <c r="B8" s="37" t="s">
        <v>233</v>
      </c>
      <c r="C8" s="37" t="s">
        <v>234</v>
      </c>
    </row>
    <row r="9" spans="1:5" ht="15" customHeight="1" x14ac:dyDescent="0.3">
      <c r="A9" s="35">
        <f>IF(B9="","",ROW(A1))</f>
        <v>1</v>
      </c>
      <c r="B9" s="120" t="s">
        <v>377</v>
      </c>
      <c r="C9" s="120" t="s">
        <v>434</v>
      </c>
      <c r="E9" s="9"/>
    </row>
    <row r="10" spans="1:5" ht="15" customHeight="1" x14ac:dyDescent="0.3">
      <c r="A10" s="35">
        <f>IF(B10="","",ROW(A2))</f>
        <v>2</v>
      </c>
      <c r="B10" s="120" t="s">
        <v>378</v>
      </c>
      <c r="C10" s="120" t="s">
        <v>416</v>
      </c>
      <c r="E10" s="9"/>
    </row>
    <row r="11" spans="1:5" ht="15" customHeight="1" x14ac:dyDescent="0.3">
      <c r="A11" s="35">
        <f>IF(B11="","",ROW(A3))</f>
        <v>3</v>
      </c>
      <c r="B11" s="120" t="s">
        <v>379</v>
      </c>
      <c r="C11" s="120" t="s">
        <v>425</v>
      </c>
      <c r="E11" s="9"/>
    </row>
    <row r="12" spans="1:5" ht="15" customHeight="1" x14ac:dyDescent="0.3">
      <c r="A12" s="35">
        <f>IF(B12="","",ROW(A4))</f>
        <v>4</v>
      </c>
      <c r="B12" s="120" t="s">
        <v>380</v>
      </c>
      <c r="C12" s="120" t="s">
        <v>422</v>
      </c>
      <c r="E12" s="9"/>
    </row>
    <row r="13" spans="1:5" ht="15" customHeight="1" x14ac:dyDescent="0.3">
      <c r="A13" s="35">
        <f>IF(B13="","",ROW(A5))</f>
        <v>5</v>
      </c>
      <c r="B13" s="120" t="s">
        <v>381</v>
      </c>
      <c r="C13" s="120" t="s">
        <v>435</v>
      </c>
      <c r="E13" s="9"/>
    </row>
    <row r="14" spans="1:5" ht="15" customHeight="1" x14ac:dyDescent="0.3">
      <c r="A14" s="35" t="e">
        <f>IF(B14="","",ROW(#REF!))</f>
        <v>#REF!</v>
      </c>
      <c r="B14" s="120" t="s">
        <v>382</v>
      </c>
      <c r="C14" s="120" t="s">
        <v>437</v>
      </c>
    </row>
    <row r="15" spans="1:5" ht="15" customHeight="1" x14ac:dyDescent="0.3">
      <c r="A15" s="35">
        <f t="shared" ref="A15:A38" si="0">IF(B15="","",ROW(A7))</f>
        <v>7</v>
      </c>
      <c r="B15" s="120" t="s">
        <v>383</v>
      </c>
      <c r="C15" s="120" t="s">
        <v>436</v>
      </c>
    </row>
    <row r="16" spans="1:5" ht="15" customHeight="1" x14ac:dyDescent="0.3">
      <c r="A16" s="35">
        <f t="shared" si="0"/>
        <v>8</v>
      </c>
      <c r="B16" s="120" t="s">
        <v>384</v>
      </c>
      <c r="C16" s="120" t="s">
        <v>420</v>
      </c>
    </row>
    <row r="17" spans="1:3" ht="15" customHeight="1" x14ac:dyDescent="0.3">
      <c r="A17" s="35">
        <f t="shared" si="0"/>
        <v>9</v>
      </c>
      <c r="B17" s="120" t="s">
        <v>385</v>
      </c>
      <c r="C17" s="120" t="s">
        <v>438</v>
      </c>
    </row>
    <row r="18" spans="1:3" ht="15" customHeight="1" x14ac:dyDescent="0.3">
      <c r="A18" s="35" t="str">
        <f t="shared" si="0"/>
        <v/>
      </c>
      <c r="B18" s="120"/>
      <c r="C18" s="120"/>
    </row>
    <row r="19" spans="1:3" ht="15" customHeight="1" x14ac:dyDescent="0.3">
      <c r="A19" s="35" t="str">
        <f t="shared" si="0"/>
        <v/>
      </c>
      <c r="B19" s="120"/>
      <c r="C19" s="120"/>
    </row>
    <row r="20" spans="1:3" ht="15" customHeight="1" x14ac:dyDescent="0.3">
      <c r="A20" s="35" t="str">
        <f t="shared" si="0"/>
        <v/>
      </c>
      <c r="B20" s="120"/>
      <c r="C20" s="120"/>
    </row>
    <row r="21" spans="1:3" ht="15" customHeight="1" x14ac:dyDescent="0.3">
      <c r="A21" s="35" t="str">
        <f t="shared" si="0"/>
        <v/>
      </c>
      <c r="B21" s="120"/>
      <c r="C21" s="120"/>
    </row>
    <row r="22" spans="1:3" ht="15" customHeight="1" x14ac:dyDescent="0.3">
      <c r="A22" s="35" t="str">
        <f t="shared" si="0"/>
        <v/>
      </c>
      <c r="B22" s="120"/>
      <c r="C22" s="120"/>
    </row>
    <row r="23" spans="1:3" ht="15" customHeight="1" x14ac:dyDescent="0.3">
      <c r="A23" s="35" t="str">
        <f t="shared" si="0"/>
        <v/>
      </c>
      <c r="B23" s="120"/>
      <c r="C23" s="120"/>
    </row>
    <row r="24" spans="1:3" ht="15" customHeight="1" x14ac:dyDescent="0.3">
      <c r="A24" s="35" t="str">
        <f t="shared" si="0"/>
        <v/>
      </c>
      <c r="B24" s="120"/>
      <c r="C24" s="120"/>
    </row>
    <row r="25" spans="1:3" ht="15" customHeight="1" x14ac:dyDescent="0.3">
      <c r="A25" s="35" t="str">
        <f t="shared" si="0"/>
        <v/>
      </c>
      <c r="B25" s="120"/>
      <c r="C25" s="120"/>
    </row>
    <row r="26" spans="1:3" ht="15" customHeight="1" x14ac:dyDescent="0.3">
      <c r="A26" s="35" t="str">
        <f t="shared" si="0"/>
        <v/>
      </c>
      <c r="B26" s="120"/>
      <c r="C26" s="120"/>
    </row>
    <row r="27" spans="1:3" ht="15" customHeight="1" x14ac:dyDescent="0.3">
      <c r="A27" s="35" t="str">
        <f t="shared" si="0"/>
        <v/>
      </c>
      <c r="B27" s="120"/>
      <c r="C27" s="120"/>
    </row>
    <row r="28" spans="1:3" ht="15" customHeight="1" x14ac:dyDescent="0.3">
      <c r="A28" s="35" t="str">
        <f t="shared" si="0"/>
        <v/>
      </c>
      <c r="B28" s="120"/>
      <c r="C28" s="120"/>
    </row>
    <row r="29" spans="1:3" ht="15" customHeight="1" x14ac:dyDescent="0.3">
      <c r="A29" s="35" t="str">
        <f t="shared" si="0"/>
        <v/>
      </c>
      <c r="B29" s="120"/>
      <c r="C29" s="120"/>
    </row>
    <row r="30" spans="1:3" ht="15" customHeight="1" x14ac:dyDescent="0.3">
      <c r="A30" s="35" t="str">
        <f t="shared" si="0"/>
        <v/>
      </c>
      <c r="B30" s="120"/>
      <c r="C30" s="120"/>
    </row>
    <row r="31" spans="1:3" ht="15" customHeight="1" x14ac:dyDescent="0.3">
      <c r="A31" s="35" t="str">
        <f t="shared" si="0"/>
        <v/>
      </c>
      <c r="B31" s="120"/>
      <c r="C31" s="120"/>
    </row>
    <row r="32" spans="1:3" ht="15" customHeight="1" x14ac:dyDescent="0.3">
      <c r="A32" s="35" t="str">
        <f t="shared" si="0"/>
        <v/>
      </c>
      <c r="B32" s="120"/>
      <c r="C32" s="120"/>
    </row>
    <row r="33" spans="1:3" ht="15" customHeight="1" x14ac:dyDescent="0.3">
      <c r="A33" s="35" t="str">
        <f t="shared" si="0"/>
        <v/>
      </c>
      <c r="B33" s="120"/>
      <c r="C33" s="120"/>
    </row>
    <row r="34" spans="1:3" ht="15" customHeight="1" x14ac:dyDescent="0.3">
      <c r="A34" s="35" t="str">
        <f t="shared" si="0"/>
        <v/>
      </c>
      <c r="B34" s="120"/>
      <c r="C34" s="120"/>
    </row>
    <row r="35" spans="1:3" ht="15" customHeight="1" x14ac:dyDescent="0.3">
      <c r="A35" s="35" t="str">
        <f t="shared" si="0"/>
        <v/>
      </c>
      <c r="B35" s="120"/>
      <c r="C35" s="120"/>
    </row>
    <row r="36" spans="1:3" ht="15" customHeight="1" x14ac:dyDescent="0.3">
      <c r="A36" s="35" t="str">
        <f t="shared" si="0"/>
        <v/>
      </c>
      <c r="B36" s="120"/>
      <c r="C36" s="120"/>
    </row>
    <row r="37" spans="1:3" ht="15" customHeight="1" x14ac:dyDescent="0.3">
      <c r="A37" s="35" t="str">
        <f t="shared" si="0"/>
        <v/>
      </c>
      <c r="B37" s="120"/>
      <c r="C37" s="120"/>
    </row>
    <row r="38" spans="1:3" ht="15" customHeight="1" x14ac:dyDescent="0.3">
      <c r="A38" s="35" t="str">
        <f t="shared" si="0"/>
        <v/>
      </c>
      <c r="B38" s="120"/>
      <c r="C38" s="120"/>
    </row>
    <row r="39" spans="1:3" ht="15" customHeight="1" x14ac:dyDescent="0.3">
      <c r="A39" s="33">
        <f>COUNTA($A$9:$A$38)-COUNTBLANK($A$9:$A$38)</f>
        <v>9</v>
      </c>
      <c r="B39" s="34"/>
      <c r="C39" s="34"/>
    </row>
    <row r="40" spans="1:3" ht="15" customHeight="1" x14ac:dyDescent="0.3"/>
    <row r="41" spans="1:3" ht="15" customHeight="1" x14ac:dyDescent="0.3"/>
    <row r="42" spans="1:3" ht="15" customHeight="1" x14ac:dyDescent="0.3"/>
    <row r="43" spans="1:3" ht="15" customHeight="1" x14ac:dyDescent="0.3"/>
    <row r="44" spans="1:3" ht="15" customHeight="1" x14ac:dyDescent="0.3"/>
    <row r="45" spans="1:3" ht="15" customHeight="1" x14ac:dyDescent="0.3"/>
    <row r="46" spans="1:3" ht="15" customHeight="1" x14ac:dyDescent="0.3"/>
    <row r="47" spans="1:3" ht="15" customHeight="1" x14ac:dyDescent="0.3"/>
    <row r="48" spans="1:3"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sheetData>
  <sheetProtection algorithmName="SHA-512" hashValue="LN5u1NJMT2MiTzKTbU8TwjNpm/S/fuvm5LdpGI4Ax/HGSVc3kVr95zIOimdkVDeaG5TYmasfz13lSd0865kM0A==" saltValue="GRJ/0Co9hhbnKOWWqnZz9w==" spinCount="100000"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Z16"/>
  <sheetViews>
    <sheetView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21</v>
      </c>
    </row>
    <row r="2" spans="1:21" ht="17.100000000000001" customHeight="1" x14ac:dyDescent="0.3">
      <c r="A2" s="134"/>
    </row>
    <row r="3" spans="1:21" ht="17.100000000000001" customHeight="1" x14ac:dyDescent="0.3">
      <c r="A3" s="137"/>
      <c r="B3" s="138" t="s">
        <v>192</v>
      </c>
    </row>
    <row r="4" spans="1:21" ht="17.100000000000001" customHeight="1" x14ac:dyDescent="0.3">
      <c r="A4" s="137"/>
      <c r="B4" s="177" t="s">
        <v>443</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3">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3">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3">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3">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3">
      <c r="A9" s="137"/>
    </row>
    <row r="10" spans="1:21" ht="17.100000000000001" customHeight="1" x14ac:dyDescent="0.3">
      <c r="B10" s="137" t="s">
        <v>193</v>
      </c>
      <c r="M10" s="137"/>
    </row>
    <row r="11" spans="1:21" ht="17.100000000000001" customHeight="1" x14ac:dyDescent="0.3">
      <c r="A11" s="137"/>
      <c r="B11" s="200" t="s">
        <v>444</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3">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3">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3">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3">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5yVNLhIScEpYhlzYIO+4Q8UI9ar9l+Ay8jwg3OXiyomljZeUAzj7fF7RD7p3DtbRo0N5bBz5WNC4taxdvpQQ8A==" saltValue="vsx/nD4W/ds814WNfEm2eQ==" spinCount="100000" sheet="1" objects="1" scenarios="1" selectLockedCells="1"/>
  <mergeCells count="2">
    <mergeCell ref="B4:N8"/>
    <mergeCell ref="B11:N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Z16"/>
  <sheetViews>
    <sheetView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196</v>
      </c>
    </row>
    <row r="2" spans="1:21" ht="17.100000000000001" customHeight="1" x14ac:dyDescent="0.3">
      <c r="A2" s="134"/>
    </row>
    <row r="3" spans="1:21" ht="17.100000000000001" customHeight="1" x14ac:dyDescent="0.3">
      <c r="A3" s="137"/>
      <c r="B3" s="138" t="s">
        <v>194</v>
      </c>
    </row>
    <row r="4" spans="1:21" ht="17.100000000000001" customHeight="1" x14ac:dyDescent="0.3">
      <c r="A4" s="137"/>
      <c r="B4" s="177" t="s">
        <v>445</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3">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3">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3">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3">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3">
      <c r="A9" s="137"/>
    </row>
    <row r="10" spans="1:21" ht="17.100000000000001" customHeight="1" x14ac:dyDescent="0.3">
      <c r="B10" s="137" t="s">
        <v>195</v>
      </c>
      <c r="M10" s="137"/>
    </row>
    <row r="11" spans="1:21" ht="17.100000000000001" customHeight="1" x14ac:dyDescent="0.3">
      <c r="A11" s="137"/>
      <c r="B11" s="177" t="s">
        <v>447</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3">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3">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3">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3">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r4eypwqDVgk9xlrFqU5nwKTszvLZ2FEkjlJASNsdxtD0/ZMWF/W1mEB+sg2qgiZSWs2RkIqlbNmqYF/S0QcQ+g==" saltValue="RfUjZDAnGdBktdPyYzE2Xw==" spinCount="100000" sheet="1" objects="1" scenarios="1" selectLockedCells="1"/>
  <mergeCells count="2">
    <mergeCell ref="B4:N8"/>
    <mergeCell ref="B11:N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Z10"/>
  <sheetViews>
    <sheetView workbookViewId="0">
      <selection activeCell="B4" sqref="B4:N10"/>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197</v>
      </c>
    </row>
    <row r="2" spans="1:21" ht="17.100000000000001" customHeight="1" x14ac:dyDescent="0.3">
      <c r="A2" s="134"/>
    </row>
    <row r="3" spans="1:21" ht="17.100000000000001" customHeight="1" x14ac:dyDescent="0.3">
      <c r="A3" s="137"/>
      <c r="B3" s="138" t="s">
        <v>246</v>
      </c>
    </row>
    <row r="4" spans="1:21" ht="17.100000000000001" customHeight="1" x14ac:dyDescent="0.3">
      <c r="A4" s="137"/>
      <c r="B4" s="201" t="s">
        <v>446</v>
      </c>
      <c r="C4" s="202"/>
      <c r="D4" s="202"/>
      <c r="E4" s="202"/>
      <c r="F4" s="202"/>
      <c r="G4" s="202"/>
      <c r="H4" s="202"/>
      <c r="I4" s="202"/>
      <c r="J4" s="202"/>
      <c r="K4" s="202"/>
      <c r="L4" s="202"/>
      <c r="M4" s="202"/>
      <c r="N4" s="202"/>
      <c r="O4" s="139"/>
      <c r="P4" s="139"/>
      <c r="Q4" s="139"/>
      <c r="R4" s="139"/>
      <c r="S4" s="139"/>
      <c r="T4" s="139"/>
      <c r="U4" s="139"/>
    </row>
    <row r="5" spans="1:21" ht="17.100000000000001" customHeight="1" x14ac:dyDescent="0.3">
      <c r="A5" s="137"/>
      <c r="B5" s="202"/>
      <c r="C5" s="202"/>
      <c r="D5" s="202"/>
      <c r="E5" s="202"/>
      <c r="F5" s="202"/>
      <c r="G5" s="202"/>
      <c r="H5" s="202"/>
      <c r="I5" s="202"/>
      <c r="J5" s="202"/>
      <c r="K5" s="202"/>
      <c r="L5" s="202"/>
      <c r="M5" s="202"/>
      <c r="N5" s="202"/>
      <c r="O5" s="139"/>
      <c r="P5" s="139"/>
      <c r="Q5" s="139"/>
      <c r="R5" s="139"/>
      <c r="S5" s="139"/>
      <c r="T5" s="139"/>
      <c r="U5" s="139"/>
    </row>
    <row r="6" spans="1:21" ht="17.100000000000001" customHeight="1" x14ac:dyDescent="0.3">
      <c r="A6" s="137"/>
      <c r="B6" s="202"/>
      <c r="C6" s="202"/>
      <c r="D6" s="202"/>
      <c r="E6" s="202"/>
      <c r="F6" s="202"/>
      <c r="G6" s="202"/>
      <c r="H6" s="202"/>
      <c r="I6" s="202"/>
      <c r="J6" s="202"/>
      <c r="K6" s="202"/>
      <c r="L6" s="202"/>
      <c r="M6" s="202"/>
      <c r="N6" s="202"/>
      <c r="O6" s="139"/>
      <c r="P6" s="139"/>
      <c r="Q6" s="139"/>
      <c r="R6" s="139"/>
      <c r="S6" s="139"/>
      <c r="T6" s="139"/>
      <c r="U6" s="139"/>
    </row>
    <row r="7" spans="1:21" ht="17.100000000000001" customHeight="1" x14ac:dyDescent="0.3">
      <c r="A7" s="137"/>
      <c r="B7" s="202"/>
      <c r="C7" s="202"/>
      <c r="D7" s="202"/>
      <c r="E7" s="202"/>
      <c r="F7" s="202"/>
      <c r="G7" s="202"/>
      <c r="H7" s="202"/>
      <c r="I7" s="202"/>
      <c r="J7" s="202"/>
      <c r="K7" s="202"/>
      <c r="L7" s="202"/>
      <c r="M7" s="202"/>
      <c r="N7" s="202"/>
      <c r="O7" s="139"/>
      <c r="P7" s="139"/>
      <c r="Q7" s="139"/>
      <c r="R7" s="139"/>
      <c r="S7" s="139"/>
      <c r="T7" s="139"/>
      <c r="U7" s="139"/>
    </row>
    <row r="8" spans="1:21" ht="17.100000000000001" customHeight="1" x14ac:dyDescent="0.3">
      <c r="A8" s="137"/>
      <c r="B8" s="202"/>
      <c r="C8" s="202"/>
      <c r="D8" s="202"/>
      <c r="E8" s="202"/>
      <c r="F8" s="202"/>
      <c r="G8" s="202"/>
      <c r="H8" s="202"/>
      <c r="I8" s="202"/>
      <c r="J8" s="202"/>
      <c r="K8" s="202"/>
      <c r="L8" s="202"/>
      <c r="M8" s="202"/>
      <c r="N8" s="202"/>
      <c r="O8" s="139"/>
      <c r="P8" s="139"/>
      <c r="Q8" s="139"/>
      <c r="R8" s="139"/>
      <c r="S8" s="139"/>
      <c r="T8" s="139"/>
      <c r="U8" s="139"/>
    </row>
    <row r="9" spans="1:21" ht="17.100000000000001" customHeight="1" x14ac:dyDescent="0.3">
      <c r="A9" s="137"/>
      <c r="B9" s="202"/>
      <c r="C9" s="202"/>
      <c r="D9" s="202"/>
      <c r="E9" s="202"/>
      <c r="F9" s="202"/>
      <c r="G9" s="202"/>
      <c r="H9" s="202"/>
      <c r="I9" s="202"/>
      <c r="J9" s="202"/>
      <c r="K9" s="202"/>
      <c r="L9" s="202"/>
      <c r="M9" s="202"/>
      <c r="N9" s="202"/>
    </row>
    <row r="10" spans="1:21" ht="17.100000000000001" customHeight="1" x14ac:dyDescent="0.3">
      <c r="A10" s="137"/>
      <c r="B10" s="202"/>
      <c r="C10" s="202"/>
      <c r="D10" s="202"/>
      <c r="E10" s="202"/>
      <c r="F10" s="202"/>
      <c r="G10" s="202"/>
      <c r="H10" s="202"/>
      <c r="I10" s="202"/>
      <c r="J10" s="202"/>
      <c r="K10" s="202"/>
      <c r="L10" s="202"/>
      <c r="M10" s="202"/>
      <c r="N10" s="202"/>
      <c r="O10" s="141"/>
      <c r="P10" s="141"/>
      <c r="Q10" s="141"/>
      <c r="R10" s="141"/>
      <c r="S10" s="141"/>
      <c r="T10" s="141"/>
      <c r="U10" s="141"/>
    </row>
  </sheetData>
  <sheetProtection algorithmName="SHA-512" hashValue="eWqvEPYkq/FczRgCgsOK9lDNEtpSody4OKSEXtxKSodC6ye2pAQRNKR39EL5/tRpwluJSxnM0Q6kzCAdAKrmSQ==" saltValue="xpztAsFkm10yXH7PSMq6DA==" spinCount="100000" sheet="1" objects="1" scenarios="1" selectLockedCells="1"/>
  <mergeCells count="1">
    <mergeCell ref="B4:N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Z16"/>
  <sheetViews>
    <sheetView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198</v>
      </c>
    </row>
    <row r="2" spans="1:21" ht="17.100000000000001" customHeight="1" x14ac:dyDescent="0.3">
      <c r="A2" s="134"/>
    </row>
    <row r="3" spans="1:21" ht="17.100000000000001" customHeight="1" x14ac:dyDescent="0.3">
      <c r="A3" s="137"/>
      <c r="B3" s="138" t="s">
        <v>199</v>
      </c>
    </row>
    <row r="4" spans="1:21" ht="17.100000000000001" customHeight="1" x14ac:dyDescent="0.3">
      <c r="A4" s="137"/>
      <c r="B4" s="177" t="s">
        <v>448</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3">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3">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3">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3">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3">
      <c r="A9" s="137"/>
    </row>
    <row r="10" spans="1:21" ht="17.100000000000001" customHeight="1" x14ac:dyDescent="0.3">
      <c r="B10" s="137" t="s">
        <v>274</v>
      </c>
      <c r="M10" s="137"/>
    </row>
    <row r="11" spans="1:21" ht="17.100000000000001" customHeight="1" x14ac:dyDescent="0.3">
      <c r="A11" s="137"/>
      <c r="B11" s="177" t="s">
        <v>449</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3">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3">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3">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3">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bSCjBosKsKmg0mQCZIMBlxZu0kztcfvAMhkZpLxvpgpyKMwd0JX8PV16f9Aur+53G4PUJDK2wN+7N8ivOt9M0w==" saltValue="vIQeGWUcqQMiznZ9EmSz7Q==" spinCount="100000" sheet="1" objects="1" scenarios="1" selectLockedCells="1"/>
  <mergeCells count="2">
    <mergeCell ref="B4:N8"/>
    <mergeCell ref="B11:N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29"/>
  <sheetViews>
    <sheetView workbookViewId="0">
      <selection activeCell="B14" sqref="B14"/>
    </sheetView>
  </sheetViews>
  <sheetFormatPr defaultRowHeight="13.8" x14ac:dyDescent="0.3"/>
  <cols>
    <col min="5" max="5" width="16.875" customWidth="1"/>
  </cols>
  <sheetData>
    <row r="2" spans="2:5" x14ac:dyDescent="0.3">
      <c r="B2" t="s">
        <v>144</v>
      </c>
      <c r="E2" t="s">
        <v>247</v>
      </c>
    </row>
    <row r="3" spans="2:5" x14ac:dyDescent="0.3">
      <c r="E3" t="s">
        <v>55</v>
      </c>
    </row>
    <row r="4" spans="2:5" x14ac:dyDescent="0.3">
      <c r="B4" t="s">
        <v>6</v>
      </c>
      <c r="E4" t="s">
        <v>56</v>
      </c>
    </row>
    <row r="5" spans="2:5" x14ac:dyDescent="0.3">
      <c r="B5" t="s">
        <v>0</v>
      </c>
      <c r="E5" t="s">
        <v>57</v>
      </c>
    </row>
    <row r="6" spans="2:5" x14ac:dyDescent="0.3">
      <c r="E6" t="s">
        <v>58</v>
      </c>
    </row>
    <row r="7" spans="2:5" x14ac:dyDescent="0.3">
      <c r="B7" t="s">
        <v>143</v>
      </c>
      <c r="E7" t="s">
        <v>59</v>
      </c>
    </row>
    <row r="8" spans="2:5" x14ac:dyDescent="0.3">
      <c r="B8" s="71" t="s">
        <v>152</v>
      </c>
      <c r="E8" t="s">
        <v>60</v>
      </c>
    </row>
    <row r="9" spans="2:5" x14ac:dyDescent="0.3">
      <c r="B9" s="72" t="s">
        <v>153</v>
      </c>
      <c r="E9" t="s">
        <v>61</v>
      </c>
    </row>
    <row r="10" spans="2:5" x14ac:dyDescent="0.3">
      <c r="B10" s="71" t="s">
        <v>154</v>
      </c>
      <c r="E10" t="s">
        <v>62</v>
      </c>
    </row>
    <row r="11" spans="2:5" x14ac:dyDescent="0.3">
      <c r="B11" s="72" t="s">
        <v>155</v>
      </c>
      <c r="E11" t="s">
        <v>63</v>
      </c>
    </row>
    <row r="12" spans="2:5" x14ac:dyDescent="0.3">
      <c r="E12" t="s">
        <v>64</v>
      </c>
    </row>
    <row r="13" spans="2:5" x14ac:dyDescent="0.3">
      <c r="B13" s="9" t="s">
        <v>142</v>
      </c>
      <c r="E13" t="s">
        <v>65</v>
      </c>
    </row>
    <row r="14" spans="2:5" x14ac:dyDescent="0.3">
      <c r="B14" s="9" t="s">
        <v>163</v>
      </c>
      <c r="E14" t="s">
        <v>66</v>
      </c>
    </row>
    <row r="15" spans="2:5" x14ac:dyDescent="0.3">
      <c r="B15" s="9" t="s">
        <v>164</v>
      </c>
      <c r="E15" t="s">
        <v>67</v>
      </c>
    </row>
    <row r="16" spans="2:5" x14ac:dyDescent="0.3">
      <c r="B16" s="9" t="s">
        <v>165</v>
      </c>
    </row>
    <row r="17" spans="2:5" x14ac:dyDescent="0.3">
      <c r="B17" s="9" t="s">
        <v>166</v>
      </c>
      <c r="E17" s="9" t="s">
        <v>255</v>
      </c>
    </row>
    <row r="18" spans="2:5" x14ac:dyDescent="0.3">
      <c r="B18" s="9" t="s">
        <v>167</v>
      </c>
      <c r="E18" s="9" t="s">
        <v>256</v>
      </c>
    </row>
    <row r="19" spans="2:5" x14ac:dyDescent="0.3">
      <c r="B19" s="9"/>
      <c r="E19" s="9" t="s">
        <v>257</v>
      </c>
    </row>
    <row r="20" spans="2:5" x14ac:dyDescent="0.3">
      <c r="B20" s="9" t="s">
        <v>202</v>
      </c>
      <c r="E20" s="9" t="s">
        <v>258</v>
      </c>
    </row>
    <row r="21" spans="2:5" x14ac:dyDescent="0.3">
      <c r="B21" s="9" t="s">
        <v>203</v>
      </c>
      <c r="E21" s="9" t="s">
        <v>259</v>
      </c>
    </row>
    <row r="22" spans="2:5" x14ac:dyDescent="0.3">
      <c r="B22" s="9" t="s">
        <v>204</v>
      </c>
      <c r="E22" s="9" t="s">
        <v>260</v>
      </c>
    </row>
    <row r="23" spans="2:5" x14ac:dyDescent="0.3">
      <c r="B23" s="9" t="s">
        <v>205</v>
      </c>
      <c r="E23" s="9" t="s">
        <v>261</v>
      </c>
    </row>
    <row r="24" spans="2:5" x14ac:dyDescent="0.3">
      <c r="B24" s="9" t="s">
        <v>206</v>
      </c>
      <c r="E24" s="9" t="s">
        <v>262</v>
      </c>
    </row>
    <row r="25" spans="2:5" x14ac:dyDescent="0.3">
      <c r="B25" s="9" t="s">
        <v>207</v>
      </c>
      <c r="E25" s="9" t="s">
        <v>263</v>
      </c>
    </row>
    <row r="26" spans="2:5" x14ac:dyDescent="0.3">
      <c r="E26" s="9" t="s">
        <v>264</v>
      </c>
    </row>
    <row r="27" spans="2:5" x14ac:dyDescent="0.3">
      <c r="B27" s="9" t="s">
        <v>226</v>
      </c>
      <c r="E27" s="9" t="s">
        <v>265</v>
      </c>
    </row>
    <row r="28" spans="2:5" x14ac:dyDescent="0.3">
      <c r="B28" s="9" t="s">
        <v>227</v>
      </c>
      <c r="E28" s="9" t="s">
        <v>266</v>
      </c>
    </row>
    <row r="29" spans="2:5" x14ac:dyDescent="0.3">
      <c r="B29" s="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FB00-8C22-463C-9EEA-BA5ACF2AC01E}">
  <dimension ref="A1:P24"/>
  <sheetViews>
    <sheetView workbookViewId="0">
      <selection activeCell="B20" sqref="B20:N24"/>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2" style="135" customWidth="1"/>
    <col min="16" max="16" width="10.125" style="135" customWidth="1"/>
    <col min="17" max="16384" width="15.875" style="14"/>
  </cols>
  <sheetData>
    <row r="1" spans="1:14" ht="18" x14ac:dyDescent="0.3">
      <c r="A1" s="134" t="s">
        <v>70</v>
      </c>
    </row>
    <row r="2" spans="1:14" ht="18" x14ac:dyDescent="0.3">
      <c r="A2" s="134"/>
    </row>
    <row r="3" spans="1:14" ht="13.8" x14ac:dyDescent="0.3">
      <c r="A3" s="136" t="s">
        <v>76</v>
      </c>
    </row>
    <row r="4" spans="1:14" ht="18" x14ac:dyDescent="0.3">
      <c r="A4" s="134"/>
      <c r="D4" s="14"/>
      <c r="F4" s="14"/>
      <c r="H4" s="14"/>
      <c r="J4" s="14"/>
      <c r="L4" s="14"/>
      <c r="N4" s="14"/>
    </row>
    <row r="5" spans="1:14" ht="15.6" x14ac:dyDescent="0.3">
      <c r="A5" s="137"/>
      <c r="B5" s="138" t="s">
        <v>68</v>
      </c>
    </row>
    <row r="6" spans="1:14" ht="15.6" x14ac:dyDescent="0.3">
      <c r="A6" s="137"/>
      <c r="B6" s="177" t="s">
        <v>454</v>
      </c>
      <c r="C6" s="178"/>
      <c r="D6" s="178"/>
      <c r="E6" s="178"/>
      <c r="F6" s="178"/>
      <c r="G6" s="178"/>
      <c r="H6" s="178"/>
      <c r="I6" s="178"/>
      <c r="J6" s="178"/>
      <c r="K6" s="178"/>
      <c r="L6" s="178"/>
      <c r="M6" s="178"/>
      <c r="N6" s="179"/>
    </row>
    <row r="7" spans="1:14" ht="15.6" x14ac:dyDescent="0.3">
      <c r="A7" s="137"/>
      <c r="B7" s="180"/>
      <c r="C7" s="181"/>
      <c r="D7" s="181"/>
      <c r="E7" s="181"/>
      <c r="F7" s="181"/>
      <c r="G7" s="181"/>
      <c r="H7" s="181"/>
      <c r="I7" s="181"/>
      <c r="J7" s="181"/>
      <c r="K7" s="181"/>
      <c r="L7" s="181"/>
      <c r="M7" s="181"/>
      <c r="N7" s="182"/>
    </row>
    <row r="8" spans="1:14" ht="15.6" x14ac:dyDescent="0.3">
      <c r="A8" s="137"/>
      <c r="B8" s="180"/>
      <c r="C8" s="181"/>
      <c r="D8" s="181"/>
      <c r="E8" s="181"/>
      <c r="F8" s="181"/>
      <c r="G8" s="181"/>
      <c r="H8" s="181"/>
      <c r="I8" s="181"/>
      <c r="J8" s="181"/>
      <c r="K8" s="181"/>
      <c r="L8" s="181"/>
      <c r="M8" s="181"/>
      <c r="N8" s="182"/>
    </row>
    <row r="9" spans="1:14" ht="15.6" x14ac:dyDescent="0.3">
      <c r="A9" s="137"/>
      <c r="B9" s="180"/>
      <c r="C9" s="181"/>
      <c r="D9" s="181"/>
      <c r="E9" s="181"/>
      <c r="F9" s="181"/>
      <c r="G9" s="181"/>
      <c r="H9" s="181"/>
      <c r="I9" s="181"/>
      <c r="J9" s="181"/>
      <c r="K9" s="181"/>
      <c r="L9" s="181"/>
      <c r="M9" s="181"/>
      <c r="N9" s="182"/>
    </row>
    <row r="10" spans="1:14" ht="15.6" x14ac:dyDescent="0.3">
      <c r="A10" s="137"/>
      <c r="B10" s="183"/>
      <c r="C10" s="184"/>
      <c r="D10" s="184"/>
      <c r="E10" s="184"/>
      <c r="F10" s="184"/>
      <c r="G10" s="184"/>
      <c r="H10" s="184"/>
      <c r="I10" s="184"/>
      <c r="J10" s="184"/>
      <c r="K10" s="184"/>
      <c r="L10" s="184"/>
      <c r="M10" s="184"/>
      <c r="N10" s="185"/>
    </row>
    <row r="11" spans="1:14" ht="15.6" x14ac:dyDescent="0.3">
      <c r="A11" s="137"/>
    </row>
    <row r="12" spans="1:14" ht="15.6" x14ac:dyDescent="0.3">
      <c r="B12" s="137" t="s">
        <v>69</v>
      </c>
      <c r="M12" s="137"/>
    </row>
    <row r="13" spans="1:14" ht="15.6" x14ac:dyDescent="0.3">
      <c r="A13" s="137"/>
      <c r="B13" s="177" t="s">
        <v>439</v>
      </c>
      <c r="C13" s="178"/>
      <c r="D13" s="178"/>
      <c r="E13" s="178"/>
      <c r="F13" s="178"/>
      <c r="G13" s="178"/>
      <c r="H13" s="178"/>
      <c r="I13" s="178"/>
      <c r="J13" s="178"/>
      <c r="K13" s="178"/>
      <c r="L13" s="178"/>
      <c r="M13" s="178"/>
      <c r="N13" s="179"/>
    </row>
    <row r="14" spans="1:14" ht="15.6" x14ac:dyDescent="0.3">
      <c r="A14" s="137"/>
      <c r="B14" s="180"/>
      <c r="C14" s="181"/>
      <c r="D14" s="181"/>
      <c r="E14" s="181"/>
      <c r="F14" s="181"/>
      <c r="G14" s="181"/>
      <c r="H14" s="181"/>
      <c r="I14" s="181"/>
      <c r="J14" s="181"/>
      <c r="K14" s="181"/>
      <c r="L14" s="181"/>
      <c r="M14" s="181"/>
      <c r="N14" s="182"/>
    </row>
    <row r="15" spans="1:14" ht="15.6" x14ac:dyDescent="0.3">
      <c r="A15" s="137"/>
      <c r="B15" s="180"/>
      <c r="C15" s="181"/>
      <c r="D15" s="181"/>
      <c r="E15" s="181"/>
      <c r="F15" s="181"/>
      <c r="G15" s="181"/>
      <c r="H15" s="181"/>
      <c r="I15" s="181"/>
      <c r="J15" s="181"/>
      <c r="K15" s="181"/>
      <c r="L15" s="181"/>
      <c r="M15" s="181"/>
      <c r="N15" s="182"/>
    </row>
    <row r="16" spans="1:14" ht="15.6" x14ac:dyDescent="0.3">
      <c r="A16" s="137"/>
      <c r="B16" s="180"/>
      <c r="C16" s="181"/>
      <c r="D16" s="181"/>
      <c r="E16" s="181"/>
      <c r="F16" s="181"/>
      <c r="G16" s="181"/>
      <c r="H16" s="181"/>
      <c r="I16" s="181"/>
      <c r="J16" s="181"/>
      <c r="K16" s="181"/>
      <c r="L16" s="181"/>
      <c r="M16" s="181"/>
      <c r="N16" s="182"/>
    </row>
    <row r="17" spans="1:14" ht="15.6" x14ac:dyDescent="0.3">
      <c r="A17" s="137"/>
      <c r="B17" s="183"/>
      <c r="C17" s="184"/>
      <c r="D17" s="184"/>
      <c r="E17" s="184"/>
      <c r="F17" s="184"/>
      <c r="G17" s="184"/>
      <c r="H17" s="184"/>
      <c r="I17" s="184"/>
      <c r="J17" s="184"/>
      <c r="K17" s="184"/>
      <c r="L17" s="184"/>
      <c r="M17" s="184"/>
      <c r="N17" s="185"/>
    </row>
    <row r="18" spans="1:14" ht="15.6" x14ac:dyDescent="0.3">
      <c r="A18" s="137"/>
      <c r="B18" s="141"/>
      <c r="C18" s="141"/>
      <c r="D18" s="141"/>
      <c r="E18" s="141"/>
      <c r="F18" s="141"/>
      <c r="G18" s="141"/>
      <c r="H18" s="141"/>
      <c r="I18" s="141"/>
      <c r="K18" s="141"/>
      <c r="L18" s="141"/>
      <c r="M18" s="141"/>
      <c r="N18" s="141"/>
    </row>
    <row r="19" spans="1:14" ht="15.6" x14ac:dyDescent="0.3">
      <c r="B19" s="137" t="s">
        <v>75</v>
      </c>
      <c r="M19" s="137"/>
    </row>
    <row r="20" spans="1:14" ht="17.100000000000001" customHeight="1" x14ac:dyDescent="0.3">
      <c r="B20" s="177" t="s">
        <v>455</v>
      </c>
      <c r="C20" s="178"/>
      <c r="D20" s="178"/>
      <c r="E20" s="178"/>
      <c r="F20" s="178"/>
      <c r="G20" s="178"/>
      <c r="H20" s="178"/>
      <c r="I20" s="178"/>
      <c r="J20" s="178"/>
      <c r="K20" s="178"/>
      <c r="L20" s="178"/>
      <c r="M20" s="178"/>
      <c r="N20" s="179"/>
    </row>
    <row r="21" spans="1:14" ht="17.100000000000001" customHeight="1" x14ac:dyDescent="0.3">
      <c r="B21" s="180"/>
      <c r="C21" s="181"/>
      <c r="D21" s="181"/>
      <c r="E21" s="181"/>
      <c r="F21" s="181"/>
      <c r="G21" s="181"/>
      <c r="H21" s="181"/>
      <c r="I21" s="181"/>
      <c r="J21" s="181"/>
      <c r="K21" s="181"/>
      <c r="L21" s="181"/>
      <c r="M21" s="181"/>
      <c r="N21" s="182"/>
    </row>
    <row r="22" spans="1:14" ht="17.100000000000001" customHeight="1" x14ac:dyDescent="0.3">
      <c r="B22" s="180"/>
      <c r="C22" s="181"/>
      <c r="D22" s="181"/>
      <c r="E22" s="181"/>
      <c r="F22" s="181"/>
      <c r="G22" s="181"/>
      <c r="H22" s="181"/>
      <c r="I22" s="181"/>
      <c r="J22" s="181"/>
      <c r="K22" s="181"/>
      <c r="L22" s="181"/>
      <c r="M22" s="181"/>
      <c r="N22" s="182"/>
    </row>
    <row r="23" spans="1:14" ht="17.100000000000001" customHeight="1" x14ac:dyDescent="0.3">
      <c r="B23" s="180"/>
      <c r="C23" s="181"/>
      <c r="D23" s="181"/>
      <c r="E23" s="181"/>
      <c r="F23" s="181"/>
      <c r="G23" s="181"/>
      <c r="H23" s="181"/>
      <c r="I23" s="181"/>
      <c r="J23" s="181"/>
      <c r="K23" s="181"/>
      <c r="L23" s="181"/>
      <c r="M23" s="181"/>
      <c r="N23" s="182"/>
    </row>
    <row r="24" spans="1:14" ht="17.100000000000001" customHeight="1" x14ac:dyDescent="0.3">
      <c r="B24" s="183"/>
      <c r="C24" s="184"/>
      <c r="D24" s="184"/>
      <c r="E24" s="184"/>
      <c r="F24" s="184"/>
      <c r="G24" s="184"/>
      <c r="H24" s="184"/>
      <c r="I24" s="184"/>
      <c r="J24" s="184"/>
      <c r="K24" s="184"/>
      <c r="L24" s="184"/>
      <c r="M24" s="184"/>
      <c r="N24" s="185"/>
    </row>
  </sheetData>
  <sheetProtection algorithmName="SHA-512" hashValue="Y6fqsx2QdUA9HKVVv0UiP4P2GsbB0rlt/7Y69XmA7MsKsUtUVpAGwxrplNrtu/fcM5JgY1IdHHL4oaab/9GLGg==" saltValue="NLo1TcQI1QQRvZTPV5qapw==" spinCount="100000" sheet="1" objects="1" scenarios="1" selectLockedCells="1"/>
  <mergeCells count="3">
    <mergeCell ref="B6:N10"/>
    <mergeCell ref="B13:N17"/>
    <mergeCell ref="B20: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324-1DF3-440F-B5D3-DEB9E1EB3979}">
  <dimension ref="A1:P22"/>
  <sheetViews>
    <sheetView workbookViewId="0">
      <selection activeCell="B11" sqref="B11:N15"/>
    </sheetView>
  </sheetViews>
  <sheetFormatPr defaultColWidth="15.875" defaultRowHeight="20.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2" style="135" customWidth="1"/>
    <col min="16" max="16" width="10.125" style="135" customWidth="1"/>
    <col min="17" max="16384" width="15.875" style="14"/>
  </cols>
  <sheetData>
    <row r="1" spans="1:14" ht="18" x14ac:dyDescent="0.3">
      <c r="A1" s="134" t="s">
        <v>19</v>
      </c>
    </row>
    <row r="2" spans="1:14" ht="18" x14ac:dyDescent="0.3">
      <c r="A2" s="134"/>
    </row>
    <row r="3" spans="1:14" ht="15.6" x14ac:dyDescent="0.3">
      <c r="A3" s="137"/>
      <c r="B3" s="138" t="s">
        <v>72</v>
      </c>
    </row>
    <row r="4" spans="1:14" ht="15.6" x14ac:dyDescent="0.3">
      <c r="A4" s="137"/>
      <c r="B4" s="177" t="s">
        <v>440</v>
      </c>
      <c r="C4" s="178"/>
      <c r="D4" s="178"/>
      <c r="E4" s="178"/>
      <c r="F4" s="178"/>
      <c r="G4" s="178"/>
      <c r="H4" s="178"/>
      <c r="I4" s="178"/>
      <c r="J4" s="178"/>
      <c r="K4" s="178"/>
      <c r="L4" s="178"/>
      <c r="M4" s="178"/>
      <c r="N4" s="179"/>
    </row>
    <row r="5" spans="1:14" ht="15.6" x14ac:dyDescent="0.3">
      <c r="A5" s="137"/>
      <c r="B5" s="180"/>
      <c r="C5" s="181"/>
      <c r="D5" s="181"/>
      <c r="E5" s="181"/>
      <c r="F5" s="181"/>
      <c r="G5" s="181"/>
      <c r="H5" s="181"/>
      <c r="I5" s="181"/>
      <c r="J5" s="181"/>
      <c r="K5" s="181"/>
      <c r="L5" s="181"/>
      <c r="M5" s="181"/>
      <c r="N5" s="182"/>
    </row>
    <row r="6" spans="1:14" ht="15.6" x14ac:dyDescent="0.3">
      <c r="A6" s="137"/>
      <c r="B6" s="180"/>
      <c r="C6" s="181"/>
      <c r="D6" s="181"/>
      <c r="E6" s="181"/>
      <c r="F6" s="181"/>
      <c r="G6" s="181"/>
      <c r="H6" s="181"/>
      <c r="I6" s="181"/>
      <c r="J6" s="181"/>
      <c r="K6" s="181"/>
      <c r="L6" s="181"/>
      <c r="M6" s="181"/>
      <c r="N6" s="182"/>
    </row>
    <row r="7" spans="1:14" ht="15.6" x14ac:dyDescent="0.3">
      <c r="A7" s="137"/>
      <c r="B7" s="180"/>
      <c r="C7" s="181"/>
      <c r="D7" s="181"/>
      <c r="E7" s="181"/>
      <c r="F7" s="181"/>
      <c r="G7" s="181"/>
      <c r="H7" s="181"/>
      <c r="I7" s="181"/>
      <c r="J7" s="181"/>
      <c r="K7" s="181"/>
      <c r="L7" s="181"/>
      <c r="M7" s="181"/>
      <c r="N7" s="182"/>
    </row>
    <row r="8" spans="1:14" ht="15.6" x14ac:dyDescent="0.3">
      <c r="A8" s="137"/>
      <c r="B8" s="183"/>
      <c r="C8" s="184"/>
      <c r="D8" s="184"/>
      <c r="E8" s="184"/>
      <c r="F8" s="184"/>
      <c r="G8" s="184"/>
      <c r="H8" s="184"/>
      <c r="I8" s="184"/>
      <c r="J8" s="184"/>
      <c r="K8" s="184"/>
      <c r="L8" s="184"/>
      <c r="M8" s="184"/>
      <c r="N8" s="185"/>
    </row>
    <row r="9" spans="1:14" ht="15.6" x14ac:dyDescent="0.3">
      <c r="A9" s="137"/>
    </row>
    <row r="10" spans="1:14" ht="15.6" x14ac:dyDescent="0.3">
      <c r="B10" s="137" t="s">
        <v>73</v>
      </c>
      <c r="M10" s="137"/>
    </row>
    <row r="11" spans="1:14" ht="15.6" x14ac:dyDescent="0.3">
      <c r="A11" s="137"/>
      <c r="B11" s="177" t="s">
        <v>441</v>
      </c>
      <c r="C11" s="178"/>
      <c r="D11" s="178"/>
      <c r="E11" s="178"/>
      <c r="F11" s="178"/>
      <c r="G11" s="178"/>
      <c r="H11" s="178"/>
      <c r="I11" s="178"/>
      <c r="J11" s="178"/>
      <c r="K11" s="178"/>
      <c r="L11" s="178"/>
      <c r="M11" s="178"/>
      <c r="N11" s="179"/>
    </row>
    <row r="12" spans="1:14" ht="15.6" x14ac:dyDescent="0.3">
      <c r="A12" s="137"/>
      <c r="B12" s="180"/>
      <c r="C12" s="181"/>
      <c r="D12" s="181"/>
      <c r="E12" s="181"/>
      <c r="F12" s="181"/>
      <c r="G12" s="181"/>
      <c r="H12" s="181"/>
      <c r="I12" s="181"/>
      <c r="J12" s="181"/>
      <c r="K12" s="181"/>
      <c r="L12" s="181"/>
      <c r="M12" s="181"/>
      <c r="N12" s="182"/>
    </row>
    <row r="13" spans="1:14" ht="15.6" x14ac:dyDescent="0.3">
      <c r="A13" s="137"/>
      <c r="B13" s="180"/>
      <c r="C13" s="181"/>
      <c r="D13" s="181"/>
      <c r="E13" s="181"/>
      <c r="F13" s="181"/>
      <c r="G13" s="181"/>
      <c r="H13" s="181"/>
      <c r="I13" s="181"/>
      <c r="J13" s="181"/>
      <c r="K13" s="181"/>
      <c r="L13" s="181"/>
      <c r="M13" s="181"/>
      <c r="N13" s="182"/>
    </row>
    <row r="14" spans="1:14" ht="15.6" x14ac:dyDescent="0.3">
      <c r="A14" s="137"/>
      <c r="B14" s="180"/>
      <c r="C14" s="181"/>
      <c r="D14" s="181"/>
      <c r="E14" s="181"/>
      <c r="F14" s="181"/>
      <c r="G14" s="181"/>
      <c r="H14" s="181"/>
      <c r="I14" s="181"/>
      <c r="J14" s="181"/>
      <c r="K14" s="181"/>
      <c r="L14" s="181"/>
      <c r="M14" s="181"/>
      <c r="N14" s="182"/>
    </row>
    <row r="15" spans="1:14" ht="15.6" x14ac:dyDescent="0.3">
      <c r="A15" s="137"/>
      <c r="B15" s="183"/>
      <c r="C15" s="184"/>
      <c r="D15" s="184"/>
      <c r="E15" s="184"/>
      <c r="F15" s="184"/>
      <c r="G15" s="184"/>
      <c r="H15" s="184"/>
      <c r="I15" s="184"/>
      <c r="J15" s="184"/>
      <c r="K15" s="184"/>
      <c r="L15" s="184"/>
      <c r="M15" s="184"/>
      <c r="N15" s="185"/>
    </row>
    <row r="16" spans="1:14" ht="15.6" x14ac:dyDescent="0.3">
      <c r="A16" s="137"/>
      <c r="B16" s="141"/>
      <c r="C16" s="141"/>
      <c r="D16" s="141"/>
      <c r="E16" s="141"/>
      <c r="F16" s="141"/>
      <c r="G16" s="141"/>
      <c r="H16" s="141"/>
      <c r="I16" s="141"/>
      <c r="K16" s="141"/>
      <c r="L16" s="141"/>
      <c r="M16" s="141"/>
      <c r="N16" s="141"/>
    </row>
    <row r="17" spans="2:14" ht="15.6" x14ac:dyDescent="0.3">
      <c r="B17" s="137" t="s">
        <v>74</v>
      </c>
      <c r="M17" s="137"/>
    </row>
    <row r="18" spans="2:14" ht="20.100000000000001" customHeight="1" x14ac:dyDescent="0.3">
      <c r="B18" s="186" t="s">
        <v>442</v>
      </c>
      <c r="C18" s="187"/>
      <c r="D18" s="187"/>
      <c r="E18" s="187"/>
      <c r="F18" s="187"/>
      <c r="G18" s="187"/>
      <c r="H18" s="187"/>
      <c r="I18" s="187"/>
      <c r="J18" s="187"/>
      <c r="K18" s="187"/>
      <c r="L18" s="187"/>
      <c r="M18" s="187"/>
      <c r="N18" s="188"/>
    </row>
    <row r="19" spans="2:14" ht="20.100000000000001" customHeight="1" x14ac:dyDescent="0.3">
      <c r="B19" s="189"/>
      <c r="C19" s="190"/>
      <c r="D19" s="190"/>
      <c r="E19" s="190"/>
      <c r="F19" s="190"/>
      <c r="G19" s="190"/>
      <c r="H19" s="190"/>
      <c r="I19" s="190"/>
      <c r="J19" s="190"/>
      <c r="K19" s="190"/>
      <c r="L19" s="190"/>
      <c r="M19" s="190"/>
      <c r="N19" s="191"/>
    </row>
    <row r="20" spans="2:14" ht="20.100000000000001" customHeight="1" x14ac:dyDescent="0.3">
      <c r="B20" s="189"/>
      <c r="C20" s="190"/>
      <c r="D20" s="190"/>
      <c r="E20" s="190"/>
      <c r="F20" s="190"/>
      <c r="G20" s="190"/>
      <c r="H20" s="190"/>
      <c r="I20" s="190"/>
      <c r="J20" s="190"/>
      <c r="K20" s="190"/>
      <c r="L20" s="190"/>
      <c r="M20" s="190"/>
      <c r="N20" s="191"/>
    </row>
    <row r="21" spans="2:14" ht="20.100000000000001" customHeight="1" x14ac:dyDescent="0.3">
      <c r="B21" s="189"/>
      <c r="C21" s="190"/>
      <c r="D21" s="190"/>
      <c r="E21" s="190"/>
      <c r="F21" s="190"/>
      <c r="G21" s="190"/>
      <c r="H21" s="190"/>
      <c r="I21" s="190"/>
      <c r="J21" s="190"/>
      <c r="K21" s="190"/>
      <c r="L21" s="190"/>
      <c r="M21" s="190"/>
      <c r="N21" s="191"/>
    </row>
    <row r="22" spans="2:14" ht="20.100000000000001" customHeight="1" x14ac:dyDescent="0.3">
      <c r="B22" s="192"/>
      <c r="C22" s="193"/>
      <c r="D22" s="193"/>
      <c r="E22" s="193"/>
      <c r="F22" s="193"/>
      <c r="G22" s="193"/>
      <c r="H22" s="193"/>
      <c r="I22" s="193"/>
      <c r="J22" s="193"/>
      <c r="K22" s="193"/>
      <c r="L22" s="193"/>
      <c r="M22" s="193"/>
      <c r="N22" s="194"/>
    </row>
  </sheetData>
  <sheetProtection algorithmName="SHA-512" hashValue="gAaphpt9Pfs+3BqitDmHRTGzY3Uau6LYi6lOtTFymFGGY1+sfaRehjyufz0GuSERK8ByR2g9rZuN0DF+tcJ+dA==" saltValue="Z/bnHDkhmUxfJ3ugIQwvBg==" spinCount="100000" sheet="1" objects="1" scenarios="1" selectLockedCells="1"/>
  <mergeCells count="3">
    <mergeCell ref="B4:N8"/>
    <mergeCell ref="B11:N15"/>
    <mergeCell ref="B18:N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191C5AB-2E51-48C5-88B2-734E34F3064A}">
          <x14:formula1>
            <xm:f>'F:\BazePodataka_1\seminarski_radovi\arhiva\[BPI_seminarski_predlozak_V1.xlsx]LOOKUP - HIDE u konačnoj verzi'!#REF!</xm:f>
          </x14:formula1>
          <xm:sqref>N27 L27 J27 H27 F27 D27 N6:N25 L6:L25 J6:J25 H6:H25 F6:F25 D6:D25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8B75-0F86-4266-BB7A-298071F328C2}">
  <dimension ref="A1:S84"/>
  <sheetViews>
    <sheetView showZeros="0" workbookViewId="0">
      <selection activeCell="B22" sqref="B22"/>
    </sheetView>
  </sheetViews>
  <sheetFormatPr defaultColWidth="15.875" defaultRowHeight="13.8" x14ac:dyDescent="0.3"/>
  <cols>
    <col min="1" max="1" width="7.625" style="2" customWidth="1"/>
    <col min="2" max="2" width="20.875" customWidth="1"/>
    <col min="3" max="3" width="7.875" customWidth="1"/>
    <col min="4" max="18" width="17.875" customWidth="1"/>
    <col min="19" max="19" width="8.875" style="1" customWidth="1"/>
  </cols>
  <sheetData>
    <row r="1" spans="1:19" ht="15" customHeight="1" x14ac:dyDescent="0.3">
      <c r="A1" s="5" t="s">
        <v>17</v>
      </c>
      <c r="S1"/>
    </row>
    <row r="2" spans="1:19" ht="15" customHeight="1" x14ac:dyDescent="0.3">
      <c r="A2" s="6" t="s">
        <v>18</v>
      </c>
      <c r="S2"/>
    </row>
    <row r="3" spans="1:19" ht="15" customHeight="1" x14ac:dyDescent="0.3">
      <c r="A3" s="27"/>
      <c r="S3"/>
    </row>
    <row r="4" spans="1:19" ht="15" customHeight="1" x14ac:dyDescent="0.3">
      <c r="A4" s="27"/>
      <c r="B4" s="22" t="s">
        <v>83</v>
      </c>
      <c r="C4" s="24" t="s">
        <v>139</v>
      </c>
      <c r="D4" s="24"/>
      <c r="E4" s="21"/>
      <c r="F4" s="21"/>
      <c r="H4" s="46"/>
      <c r="S4"/>
    </row>
    <row r="5" spans="1:19" ht="15" customHeight="1" x14ac:dyDescent="0.3">
      <c r="A5" s="27"/>
      <c r="B5" s="21"/>
      <c r="C5" s="21" t="s">
        <v>147</v>
      </c>
      <c r="D5" s="21"/>
      <c r="E5" s="21"/>
      <c r="F5" s="21"/>
      <c r="H5" s="46"/>
      <c r="S5"/>
    </row>
    <row r="6" spans="1:19" ht="15" customHeight="1" x14ac:dyDescent="0.3">
      <c r="A6" s="27"/>
      <c r="B6" s="21"/>
      <c r="C6" s="65" t="s">
        <v>248</v>
      </c>
      <c r="D6" s="21"/>
      <c r="E6" s="21"/>
      <c r="F6" s="21"/>
      <c r="S6"/>
    </row>
    <row r="7" spans="1:19" ht="15" customHeight="1" x14ac:dyDescent="0.3">
      <c r="A7" s="27"/>
      <c r="B7" s="21"/>
      <c r="C7" s="65" t="s">
        <v>168</v>
      </c>
      <c r="D7" s="21"/>
      <c r="E7" s="21"/>
      <c r="F7" s="21"/>
      <c r="S7"/>
    </row>
    <row r="8" spans="1:19" ht="15" customHeight="1" x14ac:dyDescent="0.3">
      <c r="A8" s="27"/>
      <c r="B8" s="21"/>
      <c r="C8" s="65" t="s">
        <v>169</v>
      </c>
      <c r="D8" s="21"/>
      <c r="E8" s="21"/>
      <c r="F8" s="21"/>
      <c r="S8"/>
    </row>
    <row r="9" spans="1:19" ht="15" customHeight="1" x14ac:dyDescent="0.3">
      <c r="A9" s="27"/>
      <c r="B9" s="21"/>
      <c r="C9" s="65" t="s">
        <v>170</v>
      </c>
      <c r="D9" s="21"/>
      <c r="E9" s="21"/>
      <c r="F9" s="21"/>
      <c r="S9"/>
    </row>
    <row r="10" spans="1:19" ht="15" customHeight="1" x14ac:dyDescent="0.3">
      <c r="A10" s="27"/>
      <c r="B10" s="21"/>
      <c r="C10" s="21" t="s">
        <v>146</v>
      </c>
      <c r="D10" s="21"/>
      <c r="E10" s="21"/>
      <c r="F10" s="21"/>
      <c r="S10"/>
    </row>
    <row r="11" spans="1:19" ht="15" customHeight="1" x14ac:dyDescent="0.3">
      <c r="A11" s="27"/>
      <c r="S11"/>
    </row>
    <row r="12" spans="1:19" s="4" customFormat="1" ht="30" customHeight="1" x14ac:dyDescent="0.3">
      <c r="A12" s="36" t="s">
        <v>2</v>
      </c>
      <c r="B12" s="37" t="s">
        <v>1</v>
      </c>
      <c r="C12" s="39" t="s">
        <v>145</v>
      </c>
      <c r="D12" s="38" t="s">
        <v>7</v>
      </c>
      <c r="E12" s="38" t="s">
        <v>8</v>
      </c>
      <c r="F12" s="38" t="s">
        <v>9</v>
      </c>
      <c r="G12" s="38" t="s">
        <v>10</v>
      </c>
      <c r="H12" s="38" t="s">
        <v>11</v>
      </c>
      <c r="I12" s="38" t="s">
        <v>12</v>
      </c>
      <c r="J12" s="38" t="s">
        <v>13</v>
      </c>
      <c r="K12" s="38" t="s">
        <v>14</v>
      </c>
      <c r="L12" s="38" t="s">
        <v>15</v>
      </c>
      <c r="M12" s="38" t="s">
        <v>16</v>
      </c>
      <c r="N12" s="38" t="s">
        <v>46</v>
      </c>
      <c r="O12" s="38" t="s">
        <v>47</v>
      </c>
      <c r="P12" s="38" t="s">
        <v>48</v>
      </c>
      <c r="Q12" s="38" t="s">
        <v>49</v>
      </c>
      <c r="R12" s="38" t="s">
        <v>50</v>
      </c>
      <c r="S12" s="39" t="s">
        <v>3</v>
      </c>
    </row>
    <row r="13" spans="1:19" ht="15" customHeight="1" x14ac:dyDescent="0.3">
      <c r="A13" s="35">
        <f>IF(B13="","",ROW(A1))</f>
        <v>1</v>
      </c>
      <c r="B13" s="120" t="s">
        <v>314</v>
      </c>
      <c r="C13" s="120" t="s">
        <v>163</v>
      </c>
      <c r="D13" s="120" t="s">
        <v>278</v>
      </c>
      <c r="E13" s="120" t="s">
        <v>149</v>
      </c>
      <c r="F13" s="120" t="s">
        <v>148</v>
      </c>
      <c r="G13" s="120" t="s">
        <v>279</v>
      </c>
      <c r="H13" s="120" t="s">
        <v>280</v>
      </c>
      <c r="I13" s="120" t="s">
        <v>281</v>
      </c>
      <c r="J13" s="120" t="s">
        <v>282</v>
      </c>
      <c r="K13" s="120" t="s">
        <v>283</v>
      </c>
      <c r="L13" s="120" t="s">
        <v>284</v>
      </c>
      <c r="M13" s="120" t="s">
        <v>285</v>
      </c>
      <c r="N13" s="120" t="s">
        <v>286</v>
      </c>
      <c r="O13" s="120"/>
      <c r="P13" s="120"/>
      <c r="Q13" s="120"/>
      <c r="R13" s="120"/>
      <c r="S13" s="40">
        <f>COUNTA(D13:R13)</f>
        <v>11</v>
      </c>
    </row>
    <row r="14" spans="1:19" ht="15" customHeight="1" x14ac:dyDescent="0.3">
      <c r="A14" s="35">
        <f>IF(B14="","",ROW(A2))</f>
        <v>2</v>
      </c>
      <c r="B14" s="120" t="s">
        <v>315</v>
      </c>
      <c r="C14" s="120" t="s">
        <v>163</v>
      </c>
      <c r="D14" s="120" t="s">
        <v>287</v>
      </c>
      <c r="E14" s="120" t="s">
        <v>288</v>
      </c>
      <c r="F14" s="120"/>
      <c r="G14" s="120"/>
      <c r="H14" s="120"/>
      <c r="I14" s="120"/>
      <c r="J14" s="120"/>
      <c r="K14" s="120"/>
      <c r="L14" s="120"/>
      <c r="M14" s="120"/>
      <c r="N14" s="120"/>
      <c r="O14" s="120"/>
      <c r="P14" s="120"/>
      <c r="Q14" s="120"/>
      <c r="R14" s="120"/>
      <c r="S14" s="40">
        <f t="shared" ref="S14:S42" si="0">COUNTA(D14:R14)</f>
        <v>2</v>
      </c>
    </row>
    <row r="15" spans="1:19" ht="15" customHeight="1" x14ac:dyDescent="0.3">
      <c r="A15" s="35">
        <f>IF(B15="","",ROW(A3))</f>
        <v>3</v>
      </c>
      <c r="B15" s="120" t="s">
        <v>316</v>
      </c>
      <c r="C15" s="120" t="s">
        <v>163</v>
      </c>
      <c r="D15" s="120" t="s">
        <v>289</v>
      </c>
      <c r="E15" s="120" t="s">
        <v>288</v>
      </c>
      <c r="F15" s="120"/>
      <c r="G15" s="120"/>
      <c r="H15" s="120"/>
      <c r="I15" s="120"/>
      <c r="J15" s="120"/>
      <c r="K15" s="120"/>
      <c r="L15" s="120"/>
      <c r="M15" s="120"/>
      <c r="N15" s="120"/>
      <c r="O15" s="120"/>
      <c r="P15" s="120"/>
      <c r="Q15" s="120"/>
      <c r="R15" s="120"/>
      <c r="S15" s="40">
        <f t="shared" si="0"/>
        <v>2</v>
      </c>
    </row>
    <row r="16" spans="1:19" ht="15" customHeight="1" x14ac:dyDescent="0.3">
      <c r="A16" s="35">
        <f>IF(B16="","",ROW(A4))</f>
        <v>4</v>
      </c>
      <c r="B16" s="120" t="s">
        <v>317</v>
      </c>
      <c r="C16" s="120" t="s">
        <v>163</v>
      </c>
      <c r="D16" s="120" t="s">
        <v>290</v>
      </c>
      <c r="E16" s="120" t="s">
        <v>149</v>
      </c>
      <c r="F16" s="120" t="s">
        <v>148</v>
      </c>
      <c r="G16" s="120" t="s">
        <v>291</v>
      </c>
      <c r="H16" s="120" t="s">
        <v>292</v>
      </c>
      <c r="I16" s="120"/>
      <c r="J16" s="120"/>
      <c r="K16" s="120"/>
      <c r="L16" s="120"/>
      <c r="M16" s="120"/>
      <c r="N16" s="120"/>
      <c r="O16" s="120"/>
      <c r="P16" s="120"/>
      <c r="Q16" s="120"/>
      <c r="R16" s="120"/>
      <c r="S16" s="40">
        <f t="shared" si="0"/>
        <v>5</v>
      </c>
    </row>
    <row r="17" spans="1:19" ht="15" customHeight="1" x14ac:dyDescent="0.3">
      <c r="A17" s="35">
        <f>IF(B17="","",ROW(A5))</f>
        <v>5</v>
      </c>
      <c r="B17" s="120" t="s">
        <v>318</v>
      </c>
      <c r="C17" s="120" t="s">
        <v>163</v>
      </c>
      <c r="D17" s="120" t="s">
        <v>293</v>
      </c>
      <c r="E17" s="120" t="s">
        <v>149</v>
      </c>
      <c r="F17" s="120" t="s">
        <v>148</v>
      </c>
      <c r="G17" s="120" t="s">
        <v>294</v>
      </c>
      <c r="H17" s="120"/>
      <c r="I17" s="120"/>
      <c r="J17" s="120"/>
      <c r="K17" s="120"/>
      <c r="L17" s="120"/>
      <c r="M17" s="120"/>
      <c r="N17" s="120"/>
      <c r="O17" s="120"/>
      <c r="P17" s="120"/>
      <c r="Q17" s="120"/>
      <c r="R17" s="120"/>
      <c r="S17" s="40">
        <f t="shared" si="0"/>
        <v>4</v>
      </c>
    </row>
    <row r="18" spans="1:19" ht="15" customHeight="1" x14ac:dyDescent="0.3">
      <c r="A18" s="35">
        <f t="shared" ref="A18:A42" si="1">IF(B18="","",ROW(A6))</f>
        <v>6</v>
      </c>
      <c r="B18" s="120" t="s">
        <v>319</v>
      </c>
      <c r="C18" s="120" t="s">
        <v>163</v>
      </c>
      <c r="D18" s="120" t="s">
        <v>295</v>
      </c>
      <c r="E18" s="120" t="s">
        <v>288</v>
      </c>
      <c r="F18" s="120"/>
      <c r="G18" s="120"/>
      <c r="H18" s="120"/>
      <c r="I18" s="120"/>
      <c r="J18" s="120"/>
      <c r="K18" s="120"/>
      <c r="L18" s="120"/>
      <c r="M18" s="120"/>
      <c r="N18" s="120"/>
      <c r="O18" s="120"/>
      <c r="P18" s="120"/>
      <c r="Q18" s="120"/>
      <c r="R18" s="120"/>
      <c r="S18" s="40">
        <f t="shared" si="0"/>
        <v>2</v>
      </c>
    </row>
    <row r="19" spans="1:19" ht="15" customHeight="1" x14ac:dyDescent="0.3">
      <c r="A19" s="35">
        <f t="shared" si="1"/>
        <v>7</v>
      </c>
      <c r="B19" s="120" t="s">
        <v>296</v>
      </c>
      <c r="C19" s="120" t="s">
        <v>163</v>
      </c>
      <c r="D19" s="120" t="s">
        <v>297</v>
      </c>
      <c r="E19" s="120" t="s">
        <v>298</v>
      </c>
      <c r="F19" s="120" t="s">
        <v>299</v>
      </c>
      <c r="G19" s="120" t="s">
        <v>300</v>
      </c>
      <c r="H19" s="120" t="s">
        <v>301</v>
      </c>
      <c r="I19" s="120" t="s">
        <v>302</v>
      </c>
      <c r="J19" s="120"/>
      <c r="K19" s="120"/>
      <c r="L19" s="120"/>
      <c r="M19" s="120"/>
      <c r="N19" s="120"/>
      <c r="O19" s="120"/>
      <c r="P19" s="120"/>
      <c r="Q19" s="120"/>
      <c r="R19" s="120"/>
      <c r="S19" s="40">
        <f t="shared" si="0"/>
        <v>6</v>
      </c>
    </row>
    <row r="20" spans="1:19" ht="15" customHeight="1" x14ac:dyDescent="0.3">
      <c r="A20" s="35">
        <f t="shared" si="1"/>
        <v>8</v>
      </c>
      <c r="B20" s="120" t="s">
        <v>303</v>
      </c>
      <c r="C20" s="120" t="s">
        <v>163</v>
      </c>
      <c r="D20" s="120" t="s">
        <v>297</v>
      </c>
      <c r="E20" s="120" t="s">
        <v>298</v>
      </c>
      <c r="F20" s="120" t="s">
        <v>304</v>
      </c>
      <c r="G20" s="120" t="s">
        <v>301</v>
      </c>
      <c r="H20" s="120" t="s">
        <v>299</v>
      </c>
      <c r="I20" s="120"/>
      <c r="J20" s="120"/>
      <c r="K20" s="120"/>
      <c r="L20" s="120"/>
      <c r="M20" s="120"/>
      <c r="N20" s="120"/>
      <c r="O20" s="120"/>
      <c r="P20" s="120"/>
      <c r="Q20" s="120"/>
      <c r="R20" s="120"/>
      <c r="S20" s="40">
        <f t="shared" si="0"/>
        <v>5</v>
      </c>
    </row>
    <row r="21" spans="1:19" ht="15" customHeight="1" x14ac:dyDescent="0.3">
      <c r="A21" s="35">
        <f t="shared" si="1"/>
        <v>9</v>
      </c>
      <c r="B21" s="120" t="s">
        <v>320</v>
      </c>
      <c r="C21" s="120" t="s">
        <v>163</v>
      </c>
      <c r="D21" s="120" t="s">
        <v>305</v>
      </c>
      <c r="E21" s="120" t="s">
        <v>306</v>
      </c>
      <c r="F21" s="120"/>
      <c r="G21" s="120"/>
      <c r="H21" s="120"/>
      <c r="I21" s="120"/>
      <c r="J21" s="120"/>
      <c r="K21" s="120"/>
      <c r="L21" s="120"/>
      <c r="M21" s="120"/>
      <c r="N21" s="120"/>
      <c r="O21" s="120"/>
      <c r="P21" s="120"/>
      <c r="Q21" s="120"/>
      <c r="R21" s="120"/>
      <c r="S21" s="40">
        <f t="shared" si="0"/>
        <v>2</v>
      </c>
    </row>
    <row r="22" spans="1:19" ht="15" customHeight="1" x14ac:dyDescent="0.3">
      <c r="A22" s="35" t="str">
        <f t="shared" si="1"/>
        <v/>
      </c>
      <c r="B22" s="120"/>
      <c r="C22" s="120"/>
      <c r="D22" s="120"/>
      <c r="E22" s="120"/>
      <c r="F22" s="120"/>
      <c r="G22" s="120"/>
      <c r="H22" s="120"/>
      <c r="I22" s="120"/>
      <c r="J22" s="120"/>
      <c r="K22" s="120"/>
      <c r="L22" s="120"/>
      <c r="M22" s="120"/>
      <c r="N22" s="120"/>
      <c r="O22" s="120"/>
      <c r="P22" s="120"/>
      <c r="Q22" s="120"/>
      <c r="R22" s="120"/>
      <c r="S22" s="40">
        <f t="shared" si="0"/>
        <v>0</v>
      </c>
    </row>
    <row r="23" spans="1:19" ht="15" customHeight="1" x14ac:dyDescent="0.3">
      <c r="A23" s="35" t="str">
        <f t="shared" si="1"/>
        <v/>
      </c>
      <c r="B23" s="120"/>
      <c r="C23" s="120"/>
      <c r="D23" s="120"/>
      <c r="E23" s="120"/>
      <c r="F23" s="120"/>
      <c r="G23" s="120"/>
      <c r="H23" s="120"/>
      <c r="I23" s="120"/>
      <c r="J23" s="120"/>
      <c r="K23" s="120"/>
      <c r="L23" s="120"/>
      <c r="M23" s="120"/>
      <c r="N23" s="120"/>
      <c r="O23" s="120"/>
      <c r="P23" s="120"/>
      <c r="Q23" s="120"/>
      <c r="R23" s="120"/>
      <c r="S23" s="40">
        <f t="shared" si="0"/>
        <v>0</v>
      </c>
    </row>
    <row r="24" spans="1:19" ht="15" customHeight="1" x14ac:dyDescent="0.3">
      <c r="A24" s="35" t="str">
        <f t="shared" si="1"/>
        <v/>
      </c>
      <c r="B24" s="120"/>
      <c r="C24" s="120"/>
      <c r="D24" s="120"/>
      <c r="E24" s="120"/>
      <c r="F24" s="120"/>
      <c r="G24" s="120"/>
      <c r="H24" s="120"/>
      <c r="I24" s="120"/>
      <c r="J24" s="120"/>
      <c r="K24" s="120"/>
      <c r="L24" s="120"/>
      <c r="M24" s="120"/>
      <c r="N24" s="120"/>
      <c r="O24" s="120"/>
      <c r="P24" s="120"/>
      <c r="Q24" s="120"/>
      <c r="R24" s="120"/>
      <c r="S24" s="40">
        <f t="shared" si="0"/>
        <v>0</v>
      </c>
    </row>
    <row r="25" spans="1:19" ht="15" customHeight="1" x14ac:dyDescent="0.3">
      <c r="A25" s="35" t="str">
        <f t="shared" si="1"/>
        <v/>
      </c>
      <c r="B25" s="120"/>
      <c r="C25" s="120"/>
      <c r="D25" s="120"/>
      <c r="E25" s="120"/>
      <c r="F25" s="120"/>
      <c r="G25" s="120"/>
      <c r="H25" s="120"/>
      <c r="I25" s="120"/>
      <c r="J25" s="120"/>
      <c r="K25" s="120"/>
      <c r="L25" s="120"/>
      <c r="M25" s="120"/>
      <c r="N25" s="120"/>
      <c r="O25" s="120"/>
      <c r="P25" s="120"/>
      <c r="Q25" s="120"/>
      <c r="R25" s="120"/>
      <c r="S25" s="40">
        <f t="shared" si="0"/>
        <v>0</v>
      </c>
    </row>
    <row r="26" spans="1:19" ht="15" customHeight="1" x14ac:dyDescent="0.3">
      <c r="A26" s="35" t="str">
        <f t="shared" si="1"/>
        <v/>
      </c>
      <c r="B26" s="120"/>
      <c r="C26" s="120"/>
      <c r="D26" s="120"/>
      <c r="E26" s="120"/>
      <c r="F26" s="120"/>
      <c r="G26" s="120"/>
      <c r="H26" s="120"/>
      <c r="I26" s="120"/>
      <c r="J26" s="120"/>
      <c r="K26" s="120"/>
      <c r="L26" s="120"/>
      <c r="M26" s="120"/>
      <c r="N26" s="120"/>
      <c r="O26" s="120"/>
      <c r="P26" s="120"/>
      <c r="Q26" s="120"/>
      <c r="R26" s="120"/>
      <c r="S26" s="40">
        <f t="shared" si="0"/>
        <v>0</v>
      </c>
    </row>
    <row r="27" spans="1:19" ht="15" customHeight="1" x14ac:dyDescent="0.3">
      <c r="A27" s="35" t="str">
        <f t="shared" si="1"/>
        <v/>
      </c>
      <c r="B27" s="120"/>
      <c r="C27" s="120"/>
      <c r="D27" s="120"/>
      <c r="E27" s="120"/>
      <c r="F27" s="120"/>
      <c r="G27" s="120"/>
      <c r="H27" s="120"/>
      <c r="I27" s="120"/>
      <c r="J27" s="120"/>
      <c r="K27" s="120"/>
      <c r="L27" s="120"/>
      <c r="M27" s="120"/>
      <c r="N27" s="120"/>
      <c r="O27" s="120"/>
      <c r="P27" s="120"/>
      <c r="Q27" s="120"/>
      <c r="R27" s="120"/>
      <c r="S27" s="40">
        <f t="shared" si="0"/>
        <v>0</v>
      </c>
    </row>
    <row r="28" spans="1:19" ht="15" customHeight="1" x14ac:dyDescent="0.3">
      <c r="A28" s="35" t="str">
        <f t="shared" si="1"/>
        <v/>
      </c>
      <c r="B28" s="120"/>
      <c r="C28" s="120"/>
      <c r="D28" s="120"/>
      <c r="E28" s="120"/>
      <c r="F28" s="120"/>
      <c r="G28" s="120"/>
      <c r="H28" s="120"/>
      <c r="I28" s="120"/>
      <c r="J28" s="120"/>
      <c r="K28" s="120"/>
      <c r="L28" s="120"/>
      <c r="M28" s="120"/>
      <c r="N28" s="120"/>
      <c r="O28" s="120"/>
      <c r="P28" s="120"/>
      <c r="Q28" s="120"/>
      <c r="R28" s="120"/>
      <c r="S28" s="40">
        <f t="shared" si="0"/>
        <v>0</v>
      </c>
    </row>
    <row r="29" spans="1:19" ht="15" customHeight="1" x14ac:dyDescent="0.3">
      <c r="A29" s="35" t="str">
        <f t="shared" si="1"/>
        <v/>
      </c>
      <c r="B29" s="120"/>
      <c r="C29" s="120"/>
      <c r="D29" s="120"/>
      <c r="E29" s="120"/>
      <c r="F29" s="120"/>
      <c r="G29" s="120"/>
      <c r="H29" s="120"/>
      <c r="I29" s="120"/>
      <c r="J29" s="120"/>
      <c r="K29" s="120"/>
      <c r="L29" s="120"/>
      <c r="M29" s="120"/>
      <c r="N29" s="120"/>
      <c r="O29" s="120"/>
      <c r="P29" s="120"/>
      <c r="Q29" s="120"/>
      <c r="R29" s="120"/>
      <c r="S29" s="40">
        <f t="shared" si="0"/>
        <v>0</v>
      </c>
    </row>
    <row r="30" spans="1:19" ht="15" customHeight="1" x14ac:dyDescent="0.3">
      <c r="A30" s="35" t="str">
        <f t="shared" si="1"/>
        <v/>
      </c>
      <c r="B30" s="120"/>
      <c r="C30" s="120"/>
      <c r="D30" s="120"/>
      <c r="E30" s="120"/>
      <c r="F30" s="120"/>
      <c r="G30" s="120"/>
      <c r="H30" s="120"/>
      <c r="I30" s="120"/>
      <c r="J30" s="120"/>
      <c r="K30" s="120"/>
      <c r="L30" s="120"/>
      <c r="M30" s="120"/>
      <c r="N30" s="120"/>
      <c r="O30" s="120"/>
      <c r="P30" s="120"/>
      <c r="Q30" s="120"/>
      <c r="R30" s="120"/>
      <c r="S30" s="40">
        <f t="shared" si="0"/>
        <v>0</v>
      </c>
    </row>
    <row r="31" spans="1:19" ht="15" customHeight="1" x14ac:dyDescent="0.3">
      <c r="A31" s="35" t="str">
        <f t="shared" si="1"/>
        <v/>
      </c>
      <c r="B31" s="120"/>
      <c r="C31" s="120"/>
      <c r="D31" s="120"/>
      <c r="E31" s="120"/>
      <c r="F31" s="120"/>
      <c r="G31" s="120"/>
      <c r="H31" s="120"/>
      <c r="I31" s="120"/>
      <c r="J31" s="120"/>
      <c r="K31" s="120"/>
      <c r="L31" s="120"/>
      <c r="M31" s="120"/>
      <c r="N31" s="120"/>
      <c r="O31" s="120"/>
      <c r="P31" s="120"/>
      <c r="Q31" s="120"/>
      <c r="R31" s="120"/>
      <c r="S31" s="40">
        <f t="shared" si="0"/>
        <v>0</v>
      </c>
    </row>
    <row r="32" spans="1:19" ht="15" customHeight="1" x14ac:dyDescent="0.3">
      <c r="A32" s="35" t="str">
        <f t="shared" si="1"/>
        <v/>
      </c>
      <c r="B32" s="120"/>
      <c r="C32" s="120"/>
      <c r="D32" s="120"/>
      <c r="E32" s="120"/>
      <c r="F32" s="120"/>
      <c r="G32" s="120"/>
      <c r="H32" s="120"/>
      <c r="I32" s="120"/>
      <c r="J32" s="120"/>
      <c r="K32" s="120"/>
      <c r="L32" s="120"/>
      <c r="M32" s="120"/>
      <c r="N32" s="120"/>
      <c r="O32" s="120"/>
      <c r="P32" s="120"/>
      <c r="Q32" s="120"/>
      <c r="R32" s="120"/>
      <c r="S32" s="40">
        <f t="shared" si="0"/>
        <v>0</v>
      </c>
    </row>
    <row r="33" spans="1:19" ht="15" customHeight="1" x14ac:dyDescent="0.3">
      <c r="A33" s="35" t="str">
        <f t="shared" si="1"/>
        <v/>
      </c>
      <c r="B33" s="120"/>
      <c r="C33" s="120"/>
      <c r="D33" s="120"/>
      <c r="E33" s="120"/>
      <c r="F33" s="120"/>
      <c r="G33" s="120"/>
      <c r="H33" s="120"/>
      <c r="I33" s="120"/>
      <c r="J33" s="120"/>
      <c r="K33" s="120"/>
      <c r="L33" s="120"/>
      <c r="M33" s="120"/>
      <c r="N33" s="120"/>
      <c r="O33" s="120"/>
      <c r="P33" s="120"/>
      <c r="Q33" s="120"/>
      <c r="R33" s="120"/>
      <c r="S33" s="40">
        <f t="shared" si="0"/>
        <v>0</v>
      </c>
    </row>
    <row r="34" spans="1:19" ht="15" customHeight="1" x14ac:dyDescent="0.3">
      <c r="A34" s="35" t="str">
        <f t="shared" si="1"/>
        <v/>
      </c>
      <c r="B34" s="120"/>
      <c r="C34" s="120"/>
      <c r="D34" s="120"/>
      <c r="E34" s="120"/>
      <c r="F34" s="120"/>
      <c r="G34" s="120"/>
      <c r="H34" s="120"/>
      <c r="I34" s="120"/>
      <c r="J34" s="120"/>
      <c r="K34" s="120"/>
      <c r="L34" s="120"/>
      <c r="M34" s="120"/>
      <c r="N34" s="120"/>
      <c r="O34" s="120"/>
      <c r="P34" s="120"/>
      <c r="Q34" s="120"/>
      <c r="R34" s="120"/>
      <c r="S34" s="40">
        <f t="shared" si="0"/>
        <v>0</v>
      </c>
    </row>
    <row r="35" spans="1:19" ht="15" customHeight="1" x14ac:dyDescent="0.3">
      <c r="A35" s="35" t="str">
        <f t="shared" si="1"/>
        <v/>
      </c>
      <c r="B35" s="120"/>
      <c r="C35" s="120"/>
      <c r="D35" s="120"/>
      <c r="E35" s="120"/>
      <c r="F35" s="120"/>
      <c r="G35" s="120"/>
      <c r="H35" s="120"/>
      <c r="I35" s="120"/>
      <c r="J35" s="120"/>
      <c r="K35" s="120"/>
      <c r="L35" s="120"/>
      <c r="M35" s="120"/>
      <c r="N35" s="120"/>
      <c r="O35" s="120"/>
      <c r="P35" s="120"/>
      <c r="Q35" s="120"/>
      <c r="R35" s="120"/>
      <c r="S35" s="40">
        <f t="shared" si="0"/>
        <v>0</v>
      </c>
    </row>
    <row r="36" spans="1:19" ht="15" customHeight="1" x14ac:dyDescent="0.3">
      <c r="A36" s="35" t="str">
        <f t="shared" si="1"/>
        <v/>
      </c>
      <c r="B36" s="120"/>
      <c r="C36" s="120"/>
      <c r="D36" s="120"/>
      <c r="E36" s="120"/>
      <c r="F36" s="120"/>
      <c r="G36" s="120"/>
      <c r="H36" s="120"/>
      <c r="I36" s="120"/>
      <c r="J36" s="120"/>
      <c r="K36" s="120"/>
      <c r="L36" s="120"/>
      <c r="M36" s="120"/>
      <c r="N36" s="120"/>
      <c r="O36" s="120"/>
      <c r="P36" s="120"/>
      <c r="Q36" s="120"/>
      <c r="R36" s="120"/>
      <c r="S36" s="40">
        <f t="shared" si="0"/>
        <v>0</v>
      </c>
    </row>
    <row r="37" spans="1:19" ht="15" customHeight="1" x14ac:dyDescent="0.3">
      <c r="A37" s="35" t="str">
        <f t="shared" si="1"/>
        <v/>
      </c>
      <c r="B37" s="120"/>
      <c r="C37" s="120"/>
      <c r="D37" s="120"/>
      <c r="E37" s="120"/>
      <c r="F37" s="120"/>
      <c r="G37" s="120"/>
      <c r="H37" s="120"/>
      <c r="I37" s="120"/>
      <c r="J37" s="120"/>
      <c r="K37" s="120"/>
      <c r="L37" s="120"/>
      <c r="M37" s="120"/>
      <c r="N37" s="120"/>
      <c r="O37" s="120"/>
      <c r="P37" s="120"/>
      <c r="Q37" s="120"/>
      <c r="R37" s="120"/>
      <c r="S37" s="40">
        <f t="shared" si="0"/>
        <v>0</v>
      </c>
    </row>
    <row r="38" spans="1:19" ht="15" customHeight="1" x14ac:dyDescent="0.3">
      <c r="A38" s="35" t="str">
        <f t="shared" si="1"/>
        <v/>
      </c>
      <c r="B38" s="120"/>
      <c r="C38" s="120"/>
      <c r="D38" s="120"/>
      <c r="E38" s="120"/>
      <c r="F38" s="120"/>
      <c r="G38" s="120"/>
      <c r="H38" s="120"/>
      <c r="I38" s="120"/>
      <c r="J38" s="120"/>
      <c r="K38" s="120"/>
      <c r="L38" s="120"/>
      <c r="M38" s="120"/>
      <c r="N38" s="120"/>
      <c r="O38" s="120"/>
      <c r="P38" s="120"/>
      <c r="Q38" s="120"/>
      <c r="R38" s="120"/>
      <c r="S38" s="40">
        <f t="shared" si="0"/>
        <v>0</v>
      </c>
    </row>
    <row r="39" spans="1:19" ht="15" customHeight="1" x14ac:dyDescent="0.3">
      <c r="A39" s="35" t="str">
        <f t="shared" si="1"/>
        <v/>
      </c>
      <c r="B39" s="120"/>
      <c r="C39" s="120"/>
      <c r="D39" s="120"/>
      <c r="E39" s="120"/>
      <c r="F39" s="120"/>
      <c r="G39" s="120"/>
      <c r="H39" s="120"/>
      <c r="I39" s="120"/>
      <c r="J39" s="120"/>
      <c r="K39" s="120"/>
      <c r="L39" s="120"/>
      <c r="M39" s="120"/>
      <c r="N39" s="120"/>
      <c r="O39" s="120"/>
      <c r="P39" s="120"/>
      <c r="Q39" s="120"/>
      <c r="R39" s="120"/>
      <c r="S39" s="40">
        <f t="shared" si="0"/>
        <v>0</v>
      </c>
    </row>
    <row r="40" spans="1:19" ht="15" customHeight="1" x14ac:dyDescent="0.3">
      <c r="A40" s="35" t="str">
        <f t="shared" si="1"/>
        <v/>
      </c>
      <c r="B40" s="120"/>
      <c r="C40" s="120"/>
      <c r="D40" s="120"/>
      <c r="E40" s="120"/>
      <c r="F40" s="120"/>
      <c r="G40" s="120"/>
      <c r="H40" s="120"/>
      <c r="I40" s="120"/>
      <c r="J40" s="120"/>
      <c r="K40" s="120"/>
      <c r="L40" s="120"/>
      <c r="M40" s="120"/>
      <c r="N40" s="120"/>
      <c r="O40" s="120"/>
      <c r="P40" s="120"/>
      <c r="Q40" s="120"/>
      <c r="R40" s="120"/>
      <c r="S40" s="40">
        <f t="shared" si="0"/>
        <v>0</v>
      </c>
    </row>
    <row r="41" spans="1:19" ht="15" customHeight="1" x14ac:dyDescent="0.3">
      <c r="A41" s="35" t="str">
        <f t="shared" si="1"/>
        <v/>
      </c>
      <c r="B41" s="120"/>
      <c r="C41" s="120"/>
      <c r="D41" s="120"/>
      <c r="E41" s="120"/>
      <c r="F41" s="120"/>
      <c r="G41" s="120"/>
      <c r="H41" s="120"/>
      <c r="I41" s="120"/>
      <c r="J41" s="120"/>
      <c r="K41" s="120"/>
      <c r="L41" s="120"/>
      <c r="M41" s="120"/>
      <c r="N41" s="120"/>
      <c r="O41" s="120"/>
      <c r="P41" s="120"/>
      <c r="Q41" s="120"/>
      <c r="R41" s="120"/>
      <c r="S41" s="40">
        <f t="shared" si="0"/>
        <v>0</v>
      </c>
    </row>
    <row r="42" spans="1:19" ht="15" customHeight="1" x14ac:dyDescent="0.3">
      <c r="A42" s="35" t="str">
        <f t="shared" si="1"/>
        <v/>
      </c>
      <c r="B42" s="120"/>
      <c r="C42" s="120"/>
      <c r="D42" s="120"/>
      <c r="E42" s="120"/>
      <c r="F42" s="120"/>
      <c r="G42" s="120"/>
      <c r="H42" s="120"/>
      <c r="I42" s="120"/>
      <c r="J42" s="120"/>
      <c r="K42" s="120"/>
      <c r="L42" s="120"/>
      <c r="M42" s="120"/>
      <c r="N42" s="120"/>
      <c r="O42" s="120"/>
      <c r="P42" s="120"/>
      <c r="Q42" s="120"/>
      <c r="R42" s="120"/>
      <c r="S42" s="40">
        <f t="shared" si="0"/>
        <v>0</v>
      </c>
    </row>
    <row r="43" spans="1:19" ht="20.100000000000001" customHeight="1" x14ac:dyDescent="0.3">
      <c r="A43" s="33">
        <f>COUNTA($A$13:$A$42)-COUNTBLANK($A$13:$A$42)</f>
        <v>9</v>
      </c>
      <c r="B43" s="42"/>
      <c r="C43" s="42"/>
      <c r="D43" s="42"/>
      <c r="E43" s="42"/>
      <c r="F43" s="42"/>
      <c r="G43" s="42"/>
      <c r="H43" s="42"/>
      <c r="I43" s="42"/>
      <c r="J43" s="42"/>
      <c r="K43" s="42"/>
      <c r="L43" s="42"/>
      <c r="M43" s="42"/>
      <c r="N43" s="42"/>
      <c r="O43" s="42"/>
      <c r="P43" s="42"/>
      <c r="Q43" s="42"/>
      <c r="R43" s="42"/>
      <c r="S43" s="43"/>
    </row>
    <row r="53" spans="1:19" ht="15" hidden="1" customHeight="1" x14ac:dyDescent="0.3">
      <c r="B53" s="46" t="s">
        <v>276</v>
      </c>
    </row>
    <row r="54" spans="1:19" ht="15" hidden="1" customHeight="1" x14ac:dyDescent="0.3">
      <c r="A54" s="2">
        <v>1</v>
      </c>
      <c r="B54" t="str">
        <f>IF(B13="","",IF(ISERROR(VLOOKUP(B13,'4.2.1. Prevođenje entiteta'!$B$20:$B$49,1,FALSE))=FALSE,"",B13&amp;" - "))</f>
        <v/>
      </c>
      <c r="D54" t="str">
        <f>IF(D13="","",IF(ISERROR(VLOOKUP(D13,'4.2.1. Prevođenje entiteta'!$D$20:$D$49,1,FALSE))=FALSE,"",D13&amp;" - "))</f>
        <v/>
      </c>
      <c r="E54" t="str">
        <f>IF(E13="","",IF(ISERROR(VLOOKUP(E13,'4.2.1. Prevođenje entiteta'!$F$20:$F$49,1,FALSE))=FALSE,"",E13&amp;" - "))</f>
        <v/>
      </c>
      <c r="F54" t="str">
        <f>IF(F13="","",IF(ISERROR(VLOOKUP(F13,'4.2.1. Prevođenje entiteta'!$H$20:$H$49,1,FALSE))=FALSE,"",F13&amp;" - "))</f>
        <v/>
      </c>
      <c r="G54" t="str">
        <f>IF(G13="","",IF(ISERROR(VLOOKUP(G13,'4.2.1. Prevođenje entiteta'!$J$20:$J$49,1,FALSE))=FALSE,"",G13&amp;" - "))</f>
        <v/>
      </c>
      <c r="H54" t="str">
        <f>IF(H13="","",IF(ISERROR(VLOOKUP(H13,'4.2.1. Prevođenje entiteta'!$L$20:$L$49,1,FALSE))=FALSE,"",H13&amp;" - "))</f>
        <v/>
      </c>
      <c r="I54" t="str">
        <f>IF(I13="","",IF(ISERROR(VLOOKUP(I13,'4.2.1. Prevođenje entiteta'!$N$20:$N$49,1,FALSE))=FALSE,"",I13&amp;" - "))</f>
        <v/>
      </c>
      <c r="J54" t="str">
        <f>IF(J13="","",IF(ISERROR(VLOOKUP(J13,'4.2.1. Prevođenje entiteta'!$P$20:$P$49,1,FALSE))=FALSE,"",J13&amp;" - "))</f>
        <v/>
      </c>
      <c r="K54" t="str">
        <f>IF(K13="","",IF(ISERROR(VLOOKUP(K13,'4.2.1. Prevođenje entiteta'!$R$20:$R$49,1,FALSE))=FALSE,"",K13&amp;" - "))</f>
        <v/>
      </c>
      <c r="L54" t="str">
        <f>IF(L13="","",IF(ISERROR(VLOOKUP(L13,'4.2.1. Prevođenje entiteta'!$T$20:$T$49,1,FALSE))=FALSE,"",L13&amp;" - "))</f>
        <v/>
      </c>
      <c r="M54" t="str">
        <f>IF(M13="","",IF(ISERROR(VLOOKUP(M13,'4.2.1. Prevođenje entiteta'!$V$20:$V$49,1,FALSE))=FALSE,"",M13&amp;" - "))</f>
        <v/>
      </c>
      <c r="N54" t="str">
        <f>IF(N13="","",IF(ISERROR(VLOOKUP(N13,'4.2.1. Prevođenje entiteta'!$X$20:$X$49,1,FALSE))=FALSE,"",N13&amp;" - "))</f>
        <v/>
      </c>
      <c r="O54" t="str">
        <f>IF(O13="","",IF(ISERROR(VLOOKUP(O13,'4.2.1. Prevođenje entiteta'!$Z$20:$Z$49,1,FALSE))=FALSE,"",O13&amp;" - "))</f>
        <v/>
      </c>
      <c r="P54" t="str">
        <f>IF(P13="","",IF(ISERROR(VLOOKUP(P13,'4.2.1. Prevođenje entiteta'!$AB$20:$AB$49,1,FALSE))=FALSE,"",P13&amp;" - "))</f>
        <v/>
      </c>
      <c r="Q54" t="str">
        <f>IF(Q13="","",IF(ISERROR(VLOOKUP(Q13,'4.2.1. Prevođenje entiteta'!$AD$20:$AD$49,1,FALSE))=FALSE,"",Q13&amp;" - "))</f>
        <v/>
      </c>
      <c r="R54" t="str">
        <f>IF(R13="","",IF(ISERROR(VLOOKUP(R13,'4.2.1. Prevođenje entiteta'!$AF$20:$AF$49,1,FALSE))=FALSE,"",R13&amp;" - "))</f>
        <v/>
      </c>
      <c r="S54" s="46" t="str">
        <f>_xlfn.CONCAT(D54:R54)</f>
        <v/>
      </c>
    </row>
    <row r="55" spans="1:19" ht="15" hidden="1" customHeight="1" x14ac:dyDescent="0.3">
      <c r="A55" s="2">
        <v>2</v>
      </c>
      <c r="B55" t="str">
        <f>IF(B14="","",IF(ISERROR(VLOOKUP(B14,'4.2.1. Prevođenje entiteta'!$B$20:$B$49,1,FALSE))=FALSE,"",B14&amp;" - "))</f>
        <v/>
      </c>
      <c r="D55" t="str">
        <f>IF(D14="","",IF(ISERROR(VLOOKUP(D14,'4.2.1. Prevođenje entiteta'!$D$20:$D$49,1,FALSE))=FALSE,"",D14&amp;" - "))</f>
        <v/>
      </c>
      <c r="E55" t="str">
        <f>IF(E14="","",IF(ISERROR(VLOOKUP(E14,'4.2.1. Prevođenje entiteta'!$F$20:$F$49,1,FALSE))=FALSE,"",E14&amp;" - "))</f>
        <v/>
      </c>
      <c r="F55" t="str">
        <f>IF(F14="","",IF(ISERROR(VLOOKUP(F14,'4.2.1. Prevođenje entiteta'!$H$20:$H$49,1,FALSE))=FALSE,"",F14&amp;" - "))</f>
        <v/>
      </c>
      <c r="G55" t="str">
        <f>IF(G14="","",IF(ISERROR(VLOOKUP(G14,'4.2.1. Prevođenje entiteta'!$J$20:$J$49,1,FALSE))=FALSE,"",G14&amp;" - "))</f>
        <v/>
      </c>
      <c r="H55" t="str">
        <f>IF(H14="","",IF(ISERROR(VLOOKUP(H14,'4.2.1. Prevođenje entiteta'!$L$20:$L$49,1,FALSE))=FALSE,"",H14&amp;" - "))</f>
        <v/>
      </c>
      <c r="I55" t="str">
        <f>IF(I14="","",IF(ISERROR(VLOOKUP(I14,'4.2.1. Prevođenje entiteta'!$N$20:$N$49,1,FALSE))=FALSE,"",I14&amp;" - "))</f>
        <v/>
      </c>
      <c r="J55" t="str">
        <f>IF(J14="","",IF(ISERROR(VLOOKUP(J14,'4.2.1. Prevođenje entiteta'!$P$20:$P$49,1,FALSE))=FALSE,"",J14&amp;" - "))</f>
        <v/>
      </c>
      <c r="K55" t="str">
        <f>IF(K14="","",IF(ISERROR(VLOOKUP(K14,'4.2.1. Prevođenje entiteta'!$R$20:$R$49,1,FALSE))=FALSE,"",K14&amp;" - "))</f>
        <v/>
      </c>
      <c r="L55" t="str">
        <f>IF(L14="","",IF(ISERROR(VLOOKUP(L14,'4.2.1. Prevođenje entiteta'!$T$20:$T$49,1,FALSE))=FALSE,"",L14&amp;" - "))</f>
        <v/>
      </c>
      <c r="M55" t="str">
        <f>IF(M14="","",IF(ISERROR(VLOOKUP(M14,'4.2.1. Prevođenje entiteta'!$V$20:$V$49,1,FALSE))=FALSE,"",M14&amp;" - "))</f>
        <v/>
      </c>
      <c r="N55" t="str">
        <f>IF(N14="","",IF(ISERROR(VLOOKUP(N14,'4.2.1. Prevođenje entiteta'!$X$20:$X$49,1,FALSE))=FALSE,"",N14&amp;" - "))</f>
        <v/>
      </c>
      <c r="O55" t="str">
        <f>IF(O14="","",IF(ISERROR(VLOOKUP(O14,'4.2.1. Prevođenje entiteta'!$Z$20:$Z$49,1,FALSE))=FALSE,"",O14&amp;" - "))</f>
        <v/>
      </c>
      <c r="P55" t="str">
        <f>IF(P14="","",IF(ISERROR(VLOOKUP(P14,'4.2.1. Prevođenje entiteta'!$AB$20:$AB$49,1,FALSE))=FALSE,"",P14&amp;" - "))</f>
        <v/>
      </c>
      <c r="Q55" t="str">
        <f>IF(Q14="","",IF(ISERROR(VLOOKUP(Q14,'4.2.1. Prevođenje entiteta'!$AD$20:$AD$49,1,FALSE))=FALSE,"",Q14&amp;" - "))</f>
        <v/>
      </c>
      <c r="R55" t="str">
        <f>IF(R14="","",IF(ISERROR(VLOOKUP(R14,'4.2.1. Prevođenje entiteta'!$AF$20:$AF$49,1,FALSE))=FALSE,"",R14&amp;" - "))</f>
        <v/>
      </c>
      <c r="S55" s="46" t="str">
        <f t="shared" ref="S55:S83" si="2">_xlfn.CONCAT(D55:R55)</f>
        <v/>
      </c>
    </row>
    <row r="56" spans="1:19" ht="15" hidden="1" customHeight="1" x14ac:dyDescent="0.3">
      <c r="A56" s="2">
        <v>3</v>
      </c>
      <c r="B56" t="str">
        <f>IF(B15="","",IF(ISERROR(VLOOKUP(B15,'4.2.1. Prevođenje entiteta'!$B$20:$B$49,1,FALSE))=FALSE,"",B15&amp;" - "))</f>
        <v/>
      </c>
      <c r="D56" t="str">
        <f>IF(D15="","",IF(ISERROR(VLOOKUP(D15,'4.2.1. Prevođenje entiteta'!$D$20:$D$49,1,FALSE))=FALSE,"",D15&amp;" - "))</f>
        <v/>
      </c>
      <c r="E56" t="str">
        <f>IF(E15="","",IF(ISERROR(VLOOKUP(E15,'4.2.1. Prevođenje entiteta'!$F$20:$F$49,1,FALSE))=FALSE,"",E15&amp;" - "))</f>
        <v/>
      </c>
      <c r="F56" t="str">
        <f>IF(F15="","",IF(ISERROR(VLOOKUP(F15,'4.2.1. Prevođenje entiteta'!$H$20:$H$49,1,FALSE))=FALSE,"",F15&amp;" - "))</f>
        <v/>
      </c>
      <c r="G56" t="str">
        <f>IF(G15="","",IF(ISERROR(VLOOKUP(G15,'4.2.1. Prevođenje entiteta'!$J$20:$J$49,1,FALSE))=FALSE,"",G15&amp;" - "))</f>
        <v/>
      </c>
      <c r="H56" t="str">
        <f>IF(H15="","",IF(ISERROR(VLOOKUP(H15,'4.2.1. Prevođenje entiteta'!$L$20:$L$49,1,FALSE))=FALSE,"",H15&amp;" - "))</f>
        <v/>
      </c>
      <c r="I56" t="str">
        <f>IF(I15="","",IF(ISERROR(VLOOKUP(I15,'4.2.1. Prevođenje entiteta'!$N$20:$N$49,1,FALSE))=FALSE,"",I15&amp;" - "))</f>
        <v/>
      </c>
      <c r="J56" t="str">
        <f>IF(J15="","",IF(ISERROR(VLOOKUP(J15,'4.2.1. Prevođenje entiteta'!$P$20:$P$49,1,FALSE))=FALSE,"",J15&amp;" - "))</f>
        <v/>
      </c>
      <c r="K56" t="str">
        <f>IF(K15="","",IF(ISERROR(VLOOKUP(K15,'4.2.1. Prevođenje entiteta'!$R$20:$R$49,1,FALSE))=FALSE,"",K15&amp;" - "))</f>
        <v/>
      </c>
      <c r="L56" t="str">
        <f>IF(L15="","",IF(ISERROR(VLOOKUP(L15,'4.2.1. Prevođenje entiteta'!$T$20:$T$49,1,FALSE))=FALSE,"",L15&amp;" - "))</f>
        <v/>
      </c>
      <c r="M56" t="str">
        <f>IF(M15="","",IF(ISERROR(VLOOKUP(M15,'4.2.1. Prevođenje entiteta'!$V$20:$V$49,1,FALSE))=FALSE,"",M15&amp;" - "))</f>
        <v/>
      </c>
      <c r="N56" t="str">
        <f>IF(N15="","",IF(ISERROR(VLOOKUP(N15,'4.2.1. Prevođenje entiteta'!$X$20:$X$49,1,FALSE))=FALSE,"",N15&amp;" - "))</f>
        <v/>
      </c>
      <c r="O56" t="str">
        <f>IF(O15="","",IF(ISERROR(VLOOKUP(O15,'4.2.1. Prevođenje entiteta'!$Z$20:$Z$49,1,FALSE))=FALSE,"",O15&amp;" - "))</f>
        <v/>
      </c>
      <c r="P56" t="str">
        <f>IF(P15="","",IF(ISERROR(VLOOKUP(P15,'4.2.1. Prevođenje entiteta'!$AB$20:$AB$49,1,FALSE))=FALSE,"",P15&amp;" - "))</f>
        <v/>
      </c>
      <c r="Q56" t="str">
        <f>IF(Q15="","",IF(ISERROR(VLOOKUP(Q15,'4.2.1. Prevođenje entiteta'!$AD$20:$AD$49,1,FALSE))=FALSE,"",Q15&amp;" - "))</f>
        <v/>
      </c>
      <c r="R56" t="str">
        <f>IF(R15="","",IF(ISERROR(VLOOKUP(R15,'4.2.1. Prevođenje entiteta'!$AF$20:$AF$49,1,FALSE))=FALSE,"",R15&amp;" - "))</f>
        <v/>
      </c>
      <c r="S56" s="46" t="str">
        <f t="shared" si="2"/>
        <v/>
      </c>
    </row>
    <row r="57" spans="1:19" ht="15" hidden="1" customHeight="1" x14ac:dyDescent="0.3">
      <c r="A57" s="2">
        <v>4</v>
      </c>
      <c r="B57" t="str">
        <f>IF(B16="","",IF(ISERROR(VLOOKUP(B16,'4.2.1. Prevođenje entiteta'!$B$20:$B$49,1,FALSE))=FALSE,"",B16&amp;" - "))</f>
        <v/>
      </c>
      <c r="D57" t="str">
        <f>IF(D16="","",IF(ISERROR(VLOOKUP(D16,'4.2.1. Prevođenje entiteta'!$D$20:$D$49,1,FALSE))=FALSE,"",D16&amp;" - "))</f>
        <v/>
      </c>
      <c r="E57" t="str">
        <f>IF(E16="","",IF(ISERROR(VLOOKUP(E16,'4.2.1. Prevođenje entiteta'!$F$20:$F$49,1,FALSE))=FALSE,"",E16&amp;" - "))</f>
        <v/>
      </c>
      <c r="F57" t="str">
        <f>IF(F16="","",IF(ISERROR(VLOOKUP(F16,'4.2.1. Prevođenje entiteta'!$H$20:$H$49,1,FALSE))=FALSE,"",F16&amp;" - "))</f>
        <v/>
      </c>
      <c r="G57" t="str">
        <f>IF(G16="","",IF(ISERROR(VLOOKUP(G16,'4.2.1. Prevođenje entiteta'!$J$20:$J$49,1,FALSE))=FALSE,"",G16&amp;" - "))</f>
        <v/>
      </c>
      <c r="H57" t="str">
        <f>IF(H16="","",IF(ISERROR(VLOOKUP(H16,'4.2.1. Prevođenje entiteta'!$L$20:$L$49,1,FALSE))=FALSE,"",H16&amp;" - "))</f>
        <v/>
      </c>
      <c r="I57" t="str">
        <f>IF(I16="","",IF(ISERROR(VLOOKUP(I16,'4.2.1. Prevođenje entiteta'!$N$20:$N$49,1,FALSE))=FALSE,"",I16&amp;" - "))</f>
        <v/>
      </c>
      <c r="J57" t="str">
        <f>IF(J16="","",IF(ISERROR(VLOOKUP(J16,'4.2.1. Prevođenje entiteta'!$P$20:$P$49,1,FALSE))=FALSE,"",J16&amp;" - "))</f>
        <v/>
      </c>
      <c r="K57" t="str">
        <f>IF(K16="","",IF(ISERROR(VLOOKUP(K16,'4.2.1. Prevođenje entiteta'!$R$20:$R$49,1,FALSE))=FALSE,"",K16&amp;" - "))</f>
        <v/>
      </c>
      <c r="L57" t="str">
        <f>IF(L16="","",IF(ISERROR(VLOOKUP(L16,'4.2.1. Prevođenje entiteta'!$T$20:$T$49,1,FALSE))=FALSE,"",L16&amp;" - "))</f>
        <v/>
      </c>
      <c r="M57" t="str">
        <f>IF(M16="","",IF(ISERROR(VLOOKUP(M16,'4.2.1. Prevođenje entiteta'!$V$20:$V$49,1,FALSE))=FALSE,"",M16&amp;" - "))</f>
        <v/>
      </c>
      <c r="N57" t="str">
        <f>IF(N16="","",IF(ISERROR(VLOOKUP(N16,'4.2.1. Prevođenje entiteta'!$X$20:$X$49,1,FALSE))=FALSE,"",N16&amp;" - "))</f>
        <v/>
      </c>
      <c r="O57" t="str">
        <f>IF(O16="","",IF(ISERROR(VLOOKUP(O16,'4.2.1. Prevođenje entiteta'!$Z$20:$Z$49,1,FALSE))=FALSE,"",O16&amp;" - "))</f>
        <v/>
      </c>
      <c r="P57" t="str">
        <f>IF(P16="","",IF(ISERROR(VLOOKUP(P16,'4.2.1. Prevođenje entiteta'!$AB$20:$AB$49,1,FALSE))=FALSE,"",P16&amp;" - "))</f>
        <v/>
      </c>
      <c r="Q57" t="str">
        <f>IF(Q16="","",IF(ISERROR(VLOOKUP(Q16,'4.2.1. Prevođenje entiteta'!$AD$20:$AD$49,1,FALSE))=FALSE,"",Q16&amp;" - "))</f>
        <v/>
      </c>
      <c r="R57" t="str">
        <f>IF(R16="","",IF(ISERROR(VLOOKUP(R16,'4.2.1. Prevođenje entiteta'!$AF$20:$AF$49,1,FALSE))=FALSE,"",R16&amp;" - "))</f>
        <v/>
      </c>
      <c r="S57" s="46" t="str">
        <f t="shared" si="2"/>
        <v/>
      </c>
    </row>
    <row r="58" spans="1:19" ht="15" hidden="1" customHeight="1" x14ac:dyDescent="0.3">
      <c r="A58" s="2">
        <v>5</v>
      </c>
      <c r="B58" t="str">
        <f>IF(B17="","",IF(ISERROR(VLOOKUP(B17,'4.2.1. Prevođenje entiteta'!$B$20:$B$49,1,FALSE))=FALSE,"",B17&amp;" - "))</f>
        <v/>
      </c>
      <c r="D58" t="str">
        <f>IF(D17="","",IF(ISERROR(VLOOKUP(D17,'4.2.1. Prevođenje entiteta'!$D$20:$D$49,1,FALSE))=FALSE,"",D17&amp;" - "))</f>
        <v/>
      </c>
      <c r="E58" t="str">
        <f>IF(E17="","",IF(ISERROR(VLOOKUP(E17,'4.2.1. Prevođenje entiteta'!$F$20:$F$49,1,FALSE))=FALSE,"",E17&amp;" - "))</f>
        <v/>
      </c>
      <c r="F58" t="str">
        <f>IF(F17="","",IF(ISERROR(VLOOKUP(F17,'4.2.1. Prevođenje entiteta'!$H$20:$H$49,1,FALSE))=FALSE,"",F17&amp;" - "))</f>
        <v/>
      </c>
      <c r="G58" t="str">
        <f>IF(G17="","",IF(ISERROR(VLOOKUP(G17,'4.2.1. Prevođenje entiteta'!$J$20:$J$49,1,FALSE))=FALSE,"",G17&amp;" - "))</f>
        <v/>
      </c>
      <c r="H58" t="str">
        <f>IF(H17="","",IF(ISERROR(VLOOKUP(H17,'4.2.1. Prevođenje entiteta'!$L$20:$L$49,1,FALSE))=FALSE,"",H17&amp;" - "))</f>
        <v/>
      </c>
      <c r="I58" t="str">
        <f>IF(I17="","",IF(ISERROR(VLOOKUP(I17,'4.2.1. Prevođenje entiteta'!$N$20:$N$49,1,FALSE))=FALSE,"",I17&amp;" - "))</f>
        <v/>
      </c>
      <c r="J58" t="str">
        <f>IF(J17="","",IF(ISERROR(VLOOKUP(J17,'4.2.1. Prevođenje entiteta'!$P$20:$P$49,1,FALSE))=FALSE,"",J17&amp;" - "))</f>
        <v/>
      </c>
      <c r="K58" t="str">
        <f>IF(K17="","",IF(ISERROR(VLOOKUP(K17,'4.2.1. Prevođenje entiteta'!$R$20:$R$49,1,FALSE))=FALSE,"",K17&amp;" - "))</f>
        <v/>
      </c>
      <c r="L58" t="str">
        <f>IF(L17="","",IF(ISERROR(VLOOKUP(L17,'4.2.1. Prevođenje entiteta'!$T$20:$T$49,1,FALSE))=FALSE,"",L17&amp;" - "))</f>
        <v/>
      </c>
      <c r="M58" t="str">
        <f>IF(M17="","",IF(ISERROR(VLOOKUP(M17,'4.2.1. Prevođenje entiteta'!$V$20:$V$49,1,FALSE))=FALSE,"",M17&amp;" - "))</f>
        <v/>
      </c>
      <c r="N58" t="str">
        <f>IF(N17="","",IF(ISERROR(VLOOKUP(N17,'4.2.1. Prevođenje entiteta'!$X$20:$X$49,1,FALSE))=FALSE,"",N17&amp;" - "))</f>
        <v/>
      </c>
      <c r="O58" t="str">
        <f>IF(O17="","",IF(ISERROR(VLOOKUP(O17,'4.2.1. Prevođenje entiteta'!$Z$20:$Z$49,1,FALSE))=FALSE,"",O17&amp;" - "))</f>
        <v/>
      </c>
      <c r="P58" t="str">
        <f>IF(P17="","",IF(ISERROR(VLOOKUP(P17,'4.2.1. Prevođenje entiteta'!$AB$20:$AB$49,1,FALSE))=FALSE,"",P17&amp;" - "))</f>
        <v/>
      </c>
      <c r="Q58" t="str">
        <f>IF(Q17="","",IF(ISERROR(VLOOKUP(Q17,'4.2.1. Prevođenje entiteta'!$AD$20:$AD$49,1,FALSE))=FALSE,"",Q17&amp;" - "))</f>
        <v/>
      </c>
      <c r="R58" t="str">
        <f>IF(R17="","",IF(ISERROR(VLOOKUP(R17,'4.2.1. Prevođenje entiteta'!$AF$20:$AF$49,1,FALSE))=FALSE,"",R17&amp;" - "))</f>
        <v/>
      </c>
      <c r="S58" s="46" t="str">
        <f t="shared" si="2"/>
        <v/>
      </c>
    </row>
    <row r="59" spans="1:19" ht="15" hidden="1" customHeight="1" x14ac:dyDescent="0.3">
      <c r="A59" s="2">
        <v>6</v>
      </c>
      <c r="B59" t="str">
        <f>IF(B18="","",IF(ISERROR(VLOOKUP(B18,'4.2.1. Prevođenje entiteta'!$B$20:$B$49,1,FALSE))=FALSE,"",B18&amp;" - "))</f>
        <v/>
      </c>
      <c r="D59" t="str">
        <f>IF(D18="","",IF(ISERROR(VLOOKUP(D18,'4.2.1. Prevođenje entiteta'!$D$20:$D$49,1,FALSE))=FALSE,"",D18&amp;" - "))</f>
        <v/>
      </c>
      <c r="E59" t="str">
        <f>IF(E18="","",IF(ISERROR(VLOOKUP(E18,'4.2.1. Prevođenje entiteta'!$F$20:$F$49,1,FALSE))=FALSE,"",E18&amp;" - "))</f>
        <v/>
      </c>
      <c r="F59" t="str">
        <f>IF(F18="","",IF(ISERROR(VLOOKUP(F18,'4.2.1. Prevođenje entiteta'!$H$20:$H$49,1,FALSE))=FALSE,"",F18&amp;" - "))</f>
        <v/>
      </c>
      <c r="G59" t="str">
        <f>IF(G18="","",IF(ISERROR(VLOOKUP(G18,'4.2.1. Prevođenje entiteta'!$J$20:$J$49,1,FALSE))=FALSE,"",G18&amp;" - "))</f>
        <v/>
      </c>
      <c r="H59" t="str">
        <f>IF(H18="","",IF(ISERROR(VLOOKUP(H18,'4.2.1. Prevođenje entiteta'!$L$20:$L$49,1,FALSE))=FALSE,"",H18&amp;" - "))</f>
        <v/>
      </c>
      <c r="I59" t="str">
        <f>IF(I18="","",IF(ISERROR(VLOOKUP(I18,'4.2.1. Prevođenje entiteta'!$N$20:$N$49,1,FALSE))=FALSE,"",I18&amp;" - "))</f>
        <v/>
      </c>
      <c r="J59" t="str">
        <f>IF(J18="","",IF(ISERROR(VLOOKUP(J18,'4.2.1. Prevođenje entiteta'!$P$20:$P$49,1,FALSE))=FALSE,"",J18&amp;" - "))</f>
        <v/>
      </c>
      <c r="K59" t="str">
        <f>IF(K18="","",IF(ISERROR(VLOOKUP(K18,'4.2.1. Prevođenje entiteta'!$R$20:$R$49,1,FALSE))=FALSE,"",K18&amp;" - "))</f>
        <v/>
      </c>
      <c r="L59" t="str">
        <f>IF(L18="","",IF(ISERROR(VLOOKUP(L18,'4.2.1. Prevođenje entiteta'!$T$20:$T$49,1,FALSE))=FALSE,"",L18&amp;" - "))</f>
        <v/>
      </c>
      <c r="M59" t="str">
        <f>IF(M18="","",IF(ISERROR(VLOOKUP(M18,'4.2.1. Prevođenje entiteta'!$V$20:$V$49,1,FALSE))=FALSE,"",M18&amp;" - "))</f>
        <v/>
      </c>
      <c r="N59" t="str">
        <f>IF(N18="","",IF(ISERROR(VLOOKUP(N18,'4.2.1. Prevođenje entiteta'!$X$20:$X$49,1,FALSE))=FALSE,"",N18&amp;" - "))</f>
        <v/>
      </c>
      <c r="O59" t="str">
        <f>IF(O18="","",IF(ISERROR(VLOOKUP(O18,'4.2.1. Prevođenje entiteta'!$Z$20:$Z$49,1,FALSE))=FALSE,"",O18&amp;" - "))</f>
        <v/>
      </c>
      <c r="P59" t="str">
        <f>IF(P18="","",IF(ISERROR(VLOOKUP(P18,'4.2.1. Prevođenje entiteta'!$AB$20:$AB$49,1,FALSE))=FALSE,"",P18&amp;" - "))</f>
        <v/>
      </c>
      <c r="Q59" t="str">
        <f>IF(Q18="","",IF(ISERROR(VLOOKUP(Q18,'4.2.1. Prevođenje entiteta'!$AD$20:$AD$49,1,FALSE))=FALSE,"",Q18&amp;" - "))</f>
        <v/>
      </c>
      <c r="R59" t="str">
        <f>IF(R18="","",IF(ISERROR(VLOOKUP(R18,'4.2.1. Prevođenje entiteta'!$AF$20:$AF$49,1,FALSE))=FALSE,"",R18&amp;" - "))</f>
        <v/>
      </c>
      <c r="S59" s="46" t="str">
        <f t="shared" si="2"/>
        <v/>
      </c>
    </row>
    <row r="60" spans="1:19" ht="15" hidden="1" customHeight="1" x14ac:dyDescent="0.3">
      <c r="A60" s="2">
        <v>7</v>
      </c>
      <c r="B60" t="str">
        <f>IF(B19="","",IF(ISERROR(VLOOKUP(B19,'4.2.1. Prevođenje entiteta'!$B$20:$B$49,1,FALSE))=FALSE,"",B19&amp;" - "))</f>
        <v/>
      </c>
      <c r="D60" t="str">
        <f>IF(D19="","",IF(ISERROR(VLOOKUP(D19,'4.2.1. Prevođenje entiteta'!$D$20:$D$49,1,FALSE))=FALSE,"",D19&amp;" - "))</f>
        <v/>
      </c>
      <c r="E60" t="str">
        <f>IF(E19="","",IF(ISERROR(VLOOKUP(E19,'4.2.1. Prevođenje entiteta'!$F$20:$F$49,1,FALSE))=FALSE,"",E19&amp;" - "))</f>
        <v/>
      </c>
      <c r="F60" t="str">
        <f>IF(F19="","",IF(ISERROR(VLOOKUP(F19,'4.2.1. Prevođenje entiteta'!$H$20:$H$49,1,FALSE))=FALSE,"",F19&amp;" - "))</f>
        <v/>
      </c>
      <c r="G60" t="str">
        <f>IF(G19="","",IF(ISERROR(VLOOKUP(G19,'4.2.1. Prevođenje entiteta'!$J$20:$J$49,1,FALSE))=FALSE,"",G19&amp;" - "))</f>
        <v/>
      </c>
      <c r="H60" t="str">
        <f>IF(H19="","",IF(ISERROR(VLOOKUP(H19,'4.2.1. Prevođenje entiteta'!$L$20:$L$49,1,FALSE))=FALSE,"",H19&amp;" - "))</f>
        <v/>
      </c>
      <c r="I60" t="str">
        <f>IF(I19="","",IF(ISERROR(VLOOKUP(I19,'4.2.1. Prevođenje entiteta'!$N$20:$N$49,1,FALSE))=FALSE,"",I19&amp;" - "))</f>
        <v/>
      </c>
      <c r="J60" t="str">
        <f>IF(J19="","",IF(ISERROR(VLOOKUP(J19,'4.2.1. Prevođenje entiteta'!$P$20:$P$49,1,FALSE))=FALSE,"",J19&amp;" - "))</f>
        <v/>
      </c>
      <c r="K60" t="str">
        <f>IF(K19="","",IF(ISERROR(VLOOKUP(K19,'4.2.1. Prevođenje entiteta'!$R$20:$R$49,1,FALSE))=FALSE,"",K19&amp;" - "))</f>
        <v/>
      </c>
      <c r="L60" t="str">
        <f>IF(L19="","",IF(ISERROR(VLOOKUP(L19,'4.2.1. Prevođenje entiteta'!$T$20:$T$49,1,FALSE))=FALSE,"",L19&amp;" - "))</f>
        <v/>
      </c>
      <c r="M60" t="str">
        <f>IF(M19="","",IF(ISERROR(VLOOKUP(M19,'4.2.1. Prevođenje entiteta'!$V$20:$V$49,1,FALSE))=FALSE,"",M19&amp;" - "))</f>
        <v/>
      </c>
      <c r="N60" t="str">
        <f>IF(N19="","",IF(ISERROR(VLOOKUP(N19,'4.2.1. Prevođenje entiteta'!$X$20:$X$49,1,FALSE))=FALSE,"",N19&amp;" - "))</f>
        <v/>
      </c>
      <c r="O60" t="str">
        <f>IF(O19="","",IF(ISERROR(VLOOKUP(O19,'4.2.1. Prevođenje entiteta'!$Z$20:$Z$49,1,FALSE))=FALSE,"",O19&amp;" - "))</f>
        <v/>
      </c>
      <c r="P60" t="str">
        <f>IF(P19="","",IF(ISERROR(VLOOKUP(P19,'4.2.1. Prevođenje entiteta'!$AB$20:$AB$49,1,FALSE))=FALSE,"",P19&amp;" - "))</f>
        <v/>
      </c>
      <c r="Q60" t="str">
        <f>IF(Q19="","",IF(ISERROR(VLOOKUP(Q19,'4.2.1. Prevođenje entiteta'!$AD$20:$AD$49,1,FALSE))=FALSE,"",Q19&amp;" - "))</f>
        <v/>
      </c>
      <c r="R60" t="str">
        <f>IF(R19="","",IF(ISERROR(VLOOKUP(R19,'4.2.1. Prevođenje entiteta'!$AF$20:$AF$49,1,FALSE))=FALSE,"",R19&amp;" - "))</f>
        <v/>
      </c>
      <c r="S60" s="46" t="str">
        <f t="shared" si="2"/>
        <v/>
      </c>
    </row>
    <row r="61" spans="1:19" ht="15" hidden="1" customHeight="1" x14ac:dyDescent="0.3">
      <c r="A61" s="2">
        <v>8</v>
      </c>
      <c r="B61" t="str">
        <f>IF(B20="","",IF(ISERROR(VLOOKUP(B20,'4.2.1. Prevođenje entiteta'!$B$20:$B$49,1,FALSE))=FALSE,"",B20&amp;" - "))</f>
        <v/>
      </c>
      <c r="D61" t="str">
        <f>IF(D20="","",IF(ISERROR(VLOOKUP(D20,'4.2.1. Prevođenje entiteta'!$D$20:$D$49,1,FALSE))=FALSE,"",D20&amp;" - "))</f>
        <v/>
      </c>
      <c r="E61" t="str">
        <f>IF(E20="","",IF(ISERROR(VLOOKUP(E20,'4.2.1. Prevođenje entiteta'!$F$20:$F$49,1,FALSE))=FALSE,"",E20&amp;" - "))</f>
        <v/>
      </c>
      <c r="F61" t="str">
        <f>IF(F20="","",IF(ISERROR(VLOOKUP(F20,'4.2.1. Prevođenje entiteta'!$H$20:$H$49,1,FALSE))=FALSE,"",F20&amp;" - "))</f>
        <v/>
      </c>
      <c r="G61" t="str">
        <f>IF(G20="","",IF(ISERROR(VLOOKUP(G20,'4.2.1. Prevođenje entiteta'!$J$20:$J$49,1,FALSE))=FALSE,"",G20&amp;" - "))</f>
        <v/>
      </c>
      <c r="H61" t="str">
        <f>IF(H20="","",IF(ISERROR(VLOOKUP(H20,'4.2.1. Prevođenje entiteta'!$L$20:$L$49,1,FALSE))=FALSE,"",H20&amp;" - "))</f>
        <v/>
      </c>
      <c r="I61" t="str">
        <f>IF(I20="","",IF(ISERROR(VLOOKUP(I20,'4.2.1. Prevođenje entiteta'!$N$20:$N$49,1,FALSE))=FALSE,"",I20&amp;" - "))</f>
        <v/>
      </c>
      <c r="J61" t="str">
        <f>IF(J20="","",IF(ISERROR(VLOOKUP(J20,'4.2.1. Prevođenje entiteta'!$P$20:$P$49,1,FALSE))=FALSE,"",J20&amp;" - "))</f>
        <v/>
      </c>
      <c r="K61" t="str">
        <f>IF(K20="","",IF(ISERROR(VLOOKUP(K20,'4.2.1. Prevođenje entiteta'!$R$20:$R$49,1,FALSE))=FALSE,"",K20&amp;" - "))</f>
        <v/>
      </c>
      <c r="L61" t="str">
        <f>IF(L20="","",IF(ISERROR(VLOOKUP(L20,'4.2.1. Prevođenje entiteta'!$T$20:$T$49,1,FALSE))=FALSE,"",L20&amp;" - "))</f>
        <v/>
      </c>
      <c r="M61" t="str">
        <f>IF(M20="","",IF(ISERROR(VLOOKUP(M20,'4.2.1. Prevođenje entiteta'!$V$20:$V$49,1,FALSE))=FALSE,"",M20&amp;" - "))</f>
        <v/>
      </c>
      <c r="N61" t="str">
        <f>IF(N20="","",IF(ISERROR(VLOOKUP(N20,'4.2.1. Prevođenje entiteta'!$X$20:$X$49,1,FALSE))=FALSE,"",N20&amp;" - "))</f>
        <v/>
      </c>
      <c r="O61" t="str">
        <f>IF(O20="","",IF(ISERROR(VLOOKUP(O20,'4.2.1. Prevođenje entiteta'!$Z$20:$Z$49,1,FALSE))=FALSE,"",O20&amp;" - "))</f>
        <v/>
      </c>
      <c r="P61" t="str">
        <f>IF(P20="","",IF(ISERROR(VLOOKUP(P20,'4.2.1. Prevođenje entiteta'!$AB$20:$AB$49,1,FALSE))=FALSE,"",P20&amp;" - "))</f>
        <v/>
      </c>
      <c r="Q61" t="str">
        <f>IF(Q20="","",IF(ISERROR(VLOOKUP(Q20,'4.2.1. Prevođenje entiteta'!$AD$20:$AD$49,1,FALSE))=FALSE,"",Q20&amp;" - "))</f>
        <v/>
      </c>
      <c r="R61" t="str">
        <f>IF(R20="","",IF(ISERROR(VLOOKUP(R20,'4.2.1. Prevođenje entiteta'!$AF$20:$AF$49,1,FALSE))=FALSE,"",R20&amp;" - "))</f>
        <v/>
      </c>
      <c r="S61" s="46" t="str">
        <f t="shared" si="2"/>
        <v/>
      </c>
    </row>
    <row r="62" spans="1:19" ht="15" hidden="1" customHeight="1" x14ac:dyDescent="0.3">
      <c r="A62" s="2">
        <v>9</v>
      </c>
      <c r="B62" t="str">
        <f>IF(B21="","",IF(ISERROR(VLOOKUP(B21,'4.2.1. Prevođenje entiteta'!$B$20:$B$49,1,FALSE))=FALSE,"",B21&amp;" - "))</f>
        <v/>
      </c>
      <c r="D62" t="str">
        <f>IF(D21="","",IF(ISERROR(VLOOKUP(D21,'4.2.1. Prevođenje entiteta'!$D$20:$D$49,1,FALSE))=FALSE,"",D21&amp;" - "))</f>
        <v/>
      </c>
      <c r="E62" t="str">
        <f>IF(E21="","",IF(ISERROR(VLOOKUP(E21,'4.2.1. Prevođenje entiteta'!$F$20:$F$49,1,FALSE))=FALSE,"",E21&amp;" - "))</f>
        <v/>
      </c>
      <c r="F62" t="str">
        <f>IF(F21="","",IF(ISERROR(VLOOKUP(F21,'4.2.1. Prevođenje entiteta'!$H$20:$H$49,1,FALSE))=FALSE,"",F21&amp;" - "))</f>
        <v/>
      </c>
      <c r="G62" t="str">
        <f>IF(G21="","",IF(ISERROR(VLOOKUP(G21,'4.2.1. Prevođenje entiteta'!$J$20:$J$49,1,FALSE))=FALSE,"",G21&amp;" - "))</f>
        <v/>
      </c>
      <c r="H62" t="str">
        <f>IF(H21="","",IF(ISERROR(VLOOKUP(H21,'4.2.1. Prevođenje entiteta'!$L$20:$L$49,1,FALSE))=FALSE,"",H21&amp;" - "))</f>
        <v/>
      </c>
      <c r="I62" t="str">
        <f>IF(I21="","",IF(ISERROR(VLOOKUP(I21,'4.2.1. Prevođenje entiteta'!$N$20:$N$49,1,FALSE))=FALSE,"",I21&amp;" - "))</f>
        <v/>
      </c>
      <c r="J62" t="str">
        <f>IF(J21="","",IF(ISERROR(VLOOKUP(J21,'4.2.1. Prevođenje entiteta'!$P$20:$P$49,1,FALSE))=FALSE,"",J21&amp;" - "))</f>
        <v/>
      </c>
      <c r="K62" t="str">
        <f>IF(K21="","",IF(ISERROR(VLOOKUP(K21,'4.2.1. Prevođenje entiteta'!$R$20:$R$49,1,FALSE))=FALSE,"",K21&amp;" - "))</f>
        <v/>
      </c>
      <c r="L62" t="str">
        <f>IF(L21="","",IF(ISERROR(VLOOKUP(L21,'4.2.1. Prevođenje entiteta'!$T$20:$T$49,1,FALSE))=FALSE,"",L21&amp;" - "))</f>
        <v/>
      </c>
      <c r="M62" t="str">
        <f>IF(M21="","",IF(ISERROR(VLOOKUP(M21,'4.2.1. Prevođenje entiteta'!$V$20:$V$49,1,FALSE))=FALSE,"",M21&amp;" - "))</f>
        <v/>
      </c>
      <c r="N62" t="str">
        <f>IF(N21="","",IF(ISERROR(VLOOKUP(N21,'4.2.1. Prevođenje entiteta'!$X$20:$X$49,1,FALSE))=FALSE,"",N21&amp;" - "))</f>
        <v/>
      </c>
      <c r="O62" t="str">
        <f>IF(O21="","",IF(ISERROR(VLOOKUP(O21,'4.2.1. Prevođenje entiteta'!$Z$20:$Z$49,1,FALSE))=FALSE,"",O21&amp;" - "))</f>
        <v/>
      </c>
      <c r="P62" t="str">
        <f>IF(P21="","",IF(ISERROR(VLOOKUP(P21,'4.2.1. Prevođenje entiteta'!$AB$20:$AB$49,1,FALSE))=FALSE,"",P21&amp;" - "))</f>
        <v/>
      </c>
      <c r="Q62" t="str">
        <f>IF(Q21="","",IF(ISERROR(VLOOKUP(Q21,'4.2.1. Prevođenje entiteta'!$AD$20:$AD$49,1,FALSE))=FALSE,"",Q21&amp;" - "))</f>
        <v/>
      </c>
      <c r="R62" t="str">
        <f>IF(R21="","",IF(ISERROR(VLOOKUP(R21,'4.2.1. Prevođenje entiteta'!$AF$20:$AF$49,1,FALSE))=FALSE,"",R21&amp;" - "))</f>
        <v/>
      </c>
      <c r="S62" s="46" t="str">
        <f t="shared" si="2"/>
        <v/>
      </c>
    </row>
    <row r="63" spans="1:19" ht="15" hidden="1" customHeight="1" x14ac:dyDescent="0.3">
      <c r="A63" s="2">
        <v>10</v>
      </c>
      <c r="B63" t="str">
        <f>IF(B22="","",IF(ISERROR(VLOOKUP(B22,'4.2.1. Prevođenje entiteta'!$B$20:$B$49,1,FALSE))=FALSE,"",B22&amp;" - "))</f>
        <v/>
      </c>
      <c r="D63" t="str">
        <f>IF(D22="","",IF(ISERROR(VLOOKUP(D22,'4.2.1. Prevođenje entiteta'!$D$20:$D$49,1,FALSE))=FALSE,"",D22&amp;" - "))</f>
        <v/>
      </c>
      <c r="E63" t="str">
        <f>IF(E22="","",IF(ISERROR(VLOOKUP(E22,'4.2.1. Prevođenje entiteta'!$F$20:$F$49,1,FALSE))=FALSE,"",E22&amp;" - "))</f>
        <v/>
      </c>
      <c r="F63" t="str">
        <f>IF(F22="","",IF(ISERROR(VLOOKUP(F22,'4.2.1. Prevođenje entiteta'!$H$20:$H$49,1,FALSE))=FALSE,"",F22&amp;" - "))</f>
        <v/>
      </c>
      <c r="G63" t="str">
        <f>IF(G22="","",IF(ISERROR(VLOOKUP(G22,'4.2.1. Prevođenje entiteta'!$J$20:$J$49,1,FALSE))=FALSE,"",G22&amp;" - "))</f>
        <v/>
      </c>
      <c r="H63" t="str">
        <f>IF(H22="","",IF(ISERROR(VLOOKUP(H22,'4.2.1. Prevođenje entiteta'!$L$20:$L$49,1,FALSE))=FALSE,"",H22&amp;" - "))</f>
        <v/>
      </c>
      <c r="I63" t="str">
        <f>IF(I22="","",IF(ISERROR(VLOOKUP(I22,'4.2.1. Prevođenje entiteta'!$N$20:$N$49,1,FALSE))=FALSE,"",I22&amp;" - "))</f>
        <v/>
      </c>
      <c r="J63" t="str">
        <f>IF(J22="","",IF(ISERROR(VLOOKUP(J22,'4.2.1. Prevođenje entiteta'!$P$20:$P$49,1,FALSE))=FALSE,"",J22&amp;" - "))</f>
        <v/>
      </c>
      <c r="K63" t="str">
        <f>IF(K22="","",IF(ISERROR(VLOOKUP(K22,'4.2.1. Prevođenje entiteta'!$R$20:$R$49,1,FALSE))=FALSE,"",K22&amp;" - "))</f>
        <v/>
      </c>
      <c r="L63" t="str">
        <f>IF(L22="","",IF(ISERROR(VLOOKUP(L22,'4.2.1. Prevođenje entiteta'!$T$20:$T$49,1,FALSE))=FALSE,"",L22&amp;" - "))</f>
        <v/>
      </c>
      <c r="M63" t="str">
        <f>IF(M22="","",IF(ISERROR(VLOOKUP(M22,'4.2.1. Prevođenje entiteta'!$V$20:$V$49,1,FALSE))=FALSE,"",M22&amp;" - "))</f>
        <v/>
      </c>
      <c r="N63" t="str">
        <f>IF(N22="","",IF(ISERROR(VLOOKUP(N22,'4.2.1. Prevođenje entiteta'!$X$20:$X$49,1,FALSE))=FALSE,"",N22&amp;" - "))</f>
        <v/>
      </c>
      <c r="O63" t="str">
        <f>IF(O22="","",IF(ISERROR(VLOOKUP(O22,'4.2.1. Prevođenje entiteta'!$Z$20:$Z$49,1,FALSE))=FALSE,"",O22&amp;" - "))</f>
        <v/>
      </c>
      <c r="P63" t="str">
        <f>IF(P22="","",IF(ISERROR(VLOOKUP(P22,'4.2.1. Prevođenje entiteta'!$AB$20:$AB$49,1,FALSE))=FALSE,"",P22&amp;" - "))</f>
        <v/>
      </c>
      <c r="Q63" t="str">
        <f>IF(Q22="","",IF(ISERROR(VLOOKUP(Q22,'4.2.1. Prevođenje entiteta'!$AD$20:$AD$49,1,FALSE))=FALSE,"",Q22&amp;" - "))</f>
        <v/>
      </c>
      <c r="R63" t="str">
        <f>IF(R22="","",IF(ISERROR(VLOOKUP(R22,'4.2.1. Prevođenje entiteta'!$AF$20:$AF$49,1,FALSE))=FALSE,"",R22&amp;" - "))</f>
        <v/>
      </c>
      <c r="S63" s="46" t="str">
        <f t="shared" si="2"/>
        <v/>
      </c>
    </row>
    <row r="64" spans="1:19" ht="15" hidden="1" customHeight="1" x14ac:dyDescent="0.3">
      <c r="A64" s="2">
        <v>11</v>
      </c>
      <c r="B64" t="str">
        <f>IF(B23="","",IF(ISERROR(VLOOKUP(B23,'4.2.1. Prevođenje entiteta'!$B$20:$B$49,1,FALSE))=FALSE,"",B23&amp;" - "))</f>
        <v/>
      </c>
      <c r="D64" t="str">
        <f>IF(D23="","",IF(ISERROR(VLOOKUP(D23,'4.2.1. Prevođenje entiteta'!$D$20:$D$49,1,FALSE))=FALSE,"",D23&amp;" - "))</f>
        <v/>
      </c>
      <c r="E64" t="str">
        <f>IF(E23="","",IF(ISERROR(VLOOKUP(E23,'4.2.1. Prevođenje entiteta'!$F$20:$F$49,1,FALSE))=FALSE,"",E23&amp;" - "))</f>
        <v/>
      </c>
      <c r="F64" t="str">
        <f>IF(F23="","",IF(ISERROR(VLOOKUP(F23,'4.2.1. Prevođenje entiteta'!$H$20:$H$49,1,FALSE))=FALSE,"",F23&amp;" - "))</f>
        <v/>
      </c>
      <c r="G64" t="str">
        <f>IF(G23="","",IF(ISERROR(VLOOKUP(G23,'4.2.1. Prevođenje entiteta'!$J$20:$J$49,1,FALSE))=FALSE,"",G23&amp;" - "))</f>
        <v/>
      </c>
      <c r="H64" t="str">
        <f>IF(H23="","",IF(ISERROR(VLOOKUP(H23,'4.2.1. Prevođenje entiteta'!$L$20:$L$49,1,FALSE))=FALSE,"",H23&amp;" - "))</f>
        <v/>
      </c>
      <c r="I64" t="str">
        <f>IF(I23="","",IF(ISERROR(VLOOKUP(I23,'4.2.1. Prevođenje entiteta'!$N$20:$N$49,1,FALSE))=FALSE,"",I23&amp;" - "))</f>
        <v/>
      </c>
      <c r="J64" t="str">
        <f>IF(J23="","",IF(ISERROR(VLOOKUP(J23,'4.2.1. Prevođenje entiteta'!$P$20:$P$49,1,FALSE))=FALSE,"",J23&amp;" - "))</f>
        <v/>
      </c>
      <c r="K64" t="str">
        <f>IF(K23="","",IF(ISERROR(VLOOKUP(K23,'4.2.1. Prevođenje entiteta'!$R$20:$R$49,1,FALSE))=FALSE,"",K23&amp;" - "))</f>
        <v/>
      </c>
      <c r="L64" t="str">
        <f>IF(L23="","",IF(ISERROR(VLOOKUP(L23,'4.2.1. Prevođenje entiteta'!$T$20:$T$49,1,FALSE))=FALSE,"",L23&amp;" - "))</f>
        <v/>
      </c>
      <c r="M64" t="str">
        <f>IF(M23="","",IF(ISERROR(VLOOKUP(M23,'4.2.1. Prevođenje entiteta'!$V$20:$V$49,1,FALSE))=FALSE,"",M23&amp;" - "))</f>
        <v/>
      </c>
      <c r="N64" t="str">
        <f>IF(N23="","",IF(ISERROR(VLOOKUP(N23,'4.2.1. Prevođenje entiteta'!$X$20:$X$49,1,FALSE))=FALSE,"",N23&amp;" - "))</f>
        <v/>
      </c>
      <c r="O64" t="str">
        <f>IF(O23="","",IF(ISERROR(VLOOKUP(O23,'4.2.1. Prevođenje entiteta'!$Z$20:$Z$49,1,FALSE))=FALSE,"",O23&amp;" - "))</f>
        <v/>
      </c>
      <c r="P64" t="str">
        <f>IF(P23="","",IF(ISERROR(VLOOKUP(P23,'4.2.1. Prevođenje entiteta'!$AB$20:$AB$49,1,FALSE))=FALSE,"",P23&amp;" - "))</f>
        <v/>
      </c>
      <c r="Q64" t="str">
        <f>IF(Q23="","",IF(ISERROR(VLOOKUP(Q23,'4.2.1. Prevođenje entiteta'!$AD$20:$AD$49,1,FALSE))=FALSE,"",Q23&amp;" - "))</f>
        <v/>
      </c>
      <c r="R64" t="str">
        <f>IF(R23="","",IF(ISERROR(VLOOKUP(R23,'4.2.1. Prevođenje entiteta'!$AF$20:$AF$49,1,FALSE))=FALSE,"",R23&amp;" - "))</f>
        <v/>
      </c>
      <c r="S64" s="46" t="str">
        <f t="shared" si="2"/>
        <v/>
      </c>
    </row>
    <row r="65" spans="1:19" ht="15" hidden="1" customHeight="1" x14ac:dyDescent="0.3">
      <c r="A65" s="2">
        <v>12</v>
      </c>
      <c r="B65" t="str">
        <f>IF(B24="","",IF(ISERROR(VLOOKUP(B24,'4.2.1. Prevođenje entiteta'!$B$20:$B$49,1,FALSE))=FALSE,"",B24&amp;" - "))</f>
        <v/>
      </c>
      <c r="D65" t="str">
        <f>IF(D24="","",IF(ISERROR(VLOOKUP(D24,'4.2.1. Prevođenje entiteta'!$D$20:$D$49,1,FALSE))=FALSE,"",D24&amp;" - "))</f>
        <v/>
      </c>
      <c r="E65" t="str">
        <f>IF(E24="","",IF(ISERROR(VLOOKUP(E24,'4.2.1. Prevođenje entiteta'!$F$20:$F$49,1,FALSE))=FALSE,"",E24&amp;" - "))</f>
        <v/>
      </c>
      <c r="F65" t="str">
        <f>IF(F24="","",IF(ISERROR(VLOOKUP(F24,'4.2.1. Prevođenje entiteta'!$H$20:$H$49,1,FALSE))=FALSE,"",F24&amp;" - "))</f>
        <v/>
      </c>
      <c r="G65" t="str">
        <f>IF(G24="","",IF(ISERROR(VLOOKUP(G24,'4.2.1. Prevođenje entiteta'!$J$20:$J$49,1,FALSE))=FALSE,"",G24&amp;" - "))</f>
        <v/>
      </c>
      <c r="H65" t="str">
        <f>IF(H24="","",IF(ISERROR(VLOOKUP(H24,'4.2.1. Prevođenje entiteta'!$L$20:$L$49,1,FALSE))=FALSE,"",H24&amp;" - "))</f>
        <v/>
      </c>
      <c r="I65" t="str">
        <f>IF(I24="","",IF(ISERROR(VLOOKUP(I24,'4.2.1. Prevođenje entiteta'!$N$20:$N$49,1,FALSE))=FALSE,"",I24&amp;" - "))</f>
        <v/>
      </c>
      <c r="J65" t="str">
        <f>IF(J24="","",IF(ISERROR(VLOOKUP(J24,'4.2.1. Prevođenje entiteta'!$P$20:$P$49,1,FALSE))=FALSE,"",J24&amp;" - "))</f>
        <v/>
      </c>
      <c r="K65" t="str">
        <f>IF(K24="","",IF(ISERROR(VLOOKUP(K24,'4.2.1. Prevođenje entiteta'!$R$20:$R$49,1,FALSE))=FALSE,"",K24&amp;" - "))</f>
        <v/>
      </c>
      <c r="L65" t="str">
        <f>IF(L24="","",IF(ISERROR(VLOOKUP(L24,'4.2.1. Prevođenje entiteta'!$T$20:$T$49,1,FALSE))=FALSE,"",L24&amp;" - "))</f>
        <v/>
      </c>
      <c r="M65" t="str">
        <f>IF(M24="","",IF(ISERROR(VLOOKUP(M24,'4.2.1. Prevođenje entiteta'!$V$20:$V$49,1,FALSE))=FALSE,"",M24&amp;" - "))</f>
        <v/>
      </c>
      <c r="N65" t="str">
        <f>IF(N24="","",IF(ISERROR(VLOOKUP(N24,'4.2.1. Prevođenje entiteta'!$X$20:$X$49,1,FALSE))=FALSE,"",N24&amp;" - "))</f>
        <v/>
      </c>
      <c r="O65" t="str">
        <f>IF(O24="","",IF(ISERROR(VLOOKUP(O24,'4.2.1. Prevođenje entiteta'!$Z$20:$Z$49,1,FALSE))=FALSE,"",O24&amp;" - "))</f>
        <v/>
      </c>
      <c r="P65" t="str">
        <f>IF(P24="","",IF(ISERROR(VLOOKUP(P24,'4.2.1. Prevođenje entiteta'!$AB$20:$AB$49,1,FALSE))=FALSE,"",P24&amp;" - "))</f>
        <v/>
      </c>
      <c r="Q65" t="str">
        <f>IF(Q24="","",IF(ISERROR(VLOOKUP(Q24,'4.2.1. Prevođenje entiteta'!$AD$20:$AD$49,1,FALSE))=FALSE,"",Q24&amp;" - "))</f>
        <v/>
      </c>
      <c r="R65" t="str">
        <f>IF(R24="","",IF(ISERROR(VLOOKUP(R24,'4.2.1. Prevođenje entiteta'!$AF$20:$AF$49,1,FALSE))=FALSE,"",R24&amp;" - "))</f>
        <v/>
      </c>
      <c r="S65" s="46" t="str">
        <f t="shared" si="2"/>
        <v/>
      </c>
    </row>
    <row r="66" spans="1:19" ht="15" hidden="1" customHeight="1" x14ac:dyDescent="0.3">
      <c r="A66" s="2">
        <v>13</v>
      </c>
      <c r="B66" t="str">
        <f>IF(B25="","",IF(ISERROR(VLOOKUP(B25,'4.2.1. Prevođenje entiteta'!$B$20:$B$49,1,FALSE))=FALSE,"",B25&amp;" - "))</f>
        <v/>
      </c>
      <c r="D66" t="str">
        <f>IF(D25="","",IF(ISERROR(VLOOKUP(D25,'4.2.1. Prevođenje entiteta'!$D$20:$D$49,1,FALSE))=FALSE,"",D25&amp;" - "))</f>
        <v/>
      </c>
      <c r="E66" t="str">
        <f>IF(E25="","",IF(ISERROR(VLOOKUP(E25,'4.2.1. Prevođenje entiteta'!$F$20:$F$49,1,FALSE))=FALSE,"",E25&amp;" - "))</f>
        <v/>
      </c>
      <c r="F66" t="str">
        <f>IF(F25="","",IF(ISERROR(VLOOKUP(F25,'4.2.1. Prevođenje entiteta'!$H$20:$H$49,1,FALSE))=FALSE,"",F25&amp;" - "))</f>
        <v/>
      </c>
      <c r="G66" t="str">
        <f>IF(G25="","",IF(ISERROR(VLOOKUP(G25,'4.2.1. Prevođenje entiteta'!$J$20:$J$49,1,FALSE))=FALSE,"",G25&amp;" - "))</f>
        <v/>
      </c>
      <c r="H66" t="str">
        <f>IF(H25="","",IF(ISERROR(VLOOKUP(H25,'4.2.1. Prevođenje entiteta'!$L$20:$L$49,1,FALSE))=FALSE,"",H25&amp;" - "))</f>
        <v/>
      </c>
      <c r="I66" t="str">
        <f>IF(I25="","",IF(ISERROR(VLOOKUP(I25,'4.2.1. Prevođenje entiteta'!$N$20:$N$49,1,FALSE))=FALSE,"",I25&amp;" - "))</f>
        <v/>
      </c>
      <c r="J66" t="str">
        <f>IF(J25="","",IF(ISERROR(VLOOKUP(J25,'4.2.1. Prevođenje entiteta'!$P$20:$P$49,1,FALSE))=FALSE,"",J25&amp;" - "))</f>
        <v/>
      </c>
      <c r="K66" t="str">
        <f>IF(K25="","",IF(ISERROR(VLOOKUP(K25,'4.2.1. Prevođenje entiteta'!$R$20:$R$49,1,FALSE))=FALSE,"",K25&amp;" - "))</f>
        <v/>
      </c>
      <c r="L66" t="str">
        <f>IF(L25="","",IF(ISERROR(VLOOKUP(L25,'4.2.1. Prevođenje entiteta'!$T$20:$T$49,1,FALSE))=FALSE,"",L25&amp;" - "))</f>
        <v/>
      </c>
      <c r="M66" t="str">
        <f>IF(M25="","",IF(ISERROR(VLOOKUP(M25,'4.2.1. Prevođenje entiteta'!$V$20:$V$49,1,FALSE))=FALSE,"",M25&amp;" - "))</f>
        <v/>
      </c>
      <c r="N66" t="str">
        <f>IF(N25="","",IF(ISERROR(VLOOKUP(N25,'4.2.1. Prevođenje entiteta'!$X$20:$X$49,1,FALSE))=FALSE,"",N25&amp;" - "))</f>
        <v/>
      </c>
      <c r="O66" t="str">
        <f>IF(O25="","",IF(ISERROR(VLOOKUP(O25,'4.2.1. Prevođenje entiteta'!$Z$20:$Z$49,1,FALSE))=FALSE,"",O25&amp;" - "))</f>
        <v/>
      </c>
      <c r="P66" t="str">
        <f>IF(P25="","",IF(ISERROR(VLOOKUP(P25,'4.2.1. Prevođenje entiteta'!$AB$20:$AB$49,1,FALSE))=FALSE,"",P25&amp;" - "))</f>
        <v/>
      </c>
      <c r="Q66" t="str">
        <f>IF(Q25="","",IF(ISERROR(VLOOKUP(Q25,'4.2.1. Prevođenje entiteta'!$AD$20:$AD$49,1,FALSE))=FALSE,"",Q25&amp;" - "))</f>
        <v/>
      </c>
      <c r="R66" t="str">
        <f>IF(R25="","",IF(ISERROR(VLOOKUP(R25,'4.2.1. Prevođenje entiteta'!$AF$20:$AF$49,1,FALSE))=FALSE,"",R25&amp;" - "))</f>
        <v/>
      </c>
      <c r="S66" s="46" t="str">
        <f t="shared" si="2"/>
        <v/>
      </c>
    </row>
    <row r="67" spans="1:19" ht="15" hidden="1" customHeight="1" x14ac:dyDescent="0.3">
      <c r="A67" s="2">
        <v>14</v>
      </c>
      <c r="B67" t="str">
        <f>IF(B26="","",IF(ISERROR(VLOOKUP(B26,'4.2.1. Prevođenje entiteta'!$B$20:$B$49,1,FALSE))=FALSE,"",B26&amp;" - "))</f>
        <v/>
      </c>
      <c r="D67" t="str">
        <f>IF(D26="","",IF(ISERROR(VLOOKUP(D26,'4.2.1. Prevođenje entiteta'!$D$20:$D$49,1,FALSE))=FALSE,"",D26&amp;" - "))</f>
        <v/>
      </c>
      <c r="E67" t="str">
        <f>IF(E26="","",IF(ISERROR(VLOOKUP(E26,'4.2.1. Prevođenje entiteta'!$F$20:$F$49,1,FALSE))=FALSE,"",E26&amp;" - "))</f>
        <v/>
      </c>
      <c r="F67" t="str">
        <f>IF(F26="","",IF(ISERROR(VLOOKUP(F26,'4.2.1. Prevođenje entiteta'!$H$20:$H$49,1,FALSE))=FALSE,"",F26&amp;" - "))</f>
        <v/>
      </c>
      <c r="G67" t="str">
        <f>IF(G26="","",IF(ISERROR(VLOOKUP(G26,'4.2.1. Prevođenje entiteta'!$J$20:$J$49,1,FALSE))=FALSE,"",G26&amp;" - "))</f>
        <v/>
      </c>
      <c r="H67" t="str">
        <f>IF(H26="","",IF(ISERROR(VLOOKUP(H26,'4.2.1. Prevođenje entiteta'!$L$20:$L$49,1,FALSE))=FALSE,"",H26&amp;" - "))</f>
        <v/>
      </c>
      <c r="I67" t="str">
        <f>IF(I26="","",IF(ISERROR(VLOOKUP(I26,'4.2.1. Prevođenje entiteta'!$N$20:$N$49,1,FALSE))=FALSE,"",I26&amp;" - "))</f>
        <v/>
      </c>
      <c r="J67" t="str">
        <f>IF(J26="","",IF(ISERROR(VLOOKUP(J26,'4.2.1. Prevođenje entiteta'!$P$20:$P$49,1,FALSE))=FALSE,"",J26&amp;" - "))</f>
        <v/>
      </c>
      <c r="K67" t="str">
        <f>IF(K26="","",IF(ISERROR(VLOOKUP(K26,'4.2.1. Prevođenje entiteta'!$R$20:$R$49,1,FALSE))=FALSE,"",K26&amp;" - "))</f>
        <v/>
      </c>
      <c r="L67" t="str">
        <f>IF(L26="","",IF(ISERROR(VLOOKUP(L26,'4.2.1. Prevođenje entiteta'!$T$20:$T$49,1,FALSE))=FALSE,"",L26&amp;" - "))</f>
        <v/>
      </c>
      <c r="M67" t="str">
        <f>IF(M26="","",IF(ISERROR(VLOOKUP(M26,'4.2.1. Prevođenje entiteta'!$V$20:$V$49,1,FALSE))=FALSE,"",M26&amp;" - "))</f>
        <v/>
      </c>
      <c r="N67" t="str">
        <f>IF(N26="","",IF(ISERROR(VLOOKUP(N26,'4.2.1. Prevođenje entiteta'!$X$20:$X$49,1,FALSE))=FALSE,"",N26&amp;" - "))</f>
        <v/>
      </c>
      <c r="O67" t="str">
        <f>IF(O26="","",IF(ISERROR(VLOOKUP(O26,'4.2.1. Prevođenje entiteta'!$Z$20:$Z$49,1,FALSE))=FALSE,"",O26&amp;" - "))</f>
        <v/>
      </c>
      <c r="P67" t="str">
        <f>IF(P26="","",IF(ISERROR(VLOOKUP(P26,'4.2.1. Prevođenje entiteta'!$AB$20:$AB$49,1,FALSE))=FALSE,"",P26&amp;" - "))</f>
        <v/>
      </c>
      <c r="Q67" t="str">
        <f>IF(Q26="","",IF(ISERROR(VLOOKUP(Q26,'4.2.1. Prevođenje entiteta'!$AD$20:$AD$49,1,FALSE))=FALSE,"",Q26&amp;" - "))</f>
        <v/>
      </c>
      <c r="R67" t="str">
        <f>IF(R26="","",IF(ISERROR(VLOOKUP(R26,'4.2.1. Prevođenje entiteta'!$AF$20:$AF$49,1,FALSE))=FALSE,"",R26&amp;" - "))</f>
        <v/>
      </c>
      <c r="S67" s="46" t="str">
        <f t="shared" si="2"/>
        <v/>
      </c>
    </row>
    <row r="68" spans="1:19" ht="15" hidden="1" customHeight="1" x14ac:dyDescent="0.3">
      <c r="A68" s="2">
        <v>15</v>
      </c>
      <c r="B68" t="str">
        <f>IF(B27="","",IF(ISERROR(VLOOKUP(B27,'4.2.1. Prevođenje entiteta'!$B$20:$B$49,1,FALSE))=FALSE,"",B27&amp;" - "))</f>
        <v/>
      </c>
      <c r="D68" t="str">
        <f>IF(D27="","",IF(ISERROR(VLOOKUP(D27,'4.2.1. Prevođenje entiteta'!$D$20:$D$49,1,FALSE))=FALSE,"",D27&amp;" - "))</f>
        <v/>
      </c>
      <c r="E68" t="str">
        <f>IF(E27="","",IF(ISERROR(VLOOKUP(E27,'4.2.1. Prevođenje entiteta'!$F$20:$F$49,1,FALSE))=FALSE,"",E27&amp;" - "))</f>
        <v/>
      </c>
      <c r="F68" t="str">
        <f>IF(F27="","",IF(ISERROR(VLOOKUP(F27,'4.2.1. Prevođenje entiteta'!$H$20:$H$49,1,FALSE))=FALSE,"",F27&amp;" - "))</f>
        <v/>
      </c>
      <c r="G68" t="str">
        <f>IF(G27="","",IF(ISERROR(VLOOKUP(G27,'4.2.1. Prevođenje entiteta'!$J$20:$J$49,1,FALSE))=FALSE,"",G27&amp;" - "))</f>
        <v/>
      </c>
      <c r="H68" t="str">
        <f>IF(H27="","",IF(ISERROR(VLOOKUP(H27,'4.2.1. Prevođenje entiteta'!$L$20:$L$49,1,FALSE))=FALSE,"",H27&amp;" - "))</f>
        <v/>
      </c>
      <c r="I68" t="str">
        <f>IF(I27="","",IF(ISERROR(VLOOKUP(I27,'4.2.1. Prevođenje entiteta'!$N$20:$N$49,1,FALSE))=FALSE,"",I27&amp;" - "))</f>
        <v/>
      </c>
      <c r="J68" t="str">
        <f>IF(J27="","",IF(ISERROR(VLOOKUP(J27,'4.2.1. Prevođenje entiteta'!$P$20:$P$49,1,FALSE))=FALSE,"",J27&amp;" - "))</f>
        <v/>
      </c>
      <c r="K68" t="str">
        <f>IF(K27="","",IF(ISERROR(VLOOKUP(K27,'4.2.1. Prevođenje entiteta'!$R$20:$R$49,1,FALSE))=FALSE,"",K27&amp;" - "))</f>
        <v/>
      </c>
      <c r="L68" t="str">
        <f>IF(L27="","",IF(ISERROR(VLOOKUP(L27,'4.2.1. Prevođenje entiteta'!$T$20:$T$49,1,FALSE))=FALSE,"",L27&amp;" - "))</f>
        <v/>
      </c>
      <c r="M68" t="str">
        <f>IF(M27="","",IF(ISERROR(VLOOKUP(M27,'4.2.1. Prevođenje entiteta'!$V$20:$V$49,1,FALSE))=FALSE,"",M27&amp;" - "))</f>
        <v/>
      </c>
      <c r="N68" t="str">
        <f>IF(N27="","",IF(ISERROR(VLOOKUP(N27,'4.2.1. Prevođenje entiteta'!$X$20:$X$49,1,FALSE))=FALSE,"",N27&amp;" - "))</f>
        <v/>
      </c>
      <c r="O68" t="str">
        <f>IF(O27="","",IF(ISERROR(VLOOKUP(O27,'4.2.1. Prevođenje entiteta'!$Z$20:$Z$49,1,FALSE))=FALSE,"",O27&amp;" - "))</f>
        <v/>
      </c>
      <c r="P68" t="str">
        <f>IF(P27="","",IF(ISERROR(VLOOKUP(P27,'4.2.1. Prevođenje entiteta'!$AB$20:$AB$49,1,FALSE))=FALSE,"",P27&amp;" - "))</f>
        <v/>
      </c>
      <c r="Q68" t="str">
        <f>IF(Q27="","",IF(ISERROR(VLOOKUP(Q27,'4.2.1. Prevođenje entiteta'!$AD$20:$AD$49,1,FALSE))=FALSE,"",Q27&amp;" - "))</f>
        <v/>
      </c>
      <c r="R68" t="str">
        <f>IF(R27="","",IF(ISERROR(VLOOKUP(R27,'4.2.1. Prevođenje entiteta'!$AF$20:$AF$49,1,FALSE))=FALSE,"",R27&amp;" - "))</f>
        <v/>
      </c>
      <c r="S68" s="46" t="str">
        <f t="shared" si="2"/>
        <v/>
      </c>
    </row>
    <row r="69" spans="1:19" ht="15" hidden="1" customHeight="1" x14ac:dyDescent="0.3">
      <c r="A69" s="2">
        <v>16</v>
      </c>
      <c r="B69" t="str">
        <f>IF(B28="","",IF(ISERROR(VLOOKUP(B28,'4.2.1. Prevođenje entiteta'!$B$20:$B$49,1,FALSE))=FALSE,"",B28&amp;" - "))</f>
        <v/>
      </c>
      <c r="D69" t="str">
        <f>IF(D28="","",IF(ISERROR(VLOOKUP(D28,'4.2.1. Prevođenje entiteta'!$D$20:$D$49,1,FALSE))=FALSE,"",D28&amp;" - "))</f>
        <v/>
      </c>
      <c r="E69" t="str">
        <f>IF(E28="","",IF(ISERROR(VLOOKUP(E28,'4.2.1. Prevođenje entiteta'!$F$20:$F$49,1,FALSE))=FALSE,"",E28&amp;" - "))</f>
        <v/>
      </c>
      <c r="F69" t="str">
        <f>IF(F28="","",IF(ISERROR(VLOOKUP(F28,'4.2.1. Prevođenje entiteta'!$H$20:$H$49,1,FALSE))=FALSE,"",F28&amp;" - "))</f>
        <v/>
      </c>
      <c r="G69" t="str">
        <f>IF(G28="","",IF(ISERROR(VLOOKUP(G28,'4.2.1. Prevođenje entiteta'!$J$20:$J$49,1,FALSE))=FALSE,"",G28&amp;" - "))</f>
        <v/>
      </c>
      <c r="H69" t="str">
        <f>IF(H28="","",IF(ISERROR(VLOOKUP(H28,'4.2.1. Prevođenje entiteta'!$L$20:$L$49,1,FALSE))=FALSE,"",H28&amp;" - "))</f>
        <v/>
      </c>
      <c r="I69" t="str">
        <f>IF(I28="","",IF(ISERROR(VLOOKUP(I28,'4.2.1. Prevođenje entiteta'!$N$20:$N$49,1,FALSE))=FALSE,"",I28&amp;" - "))</f>
        <v/>
      </c>
      <c r="J69" t="str">
        <f>IF(J28="","",IF(ISERROR(VLOOKUP(J28,'4.2.1. Prevođenje entiteta'!$P$20:$P$49,1,FALSE))=FALSE,"",J28&amp;" - "))</f>
        <v/>
      </c>
      <c r="K69" t="str">
        <f>IF(K28="","",IF(ISERROR(VLOOKUP(K28,'4.2.1. Prevođenje entiteta'!$R$20:$R$49,1,FALSE))=FALSE,"",K28&amp;" - "))</f>
        <v/>
      </c>
      <c r="L69" t="str">
        <f>IF(L28="","",IF(ISERROR(VLOOKUP(L28,'4.2.1. Prevođenje entiteta'!$T$20:$T$49,1,FALSE))=FALSE,"",L28&amp;" - "))</f>
        <v/>
      </c>
      <c r="M69" t="str">
        <f>IF(M28="","",IF(ISERROR(VLOOKUP(M28,'4.2.1. Prevođenje entiteta'!$V$20:$V$49,1,FALSE))=FALSE,"",M28&amp;" - "))</f>
        <v/>
      </c>
      <c r="N69" t="str">
        <f>IF(N28="","",IF(ISERROR(VLOOKUP(N28,'4.2.1. Prevođenje entiteta'!$X$20:$X$49,1,FALSE))=FALSE,"",N28&amp;" - "))</f>
        <v/>
      </c>
      <c r="O69" t="str">
        <f>IF(O28="","",IF(ISERROR(VLOOKUP(O28,'4.2.1. Prevođenje entiteta'!$Z$20:$Z$49,1,FALSE))=FALSE,"",O28&amp;" - "))</f>
        <v/>
      </c>
      <c r="P69" t="str">
        <f>IF(P28="","",IF(ISERROR(VLOOKUP(P28,'4.2.1. Prevođenje entiteta'!$AB$20:$AB$49,1,FALSE))=FALSE,"",P28&amp;" - "))</f>
        <v/>
      </c>
      <c r="Q69" t="str">
        <f>IF(Q28="","",IF(ISERROR(VLOOKUP(Q28,'4.2.1. Prevođenje entiteta'!$AD$20:$AD$49,1,FALSE))=FALSE,"",Q28&amp;" - "))</f>
        <v/>
      </c>
      <c r="R69" t="str">
        <f>IF(R28="","",IF(ISERROR(VLOOKUP(R28,'4.2.1. Prevođenje entiteta'!$AF$20:$AF$49,1,FALSE))=FALSE,"",R28&amp;" - "))</f>
        <v/>
      </c>
      <c r="S69" s="46" t="str">
        <f t="shared" si="2"/>
        <v/>
      </c>
    </row>
    <row r="70" spans="1:19" ht="15" hidden="1" customHeight="1" x14ac:dyDescent="0.3">
      <c r="A70" s="2">
        <v>17</v>
      </c>
      <c r="B70" t="str">
        <f>IF(B29="","",IF(ISERROR(VLOOKUP(B29,'4.2.1. Prevođenje entiteta'!$B$20:$B$49,1,FALSE))=FALSE,"",B29&amp;" - "))</f>
        <v/>
      </c>
      <c r="D70" t="str">
        <f>IF(D29="","",IF(ISERROR(VLOOKUP(D29,'4.2.1. Prevođenje entiteta'!$D$20:$D$49,1,FALSE))=FALSE,"",D29&amp;" - "))</f>
        <v/>
      </c>
      <c r="E70" t="str">
        <f>IF(E29="","",IF(ISERROR(VLOOKUP(E29,'4.2.1. Prevođenje entiteta'!$F$20:$F$49,1,FALSE))=FALSE,"",E29&amp;" - "))</f>
        <v/>
      </c>
      <c r="F70" t="str">
        <f>IF(F29="","",IF(ISERROR(VLOOKUP(F29,'4.2.1. Prevođenje entiteta'!$H$20:$H$49,1,FALSE))=FALSE,"",F29&amp;" - "))</f>
        <v/>
      </c>
      <c r="G70" t="str">
        <f>IF(G29="","",IF(ISERROR(VLOOKUP(G29,'4.2.1. Prevođenje entiteta'!$J$20:$J$49,1,FALSE))=FALSE,"",G29&amp;" - "))</f>
        <v/>
      </c>
      <c r="H70" t="str">
        <f>IF(H29="","",IF(ISERROR(VLOOKUP(H29,'4.2.1. Prevođenje entiteta'!$L$20:$L$49,1,FALSE))=FALSE,"",H29&amp;" - "))</f>
        <v/>
      </c>
      <c r="I70" t="str">
        <f>IF(I29="","",IF(ISERROR(VLOOKUP(I29,'4.2.1. Prevođenje entiteta'!$N$20:$N$49,1,FALSE))=FALSE,"",I29&amp;" - "))</f>
        <v/>
      </c>
      <c r="J70" t="str">
        <f>IF(J29="","",IF(ISERROR(VLOOKUP(J29,'4.2.1. Prevođenje entiteta'!$P$20:$P$49,1,FALSE))=FALSE,"",J29&amp;" - "))</f>
        <v/>
      </c>
      <c r="K70" t="str">
        <f>IF(K29="","",IF(ISERROR(VLOOKUP(K29,'4.2.1. Prevođenje entiteta'!$R$20:$R$49,1,FALSE))=FALSE,"",K29&amp;" - "))</f>
        <v/>
      </c>
      <c r="L70" t="str">
        <f>IF(L29="","",IF(ISERROR(VLOOKUP(L29,'4.2.1. Prevođenje entiteta'!$T$20:$T$49,1,FALSE))=FALSE,"",L29&amp;" - "))</f>
        <v/>
      </c>
      <c r="M70" t="str">
        <f>IF(M29="","",IF(ISERROR(VLOOKUP(M29,'4.2.1. Prevođenje entiteta'!$V$20:$V$49,1,FALSE))=FALSE,"",M29&amp;" - "))</f>
        <v/>
      </c>
      <c r="N70" t="str">
        <f>IF(N29="","",IF(ISERROR(VLOOKUP(N29,'4.2.1. Prevođenje entiteta'!$X$20:$X$49,1,FALSE))=FALSE,"",N29&amp;" - "))</f>
        <v/>
      </c>
      <c r="O70" t="str">
        <f>IF(O29="","",IF(ISERROR(VLOOKUP(O29,'4.2.1. Prevođenje entiteta'!$Z$20:$Z$49,1,FALSE))=FALSE,"",O29&amp;" - "))</f>
        <v/>
      </c>
      <c r="P70" t="str">
        <f>IF(P29="","",IF(ISERROR(VLOOKUP(P29,'4.2.1. Prevođenje entiteta'!$AB$20:$AB$49,1,FALSE))=FALSE,"",P29&amp;" - "))</f>
        <v/>
      </c>
      <c r="Q70" t="str">
        <f>IF(Q29="","",IF(ISERROR(VLOOKUP(Q29,'4.2.1. Prevođenje entiteta'!$AD$20:$AD$49,1,FALSE))=FALSE,"",Q29&amp;" - "))</f>
        <v/>
      </c>
      <c r="R70" t="str">
        <f>IF(R29="","",IF(ISERROR(VLOOKUP(R29,'4.2.1. Prevođenje entiteta'!$AF$20:$AF$49,1,FALSE))=FALSE,"",R29&amp;" - "))</f>
        <v/>
      </c>
      <c r="S70" s="46" t="str">
        <f t="shared" si="2"/>
        <v/>
      </c>
    </row>
    <row r="71" spans="1:19" ht="15" hidden="1" customHeight="1" x14ac:dyDescent="0.3">
      <c r="A71" s="2">
        <v>18</v>
      </c>
      <c r="B71" t="str">
        <f>IF(B30="","",IF(ISERROR(VLOOKUP(B30,'4.2.1. Prevođenje entiteta'!$B$20:$B$49,1,FALSE))=FALSE,"",B30&amp;" - "))</f>
        <v/>
      </c>
      <c r="D71" t="str">
        <f>IF(D30="","",IF(ISERROR(VLOOKUP(D30,'4.2.1. Prevođenje entiteta'!$D$20:$D$49,1,FALSE))=FALSE,"",D30&amp;" - "))</f>
        <v/>
      </c>
      <c r="E71" t="str">
        <f>IF(E30="","",IF(ISERROR(VLOOKUP(E30,'4.2.1. Prevođenje entiteta'!$F$20:$F$49,1,FALSE))=FALSE,"",E30&amp;" - "))</f>
        <v/>
      </c>
      <c r="F71" t="str">
        <f>IF(F30="","",IF(ISERROR(VLOOKUP(F30,'4.2.1. Prevođenje entiteta'!$H$20:$H$49,1,FALSE))=FALSE,"",F30&amp;" - "))</f>
        <v/>
      </c>
      <c r="G71" t="str">
        <f>IF(G30="","",IF(ISERROR(VLOOKUP(G30,'4.2.1. Prevođenje entiteta'!$J$20:$J$49,1,FALSE))=FALSE,"",G30&amp;" - "))</f>
        <v/>
      </c>
      <c r="H71" t="str">
        <f>IF(H30="","",IF(ISERROR(VLOOKUP(H30,'4.2.1. Prevođenje entiteta'!$L$20:$L$49,1,FALSE))=FALSE,"",H30&amp;" - "))</f>
        <v/>
      </c>
      <c r="I71" t="str">
        <f>IF(I30="","",IF(ISERROR(VLOOKUP(I30,'4.2.1. Prevođenje entiteta'!$N$20:$N$49,1,FALSE))=FALSE,"",I30&amp;" - "))</f>
        <v/>
      </c>
      <c r="J71" t="str">
        <f>IF(J30="","",IF(ISERROR(VLOOKUP(J30,'4.2.1. Prevođenje entiteta'!$P$20:$P$49,1,FALSE))=FALSE,"",J30&amp;" - "))</f>
        <v/>
      </c>
      <c r="K71" t="str">
        <f>IF(K30="","",IF(ISERROR(VLOOKUP(K30,'4.2.1. Prevođenje entiteta'!$R$20:$R$49,1,FALSE))=FALSE,"",K30&amp;" - "))</f>
        <v/>
      </c>
      <c r="L71" t="str">
        <f>IF(L30="","",IF(ISERROR(VLOOKUP(L30,'4.2.1. Prevođenje entiteta'!$T$20:$T$49,1,FALSE))=FALSE,"",L30&amp;" - "))</f>
        <v/>
      </c>
      <c r="M71" t="str">
        <f>IF(M30="","",IF(ISERROR(VLOOKUP(M30,'4.2.1. Prevođenje entiteta'!$V$20:$V$49,1,FALSE))=FALSE,"",M30&amp;" - "))</f>
        <v/>
      </c>
      <c r="N71" t="str">
        <f>IF(N30="","",IF(ISERROR(VLOOKUP(N30,'4.2.1. Prevođenje entiteta'!$X$20:$X$49,1,FALSE))=FALSE,"",N30&amp;" - "))</f>
        <v/>
      </c>
      <c r="O71" t="str">
        <f>IF(O30="","",IF(ISERROR(VLOOKUP(O30,'4.2.1. Prevođenje entiteta'!$Z$20:$Z$49,1,FALSE))=FALSE,"",O30&amp;" - "))</f>
        <v/>
      </c>
      <c r="P71" t="str">
        <f>IF(P30="","",IF(ISERROR(VLOOKUP(P30,'4.2.1. Prevođenje entiteta'!$AB$20:$AB$49,1,FALSE))=FALSE,"",P30&amp;" - "))</f>
        <v/>
      </c>
      <c r="Q71" t="str">
        <f>IF(Q30="","",IF(ISERROR(VLOOKUP(Q30,'4.2.1. Prevođenje entiteta'!$AD$20:$AD$49,1,FALSE))=FALSE,"",Q30&amp;" - "))</f>
        <v/>
      </c>
      <c r="R71" t="str">
        <f>IF(R30="","",IF(ISERROR(VLOOKUP(R30,'4.2.1. Prevođenje entiteta'!$AF$20:$AF$49,1,FALSE))=FALSE,"",R30&amp;" - "))</f>
        <v/>
      </c>
      <c r="S71" s="46" t="str">
        <f t="shared" si="2"/>
        <v/>
      </c>
    </row>
    <row r="72" spans="1:19" ht="15" hidden="1" customHeight="1" x14ac:dyDescent="0.3">
      <c r="A72" s="2">
        <v>19</v>
      </c>
      <c r="B72" t="str">
        <f>IF(B31="","",IF(ISERROR(VLOOKUP(B31,'4.2.1. Prevođenje entiteta'!$B$20:$B$49,1,FALSE))=FALSE,"",B31&amp;" - "))</f>
        <v/>
      </c>
      <c r="D72" t="str">
        <f>IF(D31="","",IF(ISERROR(VLOOKUP(D31,'4.2.1. Prevođenje entiteta'!$D$20:$D$49,1,FALSE))=FALSE,"",D31&amp;" - "))</f>
        <v/>
      </c>
      <c r="E72" t="str">
        <f>IF(E31="","",IF(ISERROR(VLOOKUP(E31,'4.2.1. Prevođenje entiteta'!$F$20:$F$49,1,FALSE))=FALSE,"",E31&amp;" - "))</f>
        <v/>
      </c>
      <c r="F72" t="str">
        <f>IF(F31="","",IF(ISERROR(VLOOKUP(F31,'4.2.1. Prevođenje entiteta'!$H$20:$H$49,1,FALSE))=FALSE,"",F31&amp;" - "))</f>
        <v/>
      </c>
      <c r="G72" t="str">
        <f>IF(G31="","",IF(ISERROR(VLOOKUP(G31,'4.2.1. Prevođenje entiteta'!$J$20:$J$49,1,FALSE))=FALSE,"",G31&amp;" - "))</f>
        <v/>
      </c>
      <c r="H72" t="str">
        <f>IF(H31="","",IF(ISERROR(VLOOKUP(H31,'4.2.1. Prevođenje entiteta'!$L$20:$L$49,1,FALSE))=FALSE,"",H31&amp;" - "))</f>
        <v/>
      </c>
      <c r="I72" t="str">
        <f>IF(I31="","",IF(ISERROR(VLOOKUP(I31,'4.2.1. Prevođenje entiteta'!$N$20:$N$49,1,FALSE))=FALSE,"",I31&amp;" - "))</f>
        <v/>
      </c>
      <c r="J72" t="str">
        <f>IF(J31="","",IF(ISERROR(VLOOKUP(J31,'4.2.1. Prevođenje entiteta'!$P$20:$P$49,1,FALSE))=FALSE,"",J31&amp;" - "))</f>
        <v/>
      </c>
      <c r="K72" t="str">
        <f>IF(K31="","",IF(ISERROR(VLOOKUP(K31,'4.2.1. Prevođenje entiteta'!$R$20:$R$49,1,FALSE))=FALSE,"",K31&amp;" - "))</f>
        <v/>
      </c>
      <c r="L72" t="str">
        <f>IF(L31="","",IF(ISERROR(VLOOKUP(L31,'4.2.1. Prevođenje entiteta'!$T$20:$T$49,1,FALSE))=FALSE,"",L31&amp;" - "))</f>
        <v/>
      </c>
      <c r="M72" t="str">
        <f>IF(M31="","",IF(ISERROR(VLOOKUP(M31,'4.2.1. Prevođenje entiteta'!$V$20:$V$49,1,FALSE))=FALSE,"",M31&amp;" - "))</f>
        <v/>
      </c>
      <c r="N72" t="str">
        <f>IF(N31="","",IF(ISERROR(VLOOKUP(N31,'4.2.1. Prevođenje entiteta'!$X$20:$X$49,1,FALSE))=FALSE,"",N31&amp;" - "))</f>
        <v/>
      </c>
      <c r="O72" t="str">
        <f>IF(O31="","",IF(ISERROR(VLOOKUP(O31,'4.2.1. Prevođenje entiteta'!$Z$20:$Z$49,1,FALSE))=FALSE,"",O31&amp;" - "))</f>
        <v/>
      </c>
      <c r="P72" t="str">
        <f>IF(P31="","",IF(ISERROR(VLOOKUP(P31,'4.2.1. Prevođenje entiteta'!$AB$20:$AB$49,1,FALSE))=FALSE,"",P31&amp;" - "))</f>
        <v/>
      </c>
      <c r="Q72" t="str">
        <f>IF(Q31="","",IF(ISERROR(VLOOKUP(Q31,'4.2.1. Prevođenje entiteta'!$AD$20:$AD$49,1,FALSE))=FALSE,"",Q31&amp;" - "))</f>
        <v/>
      </c>
      <c r="R72" t="str">
        <f>IF(R31="","",IF(ISERROR(VLOOKUP(R31,'4.2.1. Prevođenje entiteta'!$AF$20:$AF$49,1,FALSE))=FALSE,"",R31&amp;" - "))</f>
        <v/>
      </c>
      <c r="S72" s="46" t="str">
        <f t="shared" si="2"/>
        <v/>
      </c>
    </row>
    <row r="73" spans="1:19" ht="15" hidden="1" customHeight="1" x14ac:dyDescent="0.3">
      <c r="A73" s="2">
        <v>20</v>
      </c>
      <c r="B73" t="str">
        <f>IF(B32="","",IF(ISERROR(VLOOKUP(B32,'4.2.1. Prevođenje entiteta'!$B$20:$B$49,1,FALSE))=FALSE,"",B32&amp;" - "))</f>
        <v/>
      </c>
      <c r="D73" t="str">
        <f>IF(D32="","",IF(ISERROR(VLOOKUP(D32,'4.2.1. Prevođenje entiteta'!$D$20:$D$49,1,FALSE))=FALSE,"",D32&amp;" - "))</f>
        <v/>
      </c>
      <c r="E73" t="str">
        <f>IF(E32="","",IF(ISERROR(VLOOKUP(E32,'4.2.1. Prevođenje entiteta'!$F$20:$F$49,1,FALSE))=FALSE,"",E32&amp;" - "))</f>
        <v/>
      </c>
      <c r="F73" t="str">
        <f>IF(F32="","",IF(ISERROR(VLOOKUP(F32,'4.2.1. Prevođenje entiteta'!$H$20:$H$49,1,FALSE))=FALSE,"",F32&amp;" - "))</f>
        <v/>
      </c>
      <c r="G73" t="str">
        <f>IF(G32="","",IF(ISERROR(VLOOKUP(G32,'4.2.1. Prevođenje entiteta'!$J$20:$J$49,1,FALSE))=FALSE,"",G32&amp;" - "))</f>
        <v/>
      </c>
      <c r="H73" t="str">
        <f>IF(H32="","",IF(ISERROR(VLOOKUP(H32,'4.2.1. Prevođenje entiteta'!$L$20:$L$49,1,FALSE))=FALSE,"",H32&amp;" - "))</f>
        <v/>
      </c>
      <c r="I73" t="str">
        <f>IF(I32="","",IF(ISERROR(VLOOKUP(I32,'4.2.1. Prevođenje entiteta'!$N$20:$N$49,1,FALSE))=FALSE,"",I32&amp;" - "))</f>
        <v/>
      </c>
      <c r="J73" t="str">
        <f>IF(J32="","",IF(ISERROR(VLOOKUP(J32,'4.2.1. Prevođenje entiteta'!$P$20:$P$49,1,FALSE))=FALSE,"",J32&amp;" - "))</f>
        <v/>
      </c>
      <c r="K73" t="str">
        <f>IF(K32="","",IF(ISERROR(VLOOKUP(K32,'4.2.1. Prevođenje entiteta'!$R$20:$R$49,1,FALSE))=FALSE,"",K32&amp;" - "))</f>
        <v/>
      </c>
      <c r="L73" t="str">
        <f>IF(L32="","",IF(ISERROR(VLOOKUP(L32,'4.2.1. Prevođenje entiteta'!$T$20:$T$49,1,FALSE))=FALSE,"",L32&amp;" - "))</f>
        <v/>
      </c>
      <c r="M73" t="str">
        <f>IF(M32="","",IF(ISERROR(VLOOKUP(M32,'4.2.1. Prevođenje entiteta'!$V$20:$V$49,1,FALSE))=FALSE,"",M32&amp;" - "))</f>
        <v/>
      </c>
      <c r="N73" t="str">
        <f>IF(N32="","",IF(ISERROR(VLOOKUP(N32,'4.2.1. Prevođenje entiteta'!$X$20:$X$49,1,FALSE))=FALSE,"",N32&amp;" - "))</f>
        <v/>
      </c>
      <c r="O73" t="str">
        <f>IF(O32="","",IF(ISERROR(VLOOKUP(O32,'4.2.1. Prevođenje entiteta'!$Z$20:$Z$49,1,FALSE))=FALSE,"",O32&amp;" - "))</f>
        <v/>
      </c>
      <c r="P73" t="str">
        <f>IF(P32="","",IF(ISERROR(VLOOKUP(P32,'4.2.1. Prevođenje entiteta'!$AB$20:$AB$49,1,FALSE))=FALSE,"",P32&amp;" - "))</f>
        <v/>
      </c>
      <c r="Q73" t="str">
        <f>IF(Q32="","",IF(ISERROR(VLOOKUP(Q32,'4.2.1. Prevođenje entiteta'!$AD$20:$AD$49,1,FALSE))=FALSE,"",Q32&amp;" - "))</f>
        <v/>
      </c>
      <c r="R73" t="str">
        <f>IF(R32="","",IF(ISERROR(VLOOKUP(R32,'4.2.1. Prevođenje entiteta'!$AF$20:$AF$49,1,FALSE))=FALSE,"",R32&amp;" - "))</f>
        <v/>
      </c>
      <c r="S73" s="46" t="str">
        <f t="shared" si="2"/>
        <v/>
      </c>
    </row>
    <row r="74" spans="1:19" ht="15" hidden="1" customHeight="1" x14ac:dyDescent="0.3">
      <c r="A74" s="2">
        <v>21</v>
      </c>
      <c r="B74" t="str">
        <f>IF(B33="","",IF(ISERROR(VLOOKUP(B33,'4.2.1. Prevođenje entiteta'!$B$20:$B$49,1,FALSE))=FALSE,"",B33&amp;" - "))</f>
        <v/>
      </c>
      <c r="D74" t="str">
        <f>IF(D33="","",IF(ISERROR(VLOOKUP(D33,'4.2.1. Prevođenje entiteta'!$D$20:$D$49,1,FALSE))=FALSE,"",D33&amp;" - "))</f>
        <v/>
      </c>
      <c r="E74" t="str">
        <f>IF(E33="","",IF(ISERROR(VLOOKUP(E33,'4.2.1. Prevođenje entiteta'!$F$20:$F$49,1,FALSE))=FALSE,"",E33&amp;" - "))</f>
        <v/>
      </c>
      <c r="F74" t="str">
        <f>IF(F33="","",IF(ISERROR(VLOOKUP(F33,'4.2.1. Prevođenje entiteta'!$H$20:$H$49,1,FALSE))=FALSE,"",F33&amp;" - "))</f>
        <v/>
      </c>
      <c r="G74" t="str">
        <f>IF(G33="","",IF(ISERROR(VLOOKUP(G33,'4.2.1. Prevođenje entiteta'!$J$20:$J$49,1,FALSE))=FALSE,"",G33&amp;" - "))</f>
        <v/>
      </c>
      <c r="H74" t="str">
        <f>IF(H33="","",IF(ISERROR(VLOOKUP(H33,'4.2.1. Prevođenje entiteta'!$L$20:$L$49,1,FALSE))=FALSE,"",H33&amp;" - "))</f>
        <v/>
      </c>
      <c r="I74" t="str">
        <f>IF(I33="","",IF(ISERROR(VLOOKUP(I33,'4.2.1. Prevođenje entiteta'!$N$20:$N$49,1,FALSE))=FALSE,"",I33&amp;" - "))</f>
        <v/>
      </c>
      <c r="J74" t="str">
        <f>IF(J33="","",IF(ISERROR(VLOOKUP(J33,'4.2.1. Prevođenje entiteta'!$P$20:$P$49,1,FALSE))=FALSE,"",J33&amp;" - "))</f>
        <v/>
      </c>
      <c r="K74" t="str">
        <f>IF(K33="","",IF(ISERROR(VLOOKUP(K33,'4.2.1. Prevođenje entiteta'!$R$20:$R$49,1,FALSE))=FALSE,"",K33&amp;" - "))</f>
        <v/>
      </c>
      <c r="L74" t="str">
        <f>IF(L33="","",IF(ISERROR(VLOOKUP(L33,'4.2.1. Prevođenje entiteta'!$T$20:$T$49,1,FALSE))=FALSE,"",L33&amp;" - "))</f>
        <v/>
      </c>
      <c r="M74" t="str">
        <f>IF(M33="","",IF(ISERROR(VLOOKUP(M33,'4.2.1. Prevođenje entiteta'!$V$20:$V$49,1,FALSE))=FALSE,"",M33&amp;" - "))</f>
        <v/>
      </c>
      <c r="N74" t="str">
        <f>IF(N33="","",IF(ISERROR(VLOOKUP(N33,'4.2.1. Prevođenje entiteta'!$X$20:$X$49,1,FALSE))=FALSE,"",N33&amp;" - "))</f>
        <v/>
      </c>
      <c r="O74" t="str">
        <f>IF(O33="","",IF(ISERROR(VLOOKUP(O33,'4.2.1. Prevođenje entiteta'!$Z$20:$Z$49,1,FALSE))=FALSE,"",O33&amp;" - "))</f>
        <v/>
      </c>
      <c r="P74" t="str">
        <f>IF(P33="","",IF(ISERROR(VLOOKUP(P33,'4.2.1. Prevođenje entiteta'!$AB$20:$AB$49,1,FALSE))=FALSE,"",P33&amp;" - "))</f>
        <v/>
      </c>
      <c r="Q74" t="str">
        <f>IF(Q33="","",IF(ISERROR(VLOOKUP(Q33,'4.2.1. Prevođenje entiteta'!$AD$20:$AD$49,1,FALSE))=FALSE,"",Q33&amp;" - "))</f>
        <v/>
      </c>
      <c r="R74" t="str">
        <f>IF(R33="","",IF(ISERROR(VLOOKUP(R33,'4.2.1. Prevođenje entiteta'!$AF$20:$AF$49,1,FALSE))=FALSE,"",R33&amp;" - "))</f>
        <v/>
      </c>
      <c r="S74" s="46" t="str">
        <f t="shared" si="2"/>
        <v/>
      </c>
    </row>
    <row r="75" spans="1:19" ht="15" hidden="1" customHeight="1" x14ac:dyDescent="0.3">
      <c r="A75" s="2">
        <v>22</v>
      </c>
      <c r="B75" t="str">
        <f>IF(B34="","",IF(ISERROR(VLOOKUP(B34,'4.2.1. Prevođenje entiteta'!$B$20:$B$49,1,FALSE))=FALSE,"",B34&amp;" - "))</f>
        <v/>
      </c>
      <c r="D75" t="str">
        <f>IF(D34="","",IF(ISERROR(VLOOKUP(D34,'4.2.1. Prevođenje entiteta'!$D$20:$D$49,1,FALSE))=FALSE,"",D34&amp;" - "))</f>
        <v/>
      </c>
      <c r="E75" t="str">
        <f>IF(E34="","",IF(ISERROR(VLOOKUP(E34,'4.2.1. Prevođenje entiteta'!$F$20:$F$49,1,FALSE))=FALSE,"",E34&amp;" - "))</f>
        <v/>
      </c>
      <c r="F75" t="str">
        <f>IF(F34="","",IF(ISERROR(VLOOKUP(F34,'4.2.1. Prevođenje entiteta'!$H$20:$H$49,1,FALSE))=FALSE,"",F34&amp;" - "))</f>
        <v/>
      </c>
      <c r="G75" t="str">
        <f>IF(G34="","",IF(ISERROR(VLOOKUP(G34,'4.2.1. Prevođenje entiteta'!$J$20:$J$49,1,FALSE))=FALSE,"",G34&amp;" - "))</f>
        <v/>
      </c>
      <c r="H75" t="str">
        <f>IF(H34="","",IF(ISERROR(VLOOKUP(H34,'4.2.1. Prevođenje entiteta'!$L$20:$L$49,1,FALSE))=FALSE,"",H34&amp;" - "))</f>
        <v/>
      </c>
      <c r="I75" t="str">
        <f>IF(I34="","",IF(ISERROR(VLOOKUP(I34,'4.2.1. Prevođenje entiteta'!$N$20:$N$49,1,FALSE))=FALSE,"",I34&amp;" - "))</f>
        <v/>
      </c>
      <c r="J75" t="str">
        <f>IF(J34="","",IF(ISERROR(VLOOKUP(J34,'4.2.1. Prevođenje entiteta'!$P$20:$P$49,1,FALSE))=FALSE,"",J34&amp;" - "))</f>
        <v/>
      </c>
      <c r="K75" t="str">
        <f>IF(K34="","",IF(ISERROR(VLOOKUP(K34,'4.2.1. Prevođenje entiteta'!$R$20:$R$49,1,FALSE))=FALSE,"",K34&amp;" - "))</f>
        <v/>
      </c>
      <c r="L75" t="str">
        <f>IF(L34="","",IF(ISERROR(VLOOKUP(L34,'4.2.1. Prevođenje entiteta'!$T$20:$T$49,1,FALSE))=FALSE,"",L34&amp;" - "))</f>
        <v/>
      </c>
      <c r="M75" t="str">
        <f>IF(M34="","",IF(ISERROR(VLOOKUP(M34,'4.2.1. Prevođenje entiteta'!$V$20:$V$49,1,FALSE))=FALSE,"",M34&amp;" - "))</f>
        <v/>
      </c>
      <c r="N75" t="str">
        <f>IF(N34="","",IF(ISERROR(VLOOKUP(N34,'4.2.1. Prevođenje entiteta'!$X$20:$X$49,1,FALSE))=FALSE,"",N34&amp;" - "))</f>
        <v/>
      </c>
      <c r="O75" t="str">
        <f>IF(O34="","",IF(ISERROR(VLOOKUP(O34,'4.2.1. Prevođenje entiteta'!$Z$20:$Z$49,1,FALSE))=FALSE,"",O34&amp;" - "))</f>
        <v/>
      </c>
      <c r="P75" t="str">
        <f>IF(P34="","",IF(ISERROR(VLOOKUP(P34,'4.2.1. Prevođenje entiteta'!$AB$20:$AB$49,1,FALSE))=FALSE,"",P34&amp;" - "))</f>
        <v/>
      </c>
      <c r="Q75" t="str">
        <f>IF(Q34="","",IF(ISERROR(VLOOKUP(Q34,'4.2.1. Prevođenje entiteta'!$AD$20:$AD$49,1,FALSE))=FALSE,"",Q34&amp;" - "))</f>
        <v/>
      </c>
      <c r="R75" t="str">
        <f>IF(R34="","",IF(ISERROR(VLOOKUP(R34,'4.2.1. Prevođenje entiteta'!$AF$20:$AF$49,1,FALSE))=FALSE,"",R34&amp;" - "))</f>
        <v/>
      </c>
      <c r="S75" s="46" t="str">
        <f t="shared" si="2"/>
        <v/>
      </c>
    </row>
    <row r="76" spans="1:19" ht="15" hidden="1" customHeight="1" x14ac:dyDescent="0.3">
      <c r="A76" s="2">
        <v>23</v>
      </c>
      <c r="B76" t="str">
        <f>IF(B35="","",IF(ISERROR(VLOOKUP(B35,'4.2.1. Prevođenje entiteta'!$B$20:$B$49,1,FALSE))=FALSE,"",B35&amp;" - "))</f>
        <v/>
      </c>
      <c r="D76" t="str">
        <f>IF(D35="","",IF(ISERROR(VLOOKUP(D35,'4.2.1. Prevođenje entiteta'!$D$20:$D$49,1,FALSE))=FALSE,"",D35&amp;" - "))</f>
        <v/>
      </c>
      <c r="E76" t="str">
        <f>IF(E35="","",IF(ISERROR(VLOOKUP(E35,'4.2.1. Prevođenje entiteta'!$F$20:$F$49,1,FALSE))=FALSE,"",E35&amp;" - "))</f>
        <v/>
      </c>
      <c r="F76" t="str">
        <f>IF(F35="","",IF(ISERROR(VLOOKUP(F35,'4.2.1. Prevođenje entiteta'!$H$20:$H$49,1,FALSE))=FALSE,"",F35&amp;" - "))</f>
        <v/>
      </c>
      <c r="G76" t="str">
        <f>IF(G35="","",IF(ISERROR(VLOOKUP(G35,'4.2.1. Prevođenje entiteta'!$J$20:$J$49,1,FALSE))=FALSE,"",G35&amp;" - "))</f>
        <v/>
      </c>
      <c r="H76" t="str">
        <f>IF(H35="","",IF(ISERROR(VLOOKUP(H35,'4.2.1. Prevođenje entiteta'!$L$20:$L$49,1,FALSE))=FALSE,"",H35&amp;" - "))</f>
        <v/>
      </c>
      <c r="I76" t="str">
        <f>IF(I35="","",IF(ISERROR(VLOOKUP(I35,'4.2.1. Prevođenje entiteta'!$N$20:$N$49,1,FALSE))=FALSE,"",I35&amp;" - "))</f>
        <v/>
      </c>
      <c r="J76" t="str">
        <f>IF(J35="","",IF(ISERROR(VLOOKUP(J35,'4.2.1. Prevođenje entiteta'!$P$20:$P$49,1,FALSE))=FALSE,"",J35&amp;" - "))</f>
        <v/>
      </c>
      <c r="K76" t="str">
        <f>IF(K35="","",IF(ISERROR(VLOOKUP(K35,'4.2.1. Prevođenje entiteta'!$R$20:$R$49,1,FALSE))=FALSE,"",K35&amp;" - "))</f>
        <v/>
      </c>
      <c r="L76" t="str">
        <f>IF(L35="","",IF(ISERROR(VLOOKUP(L35,'4.2.1. Prevođenje entiteta'!$T$20:$T$49,1,FALSE))=FALSE,"",L35&amp;" - "))</f>
        <v/>
      </c>
      <c r="M76" t="str">
        <f>IF(M35="","",IF(ISERROR(VLOOKUP(M35,'4.2.1. Prevođenje entiteta'!$V$20:$V$49,1,FALSE))=FALSE,"",M35&amp;" - "))</f>
        <v/>
      </c>
      <c r="N76" t="str">
        <f>IF(N35="","",IF(ISERROR(VLOOKUP(N35,'4.2.1. Prevođenje entiteta'!$X$20:$X$49,1,FALSE))=FALSE,"",N35&amp;" - "))</f>
        <v/>
      </c>
      <c r="O76" t="str">
        <f>IF(O35="","",IF(ISERROR(VLOOKUP(O35,'4.2.1. Prevođenje entiteta'!$Z$20:$Z$49,1,FALSE))=FALSE,"",O35&amp;" - "))</f>
        <v/>
      </c>
      <c r="P76" t="str">
        <f>IF(P35="","",IF(ISERROR(VLOOKUP(P35,'4.2.1. Prevođenje entiteta'!$AB$20:$AB$49,1,FALSE))=FALSE,"",P35&amp;" - "))</f>
        <v/>
      </c>
      <c r="Q76" t="str">
        <f>IF(Q35="","",IF(ISERROR(VLOOKUP(Q35,'4.2.1. Prevođenje entiteta'!$AD$20:$AD$49,1,FALSE))=FALSE,"",Q35&amp;" - "))</f>
        <v/>
      </c>
      <c r="R76" t="str">
        <f>IF(R35="","",IF(ISERROR(VLOOKUP(R35,'4.2.1. Prevođenje entiteta'!$AF$20:$AF$49,1,FALSE))=FALSE,"",R35&amp;" - "))</f>
        <v/>
      </c>
      <c r="S76" s="46" t="str">
        <f t="shared" si="2"/>
        <v/>
      </c>
    </row>
    <row r="77" spans="1:19" ht="15" hidden="1" customHeight="1" x14ac:dyDescent="0.3">
      <c r="A77" s="2">
        <v>24</v>
      </c>
      <c r="B77" t="str">
        <f>IF(B36="","",IF(ISERROR(VLOOKUP(B36,'4.2.1. Prevođenje entiteta'!$B$20:$B$49,1,FALSE))=FALSE,"",B36&amp;" - "))</f>
        <v/>
      </c>
      <c r="D77" t="str">
        <f>IF(D36="","",IF(ISERROR(VLOOKUP(D36,'4.2.1. Prevođenje entiteta'!$D$20:$D$49,1,FALSE))=FALSE,"",D36&amp;" - "))</f>
        <v/>
      </c>
      <c r="E77" t="str">
        <f>IF(E36="","",IF(ISERROR(VLOOKUP(E36,'4.2.1. Prevođenje entiteta'!$F$20:$F$49,1,FALSE))=FALSE,"",E36&amp;" - "))</f>
        <v/>
      </c>
      <c r="F77" t="str">
        <f>IF(F36="","",IF(ISERROR(VLOOKUP(F36,'4.2.1. Prevođenje entiteta'!$H$20:$H$49,1,FALSE))=FALSE,"",F36&amp;" - "))</f>
        <v/>
      </c>
      <c r="G77" t="str">
        <f>IF(G36="","",IF(ISERROR(VLOOKUP(G36,'4.2.1. Prevođenje entiteta'!$J$20:$J$49,1,FALSE))=FALSE,"",G36&amp;" - "))</f>
        <v/>
      </c>
      <c r="H77" t="str">
        <f>IF(H36="","",IF(ISERROR(VLOOKUP(H36,'4.2.1. Prevođenje entiteta'!$L$20:$L$49,1,FALSE))=FALSE,"",H36&amp;" - "))</f>
        <v/>
      </c>
      <c r="I77" t="str">
        <f>IF(I36="","",IF(ISERROR(VLOOKUP(I36,'4.2.1. Prevođenje entiteta'!$N$20:$N$49,1,FALSE))=FALSE,"",I36&amp;" - "))</f>
        <v/>
      </c>
      <c r="J77" t="str">
        <f>IF(J36="","",IF(ISERROR(VLOOKUP(J36,'4.2.1. Prevođenje entiteta'!$P$20:$P$49,1,FALSE))=FALSE,"",J36&amp;" - "))</f>
        <v/>
      </c>
      <c r="K77" t="str">
        <f>IF(K36="","",IF(ISERROR(VLOOKUP(K36,'4.2.1. Prevođenje entiteta'!$R$20:$R$49,1,FALSE))=FALSE,"",K36&amp;" - "))</f>
        <v/>
      </c>
      <c r="L77" t="str">
        <f>IF(L36="","",IF(ISERROR(VLOOKUP(L36,'4.2.1. Prevođenje entiteta'!$T$20:$T$49,1,FALSE))=FALSE,"",L36&amp;" - "))</f>
        <v/>
      </c>
      <c r="M77" t="str">
        <f>IF(M36="","",IF(ISERROR(VLOOKUP(M36,'4.2.1. Prevođenje entiteta'!$V$20:$V$49,1,FALSE))=FALSE,"",M36&amp;" - "))</f>
        <v/>
      </c>
      <c r="N77" t="str">
        <f>IF(N36="","",IF(ISERROR(VLOOKUP(N36,'4.2.1. Prevođenje entiteta'!$X$20:$X$49,1,FALSE))=FALSE,"",N36&amp;" - "))</f>
        <v/>
      </c>
      <c r="O77" t="str">
        <f>IF(O36="","",IF(ISERROR(VLOOKUP(O36,'4.2.1. Prevođenje entiteta'!$Z$20:$Z$49,1,FALSE))=FALSE,"",O36&amp;" - "))</f>
        <v/>
      </c>
      <c r="P77" t="str">
        <f>IF(P36="","",IF(ISERROR(VLOOKUP(P36,'4.2.1. Prevođenje entiteta'!$AB$20:$AB$49,1,FALSE))=FALSE,"",P36&amp;" - "))</f>
        <v/>
      </c>
      <c r="Q77" t="str">
        <f>IF(Q36="","",IF(ISERROR(VLOOKUP(Q36,'4.2.1. Prevođenje entiteta'!$AD$20:$AD$49,1,FALSE))=FALSE,"",Q36&amp;" - "))</f>
        <v/>
      </c>
      <c r="R77" t="str">
        <f>IF(R36="","",IF(ISERROR(VLOOKUP(R36,'4.2.1. Prevođenje entiteta'!$AF$20:$AF$49,1,FALSE))=FALSE,"",R36&amp;" - "))</f>
        <v/>
      </c>
      <c r="S77" s="46" t="str">
        <f t="shared" si="2"/>
        <v/>
      </c>
    </row>
    <row r="78" spans="1:19" ht="15" hidden="1" customHeight="1" x14ac:dyDescent="0.3">
      <c r="A78" s="2">
        <v>25</v>
      </c>
      <c r="B78" t="str">
        <f>IF(B37="","",IF(ISERROR(VLOOKUP(B37,'4.2.1. Prevođenje entiteta'!$B$20:$B$49,1,FALSE))=FALSE,"",B37&amp;" - "))</f>
        <v/>
      </c>
      <c r="D78" t="str">
        <f>IF(D37="","",IF(ISERROR(VLOOKUP(D37,'4.2.1. Prevođenje entiteta'!$D$20:$D$49,1,FALSE))=FALSE,"",D37&amp;" - "))</f>
        <v/>
      </c>
      <c r="E78" t="str">
        <f>IF(E37="","",IF(ISERROR(VLOOKUP(E37,'4.2.1. Prevođenje entiteta'!$F$20:$F$49,1,FALSE))=FALSE,"",E37&amp;" - "))</f>
        <v/>
      </c>
      <c r="F78" t="str">
        <f>IF(F37="","",IF(ISERROR(VLOOKUP(F37,'4.2.1. Prevođenje entiteta'!$H$20:$H$49,1,FALSE))=FALSE,"",F37&amp;" - "))</f>
        <v/>
      </c>
      <c r="G78" t="str">
        <f>IF(G37="","",IF(ISERROR(VLOOKUP(G37,'4.2.1. Prevođenje entiteta'!$J$20:$J$49,1,FALSE))=FALSE,"",G37&amp;" - "))</f>
        <v/>
      </c>
      <c r="H78" t="str">
        <f>IF(H37="","",IF(ISERROR(VLOOKUP(H37,'4.2.1. Prevođenje entiteta'!$L$20:$L$49,1,FALSE))=FALSE,"",H37&amp;" - "))</f>
        <v/>
      </c>
      <c r="I78" t="str">
        <f>IF(I37="","",IF(ISERROR(VLOOKUP(I37,'4.2.1. Prevođenje entiteta'!$N$20:$N$49,1,FALSE))=FALSE,"",I37&amp;" - "))</f>
        <v/>
      </c>
      <c r="J78" t="str">
        <f>IF(J37="","",IF(ISERROR(VLOOKUP(J37,'4.2.1. Prevođenje entiteta'!$P$20:$P$49,1,FALSE))=FALSE,"",J37&amp;" - "))</f>
        <v/>
      </c>
      <c r="K78" t="str">
        <f>IF(K37="","",IF(ISERROR(VLOOKUP(K37,'4.2.1. Prevođenje entiteta'!$R$20:$R$49,1,FALSE))=FALSE,"",K37&amp;" - "))</f>
        <v/>
      </c>
      <c r="L78" t="str">
        <f>IF(L37="","",IF(ISERROR(VLOOKUP(L37,'4.2.1. Prevođenje entiteta'!$T$20:$T$49,1,FALSE))=FALSE,"",L37&amp;" - "))</f>
        <v/>
      </c>
      <c r="M78" t="str">
        <f>IF(M37="","",IF(ISERROR(VLOOKUP(M37,'4.2.1. Prevođenje entiteta'!$V$20:$V$49,1,FALSE))=FALSE,"",M37&amp;" - "))</f>
        <v/>
      </c>
      <c r="N78" t="str">
        <f>IF(N37="","",IF(ISERROR(VLOOKUP(N37,'4.2.1. Prevođenje entiteta'!$X$20:$X$49,1,FALSE))=FALSE,"",N37&amp;" - "))</f>
        <v/>
      </c>
      <c r="O78" t="str">
        <f>IF(O37="","",IF(ISERROR(VLOOKUP(O37,'4.2.1. Prevođenje entiteta'!$Z$20:$Z$49,1,FALSE))=FALSE,"",O37&amp;" - "))</f>
        <v/>
      </c>
      <c r="P78" t="str">
        <f>IF(P37="","",IF(ISERROR(VLOOKUP(P37,'4.2.1. Prevođenje entiteta'!$AB$20:$AB$49,1,FALSE))=FALSE,"",P37&amp;" - "))</f>
        <v/>
      </c>
      <c r="Q78" t="str">
        <f>IF(Q37="","",IF(ISERROR(VLOOKUP(Q37,'4.2.1. Prevođenje entiteta'!$AD$20:$AD$49,1,FALSE))=FALSE,"",Q37&amp;" - "))</f>
        <v/>
      </c>
      <c r="R78" t="str">
        <f>IF(R37="","",IF(ISERROR(VLOOKUP(R37,'4.2.1. Prevođenje entiteta'!$AF$20:$AF$49,1,FALSE))=FALSE,"",R37&amp;" - "))</f>
        <v/>
      </c>
      <c r="S78" s="46" t="str">
        <f t="shared" si="2"/>
        <v/>
      </c>
    </row>
    <row r="79" spans="1:19" ht="15" hidden="1" customHeight="1" x14ac:dyDescent="0.3">
      <c r="A79" s="2">
        <v>26</v>
      </c>
      <c r="B79" t="str">
        <f>IF(B38="","",IF(ISERROR(VLOOKUP(B38,'4.2.1. Prevođenje entiteta'!$B$20:$B$49,1,FALSE))=FALSE,"",B38&amp;" - "))</f>
        <v/>
      </c>
      <c r="D79" t="str">
        <f>IF(D38="","",IF(ISERROR(VLOOKUP(D38,'4.2.1. Prevođenje entiteta'!$D$20:$D$49,1,FALSE))=FALSE,"",D38&amp;" - "))</f>
        <v/>
      </c>
      <c r="E79" t="str">
        <f>IF(E38="","",IF(ISERROR(VLOOKUP(E38,'4.2.1. Prevođenje entiteta'!$F$20:$F$49,1,FALSE))=FALSE,"",E38&amp;" - "))</f>
        <v/>
      </c>
      <c r="F79" t="str">
        <f>IF(F38="","",IF(ISERROR(VLOOKUP(F38,'4.2.1. Prevođenje entiteta'!$H$20:$H$49,1,FALSE))=FALSE,"",F38&amp;" - "))</f>
        <v/>
      </c>
      <c r="G79" t="str">
        <f>IF(G38="","",IF(ISERROR(VLOOKUP(G38,'4.2.1. Prevođenje entiteta'!$J$20:$J$49,1,FALSE))=FALSE,"",G38&amp;" - "))</f>
        <v/>
      </c>
      <c r="H79" t="str">
        <f>IF(H38="","",IF(ISERROR(VLOOKUP(H38,'4.2.1. Prevođenje entiteta'!$L$20:$L$49,1,FALSE))=FALSE,"",H38&amp;" - "))</f>
        <v/>
      </c>
      <c r="I79" t="str">
        <f>IF(I38="","",IF(ISERROR(VLOOKUP(I38,'4.2.1. Prevođenje entiteta'!$N$20:$N$49,1,FALSE))=FALSE,"",I38&amp;" - "))</f>
        <v/>
      </c>
      <c r="J79" t="str">
        <f>IF(J38="","",IF(ISERROR(VLOOKUP(J38,'4.2.1. Prevođenje entiteta'!$P$20:$P$49,1,FALSE))=FALSE,"",J38&amp;" - "))</f>
        <v/>
      </c>
      <c r="K79" t="str">
        <f>IF(K38="","",IF(ISERROR(VLOOKUP(K38,'4.2.1. Prevođenje entiteta'!$R$20:$R$49,1,FALSE))=FALSE,"",K38&amp;" - "))</f>
        <v/>
      </c>
      <c r="L79" t="str">
        <f>IF(L38="","",IF(ISERROR(VLOOKUP(L38,'4.2.1. Prevođenje entiteta'!$T$20:$T$49,1,FALSE))=FALSE,"",L38&amp;" - "))</f>
        <v/>
      </c>
      <c r="M79" t="str">
        <f>IF(M38="","",IF(ISERROR(VLOOKUP(M38,'4.2.1. Prevođenje entiteta'!$V$20:$V$49,1,FALSE))=FALSE,"",M38&amp;" - "))</f>
        <v/>
      </c>
      <c r="N79" t="str">
        <f>IF(N38="","",IF(ISERROR(VLOOKUP(N38,'4.2.1. Prevođenje entiteta'!$X$20:$X$49,1,FALSE))=FALSE,"",N38&amp;" - "))</f>
        <v/>
      </c>
      <c r="O79" t="str">
        <f>IF(O38="","",IF(ISERROR(VLOOKUP(O38,'4.2.1. Prevođenje entiteta'!$Z$20:$Z$49,1,FALSE))=FALSE,"",O38&amp;" - "))</f>
        <v/>
      </c>
      <c r="P79" t="str">
        <f>IF(P38="","",IF(ISERROR(VLOOKUP(P38,'4.2.1. Prevođenje entiteta'!$AB$20:$AB$49,1,FALSE))=FALSE,"",P38&amp;" - "))</f>
        <v/>
      </c>
      <c r="Q79" t="str">
        <f>IF(Q38="","",IF(ISERROR(VLOOKUP(Q38,'4.2.1. Prevođenje entiteta'!$AD$20:$AD$49,1,FALSE))=FALSE,"",Q38&amp;" - "))</f>
        <v/>
      </c>
      <c r="R79" t="str">
        <f>IF(R38="","",IF(ISERROR(VLOOKUP(R38,'4.2.1. Prevođenje entiteta'!$AF$20:$AF$49,1,FALSE))=FALSE,"",R38&amp;" - "))</f>
        <v/>
      </c>
      <c r="S79" s="46" t="str">
        <f t="shared" si="2"/>
        <v/>
      </c>
    </row>
    <row r="80" spans="1:19" ht="15" hidden="1" customHeight="1" x14ac:dyDescent="0.3">
      <c r="A80" s="2">
        <v>27</v>
      </c>
      <c r="B80" t="str">
        <f>IF(B39="","",IF(ISERROR(VLOOKUP(B39,'4.2.1. Prevođenje entiteta'!$B$20:$B$49,1,FALSE))=FALSE,"",B39&amp;" - "))</f>
        <v/>
      </c>
      <c r="D80" t="str">
        <f>IF(D39="","",IF(ISERROR(VLOOKUP(D39,'4.2.1. Prevođenje entiteta'!$D$20:$D$49,1,FALSE))=FALSE,"",D39&amp;" - "))</f>
        <v/>
      </c>
      <c r="E80" t="str">
        <f>IF(E39="","",IF(ISERROR(VLOOKUP(E39,'4.2.1. Prevođenje entiteta'!$F$20:$F$49,1,FALSE))=FALSE,"",E39&amp;" - "))</f>
        <v/>
      </c>
      <c r="F80" t="str">
        <f>IF(F39="","",IF(ISERROR(VLOOKUP(F39,'4.2.1. Prevođenje entiteta'!$H$20:$H$49,1,FALSE))=FALSE,"",F39&amp;" - "))</f>
        <v/>
      </c>
      <c r="G80" t="str">
        <f>IF(G39="","",IF(ISERROR(VLOOKUP(G39,'4.2.1. Prevođenje entiteta'!$J$20:$J$49,1,FALSE))=FALSE,"",G39&amp;" - "))</f>
        <v/>
      </c>
      <c r="H80" t="str">
        <f>IF(H39="","",IF(ISERROR(VLOOKUP(H39,'4.2.1. Prevođenje entiteta'!$L$20:$L$49,1,FALSE))=FALSE,"",H39&amp;" - "))</f>
        <v/>
      </c>
      <c r="I80" t="str">
        <f>IF(I39="","",IF(ISERROR(VLOOKUP(I39,'4.2.1. Prevođenje entiteta'!$N$20:$N$49,1,FALSE))=FALSE,"",I39&amp;" - "))</f>
        <v/>
      </c>
      <c r="J80" t="str">
        <f>IF(J39="","",IF(ISERROR(VLOOKUP(J39,'4.2.1. Prevođenje entiteta'!$P$20:$P$49,1,FALSE))=FALSE,"",J39&amp;" - "))</f>
        <v/>
      </c>
      <c r="K80" t="str">
        <f>IF(K39="","",IF(ISERROR(VLOOKUP(K39,'4.2.1. Prevođenje entiteta'!$R$20:$R$49,1,FALSE))=FALSE,"",K39&amp;" - "))</f>
        <v/>
      </c>
      <c r="L80" t="str">
        <f>IF(L39="","",IF(ISERROR(VLOOKUP(L39,'4.2.1. Prevođenje entiteta'!$T$20:$T$49,1,FALSE))=FALSE,"",L39&amp;" - "))</f>
        <v/>
      </c>
      <c r="M80" t="str">
        <f>IF(M39="","",IF(ISERROR(VLOOKUP(M39,'4.2.1. Prevođenje entiteta'!$V$20:$V$49,1,FALSE))=FALSE,"",M39&amp;" - "))</f>
        <v/>
      </c>
      <c r="N80" t="str">
        <f>IF(N39="","",IF(ISERROR(VLOOKUP(N39,'4.2.1. Prevođenje entiteta'!$X$20:$X$49,1,FALSE))=FALSE,"",N39&amp;" - "))</f>
        <v/>
      </c>
      <c r="O80" t="str">
        <f>IF(O39="","",IF(ISERROR(VLOOKUP(O39,'4.2.1. Prevođenje entiteta'!$Z$20:$Z$49,1,FALSE))=FALSE,"",O39&amp;" - "))</f>
        <v/>
      </c>
      <c r="P80" t="str">
        <f>IF(P39="","",IF(ISERROR(VLOOKUP(P39,'4.2.1. Prevođenje entiteta'!$AB$20:$AB$49,1,FALSE))=FALSE,"",P39&amp;" - "))</f>
        <v/>
      </c>
      <c r="Q80" t="str">
        <f>IF(Q39="","",IF(ISERROR(VLOOKUP(Q39,'4.2.1. Prevođenje entiteta'!$AD$20:$AD$49,1,FALSE))=FALSE,"",Q39&amp;" - "))</f>
        <v/>
      </c>
      <c r="R80" t="str">
        <f>IF(R39="","",IF(ISERROR(VLOOKUP(R39,'4.2.1. Prevođenje entiteta'!$AF$20:$AF$49,1,FALSE))=FALSE,"",R39&amp;" - "))</f>
        <v/>
      </c>
      <c r="S80" s="46" t="str">
        <f>_xlfn.CONCAT(D80:R80)</f>
        <v/>
      </c>
    </row>
    <row r="81" spans="1:19" ht="15" hidden="1" customHeight="1" x14ac:dyDescent="0.3">
      <c r="A81" s="2">
        <v>28</v>
      </c>
      <c r="B81" t="str">
        <f>IF(B40="","",IF(ISERROR(VLOOKUP(B40,'4.2.1. Prevođenje entiteta'!$B$20:$B$49,1,FALSE))=FALSE,"",B40&amp;" - "))</f>
        <v/>
      </c>
      <c r="D81" t="str">
        <f>IF(D40="","",IF(ISERROR(VLOOKUP(D40,'4.2.1. Prevođenje entiteta'!$D$20:$D$49,1,FALSE))=FALSE,"",D40&amp;" - "))</f>
        <v/>
      </c>
      <c r="E81" t="str">
        <f>IF(E40="","",IF(ISERROR(VLOOKUP(E40,'4.2.1. Prevođenje entiteta'!$F$20:$F$49,1,FALSE))=FALSE,"",E40&amp;" - "))</f>
        <v/>
      </c>
      <c r="F81" t="str">
        <f>IF(F40="","",IF(ISERROR(VLOOKUP(F40,'4.2.1. Prevođenje entiteta'!$H$20:$H$49,1,FALSE))=FALSE,"",F40&amp;" - "))</f>
        <v/>
      </c>
      <c r="G81" t="str">
        <f>IF(G40="","",IF(ISERROR(VLOOKUP(G40,'4.2.1. Prevođenje entiteta'!$J$20:$J$49,1,FALSE))=FALSE,"",G40&amp;" - "))</f>
        <v/>
      </c>
      <c r="H81" t="str">
        <f>IF(H40="","",IF(ISERROR(VLOOKUP(H40,'4.2.1. Prevođenje entiteta'!$L$20:$L$49,1,FALSE))=FALSE,"",H40&amp;" - "))</f>
        <v/>
      </c>
      <c r="I81" t="str">
        <f>IF(I40="","",IF(ISERROR(VLOOKUP(I40,'4.2.1. Prevođenje entiteta'!$N$20:$N$49,1,FALSE))=FALSE,"",I40&amp;" - "))</f>
        <v/>
      </c>
      <c r="J81" t="str">
        <f>IF(J40="","",IF(ISERROR(VLOOKUP(J40,'4.2.1. Prevođenje entiteta'!$P$20:$P$49,1,FALSE))=FALSE,"",J40&amp;" - "))</f>
        <v/>
      </c>
      <c r="K81" t="str">
        <f>IF(K40="","",IF(ISERROR(VLOOKUP(K40,'4.2.1. Prevođenje entiteta'!$R$20:$R$49,1,FALSE))=FALSE,"",K40&amp;" - "))</f>
        <v/>
      </c>
      <c r="L81" t="str">
        <f>IF(L40="","",IF(ISERROR(VLOOKUP(L40,'4.2.1. Prevođenje entiteta'!$T$20:$T$49,1,FALSE))=FALSE,"",L40&amp;" - "))</f>
        <v/>
      </c>
      <c r="M81" t="str">
        <f>IF(M40="","",IF(ISERROR(VLOOKUP(M40,'4.2.1. Prevođenje entiteta'!$V$20:$V$49,1,FALSE))=FALSE,"",M40&amp;" - "))</f>
        <v/>
      </c>
      <c r="N81" t="str">
        <f>IF(N40="","",IF(ISERROR(VLOOKUP(N40,'4.2.1. Prevođenje entiteta'!$X$20:$X$49,1,FALSE))=FALSE,"",N40&amp;" - "))</f>
        <v/>
      </c>
      <c r="O81" t="str">
        <f>IF(O40="","",IF(ISERROR(VLOOKUP(O40,'4.2.1. Prevođenje entiteta'!$Z$20:$Z$49,1,FALSE))=FALSE,"",O40&amp;" - "))</f>
        <v/>
      </c>
      <c r="P81" t="str">
        <f>IF(P40="","",IF(ISERROR(VLOOKUP(P40,'4.2.1. Prevođenje entiteta'!$AB$20:$AB$49,1,FALSE))=FALSE,"",P40&amp;" - "))</f>
        <v/>
      </c>
      <c r="Q81" t="str">
        <f>IF(Q40="","",IF(ISERROR(VLOOKUP(Q40,'4.2.1. Prevođenje entiteta'!$AD$20:$AD$49,1,FALSE))=FALSE,"",Q40&amp;" - "))</f>
        <v/>
      </c>
      <c r="R81" t="str">
        <f>IF(R40="","",IF(ISERROR(VLOOKUP(R40,'4.2.1. Prevođenje entiteta'!$AF$20:$AF$49,1,FALSE))=FALSE,"",R40&amp;" - "))</f>
        <v/>
      </c>
      <c r="S81" s="46" t="str">
        <f t="shared" si="2"/>
        <v/>
      </c>
    </row>
    <row r="82" spans="1:19" ht="15" hidden="1" customHeight="1" x14ac:dyDescent="0.3">
      <c r="A82" s="2">
        <v>29</v>
      </c>
      <c r="B82" t="str">
        <f>IF(B41="","",IF(ISERROR(VLOOKUP(B41,'4.2.1. Prevođenje entiteta'!$B$20:$B$49,1,FALSE))=FALSE,"",B41&amp;" - "))</f>
        <v/>
      </c>
      <c r="D82" t="str">
        <f>IF(D41="","",IF(ISERROR(VLOOKUP(D41,'4.2.1. Prevođenje entiteta'!$D$20:$D$49,1,FALSE))=FALSE,"",D41&amp;" - "))</f>
        <v/>
      </c>
      <c r="E82" t="str">
        <f>IF(E41="","",IF(ISERROR(VLOOKUP(E41,'4.2.1. Prevođenje entiteta'!$F$20:$F$49,1,FALSE))=FALSE,"",E41&amp;" - "))</f>
        <v/>
      </c>
      <c r="F82" t="str">
        <f>IF(F41="","",IF(ISERROR(VLOOKUP(F41,'4.2.1. Prevođenje entiteta'!$H$20:$H$49,1,FALSE))=FALSE,"",F41&amp;" - "))</f>
        <v/>
      </c>
      <c r="G82" t="str">
        <f>IF(G41="","",IF(ISERROR(VLOOKUP(G41,'4.2.1. Prevođenje entiteta'!$J$20:$J$49,1,FALSE))=FALSE,"",G41&amp;" - "))</f>
        <v/>
      </c>
      <c r="H82" t="str">
        <f>IF(H41="","",IF(ISERROR(VLOOKUP(H41,'4.2.1. Prevođenje entiteta'!$L$20:$L$49,1,FALSE))=FALSE,"",H41&amp;" - "))</f>
        <v/>
      </c>
      <c r="I82" t="str">
        <f>IF(I41="","",IF(ISERROR(VLOOKUP(I41,'4.2.1. Prevođenje entiteta'!$N$20:$N$49,1,FALSE))=FALSE,"",I41&amp;" - "))</f>
        <v/>
      </c>
      <c r="J82" t="str">
        <f>IF(J41="","",IF(ISERROR(VLOOKUP(J41,'4.2.1. Prevođenje entiteta'!$P$20:$P$49,1,FALSE))=FALSE,"",J41&amp;" - "))</f>
        <v/>
      </c>
      <c r="K82" t="str">
        <f>IF(K41="","",IF(ISERROR(VLOOKUP(K41,'4.2.1. Prevođenje entiteta'!$R$20:$R$49,1,FALSE))=FALSE,"",K41&amp;" - "))</f>
        <v/>
      </c>
      <c r="L82" t="str">
        <f>IF(L41="","",IF(ISERROR(VLOOKUP(L41,'4.2.1. Prevođenje entiteta'!$T$20:$T$49,1,FALSE))=FALSE,"",L41&amp;" - "))</f>
        <v/>
      </c>
      <c r="M82" t="str">
        <f>IF(M41="","",IF(ISERROR(VLOOKUP(M41,'4.2.1. Prevođenje entiteta'!$V$20:$V$49,1,FALSE))=FALSE,"",M41&amp;" - "))</f>
        <v/>
      </c>
      <c r="N82" t="str">
        <f>IF(N41="","",IF(ISERROR(VLOOKUP(N41,'4.2.1. Prevođenje entiteta'!$X$20:$X$49,1,FALSE))=FALSE,"",N41&amp;" - "))</f>
        <v/>
      </c>
      <c r="O82" t="str">
        <f>IF(O41="","",IF(ISERROR(VLOOKUP(O41,'4.2.1. Prevođenje entiteta'!$Z$20:$Z$49,1,FALSE))=FALSE,"",O41&amp;" - "))</f>
        <v/>
      </c>
      <c r="P82" t="str">
        <f>IF(P41="","",IF(ISERROR(VLOOKUP(P41,'4.2.1. Prevođenje entiteta'!$AB$20:$AB$49,1,FALSE))=FALSE,"",P41&amp;" - "))</f>
        <v/>
      </c>
      <c r="Q82" t="str">
        <f>IF(Q41="","",IF(ISERROR(VLOOKUP(Q41,'4.2.1. Prevođenje entiteta'!$AD$20:$AD$49,1,FALSE))=FALSE,"",Q41&amp;" - "))</f>
        <v/>
      </c>
      <c r="R82" t="str">
        <f>IF(R41="","",IF(ISERROR(VLOOKUP(R41,'4.2.1. Prevođenje entiteta'!$AF$20:$AF$49,1,FALSE))=FALSE,"",R41&amp;" - "))</f>
        <v/>
      </c>
      <c r="S82" s="46" t="str">
        <f t="shared" si="2"/>
        <v/>
      </c>
    </row>
    <row r="83" spans="1:19" ht="15" hidden="1" customHeight="1" x14ac:dyDescent="0.3">
      <c r="A83" s="2">
        <v>30</v>
      </c>
      <c r="B83" t="str">
        <f>IF(B42="","",IF(ISERROR(VLOOKUP(B42,'4.2.1. Prevođenje entiteta'!$B$20:$B$49,1,FALSE))=FALSE,"",B42&amp;" - "))</f>
        <v/>
      </c>
      <c r="D83" t="str">
        <f>IF(D42="","",IF(ISERROR(VLOOKUP(D42,'4.2.1. Prevođenje entiteta'!$D$20:$D$49,1,FALSE))=FALSE,"",D42&amp;" - "))</f>
        <v/>
      </c>
      <c r="E83" t="str">
        <f>IF(E42="","",IF(ISERROR(VLOOKUP(E42,'4.2.1. Prevođenje entiteta'!$F$20:$F$49,1,FALSE))=FALSE,"",E42&amp;" - "))</f>
        <v/>
      </c>
      <c r="F83" t="str">
        <f>IF(F42="","",IF(ISERROR(VLOOKUP(F42,'4.2.1. Prevođenje entiteta'!$H$20:$H$49,1,FALSE))=FALSE,"",F42&amp;" - "))</f>
        <v/>
      </c>
      <c r="G83" t="str">
        <f>IF(G42="","",IF(ISERROR(VLOOKUP(G42,'4.2.1. Prevođenje entiteta'!$J$20:$J$49,1,FALSE))=FALSE,"",G42&amp;" - "))</f>
        <v/>
      </c>
      <c r="H83" t="str">
        <f>IF(H42="","",IF(ISERROR(VLOOKUP(H42,'4.2.1. Prevođenje entiteta'!$L$20:$L$49,1,FALSE))=FALSE,"",H42&amp;" - "))</f>
        <v/>
      </c>
      <c r="I83" t="str">
        <f>IF(I42="","",IF(ISERROR(VLOOKUP(I42,'4.2.1. Prevođenje entiteta'!$N$20:$N$49,1,FALSE))=FALSE,"",I42&amp;" - "))</f>
        <v/>
      </c>
      <c r="J83" t="str">
        <f>IF(J42="","",IF(ISERROR(VLOOKUP(J42,'4.2.1. Prevođenje entiteta'!$P$20:$P$49,1,FALSE))=FALSE,"",J42&amp;" - "))</f>
        <v/>
      </c>
      <c r="K83" t="str">
        <f>IF(K42="","",IF(ISERROR(VLOOKUP(K42,'4.2.1. Prevođenje entiteta'!$R$20:$R$49,1,FALSE))=FALSE,"",K42&amp;" - "))</f>
        <v/>
      </c>
      <c r="L83" t="str">
        <f>IF(L42="","",IF(ISERROR(VLOOKUP(L42,'4.2.1. Prevođenje entiteta'!$T$20:$T$49,1,FALSE))=FALSE,"",L42&amp;" - "))</f>
        <v/>
      </c>
      <c r="M83" t="str">
        <f>IF(M42="","",IF(ISERROR(VLOOKUP(M42,'4.2.1. Prevođenje entiteta'!$V$20:$V$49,1,FALSE))=FALSE,"",M42&amp;" - "))</f>
        <v/>
      </c>
      <c r="N83" t="str">
        <f>IF(N42="","",IF(ISERROR(VLOOKUP(N42,'4.2.1. Prevođenje entiteta'!$X$20:$X$49,1,FALSE))=FALSE,"",N42&amp;" - "))</f>
        <v/>
      </c>
      <c r="O83" t="str">
        <f>IF(O42="","",IF(ISERROR(VLOOKUP(O42,'4.2.1. Prevođenje entiteta'!$Z$20:$Z$49,1,FALSE))=FALSE,"",O42&amp;" - "))</f>
        <v/>
      </c>
      <c r="P83" t="str">
        <f>IF(P42="","",IF(ISERROR(VLOOKUP(P42,'4.2.1. Prevođenje entiteta'!$AB$20:$AB$49,1,FALSE))=FALSE,"",P42&amp;" - "))</f>
        <v/>
      </c>
      <c r="Q83" t="str">
        <f>IF(Q42="","",IF(ISERROR(VLOOKUP(Q42,'4.2.1. Prevođenje entiteta'!$AD$20:$AD$49,1,FALSE))=FALSE,"",Q42&amp;" - "))</f>
        <v/>
      </c>
      <c r="R83" t="str">
        <f>IF(R42="","",IF(ISERROR(VLOOKUP(R42,'4.2.1. Prevođenje entiteta'!$AF$20:$AF$49,1,FALSE))=FALSE,"",R42&amp;" - "))</f>
        <v/>
      </c>
      <c r="S83" s="46" t="str">
        <f t="shared" si="2"/>
        <v/>
      </c>
    </row>
    <row r="84" spans="1:19" ht="15" hidden="1" customHeight="1" x14ac:dyDescent="0.3">
      <c r="A84" s="2" t="s">
        <v>277</v>
      </c>
      <c r="B84" t="str">
        <f>_xlfn.CONCAT(B54:B83)</f>
        <v/>
      </c>
    </row>
  </sheetData>
  <sheetProtection algorithmName="SHA-512" hashValue="e16iJTFMZaZngMWgMD6nzyJSaLM4LNcwylhXBFVbQJgvD9nmcsPfQuSywM+hbQib57rsHQmdFbD8lkXEoMgQtA==" saltValue="avD0kVdLEkMt3eRQQTiQ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6F1C3E-EC58-43EE-899C-A6E699CD2167}">
          <x14:formula1>
            <xm:f>LOOKUP!$B$14:$B$18</xm:f>
          </x14:formula1>
          <xm:sqref>C13:C42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33"/>
  <sheetViews>
    <sheetView showZeros="0" zoomScaleNormal="100" workbookViewId="0">
      <selection activeCell="G27" sqref="G27"/>
    </sheetView>
  </sheetViews>
  <sheetFormatPr defaultColWidth="15.875" defaultRowHeight="15" customHeight="1" x14ac:dyDescent="0.3"/>
  <cols>
    <col min="1" max="1" width="7.625" style="2" customWidth="1"/>
    <col min="2" max="2" width="20.875" customWidth="1"/>
    <col min="3" max="3" width="7.875" customWidth="1"/>
    <col min="4" max="4" width="20.875" customWidth="1"/>
    <col min="5" max="5" width="7.875" customWidth="1"/>
    <col min="6" max="6" width="20.875" customWidth="1"/>
    <col min="7" max="7" width="130.875" customWidth="1"/>
    <col min="8" max="8" width="30.875" customWidth="1"/>
    <col min="9" max="9" width="10.875" customWidth="1"/>
    <col min="10" max="10" width="5.875" customWidth="1"/>
    <col min="11" max="11" width="10.625" style="81" hidden="1" customWidth="1"/>
    <col min="12" max="13" width="15.875" hidden="1" customWidth="1"/>
  </cols>
  <sheetData>
    <row r="1" spans="1:13" ht="15" customHeight="1" x14ac:dyDescent="0.3">
      <c r="A1" s="5" t="s">
        <v>71</v>
      </c>
    </row>
    <row r="2" spans="1:13" ht="15" customHeight="1" x14ac:dyDescent="0.3">
      <c r="A2" s="6" t="s">
        <v>28</v>
      </c>
    </row>
    <row r="4" spans="1:13" ht="15" customHeight="1" x14ac:dyDescent="0.3">
      <c r="A4" s="29"/>
      <c r="B4" s="28" t="s">
        <v>24</v>
      </c>
      <c r="C4" s="49" t="s">
        <v>108</v>
      </c>
      <c r="D4" s="19"/>
      <c r="E4" s="19"/>
      <c r="F4" s="19"/>
      <c r="G4" s="19"/>
      <c r="H4" s="26"/>
    </row>
    <row r="5" spans="1:13" ht="15" customHeight="1" x14ac:dyDescent="0.3">
      <c r="A5" s="29"/>
      <c r="B5" s="20"/>
      <c r="C5" s="84" t="s">
        <v>178</v>
      </c>
      <c r="D5" s="19"/>
      <c r="E5" s="19"/>
      <c r="F5" s="19"/>
      <c r="G5" s="19"/>
      <c r="H5" s="26"/>
    </row>
    <row r="6" spans="1:13" ht="15" customHeight="1" x14ac:dyDescent="0.3">
      <c r="A6" s="30"/>
      <c r="B6" s="20"/>
      <c r="C6" s="49" t="s">
        <v>107</v>
      </c>
      <c r="D6" s="19"/>
      <c r="E6" s="19"/>
      <c r="F6" s="19"/>
      <c r="G6" s="19"/>
      <c r="H6" s="26"/>
    </row>
    <row r="7" spans="1:13" ht="15" customHeight="1" x14ac:dyDescent="0.3">
      <c r="A7" s="30"/>
      <c r="B7" s="20"/>
      <c r="C7" s="49" t="s">
        <v>86</v>
      </c>
      <c r="D7" s="19"/>
      <c r="E7" s="19"/>
      <c r="F7" s="19"/>
      <c r="G7" s="19"/>
      <c r="H7" s="26"/>
    </row>
    <row r="8" spans="1:13" ht="15" customHeight="1" thickBot="1" x14ac:dyDescent="0.35">
      <c r="A8" s="10"/>
      <c r="B8" s="10"/>
      <c r="C8" s="7"/>
      <c r="D8" s="7"/>
      <c r="E8" s="7"/>
      <c r="F8" s="7"/>
      <c r="G8" s="7"/>
      <c r="H8" s="7"/>
    </row>
    <row r="9" spans="1:13" ht="15" customHeight="1" thickBot="1" x14ac:dyDescent="0.35">
      <c r="B9" s="25" t="s">
        <v>109</v>
      </c>
      <c r="C9" s="195" t="s">
        <v>308</v>
      </c>
      <c r="D9" s="196"/>
      <c r="E9" s="196"/>
      <c r="F9" s="197"/>
      <c r="G9" s="145"/>
      <c r="H9" s="7"/>
      <c r="I9" s="78"/>
      <c r="J9" s="78"/>
      <c r="K9" s="82"/>
    </row>
    <row r="10" spans="1:13" ht="15" customHeight="1" x14ac:dyDescent="0.3">
      <c r="A10" s="13"/>
      <c r="B10" s="10"/>
      <c r="C10" s="7"/>
      <c r="D10" s="7"/>
      <c r="E10" s="7"/>
      <c r="F10" s="7"/>
      <c r="G10" s="7"/>
      <c r="H10" s="7"/>
      <c r="I10" s="79"/>
      <c r="J10" s="79"/>
      <c r="K10" s="83"/>
    </row>
    <row r="11" spans="1:13" s="69" customFormat="1" ht="39.9" customHeight="1" x14ac:dyDescent="0.3">
      <c r="A11" s="66" t="s">
        <v>2</v>
      </c>
      <c r="B11" s="67" t="s">
        <v>84</v>
      </c>
      <c r="C11" s="70" t="s">
        <v>150</v>
      </c>
      <c r="D11" s="67" t="s">
        <v>26</v>
      </c>
      <c r="E11" s="67" t="s">
        <v>151</v>
      </c>
      <c r="F11" s="67" t="s">
        <v>85</v>
      </c>
      <c r="G11" s="67" t="s">
        <v>25</v>
      </c>
      <c r="H11" s="68" t="s">
        <v>23</v>
      </c>
      <c r="I11" s="80" t="s">
        <v>161</v>
      </c>
      <c r="J11" s="80"/>
      <c r="K11" s="198" t="s">
        <v>250</v>
      </c>
      <c r="L11" s="198"/>
      <c r="M11" s="198"/>
    </row>
    <row r="12" spans="1:13" ht="15" customHeight="1" x14ac:dyDescent="0.3">
      <c r="A12" s="35">
        <f t="shared" ref="A12:A17" si="0">IF(B12="","",ROW(A1))</f>
        <v>1</v>
      </c>
      <c r="B12" s="120" t="s">
        <v>314</v>
      </c>
      <c r="C12" s="121" t="s">
        <v>154</v>
      </c>
      <c r="D12" s="120" t="s">
        <v>321</v>
      </c>
      <c r="E12" s="121" t="s">
        <v>153</v>
      </c>
      <c r="F12" s="120" t="s">
        <v>315</v>
      </c>
      <c r="G12" s="120" t="s">
        <v>334</v>
      </c>
      <c r="H12" s="175" t="s">
        <v>456</v>
      </c>
      <c r="I12" s="77" t="str">
        <f>_xlfn.IFS(COUNTA('4.1. ER dijagram'!$B12:$H12)=0,"",COUNTA('4.1. ER dijagram'!$B12:$H12)&lt;7,"NE",COUNTA('4.1. ER dijagram'!$B12:$H12)=7,"DA")</f>
        <v>DA</v>
      </c>
      <c r="J12" s="77"/>
      <c r="K12" s="81" t="str">
        <f>IF(ISERROR(L12)=FALSE,"",D12&amp;"-")</f>
        <v/>
      </c>
      <c r="L12" t="str">
        <f>VLOOKUP(D12,$M$12:$M$31,1,FALSE)</f>
        <v>igraju_na</v>
      </c>
      <c r="M12" t="str">
        <f>'4.2.2. Prevođenje poveznika'!B12</f>
        <v>igraju_na</v>
      </c>
    </row>
    <row r="13" spans="1:13" ht="15" customHeight="1" x14ac:dyDescent="0.3">
      <c r="A13" s="35">
        <f t="shared" si="0"/>
        <v>2</v>
      </c>
      <c r="B13" s="120" t="s">
        <v>314</v>
      </c>
      <c r="C13" s="120" t="s">
        <v>154</v>
      </c>
      <c r="D13" s="120" t="s">
        <v>322</v>
      </c>
      <c r="E13" s="122" t="s">
        <v>153</v>
      </c>
      <c r="F13" s="120" t="s">
        <v>316</v>
      </c>
      <c r="G13" s="120" t="s">
        <v>335</v>
      </c>
      <c r="H13" s="175" t="s">
        <v>457</v>
      </c>
      <c r="I13" s="77" t="str">
        <f>_xlfn.IFS(COUNTA('4.1. ER dijagram'!$B13:$H13)=0,"",COUNTA('4.1. ER dijagram'!$B13:$H13)&lt;7,"NE",COUNTA('4.1. ER dijagram'!$B13:$H13)=7,"DA")</f>
        <v>DA</v>
      </c>
      <c r="J13" s="77"/>
      <c r="K13" s="81" t="str">
        <f t="shared" ref="K13:K31" si="1">IF(ISERROR(L13)=FALSE,"",D13&amp;"-")</f>
        <v/>
      </c>
      <c r="L13" t="str">
        <f t="shared" ref="L13:L31" si="2">VLOOKUP(D13,$M$12:$M$31,1,FALSE)</f>
        <v>predstavljaju</v>
      </c>
      <c r="M13" t="str">
        <f>'4.2.2. Prevođenje poveznika'!B16</f>
        <v>predstavljaju</v>
      </c>
    </row>
    <row r="14" spans="1:13" ht="15" customHeight="1" x14ac:dyDescent="0.3">
      <c r="A14" s="35">
        <f t="shared" si="0"/>
        <v>3</v>
      </c>
      <c r="B14" s="120" t="s">
        <v>317</v>
      </c>
      <c r="C14" s="120" t="s">
        <v>154</v>
      </c>
      <c r="D14" s="120" t="s">
        <v>323</v>
      </c>
      <c r="E14" s="122" t="s">
        <v>153</v>
      </c>
      <c r="F14" s="120" t="s">
        <v>316</v>
      </c>
      <c r="G14" s="120" t="s">
        <v>336</v>
      </c>
      <c r="H14" s="175" t="s">
        <v>458</v>
      </c>
      <c r="I14" s="77" t="str">
        <f>_xlfn.IFS(COUNTA('4.1. ER dijagram'!$B14:$H14)=0,"",COUNTA('4.1. ER dijagram'!$B14:$H14)&lt;7,"NE",COUNTA('4.1. ER dijagram'!$B14:$H14)=7,"DA")</f>
        <v>DA</v>
      </c>
      <c r="J14" s="77"/>
      <c r="K14" s="81" t="str">
        <f t="shared" si="1"/>
        <v/>
      </c>
      <c r="L14" t="str">
        <f t="shared" si="2"/>
        <v>dolaze_iz</v>
      </c>
      <c r="M14" t="str">
        <f>'4.2.2. Prevođenje poveznika'!B19</f>
        <v>dolaze_iz</v>
      </c>
    </row>
    <row r="15" spans="1:13" ht="15" customHeight="1" x14ac:dyDescent="0.3">
      <c r="A15" s="35">
        <f t="shared" si="0"/>
        <v>4</v>
      </c>
      <c r="B15" s="120" t="s">
        <v>314</v>
      </c>
      <c r="C15" s="120" t="s">
        <v>153</v>
      </c>
      <c r="D15" s="120" t="s">
        <v>333</v>
      </c>
      <c r="E15" s="122" t="s">
        <v>155</v>
      </c>
      <c r="F15" s="120" t="s">
        <v>296</v>
      </c>
      <c r="G15" s="120" t="s">
        <v>337</v>
      </c>
      <c r="H15" s="175" t="s">
        <v>459</v>
      </c>
      <c r="I15" s="77" t="str">
        <f>_xlfn.IFS(COUNTA('4.1. ER dijagram'!$B15:$H15)=0,"",COUNTA('4.1. ER dijagram'!$B15:$H15)&lt;7,"NE",COUNTA('4.1. ER dijagram'!$B15:$H15)=7,"DA")</f>
        <v>DA</v>
      </c>
      <c r="J15" s="77"/>
      <c r="K15" s="81" t="str">
        <f t="shared" si="1"/>
        <v/>
      </c>
      <c r="L15" t="str">
        <f t="shared" si="2"/>
        <v>igrali</v>
      </c>
      <c r="M15" t="str">
        <f>'4.2.2. Prevođenje poveznika'!B22</f>
        <v>igrali</v>
      </c>
    </row>
    <row r="16" spans="1:13" ht="15" customHeight="1" x14ac:dyDescent="0.3">
      <c r="A16" s="35">
        <f t="shared" si="0"/>
        <v>5</v>
      </c>
      <c r="B16" s="120" t="s">
        <v>318</v>
      </c>
      <c r="C16" s="120" t="s">
        <v>153</v>
      </c>
      <c r="D16" s="120" t="s">
        <v>332</v>
      </c>
      <c r="E16" s="122" t="s">
        <v>153</v>
      </c>
      <c r="F16" s="120" t="s">
        <v>296</v>
      </c>
      <c r="G16" s="120" t="s">
        <v>338</v>
      </c>
      <c r="H16" s="175" t="s">
        <v>460</v>
      </c>
      <c r="I16" s="77" t="str">
        <f>_xlfn.IFS(COUNTA('4.1. ER dijagram'!$B16:$H16)=0,"",COUNTA('4.1. ER dijagram'!$B16:$H16)&lt;7,"NE",COUNTA('4.1. ER dijagram'!$B16:$H16)=7,"DA")</f>
        <v>DA</v>
      </c>
      <c r="J16" s="77"/>
      <c r="K16" s="81" t="str">
        <f t="shared" si="1"/>
        <v/>
      </c>
      <c r="L16" t="str">
        <f t="shared" si="2"/>
        <v>prisustvovali</v>
      </c>
      <c r="M16" t="str">
        <f>'4.2.2. Prevođenje poveznika'!B25</f>
        <v>prisustvovali</v>
      </c>
    </row>
    <row r="17" spans="1:13" ht="15" customHeight="1" x14ac:dyDescent="0.3">
      <c r="A17" s="35">
        <f t="shared" si="0"/>
        <v>6</v>
      </c>
      <c r="B17" s="120" t="s">
        <v>296</v>
      </c>
      <c r="C17" s="120" t="s">
        <v>154</v>
      </c>
      <c r="D17" s="120" t="s">
        <v>324</v>
      </c>
      <c r="E17" s="122" t="s">
        <v>153</v>
      </c>
      <c r="F17" s="120" t="s">
        <v>319</v>
      </c>
      <c r="G17" s="120" t="s">
        <v>339</v>
      </c>
      <c r="H17" s="175" t="s">
        <v>461</v>
      </c>
      <c r="I17" s="77" t="str">
        <f>_xlfn.IFS(COUNTA('4.1. ER dijagram'!$B17:$H17)=0,"",COUNTA('4.1. ER dijagram'!$B17:$H17)&lt;7,"NE",COUNTA('4.1. ER dijagram'!$B17:$H17)=7,"DA")</f>
        <v>DA</v>
      </c>
      <c r="J17" s="77"/>
      <c r="K17" s="81" t="str">
        <f t="shared" si="1"/>
        <v/>
      </c>
      <c r="L17" t="str">
        <f t="shared" si="2"/>
        <v>pripadaju</v>
      </c>
      <c r="M17" t="str">
        <f>'4.2.2. Prevođenje poveznika'!B28</f>
        <v>pripadaju</v>
      </c>
    </row>
    <row r="18" spans="1:13" ht="15" customHeight="1" x14ac:dyDescent="0.3">
      <c r="A18" s="35">
        <f t="shared" ref="A18:A31" si="3">IF(B18="","",ROW(A8))</f>
        <v>8</v>
      </c>
      <c r="B18" s="120" t="s">
        <v>319</v>
      </c>
      <c r="C18" s="120" t="s">
        <v>153</v>
      </c>
      <c r="D18" s="120" t="s">
        <v>325</v>
      </c>
      <c r="E18" s="122" t="s">
        <v>154</v>
      </c>
      <c r="F18" s="120" t="s">
        <v>303</v>
      </c>
      <c r="G18" s="120" t="s">
        <v>340</v>
      </c>
      <c r="H18" s="175" t="s">
        <v>462</v>
      </c>
      <c r="I18" s="77" t="str">
        <f>_xlfn.IFS(COUNTA('4.1. ER dijagram'!$B18:$H18)=0,"",COUNTA('4.1. ER dijagram'!$B18:$H18)&lt;7,"NE",COUNTA('4.1. ER dijagram'!$B18:$H18)=7,"DA")</f>
        <v>DA</v>
      </c>
      <c r="J18" s="77"/>
      <c r="K18" s="81" t="str">
        <f t="shared" si="1"/>
        <v/>
      </c>
      <c r="L18" t="str">
        <f t="shared" si="2"/>
        <v>imaju</v>
      </c>
      <c r="M18" t="str">
        <f>'4.2.2. Prevođenje poveznika'!B31</f>
        <v>imaju</v>
      </c>
    </row>
    <row r="19" spans="1:13" ht="15" customHeight="1" x14ac:dyDescent="0.3">
      <c r="A19" s="35">
        <f t="shared" si="3"/>
        <v>9</v>
      </c>
      <c r="B19" s="120" t="s">
        <v>320</v>
      </c>
      <c r="C19" s="120" t="s">
        <v>154</v>
      </c>
      <c r="D19" s="120" t="s">
        <v>326</v>
      </c>
      <c r="E19" s="122" t="s">
        <v>153</v>
      </c>
      <c r="F19" s="120" t="s">
        <v>319</v>
      </c>
      <c r="G19" s="120" t="s">
        <v>307</v>
      </c>
      <c r="H19" s="175" t="s">
        <v>463</v>
      </c>
      <c r="I19" s="77" t="str">
        <f>_xlfn.IFS(COUNTA('4.1. ER dijagram'!$B19:$H19)=0,"",COUNTA('4.1. ER dijagram'!$B19:$H19)&lt;7,"NE",COUNTA('4.1. ER dijagram'!$B19:$H19)=7,"DA")</f>
        <v>DA</v>
      </c>
      <c r="J19" s="77"/>
      <c r="K19" s="81" t="str">
        <f t="shared" si="1"/>
        <v/>
      </c>
      <c r="L19" t="str">
        <f t="shared" si="2"/>
        <v>osvojene_iz</v>
      </c>
      <c r="M19" t="str">
        <f>'4.2.2. Prevođenje poveznika'!B34</f>
        <v>osvojene_iz</v>
      </c>
    </row>
    <row r="20" spans="1:13" ht="15" customHeight="1" x14ac:dyDescent="0.3">
      <c r="A20" s="35" t="str">
        <f t="shared" si="3"/>
        <v/>
      </c>
      <c r="B20" s="120"/>
      <c r="C20" s="120"/>
      <c r="D20" s="120"/>
      <c r="E20" s="122"/>
      <c r="F20" s="120"/>
      <c r="G20" s="120"/>
      <c r="H20" s="120"/>
      <c r="I20" s="77" t="str">
        <f>_xlfn.IFS(COUNTA('4.1. ER dijagram'!$B20:$H20)=0,"",COUNTA('4.1. ER dijagram'!$B20:$H20)&lt;7,"NE",COUNTA('4.1. ER dijagram'!$B20:$H20)=7,"DA")</f>
        <v/>
      </c>
      <c r="J20" s="77"/>
      <c r="K20" s="81" t="str">
        <f t="shared" si="1"/>
        <v/>
      </c>
      <c r="L20">
        <f t="shared" si="2"/>
        <v>0</v>
      </c>
      <c r="M20">
        <f>'4.2.2. Prevođenje poveznika'!B37</f>
        <v>0</v>
      </c>
    </row>
    <row r="21" spans="1:13" ht="15" customHeight="1" x14ac:dyDescent="0.3">
      <c r="A21" s="35" t="str">
        <f t="shared" si="3"/>
        <v/>
      </c>
      <c r="B21" s="120"/>
      <c r="C21" s="120"/>
      <c r="D21" s="120"/>
      <c r="E21" s="122"/>
      <c r="F21" s="120"/>
      <c r="G21" s="120"/>
      <c r="H21" s="120"/>
      <c r="I21" s="77" t="str">
        <f>_xlfn.IFS(COUNTA('4.1. ER dijagram'!$B21:$H21)=0,"",COUNTA('4.1. ER dijagram'!$B21:$H21)&lt;7,"NE",COUNTA('4.1. ER dijagram'!$B21:$H21)=7,"DA")</f>
        <v/>
      </c>
      <c r="J21" s="77"/>
      <c r="K21" s="81" t="str">
        <f t="shared" si="1"/>
        <v/>
      </c>
      <c r="L21">
        <f t="shared" si="2"/>
        <v>0</v>
      </c>
      <c r="M21">
        <f>'4.2.2. Prevođenje poveznika'!B40</f>
        <v>0</v>
      </c>
    </row>
    <row r="22" spans="1:13" ht="15" customHeight="1" x14ac:dyDescent="0.3">
      <c r="A22" s="35" t="str">
        <f t="shared" si="3"/>
        <v/>
      </c>
      <c r="B22" s="120"/>
      <c r="C22" s="120"/>
      <c r="D22" s="120"/>
      <c r="E22" s="122"/>
      <c r="F22" s="120"/>
      <c r="G22" s="120"/>
      <c r="H22" s="120"/>
      <c r="I22" s="77"/>
      <c r="J22" s="77"/>
      <c r="K22" s="81" t="str">
        <f t="shared" si="1"/>
        <v/>
      </c>
    </row>
    <row r="23" spans="1:13" ht="15" customHeight="1" x14ac:dyDescent="0.3">
      <c r="A23" s="35" t="str">
        <f t="shared" si="3"/>
        <v/>
      </c>
      <c r="B23" s="120"/>
      <c r="C23" s="120"/>
      <c r="D23" s="120"/>
      <c r="E23" s="122"/>
      <c r="F23" s="120"/>
      <c r="G23" s="120"/>
      <c r="H23" s="120"/>
      <c r="I23" s="77"/>
      <c r="J23" s="77"/>
      <c r="K23" s="81" t="str">
        <f t="shared" si="1"/>
        <v/>
      </c>
    </row>
    <row r="24" spans="1:13" ht="15" customHeight="1" x14ac:dyDescent="0.3">
      <c r="A24" s="35" t="str">
        <f t="shared" si="3"/>
        <v/>
      </c>
      <c r="B24" s="120"/>
      <c r="C24" s="120"/>
      <c r="D24" s="120"/>
      <c r="E24" s="122"/>
      <c r="F24" s="120"/>
      <c r="G24" s="120"/>
      <c r="H24" s="120"/>
      <c r="I24" s="77"/>
      <c r="J24" s="77"/>
      <c r="K24" s="81" t="str">
        <f t="shared" si="1"/>
        <v/>
      </c>
    </row>
    <row r="25" spans="1:13" ht="15" customHeight="1" x14ac:dyDescent="0.3">
      <c r="A25" s="35" t="str">
        <f t="shared" si="3"/>
        <v/>
      </c>
      <c r="B25" s="120"/>
      <c r="C25" s="120"/>
      <c r="D25" s="120"/>
      <c r="E25" s="122"/>
      <c r="F25" s="120"/>
      <c r="G25" s="120"/>
      <c r="H25" s="120"/>
      <c r="I25" s="77"/>
      <c r="J25" s="77"/>
      <c r="K25" s="81" t="str">
        <f t="shared" si="1"/>
        <v/>
      </c>
    </row>
    <row r="26" spans="1:13" ht="15" customHeight="1" x14ac:dyDescent="0.3">
      <c r="A26" s="35" t="str">
        <f t="shared" si="3"/>
        <v/>
      </c>
      <c r="B26" s="120"/>
      <c r="C26" s="120"/>
      <c r="D26" s="120"/>
      <c r="E26" s="122"/>
      <c r="F26" s="120"/>
      <c r="G26" s="120"/>
      <c r="H26" s="120"/>
      <c r="I26" s="77" t="str">
        <f>_xlfn.IFS(COUNTA('4.1. ER dijagram'!$B26:$H26)=0,"",COUNTA('4.1. ER dijagram'!$B26:$H26)&lt;7,"NE",COUNTA('4.1. ER dijagram'!$B26:$H26)=7,"DA")</f>
        <v/>
      </c>
      <c r="J26" s="77"/>
      <c r="K26" s="81" t="str">
        <f t="shared" si="1"/>
        <v/>
      </c>
      <c r="L26">
        <f t="shared" si="2"/>
        <v>0</v>
      </c>
      <c r="M26">
        <f>'4.2.2. Prevođenje poveznika'!B43</f>
        <v>0</v>
      </c>
    </row>
    <row r="27" spans="1:13" ht="15" customHeight="1" x14ac:dyDescent="0.3">
      <c r="A27" s="35" t="str">
        <f t="shared" si="3"/>
        <v/>
      </c>
      <c r="B27" s="120"/>
      <c r="C27" s="120"/>
      <c r="D27" s="120"/>
      <c r="E27" s="122"/>
      <c r="F27" s="120"/>
      <c r="G27" s="120"/>
      <c r="H27" s="120"/>
      <c r="I27" s="77" t="str">
        <f>_xlfn.IFS(COUNTA('4.1. ER dijagram'!$B27:$H27)=0,"",COUNTA('4.1. ER dijagram'!$B27:$H27)&lt;7,"NE",COUNTA('4.1. ER dijagram'!$B27:$H27)=7,"DA")</f>
        <v/>
      </c>
      <c r="J27" s="77"/>
      <c r="K27" s="81" t="str">
        <f t="shared" si="1"/>
        <v/>
      </c>
      <c r="L27">
        <f t="shared" si="2"/>
        <v>0</v>
      </c>
      <c r="M27">
        <f>'4.2.2. Prevođenje poveznika'!B46</f>
        <v>0</v>
      </c>
    </row>
    <row r="28" spans="1:13" ht="15" customHeight="1" x14ac:dyDescent="0.3">
      <c r="A28" s="35" t="str">
        <f t="shared" si="3"/>
        <v/>
      </c>
      <c r="B28" s="120"/>
      <c r="C28" s="120"/>
      <c r="D28" s="120"/>
      <c r="E28" s="122"/>
      <c r="F28" s="120"/>
      <c r="G28" s="120"/>
      <c r="H28" s="120"/>
      <c r="I28" s="77" t="str">
        <f>_xlfn.IFS(COUNTA('4.1. ER dijagram'!$B28:$H28)=0,"",COUNTA('4.1. ER dijagram'!$B28:$H28)&lt;7,"NE",COUNTA('4.1. ER dijagram'!$B28:$H28)=7,"DA")</f>
        <v/>
      </c>
      <c r="J28" s="77"/>
      <c r="K28" s="81" t="str">
        <f t="shared" si="1"/>
        <v/>
      </c>
      <c r="L28">
        <f t="shared" si="2"/>
        <v>0</v>
      </c>
      <c r="M28">
        <f>'4.2.2. Prevođenje poveznika'!B49</f>
        <v>0</v>
      </c>
    </row>
    <row r="29" spans="1:13" ht="15" customHeight="1" x14ac:dyDescent="0.3">
      <c r="A29" s="35" t="str">
        <f t="shared" si="3"/>
        <v/>
      </c>
      <c r="B29" s="120"/>
      <c r="C29" s="120"/>
      <c r="D29" s="120"/>
      <c r="E29" s="122"/>
      <c r="F29" s="120"/>
      <c r="G29" s="120"/>
      <c r="H29" s="120"/>
      <c r="I29" s="77" t="str">
        <f>_xlfn.IFS(COUNTA('4.1. ER dijagram'!$B29:$H29)=0,"",COUNTA('4.1. ER dijagram'!$B29:$H29)&lt;7,"NE",COUNTA('4.1. ER dijagram'!$B29:$H29)=7,"DA")</f>
        <v/>
      </c>
      <c r="J29" s="77"/>
      <c r="K29" s="81" t="str">
        <f t="shared" si="1"/>
        <v/>
      </c>
      <c r="L29">
        <f t="shared" si="2"/>
        <v>0</v>
      </c>
      <c r="M29">
        <f>'4.2.2. Prevođenje poveznika'!B52</f>
        <v>0</v>
      </c>
    </row>
    <row r="30" spans="1:13" ht="15" customHeight="1" x14ac:dyDescent="0.3">
      <c r="A30" s="35" t="str">
        <f t="shared" si="3"/>
        <v/>
      </c>
      <c r="B30" s="120"/>
      <c r="C30" s="120"/>
      <c r="D30" s="120"/>
      <c r="E30" s="122"/>
      <c r="F30" s="120"/>
      <c r="G30" s="120"/>
      <c r="H30" s="120"/>
      <c r="I30" s="77"/>
      <c r="J30" s="77"/>
      <c r="K30" s="81" t="str">
        <f t="shared" si="1"/>
        <v/>
      </c>
    </row>
    <row r="31" spans="1:13" ht="15" customHeight="1" x14ac:dyDescent="0.3">
      <c r="A31" s="35" t="str">
        <f t="shared" si="3"/>
        <v/>
      </c>
      <c r="B31" s="120"/>
      <c r="C31" s="120"/>
      <c r="D31" s="120"/>
      <c r="E31" s="122"/>
      <c r="F31" s="120"/>
      <c r="G31" s="120"/>
      <c r="H31" s="120"/>
      <c r="I31" s="77" t="str">
        <f>_xlfn.IFS(COUNTA('4.1. ER dijagram'!$B31:$H31)=0,"",COUNTA('4.1. ER dijagram'!$B31:$H31)&lt;7,"NE",COUNTA('4.1. ER dijagram'!$B31:$H31)=7,"DA")</f>
        <v/>
      </c>
      <c r="J31" s="77"/>
      <c r="K31" s="81" t="str">
        <f t="shared" si="1"/>
        <v/>
      </c>
      <c r="L31">
        <f t="shared" si="2"/>
        <v>0</v>
      </c>
      <c r="M31">
        <f>'4.2.2. Prevođenje poveznika'!B55</f>
        <v>0</v>
      </c>
    </row>
    <row r="32" spans="1:13" ht="15" customHeight="1" x14ac:dyDescent="0.3">
      <c r="A32" s="33">
        <f>COUNTA('4.1. ER dijagram'!$A$12:$A$31)-COUNTBLANK('4.1. ER dijagram'!$A$12:$A$31)</f>
        <v>8</v>
      </c>
      <c r="B32" s="42"/>
      <c r="C32" s="42"/>
      <c r="D32" s="42"/>
      <c r="E32" s="42"/>
      <c r="F32" s="42"/>
      <c r="G32" s="42"/>
      <c r="H32" s="42"/>
      <c r="K32" s="81" t="str">
        <f>_xlfn.CONCAT(K12:K31)</f>
        <v/>
      </c>
    </row>
    <row r="33" spans="11:11" ht="15" customHeight="1" x14ac:dyDescent="0.3">
      <c r="K33" s="81">
        <f>COUNTIF(K12:K31,"?*")</f>
        <v>0</v>
      </c>
    </row>
  </sheetData>
  <sheetProtection algorithmName="SHA-512" hashValue="YRGxjrd1oBhJlwKXHGyHMNiK2ApkZBfgZqE2u51VPdag9I0d7PYvTvT60bxgbN4K8hbCg2e28H6q0IfXQ8/4cA==" saltValue="4eVdrUYjEtD+Bgc1ROQjEw==" spinCount="100000" sheet="1" insertHyperlinks="0" selectLockedCells="1"/>
  <mergeCells count="2">
    <mergeCell ref="C9:F9"/>
    <mergeCell ref="K11:M11"/>
  </mergeCells>
  <conditionalFormatting sqref="I12:K31">
    <cfRule type="cellIs" dxfId="22" priority="1" operator="equal">
      <formula>"NE"</formula>
    </cfRule>
    <cfRule type="cellIs" dxfId="21" priority="2" operator="equal">
      <formula>"DA"</formula>
    </cfRule>
  </conditionalFormatting>
  <hyperlinks>
    <hyperlink ref="C9:F9" r:id="rId1" display="IB170027_Ćatić Ajdin.vsdx" xr:uid="{1665FA99-14AF-488F-B234-C236205BAFDD}"/>
    <hyperlink ref="H19" r:id="rId2" xr:uid="{F1FF5FC9-92F6-4402-B2FD-265E12C629E0}"/>
    <hyperlink ref="H18" r:id="rId3" xr:uid="{F46B244C-1D22-4454-82AE-414A9A6FE0C8}"/>
    <hyperlink ref="H17" r:id="rId4" xr:uid="{335A43F9-964F-4BA2-8CF4-5DB4EB269351}"/>
    <hyperlink ref="H16" r:id="rId5" xr:uid="{0FCFD164-DBED-4A26-B8F8-129696658F21}"/>
    <hyperlink ref="H15" r:id="rId6" xr:uid="{72DF074F-7521-4F33-BE05-68006AD43F21}"/>
    <hyperlink ref="H14" r:id="rId7" xr:uid="{E0CA6EEB-FC32-4E46-BA71-FB406A90DC36}"/>
    <hyperlink ref="H13" r:id="rId8" xr:uid="{ED6BD405-0599-4278-94DF-3EA58D13671F}"/>
    <hyperlink ref="H12" r:id="rId9" xr:uid="{E24B0B15-E0D8-4032-851B-5D6079B9114B}"/>
  </hyperlinks>
  <pageMargins left="0.7" right="0.7" top="0.75" bottom="0.75" header="0.3" footer="0.3"/>
  <pageSetup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9AE4ABA0-EB9F-4C41-839B-0A747AED03BF}">
          <x14:formula1>
            <xm:f>LOOKUP!$B$8:$B$11</xm:f>
          </x14:formula1>
          <xm:sqref>E12:E31 C12:C31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2"/>
  <sheetViews>
    <sheetView showZeros="0" topLeftCell="A10" zoomScaleNormal="100" workbookViewId="0">
      <selection activeCell="D21" sqref="D21"/>
    </sheetView>
  </sheetViews>
  <sheetFormatPr defaultColWidth="15.875" defaultRowHeight="15" customHeight="1" x14ac:dyDescent="0.3"/>
  <cols>
    <col min="1" max="1" width="7.625" style="2" customWidth="1"/>
    <col min="2" max="2" width="20.875" customWidth="1"/>
    <col min="3" max="3" width="10.875" customWidth="1"/>
    <col min="4" max="4" width="17.875" customWidth="1"/>
    <col min="5" max="5" width="5.875" style="1" customWidth="1"/>
    <col min="6" max="6" width="17.875" customWidth="1"/>
    <col min="7" max="7" width="5.875" style="1" customWidth="1"/>
    <col min="8" max="8" width="17.875" customWidth="1"/>
    <col min="9" max="9" width="5.875" style="1" customWidth="1"/>
    <col min="10" max="10" width="17.875" customWidth="1"/>
    <col min="11" max="11" width="5.875" style="1" customWidth="1"/>
    <col min="12" max="12" width="17.875" customWidth="1"/>
    <col min="13" max="13" width="5.875" style="1" customWidth="1"/>
    <col min="14" max="14" width="17.875" customWidth="1"/>
    <col min="15" max="15" width="5.875" customWidth="1"/>
    <col min="16" max="16" width="17.875" customWidth="1"/>
    <col min="17" max="17" width="5.875" customWidth="1"/>
    <col min="18" max="18" width="17.875" customWidth="1"/>
    <col min="19" max="19" width="5.875" customWidth="1"/>
    <col min="20" max="20" width="17.875" customWidth="1"/>
    <col min="21" max="21" width="5.875" customWidth="1"/>
    <col min="22" max="22" width="17.875" customWidth="1"/>
    <col min="23" max="23" width="5.875" customWidth="1"/>
    <col min="24" max="24" width="17.875" style="1" customWidth="1"/>
    <col min="25" max="25" width="5.875" style="1" customWidth="1"/>
    <col min="26" max="26" width="17.875" style="1" customWidth="1"/>
    <col min="27" max="27" width="5.875" customWidth="1"/>
    <col min="28" max="28" width="17.875" customWidth="1"/>
    <col min="29" max="29" width="5.875" customWidth="1"/>
    <col min="30" max="30" width="17.875" customWidth="1"/>
    <col min="31" max="31" width="5.875" customWidth="1"/>
    <col min="32" max="32" width="17.875" customWidth="1"/>
    <col min="33" max="33" width="5.875" customWidth="1"/>
    <col min="34" max="36" width="8.875" customWidth="1"/>
  </cols>
  <sheetData>
    <row r="1" spans="1:26" ht="15" customHeight="1" x14ac:dyDescent="0.3">
      <c r="A1" s="5" t="s">
        <v>71</v>
      </c>
      <c r="I1" s="46"/>
      <c r="M1"/>
      <c r="X1"/>
      <c r="Y1"/>
      <c r="Z1"/>
    </row>
    <row r="2" spans="1:26" ht="15" customHeight="1" x14ac:dyDescent="0.3">
      <c r="A2" s="6" t="s">
        <v>87</v>
      </c>
      <c r="I2" s="59" t="s">
        <v>158</v>
      </c>
      <c r="M2" s="46"/>
      <c r="X2"/>
      <c r="Y2"/>
      <c r="Z2"/>
    </row>
    <row r="3" spans="1:26" ht="15" customHeight="1" x14ac:dyDescent="0.3">
      <c r="A3" s="6"/>
      <c r="I3" s="73" t="str">
        <f>IF(J3="","",ROW(A1))</f>
        <v/>
      </c>
      <c r="J3" s="46" t="str">
        <f>'3.1. Entiteti i atributi'!S54</f>
        <v/>
      </c>
      <c r="K3" s="46"/>
      <c r="M3"/>
      <c r="O3" s="73" t="str">
        <f>IF(P3="","",ROW(A16))</f>
        <v/>
      </c>
      <c r="P3" s="46" t="str">
        <f>'3.1. Entiteti i atributi'!S69</f>
        <v/>
      </c>
      <c r="Q3" s="46"/>
      <c r="R3" s="46"/>
      <c r="S3" s="46"/>
      <c r="X3"/>
      <c r="Y3"/>
      <c r="Z3"/>
    </row>
    <row r="4" spans="1:26" ht="15" customHeight="1" x14ac:dyDescent="0.3">
      <c r="A4" s="6"/>
      <c r="B4" s="22" t="s">
        <v>83</v>
      </c>
      <c r="C4" s="24" t="s">
        <v>139</v>
      </c>
      <c r="D4" s="24"/>
      <c r="E4" s="21"/>
      <c r="F4" s="21"/>
      <c r="G4" s="48"/>
      <c r="I4" s="73" t="str">
        <f t="shared" ref="I4:I17" si="0">IF(J4="","",ROW(A2))</f>
        <v/>
      </c>
      <c r="J4" s="46" t="str">
        <f>'3.1. Entiteti i atributi'!S55</f>
        <v/>
      </c>
      <c r="K4" s="58"/>
      <c r="M4"/>
      <c r="O4" s="73" t="str">
        <f t="shared" ref="O4:O17" si="1">IF(P4="","",ROW(A17))</f>
        <v/>
      </c>
      <c r="P4" s="46" t="str">
        <f>'3.1. Entiteti i atributi'!S70</f>
        <v/>
      </c>
      <c r="Q4" s="46"/>
      <c r="R4" s="46"/>
      <c r="S4" s="46"/>
      <c r="X4"/>
      <c r="Y4"/>
      <c r="Z4"/>
    </row>
    <row r="5" spans="1:26" ht="15" customHeight="1" x14ac:dyDescent="0.3">
      <c r="A5" s="27"/>
      <c r="B5" s="21"/>
      <c r="C5" s="113" t="s">
        <v>171</v>
      </c>
      <c r="D5" s="21"/>
      <c r="E5" s="21"/>
      <c r="F5" s="21"/>
      <c r="G5" s="48"/>
      <c r="I5" s="73" t="str">
        <f t="shared" si="0"/>
        <v/>
      </c>
      <c r="J5" s="46" t="str">
        <f>'3.1. Entiteti i atributi'!S56</f>
        <v/>
      </c>
      <c r="K5" s="46"/>
      <c r="M5"/>
      <c r="O5" s="73" t="str">
        <f t="shared" si="1"/>
        <v/>
      </c>
      <c r="P5" s="46" t="str">
        <f>'3.1. Entiteti i atributi'!S71</f>
        <v/>
      </c>
      <c r="Q5" s="46"/>
      <c r="R5" s="46"/>
      <c r="S5" s="46"/>
      <c r="X5"/>
      <c r="Y5"/>
      <c r="Z5"/>
    </row>
    <row r="6" spans="1:26" ht="15" customHeight="1" x14ac:dyDescent="0.3">
      <c r="A6" s="27"/>
      <c r="B6" s="21"/>
      <c r="C6" s="21" t="s">
        <v>147</v>
      </c>
      <c r="D6" s="21"/>
      <c r="E6" s="21"/>
      <c r="F6" s="21"/>
      <c r="G6" s="48"/>
      <c r="I6" s="73" t="str">
        <f t="shared" si="0"/>
        <v/>
      </c>
      <c r="J6" s="46" t="str">
        <f>'3.1. Entiteti i atributi'!S57</f>
        <v/>
      </c>
      <c r="K6" s="46"/>
      <c r="M6"/>
      <c r="N6" s="63"/>
      <c r="O6" s="73" t="str">
        <f t="shared" si="1"/>
        <v/>
      </c>
      <c r="P6" s="46" t="str">
        <f>'3.1. Entiteti i atributi'!S72</f>
        <v/>
      </c>
      <c r="Q6" s="46"/>
      <c r="R6" s="46"/>
      <c r="S6" s="46"/>
      <c r="X6"/>
      <c r="Y6"/>
      <c r="Z6"/>
    </row>
    <row r="7" spans="1:26" ht="15" customHeight="1" x14ac:dyDescent="0.3">
      <c r="A7" s="27"/>
      <c r="B7" s="21"/>
      <c r="C7" s="65" t="s">
        <v>248</v>
      </c>
      <c r="D7" s="21"/>
      <c r="E7" s="21"/>
      <c r="F7" s="21"/>
      <c r="G7" s="48"/>
      <c r="I7" s="73" t="str">
        <f t="shared" si="0"/>
        <v/>
      </c>
      <c r="J7" s="46" t="str">
        <f>'3.1. Entiteti i atributi'!S58</f>
        <v/>
      </c>
      <c r="K7" s="46"/>
      <c r="M7"/>
      <c r="N7" s="63"/>
      <c r="O7" s="73" t="str">
        <f t="shared" si="1"/>
        <v/>
      </c>
      <c r="P7" s="46" t="str">
        <f>'3.1. Entiteti i atributi'!S73</f>
        <v/>
      </c>
      <c r="Q7" s="46"/>
      <c r="R7" s="46"/>
      <c r="S7" s="46"/>
      <c r="X7"/>
      <c r="Y7"/>
      <c r="Z7"/>
    </row>
    <row r="8" spans="1:26" ht="15" customHeight="1" x14ac:dyDescent="0.3">
      <c r="A8" s="27"/>
      <c r="B8" s="21"/>
      <c r="C8" s="65" t="s">
        <v>168</v>
      </c>
      <c r="D8" s="21"/>
      <c r="E8" s="21"/>
      <c r="F8" s="21"/>
      <c r="G8" s="48"/>
      <c r="I8" s="73" t="str">
        <f t="shared" si="0"/>
        <v/>
      </c>
      <c r="J8" s="46" t="str">
        <f>'3.1. Entiteti i atributi'!S59</f>
        <v/>
      </c>
      <c r="K8" s="46"/>
      <c r="M8"/>
      <c r="N8" s="63"/>
      <c r="O8" s="73" t="str">
        <f t="shared" si="1"/>
        <v/>
      </c>
      <c r="P8" s="46" t="str">
        <f>'3.1. Entiteti i atributi'!S74</f>
        <v/>
      </c>
      <c r="Q8" s="46"/>
      <c r="R8" s="46"/>
      <c r="S8" s="46"/>
      <c r="X8"/>
      <c r="Y8"/>
      <c r="Z8"/>
    </row>
    <row r="9" spans="1:26" ht="15" customHeight="1" x14ac:dyDescent="0.3">
      <c r="A9" s="27"/>
      <c r="B9" s="21"/>
      <c r="C9" s="65" t="s">
        <v>169</v>
      </c>
      <c r="D9" s="21"/>
      <c r="E9" s="21"/>
      <c r="F9" s="21"/>
      <c r="G9" s="48"/>
      <c r="I9" s="73" t="str">
        <f t="shared" si="0"/>
        <v/>
      </c>
      <c r="J9" s="46" t="str">
        <f>'3.1. Entiteti i atributi'!S60</f>
        <v/>
      </c>
      <c r="K9" s="46"/>
      <c r="M9"/>
      <c r="O9" s="73" t="str">
        <f t="shared" si="1"/>
        <v/>
      </c>
      <c r="P9" s="46" t="str">
        <f>'3.1. Entiteti i atributi'!S75</f>
        <v/>
      </c>
      <c r="Q9" s="46"/>
      <c r="R9" s="46"/>
      <c r="S9" s="46"/>
      <c r="X9"/>
      <c r="Y9"/>
      <c r="Z9"/>
    </row>
    <row r="10" spans="1:26" ht="15" customHeight="1" x14ac:dyDescent="0.3">
      <c r="A10" s="27"/>
      <c r="B10" s="21"/>
      <c r="C10" s="65" t="s">
        <v>170</v>
      </c>
      <c r="D10" s="21"/>
      <c r="E10" s="21"/>
      <c r="F10" s="21"/>
      <c r="G10" s="48"/>
      <c r="I10" s="73" t="str">
        <f t="shared" si="0"/>
        <v/>
      </c>
      <c r="J10" s="46" t="str">
        <f>'3.1. Entiteti i atributi'!S61</f>
        <v/>
      </c>
      <c r="K10" s="46"/>
      <c r="M10"/>
      <c r="O10" s="73" t="str">
        <f t="shared" si="1"/>
        <v/>
      </c>
      <c r="P10" s="46" t="str">
        <f>'3.1. Entiteti i atributi'!S76</f>
        <v/>
      </c>
      <c r="Q10" s="46"/>
      <c r="R10" s="46"/>
      <c r="S10" s="46"/>
      <c r="X10"/>
      <c r="Y10"/>
      <c r="Z10"/>
    </row>
    <row r="11" spans="1:26" ht="15" customHeight="1" x14ac:dyDescent="0.3">
      <c r="A11"/>
      <c r="B11" s="21"/>
      <c r="C11" s="21" t="s">
        <v>249</v>
      </c>
      <c r="D11" s="21"/>
      <c r="E11" s="21"/>
      <c r="F11" s="21"/>
      <c r="G11" s="48"/>
      <c r="I11" s="73" t="str">
        <f t="shared" si="0"/>
        <v/>
      </c>
      <c r="J11" s="46" t="str">
        <f>'3.1. Entiteti i atributi'!S62</f>
        <v/>
      </c>
      <c r="K11" s="46"/>
      <c r="M11"/>
      <c r="O11" s="73" t="str">
        <f t="shared" si="1"/>
        <v/>
      </c>
      <c r="P11" s="46" t="str">
        <f>'3.1. Entiteti i atributi'!S77</f>
        <v/>
      </c>
      <c r="Q11" s="46"/>
      <c r="R11" s="46"/>
      <c r="S11" s="46"/>
      <c r="X11"/>
      <c r="Y11"/>
      <c r="Z11"/>
    </row>
    <row r="12" spans="1:26" ht="15" customHeight="1" x14ac:dyDescent="0.3">
      <c r="A12"/>
      <c r="B12" s="48"/>
      <c r="C12" s="21" t="s">
        <v>156</v>
      </c>
      <c r="D12" s="114"/>
      <c r="E12" s="114"/>
      <c r="F12" s="48"/>
      <c r="G12" s="114"/>
      <c r="I12" s="73" t="str">
        <f t="shared" si="0"/>
        <v/>
      </c>
      <c r="J12" s="46" t="str">
        <f>'3.1. Entiteti i atributi'!S63</f>
        <v/>
      </c>
      <c r="K12" s="46"/>
      <c r="M12"/>
      <c r="O12" s="73" t="str">
        <f t="shared" si="1"/>
        <v/>
      </c>
      <c r="P12" s="46" t="str">
        <f>'3.1. Entiteti i atributi'!S78</f>
        <v/>
      </c>
      <c r="Q12" s="46"/>
      <c r="R12" s="46"/>
      <c r="S12" s="46"/>
      <c r="X12"/>
      <c r="Y12"/>
      <c r="Z12"/>
    </row>
    <row r="13" spans="1:26" ht="15" customHeight="1" x14ac:dyDescent="0.3">
      <c r="A13"/>
      <c r="C13" s="64"/>
      <c r="D13" s="64"/>
      <c r="I13" s="73" t="str">
        <f t="shared" si="0"/>
        <v/>
      </c>
      <c r="J13" s="46" t="str">
        <f>'3.1. Entiteti i atributi'!S64</f>
        <v/>
      </c>
      <c r="K13" s="46"/>
      <c r="M13"/>
      <c r="O13" s="73" t="str">
        <f t="shared" si="1"/>
        <v/>
      </c>
      <c r="P13" s="46" t="str">
        <f>'3.1. Entiteti i atributi'!S79</f>
        <v/>
      </c>
      <c r="Q13" s="46"/>
      <c r="R13" s="46"/>
      <c r="S13" s="46"/>
      <c r="X13"/>
      <c r="Y13"/>
      <c r="Z13"/>
    </row>
    <row r="14" spans="1:26" ht="15" customHeight="1" x14ac:dyDescent="0.3">
      <c r="A14"/>
      <c r="B14" s="63" t="s">
        <v>140</v>
      </c>
      <c r="C14" s="1" t="str">
        <f>IF(AND(B20&lt;&gt;"",C15=0)=TRUE,"DA",IF(C15=0,"","NE"))</f>
        <v>DA</v>
      </c>
      <c r="D14" s="46"/>
      <c r="I14" s="73" t="str">
        <f t="shared" si="0"/>
        <v/>
      </c>
      <c r="J14" s="46" t="str">
        <f>'3.1. Entiteti i atributi'!S65</f>
        <v/>
      </c>
      <c r="K14" s="46"/>
      <c r="M14"/>
      <c r="O14" s="73" t="str">
        <f t="shared" si="1"/>
        <v/>
      </c>
      <c r="P14" s="46" t="str">
        <f>'3.1. Entiteti i atributi'!S80</f>
        <v/>
      </c>
      <c r="Q14" s="46"/>
      <c r="R14" s="46"/>
      <c r="S14" s="46"/>
      <c r="X14"/>
      <c r="Y14"/>
      <c r="Z14"/>
    </row>
    <row r="15" spans="1:26" ht="15" customHeight="1" x14ac:dyDescent="0.3">
      <c r="A15"/>
      <c r="B15" s="63" t="s">
        <v>159</v>
      </c>
      <c r="C15" s="76">
        <f>'3.1. Entiteti i atributi'!A43-'4.2.1. Prevođenje entiteta'!A50</f>
        <v>0</v>
      </c>
      <c r="D15" s="1"/>
      <c r="I15" s="73" t="str">
        <f t="shared" si="0"/>
        <v/>
      </c>
      <c r="J15" s="46" t="str">
        <f>'3.1. Entiteti i atributi'!S66</f>
        <v/>
      </c>
      <c r="K15" s="46"/>
      <c r="M15"/>
      <c r="O15" s="73" t="str">
        <f t="shared" si="1"/>
        <v/>
      </c>
      <c r="P15" s="46" t="str">
        <f>'3.1. Entiteti i atributi'!S81</f>
        <v/>
      </c>
      <c r="Q15" s="46"/>
      <c r="R15" s="46"/>
      <c r="S15" s="46"/>
      <c r="X15"/>
      <c r="Y15"/>
      <c r="Z15"/>
    </row>
    <row r="16" spans="1:26" ht="15" customHeight="1" x14ac:dyDescent="0.3">
      <c r="A16"/>
      <c r="B16" s="63" t="s">
        <v>141</v>
      </c>
      <c r="C16" s="75" t="str">
        <f>'3.1. Entiteti i atributi'!B84</f>
        <v/>
      </c>
      <c r="I16" s="73" t="str">
        <f t="shared" si="0"/>
        <v/>
      </c>
      <c r="J16" s="46" t="str">
        <f>'3.1. Entiteti i atributi'!S67</f>
        <v/>
      </c>
      <c r="K16" s="46"/>
      <c r="M16"/>
      <c r="O16" s="73" t="str">
        <f t="shared" si="1"/>
        <v/>
      </c>
      <c r="P16" s="46" t="str">
        <f>'3.1. Entiteti i atributi'!S82</f>
        <v/>
      </c>
      <c r="Q16" s="46"/>
      <c r="R16" s="46"/>
      <c r="S16" s="46"/>
      <c r="X16"/>
      <c r="Y16"/>
      <c r="Z16"/>
    </row>
    <row r="17" spans="1:36" ht="15" customHeight="1" x14ac:dyDescent="0.3">
      <c r="A17"/>
      <c r="B17" s="47" t="s">
        <v>157</v>
      </c>
      <c r="C17" s="1" t="str">
        <f>IF(A50=0,"",IF(A50&lt;&gt;E50,"NE","DA"))</f>
        <v>DA</v>
      </c>
      <c r="I17" s="73" t="str">
        <f t="shared" si="0"/>
        <v/>
      </c>
      <c r="J17" s="46" t="str">
        <f>'3.1. Entiteti i atributi'!S68</f>
        <v/>
      </c>
      <c r="K17" s="46"/>
      <c r="M17"/>
      <c r="O17" s="73" t="str">
        <f t="shared" si="1"/>
        <v/>
      </c>
      <c r="P17" s="46" t="str">
        <f>'3.1. Entiteti i atributi'!S83</f>
        <v/>
      </c>
      <c r="Q17" s="46"/>
      <c r="R17" s="46"/>
      <c r="S17" s="46"/>
      <c r="X17"/>
      <c r="Y17"/>
      <c r="Z17"/>
    </row>
    <row r="18" spans="1:36" ht="15" customHeight="1" x14ac:dyDescent="0.3">
      <c r="A18" s="31"/>
      <c r="M18"/>
      <c r="X18"/>
      <c r="Y18"/>
      <c r="Z18"/>
    </row>
    <row r="19" spans="1:36" s="4" customFormat="1" ht="30" customHeight="1" x14ac:dyDescent="0.3">
      <c r="A19" s="36" t="s">
        <v>2</v>
      </c>
      <c r="B19" s="37" t="s">
        <v>1</v>
      </c>
      <c r="C19" s="39" t="s">
        <v>145</v>
      </c>
      <c r="D19" s="38" t="s">
        <v>7</v>
      </c>
      <c r="E19" s="56" t="s">
        <v>110</v>
      </c>
      <c r="F19" s="38" t="s">
        <v>8</v>
      </c>
      <c r="G19" s="56" t="s">
        <v>111</v>
      </c>
      <c r="H19" s="38" t="s">
        <v>9</v>
      </c>
      <c r="I19" s="56" t="s">
        <v>112</v>
      </c>
      <c r="J19" s="38" t="s">
        <v>10</v>
      </c>
      <c r="K19" s="56" t="s">
        <v>113</v>
      </c>
      <c r="L19" s="38" t="s">
        <v>11</v>
      </c>
      <c r="M19" s="56" t="s">
        <v>114</v>
      </c>
      <c r="N19" s="38" t="s">
        <v>12</v>
      </c>
      <c r="O19" s="56" t="s">
        <v>117</v>
      </c>
      <c r="P19" s="38" t="s">
        <v>13</v>
      </c>
      <c r="Q19" s="56" t="s">
        <v>121</v>
      </c>
      <c r="R19" s="38" t="s">
        <v>14</v>
      </c>
      <c r="S19" s="56" t="s">
        <v>122</v>
      </c>
      <c r="T19" s="38" t="s">
        <v>15</v>
      </c>
      <c r="U19" s="56" t="s">
        <v>123</v>
      </c>
      <c r="V19" s="38" t="s">
        <v>16</v>
      </c>
      <c r="W19" s="56" t="s">
        <v>124</v>
      </c>
      <c r="X19" s="38" t="s">
        <v>46</v>
      </c>
      <c r="Y19" s="56" t="s">
        <v>125</v>
      </c>
      <c r="Z19" s="38" t="s">
        <v>47</v>
      </c>
      <c r="AA19" s="56" t="s">
        <v>126</v>
      </c>
      <c r="AB19" s="38" t="s">
        <v>48</v>
      </c>
      <c r="AC19" s="56" t="s">
        <v>127</v>
      </c>
      <c r="AD19" s="38" t="s">
        <v>49</v>
      </c>
      <c r="AE19" s="56" t="s">
        <v>128</v>
      </c>
      <c r="AF19" s="38" t="s">
        <v>50</v>
      </c>
      <c r="AG19" s="56" t="s">
        <v>129</v>
      </c>
      <c r="AH19" s="39" t="s">
        <v>3</v>
      </c>
      <c r="AI19" s="37" t="s">
        <v>5</v>
      </c>
      <c r="AJ19" s="39" t="s">
        <v>82</v>
      </c>
    </row>
    <row r="20" spans="1:36" ht="15" customHeight="1" x14ac:dyDescent="0.3">
      <c r="A20" s="35">
        <f>IF(B20="","",ROW(A1))</f>
        <v>1</v>
      </c>
      <c r="B20" s="120" t="s">
        <v>314</v>
      </c>
      <c r="C20" s="120" t="s">
        <v>163</v>
      </c>
      <c r="D20" s="120" t="s">
        <v>278</v>
      </c>
      <c r="E20" s="120" t="s">
        <v>0</v>
      </c>
      <c r="F20" s="120" t="s">
        <v>149</v>
      </c>
      <c r="G20" s="120"/>
      <c r="H20" s="120" t="s">
        <v>148</v>
      </c>
      <c r="I20" s="120"/>
      <c r="J20" s="120" t="s">
        <v>279</v>
      </c>
      <c r="K20" s="120"/>
      <c r="L20" s="120" t="s">
        <v>280</v>
      </c>
      <c r="M20" s="120"/>
      <c r="N20" s="120" t="s">
        <v>281</v>
      </c>
      <c r="O20" s="120"/>
      <c r="P20" s="120" t="s">
        <v>282</v>
      </c>
      <c r="Q20" s="120"/>
      <c r="R20" s="120" t="s">
        <v>283</v>
      </c>
      <c r="S20" s="120"/>
      <c r="T20" s="120" t="s">
        <v>284</v>
      </c>
      <c r="U20" s="120"/>
      <c r="V20" s="120" t="s">
        <v>285</v>
      </c>
      <c r="W20" s="120"/>
      <c r="X20" s="120" t="s">
        <v>286</v>
      </c>
      <c r="Y20" s="120"/>
      <c r="Z20" s="120"/>
      <c r="AA20" s="120"/>
      <c r="AB20" s="120"/>
      <c r="AC20" s="120"/>
      <c r="AD20" s="120"/>
      <c r="AE20" s="120"/>
      <c r="AF20" s="120"/>
      <c r="AG20" s="120"/>
      <c r="AH20" s="40">
        <f>COUNTIF(D20:AG20,"?*")-AI20</f>
        <v>11</v>
      </c>
      <c r="AI20" s="40">
        <f>COUNTIF(E20:AG20,"PK")</f>
        <v>1</v>
      </c>
      <c r="AJ20" s="40" t="str">
        <f>IF(AI20&gt;1,"DA","")</f>
        <v/>
      </c>
    </row>
    <row r="21" spans="1:36" ht="15" customHeight="1" x14ac:dyDescent="0.3">
      <c r="A21" s="35">
        <f t="shared" ref="A21:A49" si="2">IF(B21="","",ROW(A2))</f>
        <v>2</v>
      </c>
      <c r="B21" s="120" t="s">
        <v>315</v>
      </c>
      <c r="C21" s="120" t="s">
        <v>163</v>
      </c>
      <c r="D21" s="120" t="s">
        <v>287</v>
      </c>
      <c r="E21" s="120" t="s">
        <v>0</v>
      </c>
      <c r="F21" s="120" t="s">
        <v>288</v>
      </c>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41">
        <f t="shared" ref="AH21:AH49" si="3">IF(D21&lt;&gt;"",1,0)+IF(F21&lt;&gt;"",1,0)+IF(H21&lt;&gt;"",1,0)+IF(J21&lt;&gt;"",1,0)+IF(L21&lt;&gt;"",1,0)+IF(N21&lt;&gt;"",1,0)+IF(P21&lt;&gt;"",1,0)+IF(R21&lt;&gt;"",1,0)+IF(T21&lt;&gt;"",1,0)+IF(V21&lt;&gt;"",1,0)+IF(X21&lt;&gt;"",1,0)+IF(Z21&lt;&gt;"",1,0)+IF(AB21&lt;&gt;"",1,0)+IF(AD21&lt;&gt;"",1,0)+IF(AF21&lt;&gt;"",1,0)</f>
        <v>2</v>
      </c>
      <c r="AI21" s="40">
        <f t="shared" ref="AI21:AI49" si="4">COUNTIF(E21:AG21,"PK")</f>
        <v>1</v>
      </c>
      <c r="AJ21" s="40" t="str">
        <f t="shared" ref="AJ21:AJ49" si="5">IF(AI21&gt;1,"DA","")</f>
        <v/>
      </c>
    </row>
    <row r="22" spans="1:36" ht="15" customHeight="1" x14ac:dyDescent="0.3">
      <c r="A22" s="35">
        <f t="shared" si="2"/>
        <v>3</v>
      </c>
      <c r="B22" s="120" t="s">
        <v>316</v>
      </c>
      <c r="C22" s="120" t="s">
        <v>163</v>
      </c>
      <c r="D22" s="120" t="s">
        <v>289</v>
      </c>
      <c r="E22" s="120" t="s">
        <v>0</v>
      </c>
      <c r="F22" s="120" t="s">
        <v>288</v>
      </c>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41">
        <f t="shared" si="3"/>
        <v>2</v>
      </c>
      <c r="AI22" s="40">
        <f t="shared" si="4"/>
        <v>1</v>
      </c>
      <c r="AJ22" s="40" t="str">
        <f t="shared" si="5"/>
        <v/>
      </c>
    </row>
    <row r="23" spans="1:36" ht="15" customHeight="1" x14ac:dyDescent="0.3">
      <c r="A23" s="35">
        <f t="shared" si="2"/>
        <v>4</v>
      </c>
      <c r="B23" s="120" t="s">
        <v>317</v>
      </c>
      <c r="C23" s="120" t="s">
        <v>163</v>
      </c>
      <c r="D23" s="120" t="s">
        <v>290</v>
      </c>
      <c r="E23" s="120" t="s">
        <v>0</v>
      </c>
      <c r="F23" s="120" t="s">
        <v>149</v>
      </c>
      <c r="G23" s="120"/>
      <c r="H23" s="120" t="s">
        <v>148</v>
      </c>
      <c r="I23" s="120"/>
      <c r="J23" s="120" t="s">
        <v>291</v>
      </c>
      <c r="K23" s="120"/>
      <c r="L23" s="120" t="s">
        <v>292</v>
      </c>
      <c r="M23" s="120"/>
      <c r="N23" s="120"/>
      <c r="O23" s="120"/>
      <c r="P23" s="120"/>
      <c r="Q23" s="120"/>
      <c r="R23" s="120"/>
      <c r="S23" s="120"/>
      <c r="T23" s="120"/>
      <c r="U23" s="120"/>
      <c r="V23" s="120"/>
      <c r="W23" s="120"/>
      <c r="X23" s="120"/>
      <c r="Y23" s="120"/>
      <c r="Z23" s="120"/>
      <c r="AA23" s="120"/>
      <c r="AB23" s="120"/>
      <c r="AC23" s="120"/>
      <c r="AD23" s="120"/>
      <c r="AE23" s="120"/>
      <c r="AF23" s="120"/>
      <c r="AG23" s="120"/>
      <c r="AH23" s="41">
        <f t="shared" si="3"/>
        <v>5</v>
      </c>
      <c r="AI23" s="40">
        <f t="shared" si="4"/>
        <v>1</v>
      </c>
      <c r="AJ23" s="40" t="str">
        <f t="shared" si="5"/>
        <v/>
      </c>
    </row>
    <row r="24" spans="1:36" ht="15" customHeight="1" x14ac:dyDescent="0.3">
      <c r="A24" s="35">
        <f t="shared" si="2"/>
        <v>5</v>
      </c>
      <c r="B24" s="120" t="s">
        <v>318</v>
      </c>
      <c r="C24" s="120" t="s">
        <v>163</v>
      </c>
      <c r="D24" s="120" t="s">
        <v>293</v>
      </c>
      <c r="E24" s="120" t="s">
        <v>0</v>
      </c>
      <c r="F24" s="120" t="s">
        <v>149</v>
      </c>
      <c r="G24" s="120"/>
      <c r="H24" s="120" t="s">
        <v>148</v>
      </c>
      <c r="I24" s="120"/>
      <c r="J24" s="120" t="s">
        <v>294</v>
      </c>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41">
        <f t="shared" si="3"/>
        <v>4</v>
      </c>
      <c r="AI24" s="40">
        <f t="shared" si="4"/>
        <v>1</v>
      </c>
      <c r="AJ24" s="40" t="str">
        <f t="shared" si="5"/>
        <v/>
      </c>
    </row>
    <row r="25" spans="1:36" ht="15" customHeight="1" x14ac:dyDescent="0.3">
      <c r="A25" s="35">
        <f t="shared" si="2"/>
        <v>6</v>
      </c>
      <c r="B25" s="120" t="s">
        <v>319</v>
      </c>
      <c r="C25" s="120" t="s">
        <v>163</v>
      </c>
      <c r="D25" s="120" t="s">
        <v>295</v>
      </c>
      <c r="E25" s="120" t="s">
        <v>0</v>
      </c>
      <c r="F25" s="120" t="s">
        <v>288</v>
      </c>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41"/>
      <c r="AI25" s="40">
        <f t="shared" si="4"/>
        <v>1</v>
      </c>
      <c r="AJ25" s="40"/>
    </row>
    <row r="26" spans="1:36" ht="15" customHeight="1" x14ac:dyDescent="0.3">
      <c r="A26" s="35">
        <f t="shared" si="2"/>
        <v>7</v>
      </c>
      <c r="B26" s="120" t="s">
        <v>296</v>
      </c>
      <c r="C26" s="120" t="s">
        <v>163</v>
      </c>
      <c r="D26" s="120" t="s">
        <v>297</v>
      </c>
      <c r="E26" s="120" t="s">
        <v>0</v>
      </c>
      <c r="F26" s="120" t="s">
        <v>298</v>
      </c>
      <c r="G26" s="120"/>
      <c r="H26" s="120" t="s">
        <v>299</v>
      </c>
      <c r="I26" s="120"/>
      <c r="J26" s="120" t="s">
        <v>300</v>
      </c>
      <c r="K26" s="120"/>
      <c r="L26" s="120" t="s">
        <v>301</v>
      </c>
      <c r="M26" s="120"/>
      <c r="N26" s="120" t="s">
        <v>302</v>
      </c>
      <c r="O26" s="120"/>
      <c r="P26" s="120"/>
      <c r="Q26" s="120"/>
      <c r="R26" s="120"/>
      <c r="S26" s="120"/>
      <c r="T26" s="120"/>
      <c r="U26" s="120"/>
      <c r="V26" s="120"/>
      <c r="W26" s="120"/>
      <c r="X26" s="120"/>
      <c r="Y26" s="120"/>
      <c r="Z26" s="120"/>
      <c r="AA26" s="120"/>
      <c r="AB26" s="120"/>
      <c r="AC26" s="120"/>
      <c r="AD26" s="120"/>
      <c r="AE26" s="120"/>
      <c r="AF26" s="120"/>
      <c r="AG26" s="120"/>
      <c r="AH26" s="41"/>
      <c r="AI26" s="40">
        <f t="shared" si="4"/>
        <v>1</v>
      </c>
      <c r="AJ26" s="40"/>
    </row>
    <row r="27" spans="1:36" ht="15" customHeight="1" x14ac:dyDescent="0.3">
      <c r="A27" s="35">
        <f t="shared" si="2"/>
        <v>8</v>
      </c>
      <c r="B27" s="120" t="s">
        <v>303</v>
      </c>
      <c r="C27" s="120" t="s">
        <v>163</v>
      </c>
      <c r="D27" s="120" t="s">
        <v>297</v>
      </c>
      <c r="E27" s="120" t="s">
        <v>0</v>
      </c>
      <c r="F27" s="120" t="s">
        <v>298</v>
      </c>
      <c r="G27" s="120"/>
      <c r="H27" s="120" t="s">
        <v>304</v>
      </c>
      <c r="I27" s="120"/>
      <c r="J27" s="120" t="s">
        <v>301</v>
      </c>
      <c r="K27" s="120"/>
      <c r="L27" s="120" t="s">
        <v>299</v>
      </c>
      <c r="M27" s="120"/>
      <c r="N27" s="120"/>
      <c r="O27" s="120"/>
      <c r="P27" s="120"/>
      <c r="Q27" s="120"/>
      <c r="R27" s="120"/>
      <c r="S27" s="120"/>
      <c r="T27" s="120"/>
      <c r="U27" s="120"/>
      <c r="V27" s="120"/>
      <c r="W27" s="120"/>
      <c r="X27" s="120"/>
      <c r="Y27" s="120"/>
      <c r="Z27" s="120"/>
      <c r="AA27" s="120"/>
      <c r="AB27" s="120"/>
      <c r="AC27" s="120"/>
      <c r="AD27" s="120"/>
      <c r="AE27" s="120"/>
      <c r="AF27" s="120"/>
      <c r="AG27" s="120"/>
      <c r="AH27" s="41"/>
      <c r="AI27" s="40">
        <f t="shared" si="4"/>
        <v>1</v>
      </c>
      <c r="AJ27" s="40"/>
    </row>
    <row r="28" spans="1:36" ht="15" customHeight="1" x14ac:dyDescent="0.3">
      <c r="A28" s="35">
        <f t="shared" si="2"/>
        <v>9</v>
      </c>
      <c r="B28" s="120" t="s">
        <v>320</v>
      </c>
      <c r="C28" s="120" t="s">
        <v>163</v>
      </c>
      <c r="D28" s="120" t="s">
        <v>305</v>
      </c>
      <c r="E28" s="120" t="s">
        <v>0</v>
      </c>
      <c r="F28" s="120" t="s">
        <v>306</v>
      </c>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41"/>
      <c r="AI28" s="40">
        <f t="shared" si="4"/>
        <v>1</v>
      </c>
      <c r="AJ28" s="40"/>
    </row>
    <row r="29" spans="1:36" ht="15" customHeight="1" x14ac:dyDescent="0.3">
      <c r="A29" s="35" t="str">
        <f t="shared" si="2"/>
        <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41"/>
      <c r="AI29" s="40">
        <f t="shared" si="4"/>
        <v>0</v>
      </c>
      <c r="AJ29" s="40"/>
    </row>
    <row r="30" spans="1:36" ht="15" customHeight="1" x14ac:dyDescent="0.3">
      <c r="A30" s="35" t="str">
        <f t="shared" si="2"/>
        <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41"/>
      <c r="AI30" s="40">
        <f t="shared" si="4"/>
        <v>0</v>
      </c>
      <c r="AJ30" s="40"/>
    </row>
    <row r="31" spans="1:36" ht="15" customHeight="1" x14ac:dyDescent="0.3">
      <c r="A31" s="35" t="str">
        <f t="shared" si="2"/>
        <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41"/>
      <c r="AI31" s="40">
        <f t="shared" si="4"/>
        <v>0</v>
      </c>
      <c r="AJ31" s="40"/>
    </row>
    <row r="32" spans="1:36" ht="15" customHeight="1" x14ac:dyDescent="0.3">
      <c r="A32" s="35" t="str">
        <f t="shared" si="2"/>
        <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41"/>
      <c r="AI32" s="40">
        <f t="shared" si="4"/>
        <v>0</v>
      </c>
      <c r="AJ32" s="40"/>
    </row>
    <row r="33" spans="1:36" ht="15" customHeight="1" x14ac:dyDescent="0.3">
      <c r="A33" s="35" t="str">
        <f t="shared" si="2"/>
        <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41"/>
      <c r="AI33" s="40">
        <f t="shared" si="4"/>
        <v>0</v>
      </c>
      <c r="AJ33" s="40"/>
    </row>
    <row r="34" spans="1:36" ht="15" customHeight="1" x14ac:dyDescent="0.3">
      <c r="A34" s="35" t="str">
        <f t="shared" si="2"/>
        <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41"/>
      <c r="AI34" s="40">
        <f t="shared" si="4"/>
        <v>0</v>
      </c>
      <c r="AJ34" s="40"/>
    </row>
    <row r="35" spans="1:36" ht="15" customHeight="1" x14ac:dyDescent="0.3">
      <c r="A35" s="35" t="str">
        <f t="shared" si="2"/>
        <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41">
        <f t="shared" si="3"/>
        <v>0</v>
      </c>
      <c r="AI35" s="40">
        <f t="shared" si="4"/>
        <v>0</v>
      </c>
      <c r="AJ35" s="40" t="str">
        <f t="shared" si="5"/>
        <v/>
      </c>
    </row>
    <row r="36" spans="1:36" ht="15" customHeight="1" x14ac:dyDescent="0.3">
      <c r="A36" s="35" t="str">
        <f t="shared" si="2"/>
        <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41">
        <f t="shared" si="3"/>
        <v>0</v>
      </c>
      <c r="AI36" s="40">
        <f t="shared" si="4"/>
        <v>0</v>
      </c>
      <c r="AJ36" s="40" t="str">
        <f t="shared" si="5"/>
        <v/>
      </c>
    </row>
    <row r="37" spans="1:36" ht="15" customHeight="1" x14ac:dyDescent="0.3">
      <c r="A37" s="35" t="str">
        <f t="shared" si="2"/>
        <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41">
        <f t="shared" si="3"/>
        <v>0</v>
      </c>
      <c r="AI37" s="40">
        <f t="shared" si="4"/>
        <v>0</v>
      </c>
      <c r="AJ37" s="40" t="str">
        <f t="shared" si="5"/>
        <v/>
      </c>
    </row>
    <row r="38" spans="1:36" ht="15" customHeight="1" x14ac:dyDescent="0.3">
      <c r="A38" s="35" t="str">
        <f t="shared" si="2"/>
        <v/>
      </c>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41">
        <f t="shared" si="3"/>
        <v>0</v>
      </c>
      <c r="AI38" s="40">
        <f t="shared" si="4"/>
        <v>0</v>
      </c>
      <c r="AJ38" s="40" t="str">
        <f t="shared" si="5"/>
        <v/>
      </c>
    </row>
    <row r="39" spans="1:36" ht="15" customHeight="1" x14ac:dyDescent="0.3">
      <c r="A39" s="35" t="str">
        <f t="shared" si="2"/>
        <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41">
        <f t="shared" si="3"/>
        <v>0</v>
      </c>
      <c r="AI39" s="40">
        <f t="shared" si="4"/>
        <v>0</v>
      </c>
      <c r="AJ39" s="40" t="str">
        <f t="shared" si="5"/>
        <v/>
      </c>
    </row>
    <row r="40" spans="1:36" ht="15" customHeight="1" x14ac:dyDescent="0.3">
      <c r="A40" s="35" t="str">
        <f t="shared" si="2"/>
        <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41">
        <f t="shared" si="3"/>
        <v>0</v>
      </c>
      <c r="AI40" s="40">
        <f t="shared" si="4"/>
        <v>0</v>
      </c>
      <c r="AJ40" s="40" t="str">
        <f t="shared" si="5"/>
        <v/>
      </c>
    </row>
    <row r="41" spans="1:36" ht="15" customHeight="1" x14ac:dyDescent="0.3">
      <c r="A41" s="35" t="str">
        <f t="shared" si="2"/>
        <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40">
        <f t="shared" si="3"/>
        <v>0</v>
      </c>
      <c r="AI41" s="40">
        <f t="shared" si="4"/>
        <v>0</v>
      </c>
      <c r="AJ41" s="40" t="str">
        <f t="shared" si="5"/>
        <v/>
      </c>
    </row>
    <row r="42" spans="1:36" ht="15" customHeight="1" x14ac:dyDescent="0.3">
      <c r="A42" s="35" t="str">
        <f t="shared" si="2"/>
        <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40">
        <f t="shared" si="3"/>
        <v>0</v>
      </c>
      <c r="AI42" s="40">
        <f t="shared" si="4"/>
        <v>0</v>
      </c>
      <c r="AJ42" s="40" t="str">
        <f t="shared" si="5"/>
        <v/>
      </c>
    </row>
    <row r="43" spans="1:36" ht="15" customHeight="1" x14ac:dyDescent="0.3">
      <c r="A43" s="35" t="str">
        <f t="shared" si="2"/>
        <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40">
        <f t="shared" si="3"/>
        <v>0</v>
      </c>
      <c r="AI43" s="40">
        <f t="shared" si="4"/>
        <v>0</v>
      </c>
      <c r="AJ43" s="40" t="str">
        <f t="shared" si="5"/>
        <v/>
      </c>
    </row>
    <row r="44" spans="1:36" ht="15" customHeight="1" x14ac:dyDescent="0.3">
      <c r="A44" s="35" t="str">
        <f t="shared" si="2"/>
        <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40">
        <f t="shared" si="3"/>
        <v>0</v>
      </c>
      <c r="AI44" s="40">
        <f t="shared" si="4"/>
        <v>0</v>
      </c>
      <c r="AJ44" s="40" t="str">
        <f t="shared" si="5"/>
        <v/>
      </c>
    </row>
    <row r="45" spans="1:36" ht="15" customHeight="1" x14ac:dyDescent="0.3">
      <c r="A45" s="35" t="str">
        <f t="shared" si="2"/>
        <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40">
        <f t="shared" si="3"/>
        <v>0</v>
      </c>
      <c r="AI45" s="40">
        <f t="shared" si="4"/>
        <v>0</v>
      </c>
      <c r="AJ45" s="40" t="str">
        <f t="shared" si="5"/>
        <v/>
      </c>
    </row>
    <row r="46" spans="1:36" ht="15" customHeight="1" x14ac:dyDescent="0.3">
      <c r="A46" s="35" t="str">
        <f t="shared" si="2"/>
        <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40">
        <f t="shared" si="3"/>
        <v>0</v>
      </c>
      <c r="AI46" s="40">
        <f t="shared" si="4"/>
        <v>0</v>
      </c>
      <c r="AJ46" s="40" t="str">
        <f t="shared" si="5"/>
        <v/>
      </c>
    </row>
    <row r="47" spans="1:36" ht="15" customHeight="1" x14ac:dyDescent="0.3">
      <c r="A47" s="35" t="str">
        <f t="shared" si="2"/>
        <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40">
        <f t="shared" si="3"/>
        <v>0</v>
      </c>
      <c r="AI47" s="40">
        <f t="shared" si="4"/>
        <v>0</v>
      </c>
      <c r="AJ47" s="40" t="str">
        <f t="shared" si="5"/>
        <v/>
      </c>
    </row>
    <row r="48" spans="1:36" ht="15" customHeight="1" x14ac:dyDescent="0.3">
      <c r="A48" s="35" t="str">
        <f t="shared" si="2"/>
        <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40">
        <f t="shared" si="3"/>
        <v>0</v>
      </c>
      <c r="AI48" s="40">
        <f t="shared" si="4"/>
        <v>0</v>
      </c>
      <c r="AJ48" s="40" t="str">
        <f t="shared" si="5"/>
        <v/>
      </c>
    </row>
    <row r="49" spans="1:36" ht="15" customHeight="1" x14ac:dyDescent="0.3">
      <c r="A49" s="35" t="str">
        <f t="shared" si="2"/>
        <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40">
        <f t="shared" si="3"/>
        <v>0</v>
      </c>
      <c r="AI49" s="40">
        <f t="shared" si="4"/>
        <v>0</v>
      </c>
      <c r="AJ49" s="40" t="str">
        <f t="shared" si="5"/>
        <v/>
      </c>
    </row>
    <row r="50" spans="1:36" ht="15" customHeight="1" x14ac:dyDescent="0.3">
      <c r="A50" s="33">
        <f>COUNTA($A$20:$A$49)-COUNTBLANK($A$20:$A$49)</f>
        <v>9</v>
      </c>
      <c r="B50" s="42"/>
      <c r="C50" s="42"/>
      <c r="D50" s="42"/>
      <c r="E50" s="43">
        <f>COUNTA(E20:E49)</f>
        <v>9</v>
      </c>
      <c r="F50" s="42"/>
      <c r="G50" s="43"/>
      <c r="H50" s="42"/>
      <c r="I50" s="43"/>
      <c r="J50" s="42"/>
      <c r="K50" s="43"/>
      <c r="L50" s="42"/>
      <c r="M50" s="43"/>
      <c r="N50" s="42"/>
      <c r="O50" s="43"/>
      <c r="P50" s="42"/>
      <c r="Q50" s="43"/>
      <c r="R50" s="42"/>
      <c r="S50" s="43"/>
      <c r="T50" s="42"/>
      <c r="U50" s="43"/>
      <c r="V50" s="42"/>
      <c r="W50" s="43"/>
      <c r="X50" s="42"/>
      <c r="Y50" s="43"/>
      <c r="Z50" s="42"/>
      <c r="AA50" s="43"/>
      <c r="AB50" s="42"/>
      <c r="AC50" s="43"/>
      <c r="AD50" s="42"/>
      <c r="AE50" s="43"/>
      <c r="AF50" s="42"/>
      <c r="AG50" s="43"/>
      <c r="AH50" s="43"/>
      <c r="AI50" s="43"/>
      <c r="AJ50" s="43">
        <f t="shared" ref="AJ50" si="6">SUM(AJ20:AJ49)</f>
        <v>0</v>
      </c>
    </row>
    <row r="51" spans="1:36" ht="15" customHeight="1" x14ac:dyDescent="0.3">
      <c r="A51" s="60"/>
      <c r="D51" s="61"/>
      <c r="E51" s="62"/>
      <c r="F51" s="61"/>
      <c r="G51" s="62"/>
      <c r="H51" s="61"/>
      <c r="I51" s="62"/>
      <c r="J51" s="61"/>
      <c r="K51" s="62"/>
      <c r="L51" s="61"/>
      <c r="M51" s="62"/>
      <c r="N51" s="61"/>
      <c r="O51" s="62"/>
      <c r="P51" s="61"/>
      <c r="Q51" s="62"/>
      <c r="R51" s="61"/>
      <c r="S51" s="62"/>
      <c r="T51" s="61"/>
      <c r="U51" s="62"/>
      <c r="V51" s="61"/>
      <c r="W51" s="62"/>
      <c r="X51" s="61"/>
      <c r="Y51" s="62"/>
      <c r="Z51" s="61"/>
      <c r="AA51" s="62"/>
      <c r="AB51" s="61"/>
      <c r="AC51" s="62"/>
      <c r="AD51" s="61"/>
      <c r="AE51" s="62"/>
      <c r="AF51" s="61"/>
      <c r="AG51" s="62"/>
      <c r="AH51" s="62"/>
      <c r="AI51" s="62"/>
      <c r="AJ51" s="62"/>
    </row>
    <row r="52" spans="1:36" ht="13.8" x14ac:dyDescent="0.3">
      <c r="O52" s="1"/>
      <c r="Q52" s="1"/>
      <c r="S52" s="1"/>
      <c r="U52" s="1"/>
      <c r="W52" s="1"/>
      <c r="X52"/>
      <c r="Z52"/>
      <c r="AA52" s="1"/>
      <c r="AC52" s="1"/>
      <c r="AE52" s="1"/>
      <c r="AG52" s="1"/>
      <c r="AH52" s="1"/>
      <c r="AI52" s="1"/>
      <c r="AJ52" s="1"/>
    </row>
  </sheetData>
  <sheetProtection algorithmName="SHA-512" hashValue="P5jLNkkC83u/uGffE6RssE23jpJSwgGwITY+VxkAGy2Hpae00VgfNT3xsQy+DdiQ6I5eNHsXsMTc/HbIJ67SaA==" saltValue="POg4jhhRcU4tqrOxMgmrTw==" spinCount="100000" sheet="1" objects="1" scenarios="1" selectLockedCells="1"/>
  <conditionalFormatting sqref="D12">
    <cfRule type="cellIs" dxfId="20" priority="16" operator="equal">
      <formula>"DA"</formula>
    </cfRule>
    <cfRule type="cellIs" dxfId="19" priority="17" operator="equal">
      <formula>"NE"</formula>
    </cfRule>
  </conditionalFormatting>
  <conditionalFormatting sqref="D15">
    <cfRule type="cellIs" dxfId="18" priority="18" operator="equal">
      <formula>"DA"</formula>
    </cfRule>
    <cfRule type="cellIs" dxfId="17" priority="19" operator="equal">
      <formula>"NE"</formula>
    </cfRule>
  </conditionalFormatting>
  <conditionalFormatting sqref="C15">
    <cfRule type="cellIs" dxfId="16" priority="5" operator="equal">
      <formula>"DA"</formula>
    </cfRule>
    <cfRule type="cellIs" dxfId="15" priority="6" operator="equal">
      <formula>"NE"</formula>
    </cfRule>
  </conditionalFormatting>
  <conditionalFormatting sqref="C17">
    <cfRule type="cellIs" dxfId="14" priority="3" operator="equal">
      <formula>"DA"</formula>
    </cfRule>
    <cfRule type="cellIs" dxfId="13" priority="4" operator="equal">
      <formula>"NE"</formula>
    </cfRule>
  </conditionalFormatting>
  <conditionalFormatting sqref="C14">
    <cfRule type="cellIs" dxfId="12" priority="1" operator="equal">
      <formula>"DA"</formula>
    </cfRule>
    <cfRule type="cellIs" dxfId="11"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5FFE9CD-FE26-415E-83A7-8132C9960919}">
          <x14:formula1>
            <xm:f>LOOKUP!$B$3:$B$5</xm:f>
          </x14:formula1>
          <xm:sqref>AE20:AE49 AG20:AG49 O20:O49 M20:M49 Q20:Q49 S20:S49 U20:U49 W20:W49 Y20:Y49 AA20:AA49 AC20:AC49 E20:E49 G20:G49 I20:I49 K20:K49</xm:sqref>
        </x14:dataValidation>
        <x14:dataValidation type="list" allowBlank="1" showInputMessage="1" showErrorMessage="1" xr:uid="{EFDA4243-C5A8-4337-BE5C-AD9975D43DEE}">
          <x14:formula1>
            <xm:f>LOOKUP!$B$14:$B$18</xm:f>
          </x14:formula1>
          <xm:sqref>C20:C49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F45F-79F8-4B47-8D0D-580497CDF29A}">
  <dimension ref="A1:AA76"/>
  <sheetViews>
    <sheetView showZeros="0" zoomScale="85" zoomScaleNormal="85" workbookViewId="0">
      <selection activeCell="M21" sqref="M21"/>
    </sheetView>
  </sheetViews>
  <sheetFormatPr defaultColWidth="15.875" defaultRowHeight="15" customHeight="1" x14ac:dyDescent="0.3"/>
  <cols>
    <col min="1" max="1" width="7.625" style="2" customWidth="1"/>
    <col min="2" max="2" width="20.875" customWidth="1"/>
    <col min="3" max="3" width="12.875" customWidth="1"/>
    <col min="4" max="4" width="5.875" style="1" customWidth="1"/>
    <col min="5" max="5" width="12.875" customWidth="1"/>
    <col min="6" max="6" width="5.875" style="1" customWidth="1"/>
    <col min="7" max="7" width="12.875" customWidth="1"/>
    <col min="8" max="8" width="5.875" style="1" customWidth="1"/>
    <col min="9" max="9" width="12.875" customWidth="1"/>
    <col min="10" max="10" width="5.875" style="1" customWidth="1"/>
    <col min="11" max="11" width="12.875" customWidth="1"/>
    <col min="12" max="12" width="5.875" style="1" customWidth="1"/>
    <col min="13" max="22" width="12.875" customWidth="1"/>
    <col min="23" max="26" width="8.875" style="1" customWidth="1"/>
    <col min="27" max="27" width="0" hidden="1" customWidth="1"/>
  </cols>
  <sheetData>
    <row r="1" spans="1:27" ht="15" customHeight="1" x14ac:dyDescent="0.3">
      <c r="A1" s="5" t="s">
        <v>71</v>
      </c>
      <c r="I1" s="46"/>
      <c r="J1"/>
      <c r="L1"/>
      <c r="W1"/>
      <c r="X1"/>
      <c r="Y1"/>
      <c r="Z1"/>
    </row>
    <row r="2" spans="1:27" ht="15" customHeight="1" x14ac:dyDescent="0.3">
      <c r="A2" s="6" t="s">
        <v>102</v>
      </c>
      <c r="J2"/>
      <c r="L2"/>
      <c r="W2"/>
      <c r="X2"/>
      <c r="Y2"/>
      <c r="Z2"/>
    </row>
    <row r="3" spans="1:27" ht="15" customHeight="1" x14ac:dyDescent="0.3">
      <c r="A3" s="27"/>
      <c r="J3"/>
      <c r="L3"/>
      <c r="W3"/>
      <c r="X3"/>
      <c r="Y3"/>
      <c r="Z3"/>
    </row>
    <row r="4" spans="1:27" ht="15" customHeight="1" x14ac:dyDescent="0.3">
      <c r="A4" s="27"/>
      <c r="B4" s="22" t="s">
        <v>83</v>
      </c>
      <c r="C4" s="24" t="s">
        <v>138</v>
      </c>
      <c r="D4" s="21"/>
      <c r="E4" s="21"/>
      <c r="F4" s="21"/>
      <c r="G4" s="21"/>
      <c r="H4" s="21"/>
      <c r="J4"/>
      <c r="K4" s="63" t="s">
        <v>175</v>
      </c>
      <c r="L4" s="1" t="str">
        <f>IF(AND('4.1. ER dijagram'!K33=0,B12="")=TRUE,"",IF('4.1. ER dijagram'!K33=0,"DA","NE"))</f>
        <v>DA</v>
      </c>
      <c r="W4"/>
      <c r="X4"/>
      <c r="Y4"/>
      <c r="Z4"/>
    </row>
    <row r="5" spans="1:27" ht="15" customHeight="1" x14ac:dyDescent="0.3">
      <c r="A5" s="27"/>
      <c r="B5" s="22"/>
      <c r="C5" s="74" t="s">
        <v>172</v>
      </c>
      <c r="D5" s="21"/>
      <c r="E5" s="21"/>
      <c r="F5" s="21"/>
      <c r="G5" s="21"/>
      <c r="H5" s="21"/>
      <c r="J5"/>
      <c r="K5" s="63" t="s">
        <v>176</v>
      </c>
      <c r="L5" s="76">
        <f>'4.1. ER dijagram'!K33</f>
        <v>0</v>
      </c>
      <c r="W5"/>
      <c r="X5"/>
      <c r="Y5"/>
      <c r="Z5"/>
    </row>
    <row r="6" spans="1:27" ht="15" customHeight="1" x14ac:dyDescent="0.3">
      <c r="A6" s="27"/>
      <c r="B6" s="21"/>
      <c r="C6" s="21" t="s">
        <v>156</v>
      </c>
      <c r="D6" s="21"/>
      <c r="E6" s="21"/>
      <c r="F6" s="21"/>
      <c r="G6" s="21"/>
      <c r="H6" s="21"/>
      <c r="J6"/>
      <c r="K6" s="63" t="s">
        <v>177</v>
      </c>
      <c r="L6" s="75" t="str">
        <f>'4.1. ER dijagram'!K32</f>
        <v/>
      </c>
      <c r="W6"/>
      <c r="X6"/>
      <c r="Y6"/>
      <c r="Z6"/>
    </row>
    <row r="7" spans="1:27" ht="15" customHeight="1" x14ac:dyDescent="0.3">
      <c r="A7" s="27"/>
      <c r="B7" s="21"/>
      <c r="C7" s="21" t="s">
        <v>160</v>
      </c>
      <c r="D7" s="21"/>
      <c r="E7" s="21"/>
      <c r="F7" s="21"/>
      <c r="G7" s="21"/>
      <c r="H7" s="21"/>
      <c r="J7"/>
      <c r="K7" s="47" t="s">
        <v>251</v>
      </c>
      <c r="L7" s="1" t="str">
        <f>IF(B75=0,"",IF(B75=D75,"DA","NE"))</f>
        <v>DA</v>
      </c>
      <c r="W7"/>
      <c r="X7"/>
      <c r="Y7"/>
      <c r="Z7"/>
    </row>
    <row r="8" spans="1:27" ht="15" customHeight="1" x14ac:dyDescent="0.3">
      <c r="A8" s="27"/>
      <c r="B8" s="21"/>
      <c r="C8" s="21" t="s">
        <v>101</v>
      </c>
      <c r="D8" s="21"/>
      <c r="E8" s="21"/>
      <c r="F8" s="21"/>
      <c r="G8" s="21"/>
      <c r="H8" s="21"/>
      <c r="J8"/>
      <c r="L8"/>
      <c r="W8"/>
      <c r="X8"/>
      <c r="Y8"/>
      <c r="Z8"/>
    </row>
    <row r="9" spans="1:27" s="7" customFormat="1" ht="15" customHeight="1" x14ac:dyDescent="0.3">
      <c r="A9" s="45"/>
      <c r="B9" s="23"/>
      <c r="C9" s="23"/>
      <c r="D9" s="23"/>
      <c r="E9" s="23"/>
      <c r="F9" s="23"/>
      <c r="G9" s="23"/>
      <c r="H9" s="23"/>
      <c r="I9"/>
      <c r="J9"/>
      <c r="K9"/>
      <c r="L9"/>
      <c r="M9"/>
      <c r="N9"/>
      <c r="O9"/>
      <c r="P9"/>
      <c r="Q9"/>
      <c r="R9"/>
      <c r="S9"/>
      <c r="T9"/>
      <c r="U9"/>
      <c r="V9"/>
      <c r="W9"/>
      <c r="X9"/>
      <c r="Y9"/>
      <c r="Z9"/>
    </row>
    <row r="10" spans="1:27" ht="15" customHeight="1" x14ac:dyDescent="0.3">
      <c r="A10" s="31"/>
      <c r="B10" s="55"/>
      <c r="J10"/>
      <c r="L10"/>
      <c r="W10"/>
      <c r="X10"/>
      <c r="Y10"/>
      <c r="Z10"/>
    </row>
    <row r="11" spans="1:27" s="4" customFormat="1" ht="30" customHeight="1" x14ac:dyDescent="0.3">
      <c r="A11" s="36" t="s">
        <v>2</v>
      </c>
      <c r="B11" s="37" t="s">
        <v>22</v>
      </c>
      <c r="C11" s="38" t="s">
        <v>7</v>
      </c>
      <c r="D11" s="56" t="s">
        <v>110</v>
      </c>
      <c r="E11" s="38" t="s">
        <v>8</v>
      </c>
      <c r="F11" s="56" t="s">
        <v>111</v>
      </c>
      <c r="G11" s="38" t="s">
        <v>9</v>
      </c>
      <c r="H11" s="56" t="s">
        <v>112</v>
      </c>
      <c r="I11" s="38" t="s">
        <v>10</v>
      </c>
      <c r="J11" s="56" t="s">
        <v>113</v>
      </c>
      <c r="K11" s="38" t="s">
        <v>11</v>
      </c>
      <c r="L11" s="56" t="s">
        <v>114</v>
      </c>
      <c r="M11" s="38" t="s">
        <v>12</v>
      </c>
      <c r="N11" s="38" t="s">
        <v>13</v>
      </c>
      <c r="O11" s="38" t="s">
        <v>14</v>
      </c>
      <c r="P11" s="38" t="s">
        <v>15</v>
      </c>
      <c r="Q11" s="38" t="s">
        <v>16</v>
      </c>
      <c r="R11" s="38" t="s">
        <v>46</v>
      </c>
      <c r="S11" s="38" t="s">
        <v>47</v>
      </c>
      <c r="T11" s="38" t="s">
        <v>48</v>
      </c>
      <c r="U11" s="38" t="s">
        <v>49</v>
      </c>
      <c r="V11" s="38" t="s">
        <v>50</v>
      </c>
      <c r="W11" s="39" t="s">
        <v>3</v>
      </c>
      <c r="X11" s="37" t="s">
        <v>5</v>
      </c>
      <c r="Y11" s="39" t="s">
        <v>82</v>
      </c>
      <c r="Z11"/>
    </row>
    <row r="12" spans="1:27" ht="15" customHeight="1" x14ac:dyDescent="0.3">
      <c r="A12" s="126">
        <f>IF(B12="","",1)</f>
        <v>1</v>
      </c>
      <c r="B12" s="120" t="s">
        <v>321</v>
      </c>
      <c r="C12" s="120"/>
      <c r="D12" s="124" t="s">
        <v>0</v>
      </c>
      <c r="E12" s="120"/>
      <c r="F12" s="124"/>
      <c r="G12" s="120"/>
      <c r="H12" s="124"/>
      <c r="I12" s="120"/>
      <c r="J12" s="124"/>
      <c r="K12" s="120"/>
      <c r="L12" s="124"/>
      <c r="M12" s="120"/>
      <c r="N12" s="120"/>
      <c r="O12" s="120"/>
      <c r="P12" s="120"/>
      <c r="Q12" s="120"/>
      <c r="R12" s="120"/>
      <c r="S12" s="120"/>
      <c r="T12" s="120"/>
      <c r="U12" s="120"/>
      <c r="V12" s="120"/>
      <c r="W12" s="125">
        <f>COUNTIF(C12:V12,"?*")-X12</f>
        <v>0</v>
      </c>
      <c r="X12" s="125">
        <f>COUNTIF(C12:V12,"PK")</f>
        <v>1</v>
      </c>
      <c r="Y12" s="125" t="str">
        <f>IF(X12&gt;1,"DA","")</f>
        <v/>
      </c>
      <c r="Z12" s="115"/>
    </row>
    <row r="13" spans="1:27" ht="24.9" customHeight="1" x14ac:dyDescent="0.3">
      <c r="M13" s="39" t="s">
        <v>173</v>
      </c>
      <c r="N13" s="37" t="s">
        <v>31</v>
      </c>
      <c r="O13" s="37" t="s">
        <v>51</v>
      </c>
      <c r="P13" s="39" t="s">
        <v>132</v>
      </c>
      <c r="Q13" s="37" t="s">
        <v>32</v>
      </c>
    </row>
    <row r="14" spans="1:27" ht="15" customHeight="1" x14ac:dyDescent="0.3">
      <c r="M14" s="130" t="s">
        <v>314</v>
      </c>
      <c r="N14" s="131" t="s">
        <v>287</v>
      </c>
      <c r="O14" s="124" t="str">
        <f t="shared" ref="O14" si="0">IF(N14="","","⊆")</f>
        <v>⊆</v>
      </c>
      <c r="P14" s="130" t="s">
        <v>315</v>
      </c>
      <c r="Q14" s="131" t="s">
        <v>287</v>
      </c>
      <c r="AA14" t="s">
        <v>253</v>
      </c>
    </row>
    <row r="15" spans="1:27" ht="15" customHeight="1" x14ac:dyDescent="0.3">
      <c r="M15" s="127"/>
      <c r="N15" s="128"/>
      <c r="O15" s="129"/>
      <c r="P15" s="127"/>
      <c r="Q15" s="128"/>
      <c r="AA15">
        <f>COUNTA(M14:M15)</f>
        <v>1</v>
      </c>
    </row>
    <row r="16" spans="1:27" ht="15" customHeight="1" x14ac:dyDescent="0.3">
      <c r="A16" s="123">
        <f>IF(B22="","",2)</f>
        <v>2</v>
      </c>
      <c r="B16" s="120" t="s">
        <v>322</v>
      </c>
      <c r="C16" s="120"/>
      <c r="D16" s="124" t="s">
        <v>0</v>
      </c>
      <c r="E16" s="120"/>
      <c r="F16" s="124"/>
      <c r="G16" s="120"/>
      <c r="H16" s="124"/>
      <c r="I16" s="120"/>
      <c r="J16" s="124"/>
      <c r="K16" s="120"/>
      <c r="L16" s="124"/>
      <c r="M16" s="120"/>
      <c r="N16" s="120"/>
      <c r="O16" s="120"/>
      <c r="P16" s="120"/>
      <c r="Q16" s="120"/>
      <c r="R16" s="120"/>
      <c r="S16" s="120"/>
      <c r="T16" s="120"/>
      <c r="U16" s="120"/>
      <c r="V16" s="120"/>
      <c r="W16" s="40">
        <f>COUNTIF(C16:V16,"?*")-X16</f>
        <v>0</v>
      </c>
      <c r="X16" s="40">
        <f>COUNTIF(C16:V16,"PK")</f>
        <v>1</v>
      </c>
      <c r="Y16" s="40" t="str">
        <f>IF(X16&gt;1,"DA","")</f>
        <v/>
      </c>
      <c r="Z16" s="115"/>
    </row>
    <row r="17" spans="1:27" ht="15" customHeight="1" x14ac:dyDescent="0.3">
      <c r="M17" s="130" t="s">
        <v>314</v>
      </c>
      <c r="N17" s="131" t="s">
        <v>289</v>
      </c>
      <c r="O17" s="124" t="str">
        <f t="shared" ref="O17" si="1">IF(N17="","","⊆")</f>
        <v>⊆</v>
      </c>
      <c r="P17" s="130" t="s">
        <v>316</v>
      </c>
      <c r="Q17" s="131" t="s">
        <v>289</v>
      </c>
    </row>
    <row r="18" spans="1:27" ht="15" customHeight="1" x14ac:dyDescent="0.3">
      <c r="M18" s="127"/>
      <c r="N18" s="128"/>
      <c r="O18" s="129"/>
      <c r="P18" s="127"/>
      <c r="Q18" s="128"/>
      <c r="AA18">
        <f>COUNTA(M17:M18)</f>
        <v>1</v>
      </c>
    </row>
    <row r="19" spans="1:27" ht="15" customHeight="1" x14ac:dyDescent="0.3">
      <c r="A19" s="35">
        <f>IF(B22="","",3)</f>
        <v>3</v>
      </c>
      <c r="B19" s="120" t="s">
        <v>323</v>
      </c>
      <c r="C19" s="120"/>
      <c r="D19" s="124" t="s">
        <v>0</v>
      </c>
      <c r="E19" s="120"/>
      <c r="F19" s="124"/>
      <c r="G19" s="120"/>
      <c r="H19" s="124"/>
      <c r="I19" s="120"/>
      <c r="J19" s="124"/>
      <c r="K19" s="120"/>
      <c r="L19" s="124"/>
      <c r="M19" s="120"/>
      <c r="N19" s="120"/>
      <c r="O19" s="120"/>
      <c r="P19" s="120"/>
      <c r="Q19" s="120"/>
      <c r="R19" s="120"/>
      <c r="S19" s="120"/>
      <c r="T19" s="120"/>
      <c r="U19" s="120"/>
      <c r="V19" s="120"/>
      <c r="W19" s="40">
        <f>COUNTIF(C19:V19,"?*")-X19</f>
        <v>0</v>
      </c>
      <c r="X19" s="40">
        <f>COUNTIF(C19:V19,"PK")</f>
        <v>1</v>
      </c>
      <c r="Y19" s="40" t="str">
        <f>IF(X19&gt;1,"DA","")</f>
        <v/>
      </c>
      <c r="Z19" s="115"/>
    </row>
    <row r="20" spans="1:27" ht="15" customHeight="1" x14ac:dyDescent="0.3">
      <c r="M20" s="120" t="s">
        <v>317</v>
      </c>
      <c r="N20" s="131" t="s">
        <v>289</v>
      </c>
      <c r="O20" s="124" t="str">
        <f t="shared" ref="O20" si="2">IF(N20="","","⊆")</f>
        <v>⊆</v>
      </c>
      <c r="P20" s="130" t="s">
        <v>316</v>
      </c>
      <c r="Q20" s="131" t="s">
        <v>289</v>
      </c>
    </row>
    <row r="21" spans="1:27" ht="15" customHeight="1" x14ac:dyDescent="0.3">
      <c r="M21" s="127"/>
      <c r="N21" s="128"/>
      <c r="O21" s="129"/>
      <c r="P21" s="127"/>
      <c r="Q21" s="128"/>
      <c r="AA21">
        <f>COUNTA(M20:M21)</f>
        <v>1</v>
      </c>
    </row>
    <row r="22" spans="1:27" ht="15" customHeight="1" x14ac:dyDescent="0.3">
      <c r="A22" s="35">
        <f>IF(B22="","",4)</f>
        <v>4</v>
      </c>
      <c r="B22" s="120" t="s">
        <v>333</v>
      </c>
      <c r="C22" s="120" t="s">
        <v>278</v>
      </c>
      <c r="D22" s="124" t="s">
        <v>0</v>
      </c>
      <c r="E22" s="120" t="s">
        <v>297</v>
      </c>
      <c r="F22" s="124" t="s">
        <v>0</v>
      </c>
      <c r="G22" s="120" t="s">
        <v>309</v>
      </c>
      <c r="H22" s="124"/>
      <c r="I22" s="120" t="s">
        <v>310</v>
      </c>
      <c r="J22" s="124"/>
      <c r="K22" s="120" t="s">
        <v>311</v>
      </c>
      <c r="L22" s="124"/>
      <c r="M22" s="120"/>
      <c r="N22" s="120"/>
      <c r="O22" s="120"/>
      <c r="P22" s="120"/>
      <c r="Q22" s="120"/>
      <c r="R22" s="120"/>
      <c r="S22" s="120"/>
      <c r="T22" s="120"/>
      <c r="U22" s="120"/>
      <c r="V22" s="120"/>
      <c r="W22" s="40">
        <f>COUNTIF(C22:V22,"?*")-X22</f>
        <v>5</v>
      </c>
      <c r="X22" s="40">
        <f>COUNTIF(C22:V22,"PK")</f>
        <v>2</v>
      </c>
      <c r="Y22" s="40" t="str">
        <f>IF(X22&gt;1,"DA","")</f>
        <v>DA</v>
      </c>
      <c r="Z22" s="115"/>
    </row>
    <row r="23" spans="1:27" ht="15" customHeight="1" x14ac:dyDescent="0.3">
      <c r="M23" s="130" t="s">
        <v>333</v>
      </c>
      <c r="N23" s="131" t="s">
        <v>278</v>
      </c>
      <c r="O23" s="176" t="str">
        <f t="shared" ref="O23:O24" si="3">IF(N23="","","⊆")</f>
        <v>⊆</v>
      </c>
      <c r="P23" s="130" t="s">
        <v>314</v>
      </c>
      <c r="Q23" s="131" t="s">
        <v>278</v>
      </c>
    </row>
    <row r="24" spans="1:27" ht="15" customHeight="1" x14ac:dyDescent="0.3">
      <c r="M24" s="130" t="s">
        <v>333</v>
      </c>
      <c r="N24" s="131" t="s">
        <v>297</v>
      </c>
      <c r="O24" s="176" t="str">
        <f t="shared" si="3"/>
        <v>⊆</v>
      </c>
      <c r="P24" s="120" t="s">
        <v>296</v>
      </c>
      <c r="Q24" s="131" t="s">
        <v>297</v>
      </c>
      <c r="AA24">
        <f>COUNTA(M23:M24)</f>
        <v>2</v>
      </c>
    </row>
    <row r="25" spans="1:27" ht="15" customHeight="1" x14ac:dyDescent="0.3">
      <c r="A25" s="35">
        <f>IF(B25="","",5)</f>
        <v>5</v>
      </c>
      <c r="B25" s="120" t="s">
        <v>332</v>
      </c>
      <c r="C25" s="120" t="s">
        <v>293</v>
      </c>
      <c r="D25" s="124" t="s">
        <v>0</v>
      </c>
      <c r="E25" s="120" t="s">
        <v>297</v>
      </c>
      <c r="F25" s="124" t="s">
        <v>0</v>
      </c>
      <c r="G25" s="120"/>
      <c r="H25" s="124"/>
      <c r="I25" s="120"/>
      <c r="J25" s="124"/>
      <c r="K25" s="120"/>
      <c r="L25" s="124"/>
      <c r="M25" s="120"/>
      <c r="N25" s="120"/>
      <c r="O25" s="120"/>
      <c r="P25" s="120"/>
      <c r="Q25" s="120"/>
      <c r="R25" s="120"/>
      <c r="S25" s="120"/>
      <c r="T25" s="120"/>
      <c r="U25" s="120"/>
      <c r="V25" s="120"/>
      <c r="W25" s="40">
        <f>COUNTIF(C25:V25,"?*")-X25</f>
        <v>2</v>
      </c>
      <c r="X25" s="40">
        <f>COUNTIF(C25:V25,"PK")</f>
        <v>2</v>
      </c>
      <c r="Y25" s="40" t="str">
        <f>IF(X25&gt;1,"DA","")</f>
        <v>DA</v>
      </c>
      <c r="Z25" s="115"/>
    </row>
    <row r="26" spans="1:27" ht="15" customHeight="1" x14ac:dyDescent="0.3">
      <c r="M26" s="130" t="s">
        <v>332</v>
      </c>
      <c r="N26" s="131" t="s">
        <v>293</v>
      </c>
      <c r="O26" s="176" t="str">
        <f t="shared" ref="O26" si="4">IF(N26="","","⊆")</f>
        <v>⊆</v>
      </c>
      <c r="P26" s="120" t="s">
        <v>318</v>
      </c>
      <c r="Q26" s="131" t="s">
        <v>293</v>
      </c>
    </row>
    <row r="27" spans="1:27" ht="15" customHeight="1" x14ac:dyDescent="0.3">
      <c r="M27" s="130" t="s">
        <v>332</v>
      </c>
      <c r="N27" s="131" t="s">
        <v>297</v>
      </c>
      <c r="O27" s="176"/>
      <c r="P27" s="120" t="s">
        <v>296</v>
      </c>
      <c r="Q27" s="131" t="s">
        <v>297</v>
      </c>
      <c r="AA27">
        <f>COUNTA(M26:M27)</f>
        <v>2</v>
      </c>
    </row>
    <row r="28" spans="1:27" ht="15" customHeight="1" x14ac:dyDescent="0.3">
      <c r="A28" s="35">
        <f>IF(B28="","",6)</f>
        <v>6</v>
      </c>
      <c r="B28" s="120" t="s">
        <v>324</v>
      </c>
      <c r="C28" s="120"/>
      <c r="D28" s="124" t="s">
        <v>0</v>
      </c>
      <c r="E28" s="120"/>
      <c r="F28" s="124"/>
      <c r="G28" s="120"/>
      <c r="H28" s="124"/>
      <c r="I28" s="120"/>
      <c r="J28" s="124"/>
      <c r="K28" s="120"/>
      <c r="L28" s="124"/>
      <c r="M28" s="120"/>
      <c r="N28" s="120"/>
      <c r="O28" s="120"/>
      <c r="P28" s="120"/>
      <c r="Q28" s="120"/>
      <c r="R28" s="120"/>
      <c r="S28" s="120"/>
      <c r="T28" s="120"/>
      <c r="U28" s="120"/>
      <c r="V28" s="120"/>
      <c r="W28" s="40">
        <f>COUNTIF(C28:V28,"?*")-X28</f>
        <v>0</v>
      </c>
      <c r="X28" s="40">
        <f>COUNTIF(C28:V28,"PK")</f>
        <v>1</v>
      </c>
      <c r="Y28" s="40" t="str">
        <f>IF(X28&gt;1,"DA","")</f>
        <v/>
      </c>
      <c r="Z28" s="115"/>
    </row>
    <row r="29" spans="1:27" ht="15" customHeight="1" x14ac:dyDescent="0.3">
      <c r="M29" s="120" t="s">
        <v>296</v>
      </c>
      <c r="N29" s="131" t="s">
        <v>295</v>
      </c>
      <c r="O29" s="124" t="str">
        <f t="shared" ref="O29" si="5">IF(N29="","","⊆")</f>
        <v>⊆</v>
      </c>
      <c r="P29" s="130" t="s">
        <v>319</v>
      </c>
      <c r="Q29" s="131" t="s">
        <v>295</v>
      </c>
    </row>
    <row r="30" spans="1:27" ht="15" customHeight="1" x14ac:dyDescent="0.3">
      <c r="M30" s="127"/>
      <c r="N30" s="128"/>
      <c r="O30" s="129"/>
      <c r="P30" s="127"/>
      <c r="Q30" s="128"/>
      <c r="AA30">
        <f>COUNTA(M29:M30)</f>
        <v>1</v>
      </c>
    </row>
    <row r="31" spans="1:27" ht="15" customHeight="1" x14ac:dyDescent="0.3">
      <c r="A31" s="35">
        <f>IF(B31="","",7)</f>
        <v>7</v>
      </c>
      <c r="B31" s="120" t="s">
        <v>325</v>
      </c>
      <c r="C31" s="120"/>
      <c r="D31" s="124" t="s">
        <v>0</v>
      </c>
      <c r="E31" s="120"/>
      <c r="F31" s="124"/>
      <c r="G31" s="120"/>
      <c r="H31" s="124"/>
      <c r="I31" s="120"/>
      <c r="J31" s="124"/>
      <c r="K31" s="120"/>
      <c r="L31" s="124"/>
      <c r="M31" s="120"/>
      <c r="N31" s="120"/>
      <c r="O31" s="120"/>
      <c r="P31" s="120"/>
      <c r="Q31" s="120"/>
      <c r="R31" s="120"/>
      <c r="S31" s="120"/>
      <c r="T31" s="120"/>
      <c r="U31" s="120"/>
      <c r="V31" s="120"/>
      <c r="W31" s="40">
        <f>COUNTIF(C31:V31,"?*")-X31</f>
        <v>0</v>
      </c>
      <c r="X31" s="40">
        <f>COUNTIF(C31:V31,"PK")</f>
        <v>1</v>
      </c>
      <c r="Y31" s="40" t="str">
        <f>IF(X31&gt;1,"DA","")</f>
        <v/>
      </c>
      <c r="Z31" s="115"/>
    </row>
    <row r="32" spans="1:27" ht="15" customHeight="1" x14ac:dyDescent="0.3">
      <c r="M32" s="120" t="s">
        <v>303</v>
      </c>
      <c r="N32" s="131" t="s">
        <v>295</v>
      </c>
      <c r="O32" s="124" t="str">
        <f t="shared" ref="O32" si="6">IF(N32="","","⊆")</f>
        <v>⊆</v>
      </c>
      <c r="P32" s="130" t="s">
        <v>319</v>
      </c>
      <c r="Q32" s="131" t="s">
        <v>295</v>
      </c>
    </row>
    <row r="33" spans="1:27" ht="15" customHeight="1" x14ac:dyDescent="0.3">
      <c r="M33" s="127"/>
      <c r="N33" s="128"/>
      <c r="O33" s="129"/>
      <c r="P33" s="127"/>
      <c r="Q33" s="128"/>
      <c r="AA33">
        <f>COUNTA(M32:M33)</f>
        <v>1</v>
      </c>
    </row>
    <row r="34" spans="1:27" ht="15" customHeight="1" x14ac:dyDescent="0.3">
      <c r="A34" s="35">
        <f>IF(B34="","",8)</f>
        <v>8</v>
      </c>
      <c r="B34" s="120" t="s">
        <v>326</v>
      </c>
      <c r="C34" s="120"/>
      <c r="D34" s="124" t="s">
        <v>0</v>
      </c>
      <c r="E34" s="120"/>
      <c r="F34" s="124"/>
      <c r="G34" s="120"/>
      <c r="H34" s="124"/>
      <c r="I34" s="120"/>
      <c r="J34" s="124"/>
      <c r="K34" s="120"/>
      <c r="L34" s="124"/>
      <c r="M34" s="120"/>
      <c r="N34" s="120"/>
      <c r="O34" s="120"/>
      <c r="P34" s="120"/>
      <c r="Q34" s="120"/>
      <c r="R34" s="120"/>
      <c r="S34" s="120"/>
      <c r="T34" s="120"/>
      <c r="U34" s="120"/>
      <c r="V34" s="120"/>
      <c r="W34" s="40">
        <f>COUNTIF(C34:V34,"?*")-X34</f>
        <v>0</v>
      </c>
      <c r="X34" s="40">
        <f>COUNTIF(C34:V34,"PK")</f>
        <v>1</v>
      </c>
      <c r="Y34" s="40" t="str">
        <f>IF(X34&gt;1,"DA","")</f>
        <v/>
      </c>
      <c r="Z34" s="115"/>
    </row>
    <row r="35" spans="1:27" ht="15" customHeight="1" x14ac:dyDescent="0.3">
      <c r="M35" s="130" t="s">
        <v>320</v>
      </c>
      <c r="N35" s="131" t="s">
        <v>295</v>
      </c>
      <c r="O35" s="176" t="str">
        <f t="shared" ref="O35" si="7">IF(N35="","","⊆")</f>
        <v>⊆</v>
      </c>
      <c r="P35" s="130" t="s">
        <v>319</v>
      </c>
      <c r="Q35" s="131" t="s">
        <v>295</v>
      </c>
    </row>
    <row r="36" spans="1:27" ht="15" customHeight="1" x14ac:dyDescent="0.3">
      <c r="M36" s="127"/>
      <c r="N36" s="128"/>
      <c r="O36" s="129"/>
      <c r="P36" s="127"/>
      <c r="Q36" s="128"/>
      <c r="AA36">
        <f>COUNTA(M35:M36)</f>
        <v>1</v>
      </c>
    </row>
    <row r="37" spans="1:27" ht="15" customHeight="1" x14ac:dyDescent="0.3">
      <c r="A37" s="35" t="str">
        <f>IF(B37="","",9)</f>
        <v/>
      </c>
      <c r="B37" s="120"/>
      <c r="C37" s="120"/>
      <c r="D37" s="124"/>
      <c r="E37" s="120"/>
      <c r="F37" s="124"/>
      <c r="G37" s="120"/>
      <c r="H37" s="124"/>
      <c r="I37" s="120"/>
      <c r="J37" s="124"/>
      <c r="K37" s="120"/>
      <c r="L37" s="124"/>
      <c r="M37" s="120"/>
      <c r="N37" s="120"/>
      <c r="O37" s="120"/>
      <c r="P37" s="120"/>
      <c r="Q37" s="120"/>
      <c r="R37" s="120"/>
      <c r="S37" s="120"/>
      <c r="T37" s="120"/>
      <c r="U37" s="120"/>
      <c r="V37" s="120"/>
      <c r="W37" s="40">
        <f>COUNTIF(C37:V37,"?*")-X37</f>
        <v>0</v>
      </c>
      <c r="X37" s="40">
        <f>COUNTIF(C37:V37,"PK")</f>
        <v>0</v>
      </c>
      <c r="Y37" s="40" t="str">
        <f>IF(X37&gt;1,"DA","")</f>
        <v/>
      </c>
      <c r="Z37" s="115"/>
    </row>
    <row r="38" spans="1:27" ht="15" customHeight="1" x14ac:dyDescent="0.3">
      <c r="M38" s="127"/>
      <c r="N38" s="128"/>
      <c r="O38" s="129"/>
      <c r="P38" s="127"/>
      <c r="Q38" s="128"/>
    </row>
    <row r="39" spans="1:27" ht="15" customHeight="1" x14ac:dyDescent="0.3">
      <c r="M39" s="127"/>
      <c r="N39" s="128"/>
      <c r="O39" s="129"/>
      <c r="P39" s="127"/>
      <c r="Q39" s="128"/>
      <c r="AA39">
        <f>COUNTA(M38:M39)</f>
        <v>0</v>
      </c>
    </row>
    <row r="40" spans="1:27" ht="15" customHeight="1" x14ac:dyDescent="0.3">
      <c r="A40" s="35" t="str">
        <f>IF(B40="","",10)</f>
        <v/>
      </c>
      <c r="B40" s="120"/>
      <c r="C40" s="120"/>
      <c r="D40" s="124"/>
      <c r="E40" s="120"/>
      <c r="F40" s="124"/>
      <c r="G40" s="120"/>
      <c r="H40" s="124"/>
      <c r="I40" s="120"/>
      <c r="J40" s="124"/>
      <c r="K40" s="120"/>
      <c r="L40" s="124"/>
      <c r="M40" s="120"/>
      <c r="N40" s="120"/>
      <c r="O40" s="120"/>
      <c r="P40" s="120"/>
      <c r="Q40" s="120"/>
      <c r="R40" s="120"/>
      <c r="S40" s="120"/>
      <c r="T40" s="120"/>
      <c r="U40" s="120"/>
      <c r="V40" s="120"/>
      <c r="W40" s="40">
        <f>COUNTIF(C40:V40,"?*")-X40</f>
        <v>0</v>
      </c>
      <c r="X40" s="40">
        <f>COUNTIF(C40:V40,"PK")</f>
        <v>0</v>
      </c>
      <c r="Y40" s="40" t="str">
        <f>IF(X40&gt;1,"DA","")</f>
        <v/>
      </c>
      <c r="Z40" s="115"/>
    </row>
    <row r="41" spans="1:27" ht="15" customHeight="1" x14ac:dyDescent="0.3">
      <c r="M41" s="127"/>
      <c r="N41" s="128"/>
      <c r="O41" s="129" t="str">
        <f t="shared" ref="O41:O42" si="8">IF(N41="","","⊆")</f>
        <v/>
      </c>
      <c r="P41" s="127"/>
      <c r="Q41" s="128"/>
    </row>
    <row r="42" spans="1:27" ht="15" customHeight="1" x14ac:dyDescent="0.3">
      <c r="M42" s="127"/>
      <c r="N42" s="128"/>
      <c r="O42" s="129" t="str">
        <f t="shared" si="8"/>
        <v/>
      </c>
      <c r="P42" s="127"/>
      <c r="Q42" s="128"/>
      <c r="AA42">
        <f>COUNTA(M41:M42)</f>
        <v>0</v>
      </c>
    </row>
    <row r="43" spans="1:27" ht="15" customHeight="1" x14ac:dyDescent="0.3">
      <c r="A43" s="35" t="str">
        <f>IF(B43="","",11)</f>
        <v/>
      </c>
      <c r="B43" s="120"/>
      <c r="C43" s="120"/>
      <c r="D43" s="124"/>
      <c r="E43" s="120"/>
      <c r="F43" s="124"/>
      <c r="G43" s="120"/>
      <c r="H43" s="124"/>
      <c r="I43" s="120"/>
      <c r="J43" s="124"/>
      <c r="K43" s="120"/>
      <c r="L43" s="124"/>
      <c r="M43" s="120"/>
      <c r="N43" s="120"/>
      <c r="O43" s="120"/>
      <c r="P43" s="120"/>
      <c r="Q43" s="120"/>
      <c r="R43" s="120"/>
      <c r="S43" s="120"/>
      <c r="T43" s="120"/>
      <c r="U43" s="120"/>
      <c r="V43" s="120"/>
      <c r="W43" s="40">
        <f>COUNTIF(C43:V43,"?*")-X43</f>
        <v>0</v>
      </c>
      <c r="X43" s="40">
        <f>COUNTIF(C43:V43,"PK")</f>
        <v>0</v>
      </c>
      <c r="Y43" s="40" t="str">
        <f>IF(X43&gt;1,"DA","")</f>
        <v/>
      </c>
      <c r="Z43" s="115"/>
    </row>
    <row r="44" spans="1:27" ht="15" customHeight="1" x14ac:dyDescent="0.3">
      <c r="M44" s="127"/>
      <c r="N44" s="128"/>
      <c r="O44" s="129" t="str">
        <f t="shared" ref="O44:O45" si="9">IF(N44="","","⊆")</f>
        <v/>
      </c>
      <c r="P44" s="127"/>
      <c r="Q44" s="128"/>
    </row>
    <row r="45" spans="1:27" ht="15" customHeight="1" x14ac:dyDescent="0.3">
      <c r="M45" s="127"/>
      <c r="N45" s="128"/>
      <c r="O45" s="129" t="str">
        <f t="shared" si="9"/>
        <v/>
      </c>
      <c r="P45" s="127"/>
      <c r="Q45" s="128"/>
      <c r="AA45">
        <f>COUNTA(M44:M45)</f>
        <v>0</v>
      </c>
    </row>
    <row r="46" spans="1:27" ht="15" customHeight="1" x14ac:dyDescent="0.3">
      <c r="A46" s="35" t="str">
        <f>IF(B46="","",12)</f>
        <v/>
      </c>
      <c r="B46" s="120"/>
      <c r="C46" s="120"/>
      <c r="D46" s="124"/>
      <c r="E46" s="120"/>
      <c r="F46" s="124"/>
      <c r="G46" s="120"/>
      <c r="H46" s="124"/>
      <c r="I46" s="120"/>
      <c r="J46" s="124"/>
      <c r="K46" s="120"/>
      <c r="L46" s="124"/>
      <c r="M46" s="120"/>
      <c r="N46" s="120"/>
      <c r="O46" s="120"/>
      <c r="P46" s="120"/>
      <c r="Q46" s="120"/>
      <c r="R46" s="120"/>
      <c r="S46" s="120"/>
      <c r="T46" s="120"/>
      <c r="U46" s="120"/>
      <c r="V46" s="120"/>
      <c r="W46" s="40">
        <f>COUNTIF(C46:V46,"?*")-X46</f>
        <v>0</v>
      </c>
      <c r="X46" s="40">
        <f>COUNTIF(C46:V46,"PK")</f>
        <v>0</v>
      </c>
      <c r="Y46" s="40" t="str">
        <f>IF(X46&gt;1,"DA","")</f>
        <v/>
      </c>
      <c r="Z46" s="115"/>
    </row>
    <row r="47" spans="1:27" ht="15" customHeight="1" x14ac:dyDescent="0.3">
      <c r="M47" s="127"/>
      <c r="N47" s="128"/>
      <c r="O47" s="129" t="str">
        <f t="shared" ref="O47:O48" si="10">IF(N47="","","⊆")</f>
        <v/>
      </c>
      <c r="P47" s="127"/>
      <c r="Q47" s="128"/>
    </row>
    <row r="48" spans="1:27" ht="15" customHeight="1" x14ac:dyDescent="0.3">
      <c r="M48" s="127"/>
      <c r="N48" s="128"/>
      <c r="O48" s="129" t="str">
        <f t="shared" si="10"/>
        <v/>
      </c>
      <c r="P48" s="127"/>
      <c r="Q48" s="128"/>
      <c r="AA48">
        <f>COUNTA(M47:M48)</f>
        <v>0</v>
      </c>
    </row>
    <row r="49" spans="1:27" ht="15" customHeight="1" x14ac:dyDescent="0.3">
      <c r="A49" s="35" t="str">
        <f>IF(B49="","",13)</f>
        <v/>
      </c>
      <c r="B49" s="120"/>
      <c r="C49" s="120"/>
      <c r="D49" s="124"/>
      <c r="E49" s="120"/>
      <c r="F49" s="124"/>
      <c r="G49" s="120"/>
      <c r="H49" s="124"/>
      <c r="I49" s="120"/>
      <c r="J49" s="124"/>
      <c r="K49" s="120"/>
      <c r="L49" s="124"/>
      <c r="M49" s="120"/>
      <c r="N49" s="120"/>
      <c r="O49" s="120"/>
      <c r="P49" s="120"/>
      <c r="Q49" s="120"/>
      <c r="R49" s="120"/>
      <c r="S49" s="120"/>
      <c r="T49" s="120"/>
      <c r="U49" s="120"/>
      <c r="V49" s="120"/>
      <c r="W49" s="40">
        <f>COUNTIF(C49:V49,"?*")-X49</f>
        <v>0</v>
      </c>
      <c r="X49" s="40">
        <f>COUNTIF(C49:V49,"PK")</f>
        <v>0</v>
      </c>
      <c r="Y49" s="40" t="str">
        <f>IF(X49&gt;1,"DA","")</f>
        <v/>
      </c>
      <c r="Z49" s="115"/>
    </row>
    <row r="50" spans="1:27" ht="15" customHeight="1" x14ac:dyDescent="0.3">
      <c r="M50" s="127"/>
      <c r="N50" s="128"/>
      <c r="O50" s="129" t="str">
        <f t="shared" ref="O50:O51" si="11">IF(N50="","","⊆")</f>
        <v/>
      </c>
      <c r="P50" s="127"/>
      <c r="Q50" s="128"/>
    </row>
    <row r="51" spans="1:27" ht="15" customHeight="1" x14ac:dyDescent="0.3">
      <c r="M51" s="127"/>
      <c r="N51" s="128"/>
      <c r="O51" s="129" t="str">
        <f t="shared" si="11"/>
        <v/>
      </c>
      <c r="P51" s="127"/>
      <c r="Q51" s="128"/>
      <c r="AA51">
        <f>COUNTA(M50:M51)</f>
        <v>0</v>
      </c>
    </row>
    <row r="52" spans="1:27" ht="15" customHeight="1" x14ac:dyDescent="0.3">
      <c r="A52" s="35" t="str">
        <f>IF(B52="","",14)</f>
        <v/>
      </c>
      <c r="B52" s="120"/>
      <c r="C52" s="120"/>
      <c r="D52" s="124"/>
      <c r="E52" s="120"/>
      <c r="F52" s="124"/>
      <c r="G52" s="120"/>
      <c r="H52" s="124"/>
      <c r="I52" s="120"/>
      <c r="J52" s="124"/>
      <c r="K52" s="120"/>
      <c r="L52" s="124"/>
      <c r="M52" s="120"/>
      <c r="N52" s="120"/>
      <c r="O52" s="120"/>
      <c r="P52" s="120"/>
      <c r="Q52" s="120"/>
      <c r="R52" s="120"/>
      <c r="S52" s="120"/>
      <c r="T52" s="120"/>
      <c r="U52" s="120"/>
      <c r="V52" s="120"/>
      <c r="W52" s="40">
        <f>COUNTIF(C52:V52,"?*")-X52</f>
        <v>0</v>
      </c>
      <c r="X52" s="40">
        <f>COUNTIF(C52:V52,"PK")</f>
        <v>0</v>
      </c>
      <c r="Y52" s="40" t="str">
        <f>IF(X52&gt;1,"DA","")</f>
        <v/>
      </c>
      <c r="Z52" s="115"/>
    </row>
    <row r="53" spans="1:27" ht="15" customHeight="1" x14ac:dyDescent="0.3">
      <c r="M53" s="127"/>
      <c r="N53" s="128"/>
      <c r="O53" s="129" t="str">
        <f t="shared" ref="O53:O54" si="12">IF(N53="","","⊆")</f>
        <v/>
      </c>
      <c r="P53" s="127"/>
      <c r="Q53" s="128"/>
    </row>
    <row r="54" spans="1:27" ht="15" customHeight="1" x14ac:dyDescent="0.3">
      <c r="M54" s="127"/>
      <c r="N54" s="128"/>
      <c r="O54" s="129" t="str">
        <f t="shared" si="12"/>
        <v/>
      </c>
      <c r="P54" s="127"/>
      <c r="Q54" s="128"/>
      <c r="AA54">
        <f>COUNTA(M53:M54)</f>
        <v>0</v>
      </c>
    </row>
    <row r="55" spans="1:27" ht="15" customHeight="1" x14ac:dyDescent="0.3">
      <c r="A55" s="35" t="str">
        <f>IF(B55="","",15)</f>
        <v/>
      </c>
      <c r="B55" s="120"/>
      <c r="C55" s="120"/>
      <c r="D55" s="124"/>
      <c r="E55" s="120"/>
      <c r="F55" s="124"/>
      <c r="G55" s="120"/>
      <c r="H55" s="124"/>
      <c r="I55" s="120"/>
      <c r="J55" s="124"/>
      <c r="K55" s="120"/>
      <c r="L55" s="124"/>
      <c r="M55" s="120"/>
      <c r="N55" s="120"/>
      <c r="O55" s="120"/>
      <c r="P55" s="120"/>
      <c r="Q55" s="120"/>
      <c r="R55" s="120"/>
      <c r="S55" s="120"/>
      <c r="T55" s="120"/>
      <c r="U55" s="120"/>
      <c r="V55" s="120"/>
      <c r="W55" s="40">
        <f>COUNTIF(C55:V55,"?*")-X55</f>
        <v>0</v>
      </c>
      <c r="X55" s="40">
        <f>COUNTIF(C55:V55,"PK")</f>
        <v>0</v>
      </c>
      <c r="Y55" s="40" t="str">
        <f>IF(X55&gt;1,"DA","")</f>
        <v/>
      </c>
      <c r="Z55" s="115"/>
    </row>
    <row r="56" spans="1:27" ht="15" customHeight="1" x14ac:dyDescent="0.3">
      <c r="M56" s="127"/>
      <c r="N56" s="128"/>
      <c r="O56" s="129" t="str">
        <f t="shared" ref="O56:O57" si="13">IF(N56="","","⊆")</f>
        <v/>
      </c>
      <c r="P56" s="127"/>
      <c r="Q56" s="128"/>
    </row>
    <row r="57" spans="1:27" ht="15" customHeight="1" x14ac:dyDescent="0.3">
      <c r="M57" s="127"/>
      <c r="N57" s="128"/>
      <c r="O57" s="129" t="str">
        <f t="shared" si="13"/>
        <v/>
      </c>
      <c r="P57" s="127"/>
      <c r="Q57" s="128"/>
      <c r="AA57">
        <f>COUNTA(M56:M57)</f>
        <v>0</v>
      </c>
    </row>
    <row r="58" spans="1:27" ht="15" customHeight="1" x14ac:dyDescent="0.3">
      <c r="A58" s="35" t="str">
        <f>IF(B58="","",16)</f>
        <v/>
      </c>
      <c r="B58" s="120"/>
      <c r="C58" s="120"/>
      <c r="D58" s="124"/>
      <c r="E58" s="120"/>
      <c r="F58" s="124"/>
      <c r="G58" s="120"/>
      <c r="H58" s="124"/>
      <c r="I58" s="120"/>
      <c r="J58" s="124"/>
      <c r="K58" s="120"/>
      <c r="L58" s="124"/>
      <c r="M58" s="120"/>
      <c r="N58" s="120"/>
      <c r="O58" s="120"/>
      <c r="P58" s="120"/>
      <c r="Q58" s="120"/>
      <c r="R58" s="120"/>
      <c r="S58" s="120"/>
      <c r="T58" s="120"/>
      <c r="U58" s="120"/>
      <c r="V58" s="120"/>
      <c r="W58" s="40">
        <f>COUNTIF(C58:V58,"?*")-X58</f>
        <v>0</v>
      </c>
      <c r="X58" s="40">
        <f>COUNTIF(C58:V58,"PK")</f>
        <v>0</v>
      </c>
      <c r="Y58" s="40" t="str">
        <f>IF(X58&gt;1,"DA","")</f>
        <v/>
      </c>
      <c r="Z58" s="115"/>
    </row>
    <row r="59" spans="1:27" ht="15" customHeight="1" x14ac:dyDescent="0.3">
      <c r="M59" s="127"/>
      <c r="N59" s="128"/>
      <c r="O59" s="129" t="str">
        <f t="shared" ref="O59:O60" si="14">IF(N59="","","⊆")</f>
        <v/>
      </c>
      <c r="P59" s="127"/>
      <c r="Q59" s="128"/>
    </row>
    <row r="60" spans="1:27" ht="15" customHeight="1" x14ac:dyDescent="0.3">
      <c r="M60" s="127"/>
      <c r="N60" s="128"/>
      <c r="O60" s="129" t="str">
        <f t="shared" si="14"/>
        <v/>
      </c>
      <c r="P60" s="127"/>
      <c r="Q60" s="128"/>
      <c r="AA60">
        <f>COUNTA(M59:M60)</f>
        <v>0</v>
      </c>
    </row>
    <row r="61" spans="1:27" ht="15" customHeight="1" x14ac:dyDescent="0.3">
      <c r="A61" s="35" t="str">
        <f>IF(B61="","",17)</f>
        <v/>
      </c>
      <c r="B61" s="120"/>
      <c r="C61" s="120"/>
      <c r="D61" s="124"/>
      <c r="E61" s="120"/>
      <c r="F61" s="124"/>
      <c r="G61" s="120"/>
      <c r="H61" s="124"/>
      <c r="I61" s="120"/>
      <c r="J61" s="124"/>
      <c r="K61" s="120"/>
      <c r="L61" s="124"/>
      <c r="M61" s="120"/>
      <c r="N61" s="120"/>
      <c r="O61" s="120"/>
      <c r="P61" s="120"/>
      <c r="Q61" s="120"/>
      <c r="R61" s="120"/>
      <c r="S61" s="120"/>
      <c r="T61" s="120"/>
      <c r="U61" s="120"/>
      <c r="V61" s="120"/>
      <c r="W61" s="40">
        <f>COUNTIF(C61:V61,"?*")-X61</f>
        <v>0</v>
      </c>
      <c r="X61" s="40">
        <f>COUNTIF(C61:V61,"PK")</f>
        <v>0</v>
      </c>
      <c r="Y61" s="40" t="str">
        <f>IF(X61&gt;1,"DA","")</f>
        <v/>
      </c>
      <c r="Z61" s="115"/>
    </row>
    <row r="62" spans="1:27" ht="15" customHeight="1" x14ac:dyDescent="0.3">
      <c r="M62" s="127"/>
      <c r="N62" s="128"/>
      <c r="O62" s="129" t="str">
        <f t="shared" ref="O62:O63" si="15">IF(N62="","","⊆")</f>
        <v/>
      </c>
      <c r="P62" s="127"/>
      <c r="Q62" s="128"/>
    </row>
    <row r="63" spans="1:27" ht="15" customHeight="1" x14ac:dyDescent="0.3">
      <c r="M63" s="127"/>
      <c r="N63" s="128"/>
      <c r="O63" s="129" t="str">
        <f t="shared" si="15"/>
        <v/>
      </c>
      <c r="P63" s="127"/>
      <c r="Q63" s="128"/>
      <c r="AA63">
        <f>COUNTA(M62:M63)</f>
        <v>0</v>
      </c>
    </row>
    <row r="64" spans="1:27" ht="15" customHeight="1" x14ac:dyDescent="0.3">
      <c r="A64" s="35" t="str">
        <f>IF(B64="","",18)</f>
        <v/>
      </c>
      <c r="B64" s="120"/>
      <c r="C64" s="120"/>
      <c r="D64" s="124"/>
      <c r="E64" s="120"/>
      <c r="F64" s="124"/>
      <c r="G64" s="120"/>
      <c r="H64" s="124"/>
      <c r="I64" s="120"/>
      <c r="J64" s="124"/>
      <c r="K64" s="120"/>
      <c r="L64" s="124"/>
      <c r="M64" s="120"/>
      <c r="N64" s="120"/>
      <c r="O64" s="120"/>
      <c r="P64" s="120"/>
      <c r="Q64" s="120"/>
      <c r="R64" s="120"/>
      <c r="S64" s="120"/>
      <c r="T64" s="120"/>
      <c r="U64" s="120"/>
      <c r="V64" s="120"/>
      <c r="W64" s="40">
        <f>COUNTIF(C64:V64,"?*")-X64</f>
        <v>0</v>
      </c>
      <c r="X64" s="40">
        <f>COUNTIF(C64:V64,"PK")</f>
        <v>0</v>
      </c>
      <c r="Y64" s="40" t="str">
        <f>IF(X64&gt;1,"DA","")</f>
        <v/>
      </c>
      <c r="Z64" s="115"/>
    </row>
    <row r="65" spans="1:27" ht="15" customHeight="1" x14ac:dyDescent="0.3">
      <c r="M65" s="127"/>
      <c r="N65" s="128"/>
      <c r="O65" s="129" t="str">
        <f t="shared" ref="O65:O66" si="16">IF(N65="","","⊆")</f>
        <v/>
      </c>
      <c r="P65" s="127"/>
      <c r="Q65" s="128"/>
    </row>
    <row r="66" spans="1:27" ht="15" customHeight="1" x14ac:dyDescent="0.3">
      <c r="M66" s="127"/>
      <c r="N66" s="128"/>
      <c r="O66" s="129" t="str">
        <f t="shared" si="16"/>
        <v/>
      </c>
      <c r="P66" s="127"/>
      <c r="Q66" s="128"/>
      <c r="AA66">
        <f>COUNTA(M65:M66)</f>
        <v>0</v>
      </c>
    </row>
    <row r="67" spans="1:27" ht="15" customHeight="1" x14ac:dyDescent="0.3">
      <c r="A67" s="35" t="str">
        <f>IF(B67="","",19)</f>
        <v/>
      </c>
      <c r="B67" s="120"/>
      <c r="C67" s="120"/>
      <c r="D67" s="124"/>
      <c r="E67" s="120"/>
      <c r="F67" s="124"/>
      <c r="G67" s="120"/>
      <c r="H67" s="124"/>
      <c r="I67" s="120"/>
      <c r="J67" s="124"/>
      <c r="K67" s="120"/>
      <c r="L67" s="124"/>
      <c r="M67" s="120"/>
      <c r="N67" s="120"/>
      <c r="O67" s="120"/>
      <c r="P67" s="120"/>
      <c r="Q67" s="120"/>
      <c r="R67" s="120"/>
      <c r="S67" s="120"/>
      <c r="T67" s="120"/>
      <c r="U67" s="120"/>
      <c r="V67" s="120"/>
      <c r="W67" s="40">
        <f>COUNTIF(C67:V67,"?*")-X67</f>
        <v>0</v>
      </c>
      <c r="X67" s="40">
        <f>COUNTIF(C67:V67,"PK")</f>
        <v>0</v>
      </c>
      <c r="Y67" s="40" t="str">
        <f>IF(X67&gt;1,"DA","")</f>
        <v/>
      </c>
      <c r="Z67" s="115"/>
    </row>
    <row r="68" spans="1:27" ht="15" customHeight="1" x14ac:dyDescent="0.3">
      <c r="M68" s="127"/>
      <c r="N68" s="128"/>
      <c r="O68" s="129" t="str">
        <f t="shared" ref="O68:O69" si="17">IF(N68="","","⊆")</f>
        <v/>
      </c>
      <c r="P68" s="127"/>
      <c r="Q68" s="128"/>
    </row>
    <row r="69" spans="1:27" ht="15" customHeight="1" x14ac:dyDescent="0.3">
      <c r="M69" s="127"/>
      <c r="N69" s="128"/>
      <c r="O69" s="129" t="str">
        <f t="shared" si="17"/>
        <v/>
      </c>
      <c r="P69" s="127"/>
      <c r="Q69" s="128"/>
      <c r="AA69" s="81">
        <f>COUNTA(M68:M69)</f>
        <v>0</v>
      </c>
    </row>
    <row r="70" spans="1:27" ht="15" customHeight="1" x14ac:dyDescent="0.3">
      <c r="A70" s="35" t="str">
        <f>IF(B70="","",20)</f>
        <v/>
      </c>
      <c r="B70" s="120"/>
      <c r="C70" s="120"/>
      <c r="D70" s="124"/>
      <c r="E70" s="120"/>
      <c r="F70" s="124"/>
      <c r="G70" s="120"/>
      <c r="H70" s="124"/>
      <c r="I70" s="120"/>
      <c r="J70" s="124"/>
      <c r="K70" s="120"/>
      <c r="L70" s="124"/>
      <c r="M70" s="120"/>
      <c r="N70" s="120"/>
      <c r="O70" s="120"/>
      <c r="P70" s="120"/>
      <c r="Q70" s="120"/>
      <c r="R70" s="120"/>
      <c r="S70" s="120"/>
      <c r="T70" s="120"/>
      <c r="U70" s="120"/>
      <c r="V70" s="120"/>
      <c r="W70" s="40">
        <f>COUNTIF(C70:V70,"?*")-X70</f>
        <v>0</v>
      </c>
      <c r="X70" s="40">
        <f>COUNTIF(C70:V70,"PK")</f>
        <v>0</v>
      </c>
      <c r="Y70" s="40" t="str">
        <f>IF(X70&gt;1,"DA","")</f>
        <v/>
      </c>
      <c r="Z70" s="115"/>
    </row>
    <row r="71" spans="1:27" ht="15" customHeight="1" x14ac:dyDescent="0.3">
      <c r="M71" s="127"/>
      <c r="N71" s="128"/>
      <c r="O71" s="129" t="str">
        <f t="shared" ref="O71:O72" si="18">IF(N71="","","⊆")</f>
        <v/>
      </c>
      <c r="P71" s="127"/>
      <c r="Q71" s="128"/>
    </row>
    <row r="72" spans="1:27" ht="15" customHeight="1" x14ac:dyDescent="0.3">
      <c r="M72" s="127"/>
      <c r="N72" s="128"/>
      <c r="O72" s="129" t="str">
        <f t="shared" si="18"/>
        <v/>
      </c>
      <c r="P72" s="127"/>
      <c r="Q72" s="128"/>
      <c r="AA72" s="81">
        <f>COUNTA(M71:M72)</f>
        <v>0</v>
      </c>
    </row>
    <row r="74" spans="1:27" ht="15" hidden="1" customHeight="1" x14ac:dyDescent="0.3">
      <c r="B74" s="46" t="s">
        <v>179</v>
      </c>
    </row>
    <row r="75" spans="1:27" ht="15" hidden="1" customHeight="1" x14ac:dyDescent="0.3">
      <c r="B75" s="116">
        <f>COUNTA(B12:B72)</f>
        <v>8</v>
      </c>
      <c r="D75" s="116">
        <f>COUNTA(D12:D72)</f>
        <v>8</v>
      </c>
      <c r="Y75" s="1">
        <f>COUNTIF(Y12:Y70,"DA")</f>
        <v>2</v>
      </c>
      <c r="AA75" s="116">
        <f>SUM(AA15:AA72)</f>
        <v>10</v>
      </c>
    </row>
    <row r="76" spans="1:27" ht="15" customHeight="1" x14ac:dyDescent="0.3">
      <c r="B76" s="46"/>
    </row>
  </sheetData>
  <sheetProtection algorithmName="SHA-512" hashValue="TOmkObvSew1rNWr+KdDqU6d+3Dq070dUccnpMAhI1pxvAQXrBRIF0VMpJQkw56Wze1OrrScYjGU1BlYkgnz3tw==" saltValue="5yeSdzGWXqA+cWUMUc8T8Q==" spinCount="100000" sheet="1" objects="1" scenarios="1" selectLockedCells="1"/>
  <conditionalFormatting sqref="L5">
    <cfRule type="cellIs" dxfId="10" priority="5" operator="equal">
      <formula>"DA"</formula>
    </cfRule>
    <cfRule type="cellIs" dxfId="9" priority="6" operator="equal">
      <formula>"NE"</formula>
    </cfRule>
  </conditionalFormatting>
  <conditionalFormatting sqref="L7">
    <cfRule type="cellIs" dxfId="8" priority="3" operator="equal">
      <formula>"DA"</formula>
    </cfRule>
    <cfRule type="cellIs" dxfId="7" priority="4" operator="equal">
      <formula>"NE"</formula>
    </cfRule>
  </conditionalFormatting>
  <conditionalFormatting sqref="L4">
    <cfRule type="cellIs" dxfId="6" priority="1" operator="equal">
      <formula>"DA"</formula>
    </cfRule>
    <cfRule type="cellIs" dxfId="5"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479B2F1-692A-4292-AA6A-8D27B7BA8DAC}">
          <x14:formula1>
            <xm:f>LOOKUP!$B$3:$B$5</xm:f>
          </x14:formula1>
          <xm:sqref>L12 J12 H12 F12 D12 L16 J16 H16 F16 D16 L64 J64 H64 F64 D64 L67 J67 H67 F67 D67 L19 J19 H19 F19 D19 L22 J22 H22 F22 D22 L25 J25 H25 F25 D25 L28 J28 H28 F28 D28 L31 J31 H31 F31 D31 L34 J34 H34 F34 D34 L37 J37 H37 F37 D37 L40 J40 H40 F40 D40 L43 J43 H43 F43 D43 L46 J46 H46 F46 D46 L49 J49 H49 F49 D49 L52 J52 H52 F52 D52 L55 J55 H55 F55 D55 L58 J58 H58 F58 D58 L61 J61 H61 F61 D61 L70 J70 H70 F70 D70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S39"/>
  <sheetViews>
    <sheetView showZeros="0" zoomScaleNormal="100" workbookViewId="0">
      <selection activeCell="D18" sqref="D18"/>
    </sheetView>
  </sheetViews>
  <sheetFormatPr defaultColWidth="15.875" defaultRowHeight="15" customHeight="1" x14ac:dyDescent="0.3"/>
  <cols>
    <col min="1" max="1" width="7.625" style="140" customWidth="1"/>
    <col min="2" max="2" width="20.875" style="14" customWidth="1"/>
    <col min="3" max="18" width="12.875" style="14" customWidth="1"/>
    <col min="19" max="19" width="5.875" style="14" customWidth="1"/>
    <col min="20" max="16384" width="15.875" style="14"/>
  </cols>
  <sheetData>
    <row r="1" spans="1:19" ht="15" customHeight="1" x14ac:dyDescent="0.3">
      <c r="A1" s="134" t="s">
        <v>27</v>
      </c>
      <c r="H1" s="167"/>
    </row>
    <row r="2" spans="1:19" ht="15" customHeight="1" x14ac:dyDescent="0.3">
      <c r="A2" s="168" t="s">
        <v>130</v>
      </c>
      <c r="B2" s="151"/>
      <c r="C2" s="151"/>
      <c r="D2" s="151"/>
      <c r="E2" s="151"/>
      <c r="F2" s="151"/>
      <c r="G2" s="151"/>
      <c r="H2" s="151"/>
      <c r="I2" s="151"/>
      <c r="J2" s="151"/>
      <c r="K2" s="151"/>
      <c r="L2" s="151"/>
      <c r="M2" s="151"/>
      <c r="N2" s="151"/>
      <c r="O2" s="151"/>
      <c r="P2" s="151"/>
      <c r="Q2" s="151"/>
      <c r="S2" s="15"/>
    </row>
    <row r="3" spans="1:19" ht="15" customHeight="1" x14ac:dyDescent="0.3">
      <c r="A3" s="168"/>
      <c r="B3" s="151"/>
      <c r="C3" s="151"/>
      <c r="D3" s="151"/>
      <c r="E3" s="151"/>
      <c r="F3" s="151"/>
      <c r="G3" s="151"/>
      <c r="H3" s="151"/>
      <c r="I3" s="151"/>
      <c r="J3" s="151"/>
      <c r="K3" s="151"/>
      <c r="L3" s="151"/>
      <c r="M3" s="151"/>
      <c r="N3" s="151"/>
      <c r="O3" s="151"/>
      <c r="P3" s="151"/>
      <c r="Q3" s="151"/>
      <c r="S3" s="15"/>
    </row>
    <row r="4" spans="1:19" ht="15" customHeight="1" x14ac:dyDescent="0.3">
      <c r="B4" s="146" t="s">
        <v>24</v>
      </c>
      <c r="C4" s="147" t="s">
        <v>103</v>
      </c>
      <c r="D4" s="148"/>
      <c r="E4" s="149"/>
      <c r="F4" s="149"/>
      <c r="G4" s="169"/>
      <c r="H4" s="15"/>
      <c r="I4" s="15"/>
      <c r="J4" s="15"/>
      <c r="K4" s="15"/>
      <c r="L4" s="15"/>
      <c r="M4" s="15"/>
      <c r="N4" s="15"/>
      <c r="O4" s="15"/>
      <c r="P4" s="15"/>
      <c r="Q4" s="15"/>
      <c r="S4" s="15"/>
    </row>
    <row r="5" spans="1:19" ht="15" customHeight="1" x14ac:dyDescent="0.3">
      <c r="A5" s="151"/>
      <c r="B5" s="148"/>
      <c r="C5" s="170" t="s">
        <v>104</v>
      </c>
      <c r="D5" s="148"/>
      <c r="E5" s="149"/>
      <c r="F5" s="149"/>
      <c r="G5" s="15"/>
      <c r="H5" s="169"/>
      <c r="I5" s="169"/>
      <c r="J5" s="169"/>
      <c r="K5" s="169"/>
      <c r="L5" s="15"/>
      <c r="M5" s="15"/>
      <c r="N5" s="15"/>
      <c r="O5" s="15"/>
      <c r="P5" s="15"/>
      <c r="Q5" s="15"/>
      <c r="S5" s="15"/>
    </row>
    <row r="6" spans="1:19" s="15" customFormat="1" ht="15" customHeight="1" x14ac:dyDescent="0.3">
      <c r="A6" s="151"/>
      <c r="B6" s="171" t="s">
        <v>174</v>
      </c>
      <c r="C6" s="172" t="str">
        <f>IF(A39=0,"",IF(('4.2.1. Prevođenje entiteta'!A50+'4.2.2. Prevođenje poveznika'!Y75)&gt;'4.3. Strukturalna komponenta'!$A$39,"Broj elemenata strukturalne komponente je manji od zbira broja prevedenih entiteta i poveznika koji su prevedeni u relacije.",""))</f>
        <v/>
      </c>
      <c r="D6" s="173"/>
      <c r="R6" s="14"/>
    </row>
    <row r="7" spans="1:19" ht="15" customHeight="1" x14ac:dyDescent="0.3">
      <c r="A7" s="15"/>
      <c r="B7" s="15"/>
      <c r="C7" s="151"/>
      <c r="D7" s="151"/>
      <c r="E7" s="151"/>
      <c r="F7" s="151"/>
      <c r="G7" s="151"/>
      <c r="H7" s="151"/>
      <c r="I7" s="151"/>
      <c r="J7" s="151"/>
      <c r="K7" s="151"/>
      <c r="L7" s="151"/>
      <c r="M7" s="151"/>
      <c r="N7" s="151"/>
      <c r="O7" s="151"/>
      <c r="P7" s="151"/>
      <c r="Q7" s="151"/>
      <c r="S7" s="15"/>
    </row>
    <row r="8" spans="1:19" s="161" customFormat="1" ht="30" customHeight="1" x14ac:dyDescent="0.3">
      <c r="A8" s="155" t="s">
        <v>2</v>
      </c>
      <c r="B8" s="157" t="s">
        <v>81</v>
      </c>
      <c r="C8" s="157" t="s">
        <v>29</v>
      </c>
      <c r="D8" s="157" t="s">
        <v>30</v>
      </c>
      <c r="E8" s="157" t="s">
        <v>33</v>
      </c>
      <c r="F8" s="157" t="s">
        <v>34</v>
      </c>
      <c r="G8" s="157" t="s">
        <v>35</v>
      </c>
      <c r="H8" s="157" t="s">
        <v>36</v>
      </c>
      <c r="I8" s="157" t="s">
        <v>37</v>
      </c>
      <c r="J8" s="157" t="s">
        <v>38</v>
      </c>
      <c r="K8" s="157" t="s">
        <v>39</v>
      </c>
      <c r="L8" s="157" t="s">
        <v>40</v>
      </c>
      <c r="M8" s="157" t="s">
        <v>41</v>
      </c>
      <c r="N8" s="157" t="s">
        <v>42</v>
      </c>
      <c r="O8" s="157" t="s">
        <v>43</v>
      </c>
      <c r="P8" s="157" t="s">
        <v>44</v>
      </c>
      <c r="Q8" s="157" t="s">
        <v>45</v>
      </c>
      <c r="R8" s="174" t="s">
        <v>183</v>
      </c>
      <c r="S8" s="16"/>
    </row>
    <row r="9" spans="1:19" ht="15" customHeight="1" x14ac:dyDescent="0.3">
      <c r="A9" s="126">
        <f>IF(B9="","",ROW(A1))</f>
        <v>1</v>
      </c>
      <c r="B9" s="120" t="s">
        <v>314</v>
      </c>
      <c r="C9" s="120" t="s">
        <v>278</v>
      </c>
      <c r="D9" s="120" t="s">
        <v>149</v>
      </c>
      <c r="E9" s="120" t="s">
        <v>148</v>
      </c>
      <c r="F9" s="120" t="s">
        <v>279</v>
      </c>
      <c r="G9" s="120" t="s">
        <v>280</v>
      </c>
      <c r="H9" s="120" t="s">
        <v>281</v>
      </c>
      <c r="I9" s="120" t="s">
        <v>282</v>
      </c>
      <c r="J9" s="120" t="s">
        <v>283</v>
      </c>
      <c r="K9" s="120" t="s">
        <v>284</v>
      </c>
      <c r="L9" s="120" t="s">
        <v>285</v>
      </c>
      <c r="M9" s="120" t="s">
        <v>286</v>
      </c>
      <c r="N9" s="120" t="s">
        <v>287</v>
      </c>
      <c r="O9" s="120" t="s">
        <v>289</v>
      </c>
      <c r="P9" s="120"/>
      <c r="Q9" s="120"/>
      <c r="R9" s="174">
        <f>COUNTA(C9:Q9)</f>
        <v>13</v>
      </c>
    </row>
    <row r="10" spans="1:19" ht="15" customHeight="1" x14ac:dyDescent="0.3">
      <c r="A10" s="126">
        <f t="shared" ref="A10:A38" si="0">IF(B10="","",ROW(A2))</f>
        <v>2</v>
      </c>
      <c r="B10" s="120" t="s">
        <v>315</v>
      </c>
      <c r="C10" s="120" t="s">
        <v>287</v>
      </c>
      <c r="D10" s="120" t="s">
        <v>288</v>
      </c>
      <c r="E10" s="120"/>
      <c r="F10" s="120"/>
      <c r="G10" s="120"/>
      <c r="H10" s="120"/>
      <c r="I10" s="120"/>
      <c r="J10" s="120"/>
      <c r="K10" s="120"/>
      <c r="L10" s="120"/>
      <c r="M10" s="120"/>
      <c r="N10" s="120"/>
      <c r="O10" s="120"/>
      <c r="P10" s="120"/>
      <c r="Q10" s="120"/>
      <c r="R10" s="174">
        <f t="shared" ref="R10:R38" si="1">COUNTA(C10:Q10)</f>
        <v>2</v>
      </c>
    </row>
    <row r="11" spans="1:19" ht="15" customHeight="1" x14ac:dyDescent="0.3">
      <c r="A11" s="126">
        <f t="shared" si="0"/>
        <v>3</v>
      </c>
      <c r="B11" s="120" t="s">
        <v>316</v>
      </c>
      <c r="C11" s="120" t="s">
        <v>289</v>
      </c>
      <c r="D11" s="120" t="s">
        <v>288</v>
      </c>
      <c r="E11" s="120"/>
      <c r="F11" s="120"/>
      <c r="G11" s="120"/>
      <c r="H11" s="120"/>
      <c r="I11" s="120"/>
      <c r="J11" s="120"/>
      <c r="K11" s="120"/>
      <c r="L11" s="120"/>
      <c r="M11" s="120"/>
      <c r="N11" s="120"/>
      <c r="O11" s="120"/>
      <c r="P11" s="120"/>
      <c r="Q11" s="120"/>
      <c r="R11" s="174">
        <f t="shared" si="1"/>
        <v>2</v>
      </c>
    </row>
    <row r="12" spans="1:19" ht="15" customHeight="1" x14ac:dyDescent="0.3">
      <c r="A12" s="126">
        <f t="shared" si="0"/>
        <v>4</v>
      </c>
      <c r="B12" s="120" t="s">
        <v>317</v>
      </c>
      <c r="C12" s="120" t="s">
        <v>290</v>
      </c>
      <c r="D12" s="120" t="s">
        <v>149</v>
      </c>
      <c r="E12" s="120" t="s">
        <v>148</v>
      </c>
      <c r="F12" s="120" t="s">
        <v>291</v>
      </c>
      <c r="G12" s="120" t="s">
        <v>292</v>
      </c>
      <c r="H12" s="120" t="s">
        <v>289</v>
      </c>
      <c r="I12" s="120"/>
      <c r="J12" s="120"/>
      <c r="K12" s="120"/>
      <c r="L12" s="120"/>
      <c r="M12" s="120"/>
      <c r="N12" s="120"/>
      <c r="O12" s="120"/>
      <c r="P12" s="120"/>
      <c r="Q12" s="120"/>
      <c r="R12" s="174">
        <f t="shared" si="1"/>
        <v>6</v>
      </c>
    </row>
    <row r="13" spans="1:19" ht="15" customHeight="1" x14ac:dyDescent="0.3">
      <c r="A13" s="126">
        <f t="shared" si="0"/>
        <v>5</v>
      </c>
      <c r="B13" s="120" t="s">
        <v>318</v>
      </c>
      <c r="C13" s="120" t="s">
        <v>293</v>
      </c>
      <c r="D13" s="120" t="s">
        <v>149</v>
      </c>
      <c r="E13" s="120" t="s">
        <v>148</v>
      </c>
      <c r="F13" s="120" t="s">
        <v>294</v>
      </c>
      <c r="G13" s="120"/>
      <c r="H13" s="120"/>
      <c r="I13" s="120"/>
      <c r="J13" s="120"/>
      <c r="K13" s="120"/>
      <c r="L13" s="120"/>
      <c r="M13" s="120"/>
      <c r="N13" s="120"/>
      <c r="O13" s="120"/>
      <c r="P13" s="120"/>
      <c r="Q13" s="120"/>
      <c r="R13" s="174">
        <f t="shared" si="1"/>
        <v>4</v>
      </c>
    </row>
    <row r="14" spans="1:19" ht="15" customHeight="1" x14ac:dyDescent="0.3">
      <c r="A14" s="126">
        <f t="shared" si="0"/>
        <v>6</v>
      </c>
      <c r="B14" s="120" t="s">
        <v>319</v>
      </c>
      <c r="C14" s="120" t="s">
        <v>295</v>
      </c>
      <c r="D14" s="120" t="s">
        <v>288</v>
      </c>
      <c r="E14" s="120"/>
      <c r="F14" s="120"/>
      <c r="G14" s="120"/>
      <c r="H14" s="120"/>
      <c r="I14" s="120"/>
      <c r="J14" s="120"/>
      <c r="K14" s="120"/>
      <c r="L14" s="120"/>
      <c r="M14" s="120"/>
      <c r="N14" s="120"/>
      <c r="O14" s="120"/>
      <c r="P14" s="120"/>
      <c r="Q14" s="120"/>
      <c r="R14" s="174">
        <f t="shared" si="1"/>
        <v>2</v>
      </c>
    </row>
    <row r="15" spans="1:19" ht="15" customHeight="1" x14ac:dyDescent="0.3">
      <c r="A15" s="126">
        <f t="shared" si="0"/>
        <v>7</v>
      </c>
      <c r="B15" s="120" t="s">
        <v>296</v>
      </c>
      <c r="C15" s="120" t="s">
        <v>297</v>
      </c>
      <c r="D15" s="120" t="s">
        <v>298</v>
      </c>
      <c r="E15" s="120" t="s">
        <v>299</v>
      </c>
      <c r="F15" s="120" t="s">
        <v>300</v>
      </c>
      <c r="G15" s="120" t="s">
        <v>301</v>
      </c>
      <c r="H15" s="120" t="s">
        <v>302</v>
      </c>
      <c r="I15" s="120" t="s">
        <v>295</v>
      </c>
      <c r="J15" s="120"/>
      <c r="K15" s="120"/>
      <c r="L15" s="120"/>
      <c r="M15" s="120"/>
      <c r="N15" s="120"/>
      <c r="O15" s="120"/>
      <c r="P15" s="120"/>
      <c r="Q15" s="120"/>
      <c r="R15" s="174">
        <f t="shared" si="1"/>
        <v>7</v>
      </c>
    </row>
    <row r="16" spans="1:19" ht="15" customHeight="1" x14ac:dyDescent="0.3">
      <c r="A16" s="126">
        <f t="shared" si="0"/>
        <v>8</v>
      </c>
      <c r="B16" s="120" t="s">
        <v>303</v>
      </c>
      <c r="C16" s="120" t="s">
        <v>297</v>
      </c>
      <c r="D16" s="120" t="s">
        <v>298</v>
      </c>
      <c r="E16" s="120" t="s">
        <v>304</v>
      </c>
      <c r="F16" s="120" t="s">
        <v>301</v>
      </c>
      <c r="G16" s="120" t="s">
        <v>299</v>
      </c>
      <c r="H16" s="120" t="s">
        <v>295</v>
      </c>
      <c r="I16" s="120"/>
      <c r="J16" s="120"/>
      <c r="K16" s="120"/>
      <c r="L16" s="120"/>
      <c r="M16" s="120"/>
      <c r="N16" s="120"/>
      <c r="O16" s="120"/>
      <c r="P16" s="120"/>
      <c r="Q16" s="120"/>
      <c r="R16" s="174">
        <f t="shared" si="1"/>
        <v>6</v>
      </c>
    </row>
    <row r="17" spans="1:19" ht="15" customHeight="1" x14ac:dyDescent="0.3">
      <c r="A17" s="126">
        <f t="shared" si="0"/>
        <v>9</v>
      </c>
      <c r="B17" s="120" t="s">
        <v>320</v>
      </c>
      <c r="C17" s="120" t="s">
        <v>305</v>
      </c>
      <c r="D17" s="120" t="s">
        <v>306</v>
      </c>
      <c r="E17" s="120" t="s">
        <v>295</v>
      </c>
      <c r="F17" s="120"/>
      <c r="G17" s="120"/>
      <c r="H17" s="120"/>
      <c r="I17" s="120"/>
      <c r="J17" s="120"/>
      <c r="K17" s="120"/>
      <c r="L17" s="120"/>
      <c r="M17" s="120"/>
      <c r="N17" s="120"/>
      <c r="O17" s="120"/>
      <c r="P17" s="120"/>
      <c r="Q17" s="120"/>
      <c r="R17" s="174">
        <f t="shared" si="1"/>
        <v>3</v>
      </c>
    </row>
    <row r="18" spans="1:19" ht="15" customHeight="1" x14ac:dyDescent="0.3">
      <c r="A18" s="126">
        <f t="shared" si="0"/>
        <v>10</v>
      </c>
      <c r="B18" s="120" t="s">
        <v>333</v>
      </c>
      <c r="C18" s="120" t="s">
        <v>278</v>
      </c>
      <c r="D18" s="120" t="s">
        <v>297</v>
      </c>
      <c r="E18" s="120" t="s">
        <v>309</v>
      </c>
      <c r="F18" s="120" t="s">
        <v>310</v>
      </c>
      <c r="G18" s="120" t="s">
        <v>311</v>
      </c>
      <c r="H18" s="120" t="s">
        <v>312</v>
      </c>
      <c r="I18" s="120" t="s">
        <v>313</v>
      </c>
      <c r="J18" s="120"/>
      <c r="K18" s="120"/>
      <c r="L18" s="120"/>
      <c r="M18" s="120"/>
      <c r="N18" s="120"/>
      <c r="O18" s="120"/>
      <c r="P18" s="120"/>
      <c r="Q18" s="120"/>
      <c r="R18" s="174">
        <f t="shared" si="1"/>
        <v>7</v>
      </c>
    </row>
    <row r="19" spans="1:19" ht="15" customHeight="1" x14ac:dyDescent="0.3">
      <c r="A19" s="126">
        <f t="shared" si="0"/>
        <v>11</v>
      </c>
      <c r="B19" s="120" t="s">
        <v>332</v>
      </c>
      <c r="C19" s="120" t="s">
        <v>293</v>
      </c>
      <c r="D19" s="120" t="s">
        <v>297</v>
      </c>
      <c r="E19" s="120"/>
      <c r="F19" s="120"/>
      <c r="G19" s="120"/>
      <c r="H19" s="120"/>
      <c r="I19" s="120"/>
      <c r="J19" s="120"/>
      <c r="K19" s="120"/>
      <c r="L19" s="120"/>
      <c r="M19" s="120"/>
      <c r="N19" s="120"/>
      <c r="O19" s="120"/>
      <c r="P19" s="120"/>
      <c r="Q19" s="120"/>
      <c r="R19" s="174">
        <f t="shared" si="1"/>
        <v>2</v>
      </c>
    </row>
    <row r="20" spans="1:19" ht="15" customHeight="1" x14ac:dyDescent="0.3">
      <c r="A20" s="126" t="str">
        <f t="shared" si="0"/>
        <v/>
      </c>
      <c r="B20" s="120"/>
      <c r="C20" s="120"/>
      <c r="D20" s="120"/>
      <c r="E20" s="120"/>
      <c r="F20" s="120"/>
      <c r="G20" s="120"/>
      <c r="H20" s="120"/>
      <c r="I20" s="120"/>
      <c r="J20" s="120"/>
      <c r="K20" s="120"/>
      <c r="L20" s="120"/>
      <c r="M20" s="120"/>
      <c r="N20" s="120"/>
      <c r="O20" s="120"/>
      <c r="P20" s="120"/>
      <c r="Q20" s="120"/>
      <c r="R20" s="174">
        <f t="shared" si="1"/>
        <v>0</v>
      </c>
    </row>
    <row r="21" spans="1:19" ht="15" customHeight="1" x14ac:dyDescent="0.3">
      <c r="A21" s="126" t="str">
        <f t="shared" si="0"/>
        <v/>
      </c>
      <c r="B21" s="120"/>
      <c r="C21" s="120"/>
      <c r="D21" s="120"/>
      <c r="E21" s="120"/>
      <c r="F21" s="120"/>
      <c r="G21" s="120"/>
      <c r="H21" s="120"/>
      <c r="I21" s="120"/>
      <c r="J21" s="120"/>
      <c r="K21" s="120"/>
      <c r="L21" s="120"/>
      <c r="M21" s="120"/>
      <c r="N21" s="120"/>
      <c r="O21" s="120"/>
      <c r="P21" s="120"/>
      <c r="Q21" s="120"/>
      <c r="R21" s="174">
        <f t="shared" si="1"/>
        <v>0</v>
      </c>
    </row>
    <row r="22" spans="1:19" ht="15" customHeight="1" x14ac:dyDescent="0.3">
      <c r="A22" s="126" t="str">
        <f t="shared" si="0"/>
        <v/>
      </c>
      <c r="B22" s="120"/>
      <c r="C22" s="120"/>
      <c r="D22" s="120"/>
      <c r="E22" s="120"/>
      <c r="F22" s="120"/>
      <c r="G22" s="120"/>
      <c r="H22" s="120"/>
      <c r="I22" s="120"/>
      <c r="J22" s="120"/>
      <c r="K22" s="120"/>
      <c r="L22" s="120"/>
      <c r="M22" s="120"/>
      <c r="N22" s="120"/>
      <c r="O22" s="120"/>
      <c r="P22" s="120"/>
      <c r="Q22" s="120"/>
      <c r="R22" s="174">
        <f t="shared" si="1"/>
        <v>0</v>
      </c>
    </row>
    <row r="23" spans="1:19" ht="15" customHeight="1" x14ac:dyDescent="0.3">
      <c r="A23" s="126" t="str">
        <f t="shared" si="0"/>
        <v/>
      </c>
      <c r="B23" s="120"/>
      <c r="C23" s="120"/>
      <c r="D23" s="120"/>
      <c r="E23" s="120"/>
      <c r="F23" s="120"/>
      <c r="G23" s="120"/>
      <c r="H23" s="120"/>
      <c r="I23" s="120"/>
      <c r="J23" s="120"/>
      <c r="K23" s="120"/>
      <c r="L23" s="120"/>
      <c r="M23" s="120"/>
      <c r="N23" s="120"/>
      <c r="O23" s="120"/>
      <c r="P23" s="120"/>
      <c r="Q23" s="120"/>
      <c r="R23" s="174">
        <f t="shared" si="1"/>
        <v>0</v>
      </c>
    </row>
    <row r="24" spans="1:19" ht="15" customHeight="1" x14ac:dyDescent="0.3">
      <c r="A24" s="126" t="str">
        <f t="shared" si="0"/>
        <v/>
      </c>
      <c r="B24" s="120"/>
      <c r="C24" s="120"/>
      <c r="D24" s="120"/>
      <c r="E24" s="120"/>
      <c r="F24" s="120"/>
      <c r="G24" s="120"/>
      <c r="H24" s="120"/>
      <c r="I24" s="120"/>
      <c r="J24" s="120"/>
      <c r="K24" s="120"/>
      <c r="L24" s="120"/>
      <c r="M24" s="120"/>
      <c r="N24" s="120"/>
      <c r="O24" s="120"/>
      <c r="P24" s="120"/>
      <c r="Q24" s="120"/>
      <c r="R24" s="174">
        <f t="shared" si="1"/>
        <v>0</v>
      </c>
    </row>
    <row r="25" spans="1:19" ht="15" customHeight="1" x14ac:dyDescent="0.3">
      <c r="A25" s="126" t="str">
        <f t="shared" si="0"/>
        <v/>
      </c>
      <c r="B25" s="120"/>
      <c r="C25" s="120"/>
      <c r="D25" s="120"/>
      <c r="E25" s="120"/>
      <c r="F25" s="120"/>
      <c r="G25" s="120"/>
      <c r="H25" s="120"/>
      <c r="I25" s="120"/>
      <c r="J25" s="120"/>
      <c r="K25" s="120"/>
      <c r="L25" s="120"/>
      <c r="M25" s="120"/>
      <c r="N25" s="120"/>
      <c r="O25" s="120"/>
      <c r="P25" s="120"/>
      <c r="Q25" s="120"/>
      <c r="R25" s="174">
        <f t="shared" si="1"/>
        <v>0</v>
      </c>
    </row>
    <row r="26" spans="1:19" ht="15" customHeight="1" x14ac:dyDescent="0.3">
      <c r="A26" s="126" t="str">
        <f t="shared" si="0"/>
        <v/>
      </c>
      <c r="B26" s="120"/>
      <c r="C26" s="120"/>
      <c r="D26" s="120"/>
      <c r="E26" s="120"/>
      <c r="F26" s="120"/>
      <c r="G26" s="120"/>
      <c r="H26" s="120"/>
      <c r="I26" s="120"/>
      <c r="J26" s="120"/>
      <c r="K26" s="120"/>
      <c r="L26" s="120"/>
      <c r="M26" s="120"/>
      <c r="N26" s="120"/>
      <c r="O26" s="120"/>
      <c r="P26" s="120"/>
      <c r="Q26" s="120"/>
      <c r="R26" s="174">
        <f t="shared" si="1"/>
        <v>0</v>
      </c>
    </row>
    <row r="27" spans="1:19" ht="15" customHeight="1" x14ac:dyDescent="0.3">
      <c r="A27" s="126" t="str">
        <f t="shared" si="0"/>
        <v/>
      </c>
      <c r="B27" s="120"/>
      <c r="C27" s="120"/>
      <c r="D27" s="120"/>
      <c r="E27" s="120"/>
      <c r="F27" s="120"/>
      <c r="G27" s="120"/>
      <c r="H27" s="120"/>
      <c r="I27" s="120"/>
      <c r="J27" s="120"/>
      <c r="K27" s="120"/>
      <c r="L27" s="120"/>
      <c r="M27" s="120"/>
      <c r="N27" s="120"/>
      <c r="O27" s="120"/>
      <c r="P27" s="120"/>
      <c r="Q27" s="120"/>
      <c r="R27" s="174">
        <f t="shared" si="1"/>
        <v>0</v>
      </c>
    </row>
    <row r="28" spans="1:19" ht="15" customHeight="1" x14ac:dyDescent="0.3">
      <c r="A28" s="126" t="str">
        <f t="shared" si="0"/>
        <v/>
      </c>
      <c r="B28" s="120"/>
      <c r="C28" s="120"/>
      <c r="D28" s="120"/>
      <c r="E28" s="120"/>
      <c r="F28" s="120"/>
      <c r="G28" s="120"/>
      <c r="H28" s="120"/>
      <c r="I28" s="120"/>
      <c r="J28" s="120"/>
      <c r="K28" s="120"/>
      <c r="L28" s="120"/>
      <c r="M28" s="120"/>
      <c r="N28" s="120"/>
      <c r="O28" s="120"/>
      <c r="P28" s="120"/>
      <c r="Q28" s="120"/>
      <c r="R28" s="174">
        <f t="shared" si="1"/>
        <v>0</v>
      </c>
    </row>
    <row r="29" spans="1:19" ht="15" customHeight="1" x14ac:dyDescent="0.3">
      <c r="A29" s="126" t="str">
        <f t="shared" si="0"/>
        <v/>
      </c>
      <c r="B29" s="120"/>
      <c r="C29" s="120"/>
      <c r="D29" s="120"/>
      <c r="E29" s="120"/>
      <c r="F29" s="120"/>
      <c r="G29" s="120"/>
      <c r="H29" s="120"/>
      <c r="I29" s="120"/>
      <c r="J29" s="120"/>
      <c r="K29" s="120"/>
      <c r="L29" s="120"/>
      <c r="M29" s="120"/>
      <c r="N29" s="120"/>
      <c r="O29" s="120"/>
      <c r="P29" s="120"/>
      <c r="Q29" s="120"/>
      <c r="R29" s="174">
        <f t="shared" si="1"/>
        <v>0</v>
      </c>
    </row>
    <row r="30" spans="1:19" ht="15" customHeight="1" x14ac:dyDescent="0.3">
      <c r="A30" s="126" t="str">
        <f t="shared" si="0"/>
        <v/>
      </c>
      <c r="B30" s="120"/>
      <c r="C30" s="120"/>
      <c r="D30" s="120"/>
      <c r="E30" s="120"/>
      <c r="F30" s="120"/>
      <c r="G30" s="120"/>
      <c r="H30" s="120"/>
      <c r="I30" s="120"/>
      <c r="J30" s="120"/>
      <c r="K30" s="120"/>
      <c r="L30" s="120"/>
      <c r="M30" s="120"/>
      <c r="N30" s="120"/>
      <c r="O30" s="120"/>
      <c r="P30" s="120"/>
      <c r="Q30" s="120"/>
      <c r="R30" s="174">
        <f t="shared" si="1"/>
        <v>0</v>
      </c>
      <c r="S30" s="17"/>
    </row>
    <row r="31" spans="1:19" ht="15" customHeight="1" x14ac:dyDescent="0.3">
      <c r="A31" s="126" t="str">
        <f t="shared" si="0"/>
        <v/>
      </c>
      <c r="B31" s="120"/>
      <c r="C31" s="120"/>
      <c r="D31" s="120"/>
      <c r="E31" s="120"/>
      <c r="F31" s="120"/>
      <c r="G31" s="120"/>
      <c r="H31" s="120"/>
      <c r="I31" s="120"/>
      <c r="J31" s="120"/>
      <c r="K31" s="120"/>
      <c r="L31" s="120"/>
      <c r="M31" s="120"/>
      <c r="N31" s="120"/>
      <c r="O31" s="120"/>
      <c r="P31" s="120"/>
      <c r="Q31" s="120"/>
      <c r="R31" s="174">
        <f t="shared" si="1"/>
        <v>0</v>
      </c>
      <c r="S31" s="17"/>
    </row>
    <row r="32" spans="1:19" ht="15" customHeight="1" x14ac:dyDescent="0.3">
      <c r="A32" s="126" t="str">
        <f t="shared" si="0"/>
        <v/>
      </c>
      <c r="B32" s="120"/>
      <c r="C32" s="120"/>
      <c r="D32" s="120"/>
      <c r="E32" s="120"/>
      <c r="F32" s="120"/>
      <c r="G32" s="120"/>
      <c r="H32" s="120"/>
      <c r="I32" s="120"/>
      <c r="J32" s="120"/>
      <c r="K32" s="120"/>
      <c r="L32" s="120"/>
      <c r="M32" s="120"/>
      <c r="N32" s="120"/>
      <c r="O32" s="120"/>
      <c r="P32" s="120"/>
      <c r="Q32" s="120"/>
      <c r="R32" s="174">
        <f t="shared" si="1"/>
        <v>0</v>
      </c>
    </row>
    <row r="33" spans="1:18" ht="15" customHeight="1" x14ac:dyDescent="0.3">
      <c r="A33" s="126" t="str">
        <f t="shared" si="0"/>
        <v/>
      </c>
      <c r="B33" s="120"/>
      <c r="C33" s="120"/>
      <c r="D33" s="120"/>
      <c r="E33" s="120"/>
      <c r="F33" s="120"/>
      <c r="G33" s="120"/>
      <c r="H33" s="120"/>
      <c r="I33" s="120"/>
      <c r="J33" s="120"/>
      <c r="K33" s="120"/>
      <c r="L33" s="120"/>
      <c r="M33" s="120"/>
      <c r="N33" s="120"/>
      <c r="O33" s="120"/>
      <c r="P33" s="120"/>
      <c r="Q33" s="120"/>
      <c r="R33" s="174">
        <f t="shared" si="1"/>
        <v>0</v>
      </c>
    </row>
    <row r="34" spans="1:18" ht="15" customHeight="1" x14ac:dyDescent="0.3">
      <c r="A34" s="126" t="str">
        <f t="shared" si="0"/>
        <v/>
      </c>
      <c r="B34" s="120"/>
      <c r="C34" s="120"/>
      <c r="D34" s="120"/>
      <c r="E34" s="120"/>
      <c r="F34" s="120"/>
      <c r="G34" s="120"/>
      <c r="H34" s="120"/>
      <c r="I34" s="120"/>
      <c r="J34" s="120"/>
      <c r="K34" s="120"/>
      <c r="L34" s="120"/>
      <c r="M34" s="120"/>
      <c r="N34" s="120"/>
      <c r="O34" s="120"/>
      <c r="P34" s="120"/>
      <c r="Q34" s="120"/>
      <c r="R34" s="174">
        <f t="shared" si="1"/>
        <v>0</v>
      </c>
    </row>
    <row r="35" spans="1:18" ht="15" customHeight="1" x14ac:dyDescent="0.3">
      <c r="A35" s="126" t="str">
        <f t="shared" si="0"/>
        <v/>
      </c>
      <c r="B35" s="120"/>
      <c r="C35" s="120"/>
      <c r="D35" s="120"/>
      <c r="E35" s="120"/>
      <c r="F35" s="120"/>
      <c r="G35" s="120"/>
      <c r="H35" s="120"/>
      <c r="I35" s="120"/>
      <c r="J35" s="120"/>
      <c r="K35" s="120"/>
      <c r="L35" s="120"/>
      <c r="M35" s="120"/>
      <c r="N35" s="120"/>
      <c r="O35" s="120"/>
      <c r="P35" s="120"/>
      <c r="Q35" s="120"/>
      <c r="R35" s="174">
        <f t="shared" si="1"/>
        <v>0</v>
      </c>
    </row>
    <row r="36" spans="1:18" ht="15" customHeight="1" x14ac:dyDescent="0.3">
      <c r="A36" s="126" t="str">
        <f t="shared" si="0"/>
        <v/>
      </c>
      <c r="B36" s="120"/>
      <c r="C36" s="120"/>
      <c r="D36" s="120"/>
      <c r="E36" s="120"/>
      <c r="F36" s="120"/>
      <c r="G36" s="120"/>
      <c r="H36" s="120"/>
      <c r="I36" s="120"/>
      <c r="J36" s="120"/>
      <c r="K36" s="120"/>
      <c r="L36" s="120"/>
      <c r="M36" s="120"/>
      <c r="N36" s="120"/>
      <c r="O36" s="120"/>
      <c r="P36" s="120"/>
      <c r="Q36" s="120"/>
      <c r="R36" s="174">
        <f t="shared" si="1"/>
        <v>0</v>
      </c>
    </row>
    <row r="37" spans="1:18" ht="15" customHeight="1" x14ac:dyDescent="0.3">
      <c r="A37" s="126" t="str">
        <f t="shared" si="0"/>
        <v/>
      </c>
      <c r="B37" s="120"/>
      <c r="C37" s="120"/>
      <c r="D37" s="120"/>
      <c r="E37" s="120"/>
      <c r="F37" s="120"/>
      <c r="G37" s="120"/>
      <c r="H37" s="120"/>
      <c r="I37" s="120"/>
      <c r="J37" s="120"/>
      <c r="K37" s="120"/>
      <c r="L37" s="120"/>
      <c r="M37" s="120"/>
      <c r="N37" s="120"/>
      <c r="O37" s="120"/>
      <c r="P37" s="120"/>
      <c r="Q37" s="120"/>
      <c r="R37" s="174">
        <f t="shared" si="1"/>
        <v>0</v>
      </c>
    </row>
    <row r="38" spans="1:18" ht="15" customHeight="1" x14ac:dyDescent="0.3">
      <c r="A38" s="126" t="str">
        <f t="shared" si="0"/>
        <v/>
      </c>
      <c r="B38" s="120"/>
      <c r="C38" s="120"/>
      <c r="D38" s="120"/>
      <c r="E38" s="120"/>
      <c r="F38" s="120"/>
      <c r="G38" s="120"/>
      <c r="H38" s="120"/>
      <c r="I38" s="120"/>
      <c r="J38" s="120"/>
      <c r="K38" s="120"/>
      <c r="L38" s="120"/>
      <c r="M38" s="120"/>
      <c r="N38" s="120"/>
      <c r="O38" s="120"/>
      <c r="P38" s="120"/>
      <c r="Q38" s="120"/>
      <c r="R38" s="174">
        <f t="shared" si="1"/>
        <v>0</v>
      </c>
    </row>
    <row r="39" spans="1:18" ht="15" customHeight="1" x14ac:dyDescent="0.3">
      <c r="A39" s="163">
        <f>COUNTA($A$9:$A$38)-COUNTBLANK($A$9:$A$38)</f>
        <v>11</v>
      </c>
      <c r="B39" s="174"/>
      <c r="C39" s="174"/>
      <c r="D39" s="174"/>
      <c r="E39" s="174"/>
      <c r="F39" s="174"/>
      <c r="G39" s="174"/>
      <c r="H39" s="174"/>
      <c r="I39" s="174"/>
      <c r="J39" s="174"/>
      <c r="K39" s="174"/>
      <c r="L39" s="174"/>
      <c r="M39" s="174"/>
      <c r="N39" s="174"/>
      <c r="O39" s="174"/>
      <c r="P39" s="174"/>
      <c r="Q39" s="174"/>
    </row>
  </sheetData>
  <sheetProtection algorithmName="SHA-512" hashValue="RZIfamr4MN6AtTmWSE9CPNC/jwrxcBCLhjFy+TkJwE6NacNG6UvSOIMjmi4lOA2WGqDS3dDZgrCxZhueHh3dJQ==" saltValue="EwxMMxuZNdazBUMPF61+PQ==" spinCount="100000" sheet="1" selectLockedCell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H37"/>
  <sheetViews>
    <sheetView showZeros="0" zoomScaleNormal="100" workbookViewId="0">
      <selection activeCell="E15" sqref="E15"/>
    </sheetView>
  </sheetViews>
  <sheetFormatPr defaultColWidth="15.875" defaultRowHeight="15" customHeight="1" x14ac:dyDescent="0.3"/>
  <cols>
    <col min="1" max="1" width="7.625" style="140" customWidth="1"/>
    <col min="2" max="3" width="15.875" style="14" customWidth="1"/>
    <col min="4" max="4" width="5.875" style="14" customWidth="1"/>
    <col min="5" max="6" width="15.875" style="14" customWidth="1"/>
    <col min="7" max="7" width="5.875" style="14" customWidth="1"/>
    <col min="8" max="8" width="8.875" style="14" customWidth="1"/>
    <col min="9" max="16384" width="15.875" style="14"/>
  </cols>
  <sheetData>
    <row r="1" spans="1:8" ht="15" customHeight="1" x14ac:dyDescent="0.3">
      <c r="A1" s="134" t="s">
        <v>27</v>
      </c>
    </row>
    <row r="2" spans="1:8" ht="15" customHeight="1" x14ac:dyDescent="0.3">
      <c r="A2" s="137" t="s">
        <v>162</v>
      </c>
    </row>
    <row r="3" spans="1:8" ht="15" customHeight="1" x14ac:dyDescent="0.3">
      <c r="A3" s="137"/>
    </row>
    <row r="4" spans="1:8" ht="15" customHeight="1" x14ac:dyDescent="0.3">
      <c r="B4" s="146" t="s">
        <v>24</v>
      </c>
      <c r="C4" s="147" t="s">
        <v>252</v>
      </c>
      <c r="D4" s="148"/>
      <c r="E4" s="149"/>
      <c r="F4" s="149"/>
      <c r="G4" s="150"/>
      <c r="H4" s="149"/>
    </row>
    <row r="5" spans="1:8" ht="15" customHeight="1" x14ac:dyDescent="0.3">
      <c r="A5" s="151"/>
      <c r="B5" s="148"/>
      <c r="C5" s="152" t="s">
        <v>106</v>
      </c>
      <c r="D5" s="148"/>
      <c r="E5" s="149"/>
      <c r="F5" s="149"/>
      <c r="G5" s="149"/>
      <c r="H5" s="150"/>
    </row>
    <row r="6" spans="1:8" ht="15" customHeight="1" x14ac:dyDescent="0.3">
      <c r="A6" s="15"/>
      <c r="B6" s="149"/>
      <c r="C6" s="152" t="s">
        <v>105</v>
      </c>
      <c r="D6" s="153"/>
      <c r="E6" s="153"/>
      <c r="F6" s="153"/>
      <c r="G6" s="153"/>
      <c r="H6" s="153"/>
    </row>
    <row r="7" spans="1:8" ht="15" customHeight="1" x14ac:dyDescent="0.3">
      <c r="A7" s="15"/>
      <c r="B7" s="17" t="s">
        <v>174</v>
      </c>
      <c r="C7" s="154" t="str">
        <f>IF(A35="","",IF(A35&lt;&gt;'4.2.2. Prevođenje poveznika'!AA75,"Broj elemenata integritetne komponente nije usklađen sa brojem međurelacionih ograničenja u 4.2.2. Prevođenje poveznika",""))</f>
        <v/>
      </c>
    </row>
    <row r="8" spans="1:8" ht="15" customHeight="1" x14ac:dyDescent="0.3">
      <c r="G8" s="15"/>
      <c r="H8" s="15"/>
    </row>
    <row r="9" spans="1:8" ht="30" customHeight="1" x14ac:dyDescent="0.3">
      <c r="A9" s="155" t="s">
        <v>2</v>
      </c>
      <c r="B9" s="156" t="s">
        <v>131</v>
      </c>
      <c r="C9" s="157" t="s">
        <v>31</v>
      </c>
      <c r="D9" s="157" t="s">
        <v>51</v>
      </c>
      <c r="E9" s="156" t="s">
        <v>132</v>
      </c>
      <c r="F9" s="157" t="s">
        <v>32</v>
      </c>
      <c r="G9" s="151"/>
      <c r="H9" s="158" t="s">
        <v>115</v>
      </c>
    </row>
    <row r="10" spans="1:8" ht="15" customHeight="1" x14ac:dyDescent="0.3">
      <c r="A10" s="126">
        <f t="shared" ref="A10:A34" si="0">IF(B10="","",ROW(A1))</f>
        <v>1</v>
      </c>
      <c r="B10" s="130" t="s">
        <v>314</v>
      </c>
      <c r="C10" s="131" t="s">
        <v>287</v>
      </c>
      <c r="D10" s="159" t="str">
        <f t="shared" ref="D10:D34" si="1">IF(C10="","","⊆")</f>
        <v>⊆</v>
      </c>
      <c r="E10" s="130" t="s">
        <v>315</v>
      </c>
      <c r="F10" s="131" t="s">
        <v>287</v>
      </c>
      <c r="H10" s="160" t="str">
        <f>_xlfn.IFS((COUNTA($B10:$E10)-1)=0,"",(COUNTA($B10:$E10)-1)&lt;3,"NE",(COUNTA($B10:$E10)-1)=3,"DA")</f>
        <v>DA</v>
      </c>
    </row>
    <row r="11" spans="1:8" s="161" customFormat="1" ht="15" customHeight="1" x14ac:dyDescent="0.3">
      <c r="A11" s="126">
        <f t="shared" si="0"/>
        <v>2</v>
      </c>
      <c r="B11" s="130" t="s">
        <v>314</v>
      </c>
      <c r="C11" s="131" t="s">
        <v>289</v>
      </c>
      <c r="D11" s="159" t="str">
        <f t="shared" si="1"/>
        <v>⊆</v>
      </c>
      <c r="E11" s="130" t="s">
        <v>316</v>
      </c>
      <c r="F11" s="131" t="s">
        <v>289</v>
      </c>
      <c r="G11" s="135"/>
      <c r="H11" s="160" t="str">
        <f t="shared" ref="H11:H34" si="2">_xlfn.IFS((COUNTA($B11:$E11)-1)=0,"",(COUNTA($B11:$E11)-1)&lt;3,"NE",(COUNTA($B11:$E11)-1)=3,"DA")</f>
        <v>DA</v>
      </c>
    </row>
    <row r="12" spans="1:8" ht="15" customHeight="1" x14ac:dyDescent="0.3">
      <c r="A12" s="126">
        <f t="shared" si="0"/>
        <v>3</v>
      </c>
      <c r="B12" s="120" t="s">
        <v>317</v>
      </c>
      <c r="C12" s="131" t="s">
        <v>289</v>
      </c>
      <c r="D12" s="159" t="str">
        <f t="shared" si="1"/>
        <v>⊆</v>
      </c>
      <c r="E12" s="130" t="s">
        <v>316</v>
      </c>
      <c r="F12" s="131" t="s">
        <v>289</v>
      </c>
      <c r="H12" s="160" t="str">
        <f t="shared" si="2"/>
        <v>DA</v>
      </c>
    </row>
    <row r="13" spans="1:8" ht="15" customHeight="1" x14ac:dyDescent="0.3">
      <c r="A13" s="126">
        <f t="shared" si="0"/>
        <v>4</v>
      </c>
      <c r="B13" s="120" t="s">
        <v>296</v>
      </c>
      <c r="C13" s="131" t="s">
        <v>295</v>
      </c>
      <c r="D13" s="159" t="str">
        <f t="shared" si="1"/>
        <v>⊆</v>
      </c>
      <c r="E13" s="130" t="s">
        <v>319</v>
      </c>
      <c r="F13" s="131" t="s">
        <v>295</v>
      </c>
      <c r="H13" s="160" t="str">
        <f t="shared" si="2"/>
        <v>DA</v>
      </c>
    </row>
    <row r="14" spans="1:8" ht="15" customHeight="1" x14ac:dyDescent="0.3">
      <c r="A14" s="126">
        <f t="shared" si="0"/>
        <v>5</v>
      </c>
      <c r="B14" s="120" t="s">
        <v>303</v>
      </c>
      <c r="C14" s="131" t="s">
        <v>295</v>
      </c>
      <c r="D14" s="159" t="str">
        <f t="shared" si="1"/>
        <v>⊆</v>
      </c>
      <c r="E14" s="130" t="s">
        <v>319</v>
      </c>
      <c r="F14" s="131" t="s">
        <v>295</v>
      </c>
      <c r="H14" s="160" t="str">
        <f t="shared" si="2"/>
        <v>DA</v>
      </c>
    </row>
    <row r="15" spans="1:8" ht="15" customHeight="1" x14ac:dyDescent="0.3">
      <c r="A15" s="126">
        <f t="shared" si="0"/>
        <v>6</v>
      </c>
      <c r="B15" s="130" t="s">
        <v>320</v>
      </c>
      <c r="C15" s="131" t="s">
        <v>295</v>
      </c>
      <c r="D15" s="162" t="str">
        <f t="shared" ref="D15:D29" si="3">IF(C15="","","⊆")</f>
        <v>⊆</v>
      </c>
      <c r="E15" s="130" t="s">
        <v>319</v>
      </c>
      <c r="F15" s="131" t="s">
        <v>295</v>
      </c>
      <c r="H15" s="160" t="str">
        <f t="shared" si="2"/>
        <v>DA</v>
      </c>
    </row>
    <row r="16" spans="1:8" ht="15" customHeight="1" x14ac:dyDescent="0.3">
      <c r="A16" s="126">
        <f t="shared" si="0"/>
        <v>7</v>
      </c>
      <c r="B16" s="130" t="s">
        <v>333</v>
      </c>
      <c r="C16" s="131" t="s">
        <v>278</v>
      </c>
      <c r="D16" s="162" t="str">
        <f t="shared" si="3"/>
        <v>⊆</v>
      </c>
      <c r="E16" s="130" t="s">
        <v>314</v>
      </c>
      <c r="F16" s="131" t="s">
        <v>278</v>
      </c>
      <c r="H16" s="160" t="str">
        <f t="shared" si="2"/>
        <v>DA</v>
      </c>
    </row>
    <row r="17" spans="1:8" ht="15" customHeight="1" x14ac:dyDescent="0.3">
      <c r="A17" s="126">
        <f t="shared" si="0"/>
        <v>8</v>
      </c>
      <c r="B17" s="130" t="s">
        <v>333</v>
      </c>
      <c r="C17" s="131" t="s">
        <v>297</v>
      </c>
      <c r="D17" s="162" t="str">
        <f t="shared" si="3"/>
        <v>⊆</v>
      </c>
      <c r="E17" s="120" t="s">
        <v>296</v>
      </c>
      <c r="F17" s="131" t="s">
        <v>297</v>
      </c>
      <c r="H17" s="160" t="str">
        <f t="shared" si="2"/>
        <v>DA</v>
      </c>
    </row>
    <row r="18" spans="1:8" ht="15" customHeight="1" x14ac:dyDescent="0.3">
      <c r="A18" s="126">
        <f t="shared" si="0"/>
        <v>9</v>
      </c>
      <c r="B18" s="130" t="s">
        <v>332</v>
      </c>
      <c r="C18" s="131" t="s">
        <v>293</v>
      </c>
      <c r="D18" s="162" t="str">
        <f t="shared" si="3"/>
        <v>⊆</v>
      </c>
      <c r="E18" s="120" t="s">
        <v>318</v>
      </c>
      <c r="F18" s="131" t="s">
        <v>293</v>
      </c>
      <c r="H18" s="160" t="str">
        <f t="shared" si="2"/>
        <v>DA</v>
      </c>
    </row>
    <row r="19" spans="1:8" ht="15" customHeight="1" x14ac:dyDescent="0.3">
      <c r="A19" s="126">
        <f t="shared" si="0"/>
        <v>10</v>
      </c>
      <c r="B19" s="130" t="s">
        <v>332</v>
      </c>
      <c r="C19" s="131" t="s">
        <v>297</v>
      </c>
      <c r="D19" s="162"/>
      <c r="E19" s="120" t="s">
        <v>296</v>
      </c>
      <c r="F19" s="131" t="s">
        <v>297</v>
      </c>
      <c r="H19" s="160"/>
    </row>
    <row r="20" spans="1:8" ht="15" customHeight="1" x14ac:dyDescent="0.3">
      <c r="A20" s="126" t="str">
        <f t="shared" si="0"/>
        <v/>
      </c>
      <c r="B20" s="130"/>
      <c r="C20" s="131"/>
      <c r="D20" s="162"/>
      <c r="E20" s="130"/>
      <c r="F20" s="131"/>
      <c r="H20" s="160"/>
    </row>
    <row r="21" spans="1:8" ht="15" customHeight="1" x14ac:dyDescent="0.3">
      <c r="A21" s="126" t="str">
        <f t="shared" si="0"/>
        <v/>
      </c>
      <c r="B21" s="130"/>
      <c r="C21" s="131"/>
      <c r="D21" s="162"/>
      <c r="E21" s="130"/>
      <c r="F21" s="131"/>
      <c r="H21" s="160"/>
    </row>
    <row r="22" spans="1:8" ht="15" customHeight="1" x14ac:dyDescent="0.3">
      <c r="A22" s="126" t="str">
        <f t="shared" si="0"/>
        <v/>
      </c>
      <c r="B22" s="130"/>
      <c r="C22" s="131"/>
      <c r="D22" s="162"/>
      <c r="E22" s="130"/>
      <c r="F22" s="131"/>
      <c r="H22" s="160"/>
    </row>
    <row r="23" spans="1:8" ht="15" customHeight="1" x14ac:dyDescent="0.3">
      <c r="A23" s="126" t="str">
        <f t="shared" si="0"/>
        <v/>
      </c>
      <c r="B23" s="130"/>
      <c r="C23" s="131"/>
      <c r="D23" s="162"/>
      <c r="E23" s="130"/>
      <c r="F23" s="131"/>
      <c r="H23" s="160"/>
    </row>
    <row r="24" spans="1:8" ht="15" customHeight="1" x14ac:dyDescent="0.3">
      <c r="A24" s="126" t="str">
        <f t="shared" si="0"/>
        <v/>
      </c>
      <c r="B24" s="130"/>
      <c r="C24" s="131"/>
      <c r="D24" s="162" t="str">
        <f t="shared" si="3"/>
        <v/>
      </c>
      <c r="E24" s="130"/>
      <c r="F24" s="131"/>
      <c r="H24" s="160" t="str">
        <f t="shared" si="2"/>
        <v/>
      </c>
    </row>
    <row r="25" spans="1:8" ht="15" customHeight="1" x14ac:dyDescent="0.3">
      <c r="A25" s="126" t="str">
        <f t="shared" si="0"/>
        <v/>
      </c>
      <c r="B25" s="130"/>
      <c r="C25" s="131"/>
      <c r="D25" s="162" t="str">
        <f t="shared" si="3"/>
        <v/>
      </c>
      <c r="E25" s="130"/>
      <c r="F25" s="131"/>
      <c r="H25" s="160" t="str">
        <f t="shared" si="2"/>
        <v/>
      </c>
    </row>
    <row r="26" spans="1:8" ht="15" customHeight="1" x14ac:dyDescent="0.3">
      <c r="A26" s="126" t="str">
        <f t="shared" si="0"/>
        <v/>
      </c>
      <c r="B26" s="130"/>
      <c r="C26" s="131"/>
      <c r="D26" s="162" t="str">
        <f t="shared" si="3"/>
        <v/>
      </c>
      <c r="E26" s="130"/>
      <c r="F26" s="131"/>
      <c r="H26" s="160" t="str">
        <f t="shared" si="2"/>
        <v/>
      </c>
    </row>
    <row r="27" spans="1:8" ht="15" customHeight="1" x14ac:dyDescent="0.3">
      <c r="A27" s="126" t="str">
        <f t="shared" si="0"/>
        <v/>
      </c>
      <c r="B27" s="130"/>
      <c r="C27" s="131"/>
      <c r="D27" s="162" t="str">
        <f t="shared" si="3"/>
        <v/>
      </c>
      <c r="E27" s="130"/>
      <c r="F27" s="131"/>
      <c r="H27" s="160" t="str">
        <f t="shared" si="2"/>
        <v/>
      </c>
    </row>
    <row r="28" spans="1:8" ht="15" customHeight="1" x14ac:dyDescent="0.3">
      <c r="A28" s="126" t="str">
        <f t="shared" si="0"/>
        <v/>
      </c>
      <c r="B28" s="130"/>
      <c r="C28" s="131"/>
      <c r="D28" s="162" t="str">
        <f t="shared" si="3"/>
        <v/>
      </c>
      <c r="E28" s="130"/>
      <c r="F28" s="131"/>
      <c r="H28" s="160" t="str">
        <f t="shared" si="2"/>
        <v/>
      </c>
    </row>
    <row r="29" spans="1:8" ht="15" customHeight="1" x14ac:dyDescent="0.3">
      <c r="A29" s="126" t="str">
        <f t="shared" si="0"/>
        <v/>
      </c>
      <c r="B29" s="130"/>
      <c r="C29" s="131"/>
      <c r="D29" s="162" t="str">
        <f t="shared" si="3"/>
        <v/>
      </c>
      <c r="E29" s="130"/>
      <c r="F29" s="131"/>
      <c r="H29" s="160" t="str">
        <f t="shared" si="2"/>
        <v/>
      </c>
    </row>
    <row r="30" spans="1:8" ht="15" customHeight="1" x14ac:dyDescent="0.3">
      <c r="A30" s="126" t="str">
        <f t="shared" si="0"/>
        <v/>
      </c>
      <c r="B30" s="130"/>
      <c r="C30" s="131"/>
      <c r="D30" s="159" t="str">
        <f t="shared" si="1"/>
        <v/>
      </c>
      <c r="E30" s="130"/>
      <c r="F30" s="131"/>
      <c r="H30" s="160" t="str">
        <f t="shared" si="2"/>
        <v/>
      </c>
    </row>
    <row r="31" spans="1:8" ht="15" customHeight="1" x14ac:dyDescent="0.3">
      <c r="A31" s="126" t="str">
        <f t="shared" si="0"/>
        <v/>
      </c>
      <c r="B31" s="130"/>
      <c r="C31" s="131"/>
      <c r="D31" s="159" t="str">
        <f t="shared" si="1"/>
        <v/>
      </c>
      <c r="E31" s="130"/>
      <c r="F31" s="131"/>
      <c r="H31" s="160" t="str">
        <f t="shared" si="2"/>
        <v/>
      </c>
    </row>
    <row r="32" spans="1:8" ht="15" customHeight="1" x14ac:dyDescent="0.3">
      <c r="A32" s="126" t="str">
        <f t="shared" si="0"/>
        <v/>
      </c>
      <c r="B32" s="130"/>
      <c r="C32" s="131"/>
      <c r="D32" s="159" t="str">
        <f t="shared" si="1"/>
        <v/>
      </c>
      <c r="E32" s="130"/>
      <c r="F32" s="131"/>
      <c r="H32" s="160" t="str">
        <f t="shared" si="2"/>
        <v/>
      </c>
    </row>
    <row r="33" spans="1:8" ht="15" customHeight="1" x14ac:dyDescent="0.3">
      <c r="A33" s="126" t="str">
        <f t="shared" si="0"/>
        <v/>
      </c>
      <c r="B33" s="130"/>
      <c r="C33" s="131"/>
      <c r="D33" s="159" t="str">
        <f t="shared" si="1"/>
        <v/>
      </c>
      <c r="E33" s="130"/>
      <c r="F33" s="131"/>
      <c r="H33" s="160" t="str">
        <f t="shared" si="2"/>
        <v/>
      </c>
    </row>
    <row r="34" spans="1:8" ht="15" customHeight="1" x14ac:dyDescent="0.3">
      <c r="A34" s="126" t="str">
        <f t="shared" si="0"/>
        <v/>
      </c>
      <c r="B34" s="130"/>
      <c r="C34" s="131"/>
      <c r="D34" s="159" t="str">
        <f t="shared" si="1"/>
        <v/>
      </c>
      <c r="E34" s="130"/>
      <c r="F34" s="131"/>
      <c r="H34" s="160" t="str">
        <f t="shared" si="2"/>
        <v/>
      </c>
    </row>
    <row r="35" spans="1:8" ht="15" customHeight="1" x14ac:dyDescent="0.3">
      <c r="A35" s="163">
        <f>IF(A10="","",(COUNTA($A$10:$A$34)-COUNTBLANK($A$10:$A$34)))</f>
        <v>10</v>
      </c>
      <c r="B35" s="164"/>
      <c r="C35" s="164"/>
      <c r="D35" s="164"/>
      <c r="E35" s="164"/>
      <c r="F35" s="164"/>
      <c r="H35" s="14">
        <f>COUNTIF(H10:H34,"DA")</f>
        <v>9</v>
      </c>
    </row>
    <row r="36" spans="1:8" ht="15" customHeight="1" x14ac:dyDescent="0.3">
      <c r="C36" s="165"/>
      <c r="D36" s="165"/>
    </row>
    <row r="37" spans="1:8" ht="15" customHeight="1" x14ac:dyDescent="0.3">
      <c r="A37" s="166"/>
    </row>
  </sheetData>
  <sheetProtection algorithmName="SHA-512" hashValue="+S9fmwOkwQLfj9WVFhYBAmCy3Ir8UNxG3nJYgiP9mnMwX+X4H2Mpe0tAQ4FcVnCU/Bvfrlw6H2+iC+tew2TrEQ==" saltValue="oxSx13+XKNXcMIDc1Oti+w==" spinCount="100000" sheet="1" selectLockedCells="1"/>
  <conditionalFormatting sqref="H10:H34">
    <cfRule type="cellIs" dxfId="4" priority="1" operator="equal">
      <formula>"DA"</formula>
    </cfRule>
    <cfRule type="cellIs" dxfId="3" priority="2" operator="equal">
      <formula>"NE"</formula>
    </cfRule>
  </conditionalFormatting>
  <pageMargins left="0.7" right="0.7" top="0.75" bottom="0.75" header="0.3" footer="0.3"/>
  <pageSetup orientation="portrait" r:id="rId1"/>
  <ignoredErrors>
    <ignoredError sqref="D24:D34 H35 D10:D18" unlockedFormula="1"/>
    <ignoredError sqref="C24:C3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Naslovna</vt:lpstr>
      <vt:lpstr>1. Uvod</vt:lpstr>
      <vt:lpstr>2. Specifikacija</vt:lpstr>
      <vt:lpstr>3.1. Entiteti i atributi</vt:lpstr>
      <vt:lpstr>4.1. ER dijagram</vt:lpstr>
      <vt:lpstr>4.2.1. Prevođenje entiteta</vt:lpstr>
      <vt:lpstr>4.2.2. Prevođenje poveznika</vt:lpstr>
      <vt:lpstr>4.3. Strukturalna komponenta</vt:lpstr>
      <vt:lpstr>4.4. Integritetna komponenta</vt:lpstr>
      <vt:lpstr>5.1. Relationship</vt:lpstr>
      <vt:lpstr>5.2. Tabele</vt:lpstr>
      <vt:lpstr>5.3. Upiti</vt:lpstr>
      <vt:lpstr>5.4. Forme</vt:lpstr>
      <vt:lpstr>5.5. Izvještaji</vt:lpstr>
      <vt:lpstr>6. Testiranje</vt:lpstr>
      <vt:lpstr>7. Verfikacija i validacija</vt:lpstr>
      <vt:lpstr>8. Korisničko uputstvo</vt:lpstr>
      <vt:lpstr>9. Zaključak</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Ajdin Ćatić</cp:lastModifiedBy>
  <cp:lastPrinted>2018-09-27T14:25:44Z</cp:lastPrinted>
  <dcterms:created xsi:type="dcterms:W3CDTF">2018-09-24T12:50:37Z</dcterms:created>
  <dcterms:modified xsi:type="dcterms:W3CDTF">2019-02-09T19:55:47Z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6f039ccb-bc98-4efc-8dad-01be56cf21c6</vt:lpwstr>
  </property>
</Properties>
</file>