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Financial Planning" sheetId="1" r:id="rId1"/>
    <sheet name="Plan" sheetId="2" r:id="rId2"/>
  </sheets>
  <calcPr calcId="152511"/>
</workbook>
</file>

<file path=xl/calcChain.xml><?xml version="1.0" encoding="utf-8"?>
<calcChain xmlns="http://schemas.openxmlformats.org/spreadsheetml/2006/main">
  <c r="F29" i="2" l="1"/>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J14" i="2"/>
  <c r="J15" i="2" s="1"/>
  <c r="I14" i="2"/>
  <c r="D39" i="2"/>
  <c r="D40" i="2"/>
  <c r="D41" i="2"/>
  <c r="D42" i="2"/>
  <c r="D43" i="2"/>
  <c r="D44" i="2"/>
  <c r="D45" i="2"/>
  <c r="D46" i="2"/>
  <c r="D47" i="2"/>
  <c r="D48" i="2"/>
  <c r="D49" i="2"/>
  <c r="D50" i="2"/>
  <c r="D51" i="2"/>
  <c r="D52" i="2"/>
  <c r="D53" i="2"/>
  <c r="D54" i="2"/>
  <c r="D55" i="2"/>
  <c r="D56" i="2"/>
  <c r="D57" i="2"/>
  <c r="D11" i="2"/>
  <c r="D12" i="2"/>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c r="D10" i="2"/>
  <c r="F11" i="2" s="1"/>
  <c r="A17" i="2"/>
  <c r="A18" i="2" s="1"/>
  <c r="B17" i="2"/>
  <c r="H17" i="2" s="1"/>
  <c r="E17" i="2"/>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A19" i="2"/>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C10" i="2"/>
  <c r="A11" i="2"/>
  <c r="B11" i="2"/>
  <c r="B12" i="2" s="1"/>
  <c r="E11" i="2"/>
  <c r="A12" i="2"/>
  <c r="A13" i="2" s="1"/>
  <c r="A14" i="2" s="1"/>
  <c r="A15" i="2" s="1"/>
  <c r="A16" i="2" s="1"/>
  <c r="E12" i="2"/>
  <c r="E13" i="2" s="1"/>
  <c r="E14" i="2" s="1"/>
  <c r="E15" i="2" s="1"/>
  <c r="E16" i="2" s="1"/>
  <c r="H10" i="2"/>
  <c r="H11" i="2"/>
  <c r="H9" i="2"/>
  <c r="E22" i="1"/>
  <c r="E23" i="1"/>
  <c r="E21" i="1"/>
  <c r="E10" i="2"/>
  <c r="B10" i="2"/>
  <c r="A10" i="2"/>
  <c r="E9" i="2"/>
  <c r="D9" i="2"/>
  <c r="F9" i="2" s="1"/>
  <c r="C9" i="2"/>
  <c r="F15" i="2" l="1"/>
  <c r="J16" i="2"/>
  <c r="F14" i="2"/>
  <c r="F10" i="2"/>
  <c r="G10" i="2" s="1"/>
  <c r="C11" i="2" s="1"/>
  <c r="G11" i="2" s="1"/>
  <c r="C12" i="2" s="1"/>
  <c r="B18" i="2"/>
  <c r="H12" i="2"/>
  <c r="B13" i="2"/>
  <c r="G9" i="2"/>
  <c r="F16" i="2" l="1"/>
  <c r="J17" i="2"/>
  <c r="B19" i="2"/>
  <c r="H18" i="2"/>
  <c r="F12" i="2"/>
  <c r="G12" i="2" s="1"/>
  <c r="C13" i="2" s="1"/>
  <c r="H13" i="2"/>
  <c r="B14" i="2"/>
  <c r="J18" i="2" l="1"/>
  <c r="F17" i="2"/>
  <c r="H19" i="2"/>
  <c r="B20" i="2"/>
  <c r="B15" i="2"/>
  <c r="H14" i="2"/>
  <c r="F13" i="2"/>
  <c r="G13" i="2" s="1"/>
  <c r="C14" i="2" s="1"/>
  <c r="J19" i="2" l="1"/>
  <c r="F18" i="2"/>
  <c r="B21" i="2"/>
  <c r="H20" i="2"/>
  <c r="G14" i="2"/>
  <c r="C15" i="2" s="1"/>
  <c r="B16" i="2"/>
  <c r="H16" i="2" s="1"/>
  <c r="H15" i="2"/>
  <c r="J20" i="2" l="1"/>
  <c r="F19" i="2"/>
  <c r="H21" i="2"/>
  <c r="B22" i="2"/>
  <c r="G15" i="2"/>
  <c r="J21" i="2" l="1"/>
  <c r="F20" i="2"/>
  <c r="B23" i="2"/>
  <c r="H22" i="2"/>
  <c r="C16" i="2"/>
  <c r="J22" i="2" l="1"/>
  <c r="F21" i="2"/>
  <c r="G16" i="2"/>
  <c r="C17" i="2" s="1"/>
  <c r="H23" i="2"/>
  <c r="B24" i="2"/>
  <c r="J23" i="2" l="1"/>
  <c r="F22" i="2"/>
  <c r="G17" i="2"/>
  <c r="C18" i="2" s="1"/>
  <c r="B25" i="2"/>
  <c r="H24" i="2"/>
  <c r="J24" i="2" l="1"/>
  <c r="F23" i="2"/>
  <c r="G18" i="2"/>
  <c r="C19" i="2" s="1"/>
  <c r="G19" i="2" s="1"/>
  <c r="C20" i="2" s="1"/>
  <c r="H25" i="2"/>
  <c r="B26" i="2"/>
  <c r="J25" i="2" l="1"/>
  <c r="F24" i="2"/>
  <c r="G20" i="2"/>
  <c r="C21" i="2" s="1"/>
  <c r="B27" i="2"/>
  <c r="H26" i="2"/>
  <c r="J26" i="2" l="1"/>
  <c r="F25" i="2"/>
  <c r="G21" i="2"/>
  <c r="C22" i="2" s="1"/>
  <c r="H27" i="2"/>
  <c r="B28" i="2"/>
  <c r="J27" i="2" l="1"/>
  <c r="F26" i="2"/>
  <c r="G22" i="2"/>
  <c r="C23" i="2" s="1"/>
  <c r="B29" i="2"/>
  <c r="H28" i="2"/>
  <c r="J28" i="2" l="1"/>
  <c r="F28" i="2" s="1"/>
  <c r="F27" i="2"/>
  <c r="G23" i="2"/>
  <c r="C24" i="2" s="1"/>
  <c r="H29" i="2"/>
  <c r="B30" i="2"/>
  <c r="G24" i="2" l="1"/>
  <c r="C25" i="2" s="1"/>
  <c r="B31" i="2"/>
  <c r="H30" i="2"/>
  <c r="G25" i="2" l="1"/>
  <c r="C26" i="2" s="1"/>
  <c r="H31" i="2"/>
  <c r="B32" i="2"/>
  <c r="G26" i="2" l="1"/>
  <c r="C27" i="2" s="1"/>
  <c r="B33" i="2"/>
  <c r="H32" i="2"/>
  <c r="G27" i="2" l="1"/>
  <c r="C28" i="2" s="1"/>
  <c r="H33" i="2"/>
  <c r="B34" i="2"/>
  <c r="G28" i="2" l="1"/>
  <c r="C29" i="2" s="1"/>
  <c r="B35" i="2"/>
  <c r="H34" i="2"/>
  <c r="G29" i="2" l="1"/>
  <c r="C30" i="2" s="1"/>
  <c r="H35" i="2"/>
  <c r="B36" i="2"/>
  <c r="G30" i="2" l="1"/>
  <c r="C31" i="2" s="1"/>
  <c r="B37" i="2"/>
  <c r="H36" i="2"/>
  <c r="G31" i="2" l="1"/>
  <c r="C32" i="2" s="1"/>
  <c r="H37" i="2"/>
  <c r="B38" i="2"/>
  <c r="G32" i="2" l="1"/>
  <c r="C33" i="2" s="1"/>
  <c r="B39" i="2"/>
  <c r="H38" i="2"/>
  <c r="G33" i="2" l="1"/>
  <c r="C34" i="2" s="1"/>
  <c r="H39" i="2"/>
  <c r="B40" i="2"/>
  <c r="G34" i="2" l="1"/>
  <c r="C35" i="2" s="1"/>
  <c r="B41" i="2"/>
  <c r="H40" i="2"/>
  <c r="G35" i="2" l="1"/>
  <c r="C36" i="2" s="1"/>
  <c r="H41" i="2"/>
  <c r="B42" i="2"/>
  <c r="G36" i="2" l="1"/>
  <c r="C37" i="2" s="1"/>
  <c r="B43" i="2"/>
  <c r="H42" i="2"/>
  <c r="G37" i="2" l="1"/>
  <c r="C38" i="2" s="1"/>
  <c r="H43" i="2"/>
  <c r="B44" i="2"/>
  <c r="G38" i="2" l="1"/>
  <c r="C39" i="2" s="1"/>
  <c r="B45" i="2"/>
  <c r="H44" i="2"/>
  <c r="G39" i="2" l="1"/>
  <c r="C40" i="2" s="1"/>
  <c r="H45" i="2"/>
  <c r="B46" i="2"/>
  <c r="G40" i="2" l="1"/>
  <c r="C41" i="2" s="1"/>
  <c r="B47" i="2"/>
  <c r="H46" i="2"/>
  <c r="G41" i="2" l="1"/>
  <c r="C42" i="2" s="1"/>
  <c r="H47" i="2"/>
  <c r="B48" i="2"/>
  <c r="G42" i="2" l="1"/>
  <c r="C43" i="2" s="1"/>
  <c r="B49" i="2"/>
  <c r="H48" i="2"/>
  <c r="G43" i="2" l="1"/>
  <c r="C44" i="2" s="1"/>
  <c r="H49" i="2"/>
  <c r="B50" i="2"/>
  <c r="G44" i="2" l="1"/>
  <c r="C45" i="2" s="1"/>
  <c r="B51" i="2"/>
  <c r="H50" i="2"/>
  <c r="G45" i="2" l="1"/>
  <c r="C46" i="2" s="1"/>
  <c r="H51" i="2"/>
  <c r="B52" i="2"/>
  <c r="G46" i="2" l="1"/>
  <c r="C47" i="2" s="1"/>
  <c r="B53" i="2"/>
  <c r="H52" i="2"/>
  <c r="G47" i="2" l="1"/>
  <c r="C48" i="2" s="1"/>
  <c r="H53" i="2"/>
  <c r="B54" i="2"/>
  <c r="G48" i="2" l="1"/>
  <c r="C49" i="2" s="1"/>
  <c r="B55" i="2"/>
  <c r="H54" i="2"/>
  <c r="G49" i="2" l="1"/>
  <c r="C50" i="2" s="1"/>
  <c r="H55" i="2"/>
  <c r="B56" i="2"/>
  <c r="G50" i="2" l="1"/>
  <c r="C51" i="2" s="1"/>
  <c r="B57" i="2"/>
  <c r="H56" i="2"/>
  <c r="G51" i="2" l="1"/>
  <c r="C52" i="2" s="1"/>
  <c r="H57" i="2"/>
  <c r="G52" i="2" l="1"/>
  <c r="C53" i="2" s="1"/>
  <c r="G53" i="2" l="1"/>
  <c r="C54" i="2" s="1"/>
  <c r="G54" i="2" l="1"/>
  <c r="C55" i="2" s="1"/>
  <c r="G55" i="2" l="1"/>
  <c r="C56" i="2" s="1"/>
  <c r="G56" i="2" l="1"/>
  <c r="C57" i="2" s="1"/>
  <c r="G57" i="2" s="1"/>
</calcChain>
</file>

<file path=xl/sharedStrings.xml><?xml version="1.0" encoding="utf-8"?>
<sst xmlns="http://schemas.openxmlformats.org/spreadsheetml/2006/main" count="37" uniqueCount="34">
  <si>
    <r>
      <rPr>
        <b/>
        <sz val="22"/>
        <color rgb="FF00B050"/>
        <rFont val="Calibri"/>
        <family val="2"/>
        <scheme val="minor"/>
      </rPr>
      <t>Fin</t>
    </r>
    <r>
      <rPr>
        <b/>
        <sz val="22"/>
        <color theme="1" tint="0.34998626667073579"/>
        <rFont val="Calibri"/>
        <family val="2"/>
        <scheme val="minor"/>
      </rPr>
      <t>Shiksha</t>
    </r>
  </si>
  <si>
    <t>Income</t>
  </si>
  <si>
    <t>Age</t>
  </si>
  <si>
    <t>Retirement Age</t>
  </si>
  <si>
    <t>Monthly expenses</t>
  </si>
  <si>
    <t>Expected Salary Increase</t>
  </si>
  <si>
    <t>Expected inflation</t>
  </si>
  <si>
    <t>Current Net Savings</t>
  </si>
  <si>
    <t>Major Financial Goals</t>
  </si>
  <si>
    <t>Buy a House in 2020</t>
  </si>
  <si>
    <t>Kid's higher education in 2025</t>
  </si>
  <si>
    <t>Kid's wedding in 2030</t>
  </si>
  <si>
    <t>Interest Rate on home loans</t>
  </si>
  <si>
    <t>Asset Classes Returns</t>
  </si>
  <si>
    <t>Equities</t>
  </si>
  <si>
    <t>Debt</t>
  </si>
  <si>
    <t>Real Estate</t>
  </si>
  <si>
    <t>Given below are some data points about a person. Create a simple financial plan for the person, and comment whether he is able to meet his financial goals. He would want to purchase the home with a 50:50 loan and personal money usage. He would like to check if a loan tenure of 15 years is feasible. Also, based on the life expectancy of 80 years, what is the return requirement? What asset allocation would you recommend, and what insurance cover should he take today?</t>
  </si>
  <si>
    <t>Expected Returns</t>
  </si>
  <si>
    <t>Inflation</t>
  </si>
  <si>
    <t>Expected Increase in Salary</t>
  </si>
  <si>
    <t>Year</t>
  </si>
  <si>
    <t>Net Investments</t>
  </si>
  <si>
    <t>Salary</t>
  </si>
  <si>
    <t>Expenses</t>
  </si>
  <si>
    <t>Savings</t>
  </si>
  <si>
    <t>Net Investments end of year</t>
  </si>
  <si>
    <t>Financial Goals</t>
  </si>
  <si>
    <t>Loans</t>
  </si>
  <si>
    <t>Loan Repayment</t>
  </si>
  <si>
    <t>Years Left</t>
  </si>
  <si>
    <t>Inflated Goal Value</t>
  </si>
  <si>
    <t>loan Tenure</t>
  </si>
  <si>
    <t>Loan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</si>
</sst>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_ [$₹-4009]\ * #,##0.00_ ;_ [$₹-4009]\ * \-#,##0.00_ ;_ [$₹-4009]\ * &quot;-&quot;??_ ;_ @_ "/>
  </numFmts>
  <fonts count="6" x14ac:knownFonts="1">
    <font>
      <sz val="11"/>
      <color theme="1"/>
      <name val="Calibri"/>
      <family val="2"/>
      <scheme val="minor"/>
    </font>
    <font>
      <sz val="11"/>
      <color theme="1"/>
      <name val="Calibri"/>
      <family val="2"/>
      <scheme val="minor"/>
    </font>
    <font>
      <b/>
      <sz val="22"/>
      <color theme="1"/>
      <name val="Calibri"/>
      <family val="2"/>
      <scheme val="minor"/>
    </font>
    <font>
      <b/>
      <sz val="22"/>
      <color rgb="FF00B050"/>
      <name val="Calibri"/>
      <family val="2"/>
      <scheme val="minor"/>
    </font>
    <font>
      <b/>
      <sz val="22"/>
      <color theme="1" tint="0.34998626667073579"/>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9" fontId="0" fillId="0" borderId="0" xfId="0" applyNumberFormat="1"/>
    <xf numFmtId="164" fontId="0" fillId="0" borderId="0" xfId="1" applyNumberFormat="1" applyFont="1"/>
    <xf numFmtId="0" fontId="5" fillId="0" borderId="0" xfId="0" applyFont="1"/>
    <xf numFmtId="0" fontId="0" fillId="0" borderId="0" xfId="0" applyAlignment="1">
      <alignment horizontal="center"/>
    </xf>
    <xf numFmtId="0" fontId="2" fillId="0" borderId="0" xfId="0" applyFont="1" applyAlignment="1"/>
    <xf numFmtId="9" fontId="0" fillId="0" borderId="0" xfId="2" applyFont="1" applyAlignment="1">
      <alignment horizontal="right"/>
    </xf>
    <xf numFmtId="0" fontId="0" fillId="0" borderId="0" xfId="0" applyAlignment="1">
      <alignment horizontal="left"/>
    </xf>
    <xf numFmtId="165" fontId="0" fillId="0" borderId="0" xfId="1" applyNumberFormat="1" applyFont="1"/>
    <xf numFmtId="165" fontId="0" fillId="0" borderId="0" xfId="0" applyNumberFormat="1"/>
    <xf numFmtId="0" fontId="0" fillId="2" borderId="0" xfId="0" applyFill="1"/>
    <xf numFmtId="43" fontId="0" fillId="2" borderId="0" xfId="1" applyFont="1" applyFill="1"/>
    <xf numFmtId="9" fontId="0" fillId="0" borderId="0" xfId="0" applyNumberFormat="1" applyAlignment="1">
      <alignment horizontal="right"/>
    </xf>
    <xf numFmtId="0" fontId="2" fillId="0" borderId="0" xfId="0" applyFont="1" applyAlignment="1">
      <alignment horizontal="center"/>
    </xf>
    <xf numFmtId="0" fontId="0" fillId="0" borderId="0" xfId="0"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19050</xdr:rowOff>
    </xdr:from>
    <xdr:to>
      <xdr:col>5</xdr:col>
      <xdr:colOff>568350</xdr:colOff>
      <xdr:row>1</xdr:row>
      <xdr:rowOff>166857</xdr:rowOff>
    </xdr:to>
    <xdr:pic>
      <xdr:nvPicPr>
        <xdr:cNvPr id="2" name="Picture 1"/>
        <xdr:cNvPicPr>
          <a:picLocks/>
        </xdr:cNvPicPr>
      </xdr:nvPicPr>
      <xdr:blipFill>
        <a:blip xmlns:r="http://schemas.openxmlformats.org/officeDocument/2006/relationships" r:embed="rId1"/>
        <a:stretch>
          <a:fillRect/>
        </a:stretch>
      </xdr:blipFill>
      <xdr:spPr>
        <a:xfrm>
          <a:off x="3238500" y="19050"/>
          <a:ext cx="511200" cy="509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342900</xdr:colOff>
      <xdr:row>0</xdr:row>
      <xdr:rowOff>0</xdr:rowOff>
    </xdr:from>
    <xdr:to>
      <xdr:col>7</xdr:col>
      <xdr:colOff>854100</xdr:colOff>
      <xdr:row>1</xdr:row>
      <xdr:rowOff>147807</xdr:rowOff>
    </xdr:to>
    <xdr:pic>
      <xdr:nvPicPr>
        <xdr:cNvPr id="2" name="Picture 1"/>
        <xdr:cNvPicPr>
          <a:picLocks/>
        </xdr:cNvPicPr>
      </xdr:nvPicPr>
      <xdr:blipFill>
        <a:blip xmlns:r="http://schemas.openxmlformats.org/officeDocument/2006/relationships" r:embed="rId1"/>
        <a:stretch>
          <a:fillRect/>
        </a:stretch>
      </xdr:blipFill>
      <xdr:spPr>
        <a:xfrm>
          <a:off x="5391150" y="0"/>
          <a:ext cx="511200" cy="5097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120" zoomScaleNormal="120" workbookViewId="0">
      <pane ySplit="3" topLeftCell="A4" activePane="bottomLeft" state="frozen"/>
      <selection pane="bottomLeft" activeCell="E21" sqref="E21"/>
    </sheetView>
  </sheetViews>
  <sheetFormatPr defaultRowHeight="15" x14ac:dyDescent="0.25"/>
  <cols>
    <col min="1" max="1" width="27.7109375" bestFit="1" customWidth="1"/>
    <col min="2" max="2" width="12.5703125" bestFit="1" customWidth="1"/>
    <col min="3" max="3" width="11.7109375" bestFit="1" customWidth="1"/>
    <col min="5" max="5" width="18.28515625" bestFit="1" customWidth="1"/>
  </cols>
  <sheetData>
    <row r="1" spans="1:8" ht="28.5" x14ac:dyDescent="0.45">
      <c r="A1" s="13" t="s">
        <v>0</v>
      </c>
      <c r="B1" s="13"/>
    </row>
    <row r="5" spans="1:8" ht="15" customHeight="1" x14ac:dyDescent="0.25">
      <c r="A5" s="14" t="s">
        <v>17</v>
      </c>
      <c r="B5" s="14"/>
      <c r="C5" s="14"/>
      <c r="D5" s="14"/>
      <c r="E5" s="14"/>
      <c r="F5" s="14"/>
      <c r="G5" s="14"/>
      <c r="H5" s="14"/>
    </row>
    <row r="6" spans="1:8" x14ac:dyDescent="0.25">
      <c r="A6" s="14"/>
      <c r="B6" s="14"/>
      <c r="C6" s="14"/>
      <c r="D6" s="14"/>
      <c r="E6" s="14"/>
      <c r="F6" s="14"/>
      <c r="G6" s="14"/>
      <c r="H6" s="14"/>
    </row>
    <row r="7" spans="1:8" x14ac:dyDescent="0.25">
      <c r="A7" s="14"/>
      <c r="B7" s="14"/>
      <c r="C7" s="14"/>
      <c r="D7" s="14"/>
      <c r="E7" s="14"/>
      <c r="F7" s="14"/>
      <c r="G7" s="14"/>
      <c r="H7" s="14"/>
    </row>
    <row r="8" spans="1:8" x14ac:dyDescent="0.25">
      <c r="A8" s="14"/>
      <c r="B8" s="14"/>
      <c r="C8" s="14"/>
      <c r="D8" s="14"/>
      <c r="E8" s="14"/>
      <c r="F8" s="14"/>
      <c r="G8" s="14"/>
      <c r="H8" s="14"/>
    </row>
    <row r="9" spans="1:8" x14ac:dyDescent="0.25">
      <c r="A9" s="14"/>
      <c r="B9" s="14"/>
      <c r="C9" s="14"/>
      <c r="D9" s="14"/>
      <c r="E9" s="14"/>
      <c r="F9" s="14"/>
      <c r="G9" s="14"/>
      <c r="H9" s="14"/>
    </row>
    <row r="10" spans="1:8" x14ac:dyDescent="0.25">
      <c r="A10" s="14"/>
      <c r="B10" s="14"/>
      <c r="C10" s="14"/>
      <c r="D10" s="14"/>
      <c r="E10" s="14"/>
      <c r="F10" s="14"/>
      <c r="G10" s="14"/>
      <c r="H10" s="14"/>
    </row>
    <row r="12" spans="1:8" x14ac:dyDescent="0.25">
      <c r="A12" t="s">
        <v>1</v>
      </c>
      <c r="B12" s="2">
        <v>1200000</v>
      </c>
    </row>
    <row r="13" spans="1:8" x14ac:dyDescent="0.25">
      <c r="A13" t="s">
        <v>2</v>
      </c>
      <c r="B13" s="2">
        <v>32</v>
      </c>
    </row>
    <row r="14" spans="1:8" x14ac:dyDescent="0.25">
      <c r="A14" t="s">
        <v>3</v>
      </c>
      <c r="B14" s="2">
        <v>60</v>
      </c>
    </row>
    <row r="15" spans="1:8" x14ac:dyDescent="0.25">
      <c r="A15" t="s">
        <v>4</v>
      </c>
      <c r="B15" s="2">
        <v>75000</v>
      </c>
    </row>
    <row r="16" spans="1:8" x14ac:dyDescent="0.25">
      <c r="A16" t="s">
        <v>5</v>
      </c>
      <c r="B16" s="1">
        <v>0.1</v>
      </c>
    </row>
    <row r="17" spans="1:5" x14ac:dyDescent="0.25">
      <c r="A17" t="s">
        <v>6</v>
      </c>
      <c r="B17" s="1">
        <v>0.08</v>
      </c>
    </row>
    <row r="18" spans="1:5" x14ac:dyDescent="0.25">
      <c r="A18" t="s">
        <v>7</v>
      </c>
      <c r="B18" s="2">
        <v>4000000</v>
      </c>
    </row>
    <row r="19" spans="1:5" x14ac:dyDescent="0.25">
      <c r="B19" s="2"/>
    </row>
    <row r="20" spans="1:5" x14ac:dyDescent="0.25">
      <c r="A20" s="3" t="s">
        <v>8</v>
      </c>
      <c r="B20" s="2"/>
      <c r="C20" t="s">
        <v>30</v>
      </c>
      <c r="D20" s="10" t="s">
        <v>21</v>
      </c>
      <c r="E20" s="10" t="s">
        <v>31</v>
      </c>
    </row>
    <row r="21" spans="1:5" x14ac:dyDescent="0.25">
      <c r="A21" t="s">
        <v>9</v>
      </c>
      <c r="B21" s="2">
        <v>8500000</v>
      </c>
      <c r="C21">
        <v>5</v>
      </c>
      <c r="D21" s="10">
        <v>2020</v>
      </c>
      <c r="E21" s="11">
        <f>(B21*((1+$B$17)^C21))/10^5</f>
        <v>124.89288652800003</v>
      </c>
    </row>
    <row r="22" spans="1:5" x14ac:dyDescent="0.25">
      <c r="A22" t="s">
        <v>10</v>
      </c>
      <c r="B22" s="2">
        <v>4000000</v>
      </c>
      <c r="C22">
        <v>10</v>
      </c>
      <c r="D22" s="10">
        <v>2025</v>
      </c>
      <c r="E22" s="11">
        <f t="shared" ref="E22:E23" si="0">(B22*((1+$B$17)^C22))/10^5</f>
        <v>86.35699989091151</v>
      </c>
    </row>
    <row r="23" spans="1:5" x14ac:dyDescent="0.25">
      <c r="A23" t="s">
        <v>11</v>
      </c>
      <c r="B23" s="2">
        <v>1500000</v>
      </c>
      <c r="C23">
        <v>15</v>
      </c>
      <c r="D23" s="10">
        <v>2030</v>
      </c>
      <c r="E23" s="11">
        <f t="shared" si="0"/>
        <v>47.582536712974075</v>
      </c>
    </row>
    <row r="25" spans="1:5" x14ac:dyDescent="0.25">
      <c r="A25" t="s">
        <v>12</v>
      </c>
      <c r="B25" s="1">
        <v>0.1</v>
      </c>
    </row>
    <row r="27" spans="1:5" x14ac:dyDescent="0.25">
      <c r="A27" s="3" t="s">
        <v>13</v>
      </c>
    </row>
    <row r="29" spans="1:5" x14ac:dyDescent="0.25">
      <c r="A29" t="s">
        <v>14</v>
      </c>
      <c r="B29" s="1">
        <v>0.15</v>
      </c>
    </row>
    <row r="30" spans="1:5" x14ac:dyDescent="0.25">
      <c r="A30" t="s">
        <v>15</v>
      </c>
      <c r="B30" s="1">
        <v>0.08</v>
      </c>
    </row>
    <row r="31" spans="1:5" x14ac:dyDescent="0.25">
      <c r="A31" t="s">
        <v>16</v>
      </c>
      <c r="B31" s="1">
        <v>0.1</v>
      </c>
    </row>
  </sheetData>
  <dataConsolidate/>
  <mergeCells count="2">
    <mergeCell ref="A1:B1"/>
    <mergeCell ref="A5: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abSelected="1" zoomScale="110" zoomScaleNormal="110" workbookViewId="0">
      <pane ySplit="3" topLeftCell="A4" activePane="bottomLeft" state="frozen"/>
      <selection pane="bottomLeft" activeCell="A14" sqref="A14"/>
    </sheetView>
  </sheetViews>
  <sheetFormatPr defaultRowHeight="15" x14ac:dyDescent="0.25"/>
  <cols>
    <col min="1" max="1" width="13.85546875" customWidth="1"/>
    <col min="2" max="2" width="10.5703125" customWidth="1"/>
    <col min="3" max="3" width="16" bestFit="1" customWidth="1"/>
    <col min="4" max="4" width="13.28515625" bestFit="1" customWidth="1"/>
    <col min="5" max="6" width="12.140625" bestFit="1" customWidth="1"/>
    <col min="7" max="7" width="27.7109375" bestFit="1" customWidth="1"/>
    <col min="8" max="8" width="16.85546875" bestFit="1" customWidth="1"/>
    <col min="9" max="9" width="12.85546875" bestFit="1" customWidth="1"/>
    <col min="10" max="10" width="16.7109375" bestFit="1" customWidth="1"/>
  </cols>
  <sheetData>
    <row r="1" spans="1:10" ht="28.5" x14ac:dyDescent="0.45">
      <c r="A1" s="13" t="s">
        <v>0</v>
      </c>
      <c r="B1" s="13"/>
      <c r="C1" s="5"/>
    </row>
    <row r="4" spans="1:10" x14ac:dyDescent="0.25">
      <c r="A4" s="7" t="s">
        <v>18</v>
      </c>
      <c r="C4" s="6">
        <v>0.1</v>
      </c>
      <c r="E4" t="s">
        <v>32</v>
      </c>
      <c r="F4">
        <v>15</v>
      </c>
    </row>
    <row r="5" spans="1:10" x14ac:dyDescent="0.25">
      <c r="A5" s="7" t="s">
        <v>19</v>
      </c>
      <c r="B5" s="4"/>
      <c r="C5" s="6">
        <v>0.08</v>
      </c>
      <c r="D5" s="4"/>
      <c r="E5" s="4" t="s">
        <v>33</v>
      </c>
      <c r="F5" s="12">
        <v>0.1</v>
      </c>
      <c r="G5" s="4"/>
      <c r="H5" s="4"/>
    </row>
    <row r="6" spans="1:10" x14ac:dyDescent="0.25">
      <c r="A6" s="7" t="s">
        <v>20</v>
      </c>
      <c r="C6" s="6">
        <v>0.1</v>
      </c>
      <c r="D6" s="2"/>
      <c r="E6" s="2"/>
      <c r="F6" s="2"/>
      <c r="G6" s="2"/>
      <c r="H6" s="2"/>
    </row>
    <row r="7" spans="1:10" x14ac:dyDescent="0.25">
      <c r="C7" s="2"/>
      <c r="D7" s="2"/>
      <c r="E7" s="2"/>
      <c r="F7" s="2"/>
      <c r="G7" s="2"/>
      <c r="H7" s="2"/>
    </row>
    <row r="8" spans="1:10" x14ac:dyDescent="0.25">
      <c r="A8" s="7" t="s">
        <v>2</v>
      </c>
      <c r="B8" t="s">
        <v>21</v>
      </c>
      <c r="C8" s="2" t="s">
        <v>22</v>
      </c>
      <c r="D8" s="2" t="s">
        <v>23</v>
      </c>
      <c r="E8" s="2" t="s">
        <v>24</v>
      </c>
      <c r="F8" s="2" t="s">
        <v>25</v>
      </c>
      <c r="G8" s="2" t="s">
        <v>26</v>
      </c>
      <c r="H8" s="2" t="s">
        <v>27</v>
      </c>
      <c r="I8" s="2" t="s">
        <v>28</v>
      </c>
      <c r="J8" s="2" t="s">
        <v>29</v>
      </c>
    </row>
    <row r="9" spans="1:10" x14ac:dyDescent="0.25">
      <c r="A9" s="4">
        <v>32</v>
      </c>
      <c r="B9" s="4">
        <v>2015</v>
      </c>
      <c r="C9" s="8">
        <f>'Financial Planning'!B18/10^5</f>
        <v>40</v>
      </c>
      <c r="D9" s="8">
        <f>'Financial Planning'!B12/10^5</f>
        <v>12</v>
      </c>
      <c r="E9" s="8">
        <f>'Financial Planning'!B15*12/10^5</f>
        <v>9</v>
      </c>
      <c r="F9" s="8">
        <f>D9-E9</f>
        <v>3</v>
      </c>
      <c r="G9" s="8">
        <f>C9*(1+$C$4)+F9</f>
        <v>47</v>
      </c>
      <c r="H9" s="8">
        <f>IFERROR(VLOOKUP(B9,'Financial Planning'!$D$21:$E$23,2,0),0)</f>
        <v>0</v>
      </c>
      <c r="I9" s="8">
        <v>0</v>
      </c>
      <c r="J9" s="8">
        <v>0</v>
      </c>
    </row>
    <row r="10" spans="1:10" x14ac:dyDescent="0.25">
      <c r="A10" s="4">
        <f>A9+1</f>
        <v>33</v>
      </c>
      <c r="B10" s="4">
        <f>B9+1</f>
        <v>2016</v>
      </c>
      <c r="C10" s="8">
        <f>G9-H9+I9</f>
        <v>47</v>
      </c>
      <c r="D10" s="8">
        <f>IF(A10&gt;60,0,D9*(1+$C$6))</f>
        <v>13.200000000000001</v>
      </c>
      <c r="E10" s="8">
        <f>E9*(1+$C$5)</f>
        <v>9.7200000000000006</v>
      </c>
      <c r="F10" s="8">
        <f>D10-E10</f>
        <v>3.4800000000000004</v>
      </c>
      <c r="G10" s="8">
        <f>C10*(1+$C$4)+F10</f>
        <v>55.180000000000007</v>
      </c>
      <c r="H10" s="8">
        <f>IFERROR(VLOOKUP(B10,'Financial Planning'!$D$21:$E$23,2,0),0)</f>
        <v>0</v>
      </c>
      <c r="I10" s="8">
        <v>0</v>
      </c>
      <c r="J10" s="9"/>
    </row>
    <row r="11" spans="1:10" x14ac:dyDescent="0.25">
      <c r="A11" s="4">
        <f t="shared" ref="A11:A16" si="0">A10+1</f>
        <v>34</v>
      </c>
      <c r="B11" s="4">
        <f t="shared" ref="B11:B16" si="1">B10+1</f>
        <v>2017</v>
      </c>
      <c r="C11" s="8">
        <f t="shared" ref="C11:C16" si="2">G10-H10+I10</f>
        <v>55.180000000000007</v>
      </c>
      <c r="D11" s="8">
        <f t="shared" ref="D11:D57" si="3">IF(A11&gt;60,0,D10*(1+$C$6))</f>
        <v>14.520000000000003</v>
      </c>
      <c r="E11" s="8">
        <f t="shared" ref="E11:E16" si="4">E10*(1+$C$5)</f>
        <v>10.497600000000002</v>
      </c>
      <c r="F11" s="8">
        <f t="shared" ref="F11:F13" si="5">D11-E11</f>
        <v>4.0224000000000011</v>
      </c>
      <c r="G11" s="8">
        <f t="shared" ref="G11:G16" si="6">C11*(1+$C$4)+F11</f>
        <v>64.720400000000012</v>
      </c>
      <c r="H11" s="8">
        <f>IFERROR(VLOOKUP(B11,'Financial Planning'!$D$21:$E$23,2,0),0)</f>
        <v>0</v>
      </c>
      <c r="I11" s="9"/>
      <c r="J11" s="9"/>
    </row>
    <row r="12" spans="1:10" x14ac:dyDescent="0.25">
      <c r="A12" s="4">
        <f t="shared" si="0"/>
        <v>35</v>
      </c>
      <c r="B12" s="4">
        <f t="shared" si="1"/>
        <v>2018</v>
      </c>
      <c r="C12" s="8">
        <f t="shared" si="2"/>
        <v>64.720400000000012</v>
      </c>
      <c r="D12" s="8">
        <f t="shared" si="3"/>
        <v>15.972000000000005</v>
      </c>
      <c r="E12" s="8">
        <f t="shared" si="4"/>
        <v>11.337408000000003</v>
      </c>
      <c r="F12" s="8">
        <f t="shared" si="5"/>
        <v>4.6345920000000014</v>
      </c>
      <c r="G12" s="8">
        <f t="shared" si="6"/>
        <v>75.827032000000017</v>
      </c>
      <c r="H12" s="8">
        <f>IFERROR(VLOOKUP(B12,'Financial Planning'!$D$21:$E$23,2,0),0)</f>
        <v>0</v>
      </c>
      <c r="I12" s="9"/>
      <c r="J12" s="9"/>
    </row>
    <row r="13" spans="1:10" x14ac:dyDescent="0.25">
      <c r="A13" s="4">
        <f t="shared" si="0"/>
        <v>36</v>
      </c>
      <c r="B13" s="4">
        <f t="shared" si="1"/>
        <v>2019</v>
      </c>
      <c r="C13" s="8">
        <f t="shared" si="2"/>
        <v>75.827032000000017</v>
      </c>
      <c r="D13" s="8">
        <f t="shared" si="3"/>
        <v>17.569200000000006</v>
      </c>
      <c r="E13" s="8">
        <f t="shared" si="4"/>
        <v>12.244400640000004</v>
      </c>
      <c r="F13" s="8">
        <f t="shared" si="5"/>
        <v>5.3247993600000019</v>
      </c>
      <c r="G13" s="8">
        <f t="shared" si="6"/>
        <v>88.734534560000029</v>
      </c>
      <c r="H13" s="8">
        <f>IFERROR(VLOOKUP(B13,'Financial Planning'!$D$21:$E$23,2,0),0)</f>
        <v>0</v>
      </c>
      <c r="I13" s="9"/>
      <c r="J13" s="9"/>
    </row>
    <row r="14" spans="1:10" x14ac:dyDescent="0.25">
      <c r="A14" s="4">
        <f t="shared" si="0"/>
        <v>37</v>
      </c>
      <c r="B14" s="4">
        <f t="shared" si="1"/>
        <v>2020</v>
      </c>
      <c r="C14" s="8">
        <f t="shared" si="2"/>
        <v>88.734534560000029</v>
      </c>
      <c r="D14" s="8">
        <f t="shared" si="3"/>
        <v>19.326120000000007</v>
      </c>
      <c r="E14" s="8">
        <f t="shared" si="4"/>
        <v>13.223952691200004</v>
      </c>
      <c r="F14" s="8">
        <f>D14-E14-J14</f>
        <v>-2.1079024403010838</v>
      </c>
      <c r="G14" s="8">
        <f t="shared" si="6"/>
        <v>95.500085575698947</v>
      </c>
      <c r="H14" s="8">
        <f>IFERROR(VLOOKUP(B14,'Financial Planning'!$D$21:$E$23,2,0),0)</f>
        <v>124.89288652800003</v>
      </c>
      <c r="I14" s="9">
        <f>H14/2</f>
        <v>62.446443264000017</v>
      </c>
      <c r="J14" s="9">
        <f>PMT(F5,F4,-I14)</f>
        <v>8.2100697491010859</v>
      </c>
    </row>
    <row r="15" spans="1:10" x14ac:dyDescent="0.25">
      <c r="A15" s="4">
        <f t="shared" si="0"/>
        <v>38</v>
      </c>
      <c r="B15" s="4">
        <f t="shared" si="1"/>
        <v>2021</v>
      </c>
      <c r="C15" s="8">
        <f t="shared" si="2"/>
        <v>33.05364231169893</v>
      </c>
      <c r="D15" s="8">
        <f t="shared" si="3"/>
        <v>21.258732000000009</v>
      </c>
      <c r="E15" s="8">
        <f t="shared" si="4"/>
        <v>14.281868906496006</v>
      </c>
      <c r="F15" s="8">
        <f t="shared" ref="F15:F57" si="7">D15-E15-J15</f>
        <v>-1.2332066555970833</v>
      </c>
      <c r="G15" s="8">
        <f t="shared" si="6"/>
        <v>35.125799887271739</v>
      </c>
      <c r="H15" s="8">
        <f>IFERROR(VLOOKUP(B15,'Financial Planning'!$D$21:$E$23,2,0),0)</f>
        <v>0</v>
      </c>
      <c r="I15" s="9"/>
      <c r="J15" s="9">
        <f>J14</f>
        <v>8.2100697491010859</v>
      </c>
    </row>
    <row r="16" spans="1:10" x14ac:dyDescent="0.25">
      <c r="A16" s="4">
        <f t="shared" si="0"/>
        <v>39</v>
      </c>
      <c r="B16" s="4">
        <f t="shared" si="1"/>
        <v>2022</v>
      </c>
      <c r="C16" s="8">
        <f t="shared" si="2"/>
        <v>35.125799887271739</v>
      </c>
      <c r="D16" s="8">
        <f t="shared" si="3"/>
        <v>23.384605200000014</v>
      </c>
      <c r="E16" s="8">
        <f t="shared" si="4"/>
        <v>15.424418419015687</v>
      </c>
      <c r="F16" s="8">
        <f t="shared" si="7"/>
        <v>-0.24988296811675959</v>
      </c>
      <c r="G16" s="8">
        <f t="shared" si="6"/>
        <v>38.388496907882157</v>
      </c>
      <c r="H16" s="8">
        <f>IFERROR(VLOOKUP(B16,'Financial Planning'!$D$21:$E$23,2,0),0)</f>
        <v>0</v>
      </c>
      <c r="J16" s="9">
        <f t="shared" ref="J16:J28" si="8">J15</f>
        <v>8.2100697491010859</v>
      </c>
    </row>
    <row r="17" spans="1:10" x14ac:dyDescent="0.25">
      <c r="A17" s="4">
        <f t="shared" ref="A17:A57" si="9">A16+1</f>
        <v>40</v>
      </c>
      <c r="B17" s="4">
        <f t="shared" ref="B17:B57" si="10">B16+1</f>
        <v>2023</v>
      </c>
      <c r="C17" s="8">
        <f t="shared" ref="C17:C57" si="11">G16-H16+I16</f>
        <v>38.388496907882157</v>
      </c>
      <c r="D17" s="8">
        <f t="shared" si="3"/>
        <v>25.723065720000015</v>
      </c>
      <c r="E17" s="8">
        <f t="shared" ref="E17:E57" si="12">E16*(1+$C$5)</f>
        <v>16.658371892536945</v>
      </c>
      <c r="F17" s="8">
        <f t="shared" si="7"/>
        <v>0.85462407836198473</v>
      </c>
      <c r="G17" s="8">
        <f t="shared" ref="G17:G57" si="13">C17*(1+$C$4)+F17</f>
        <v>43.081970677032359</v>
      </c>
      <c r="H17" s="8">
        <f>IFERROR(VLOOKUP(B17,'Financial Planning'!$D$21:$E$23,2,0),0)</f>
        <v>0</v>
      </c>
      <c r="J17" s="9">
        <f t="shared" si="8"/>
        <v>8.2100697491010859</v>
      </c>
    </row>
    <row r="18" spans="1:10" x14ac:dyDescent="0.25">
      <c r="A18" s="4">
        <f t="shared" si="9"/>
        <v>41</v>
      </c>
      <c r="B18" s="4">
        <f t="shared" si="10"/>
        <v>2024</v>
      </c>
      <c r="C18" s="8">
        <f t="shared" si="11"/>
        <v>43.081970677032359</v>
      </c>
      <c r="D18" s="8">
        <f t="shared" si="3"/>
        <v>28.295372292000017</v>
      </c>
      <c r="E18" s="8">
        <f t="shared" si="12"/>
        <v>17.991041643939901</v>
      </c>
      <c r="F18" s="8">
        <f t="shared" si="7"/>
        <v>2.0942608989590301</v>
      </c>
      <c r="G18" s="8">
        <f t="shared" si="13"/>
        <v>49.484428643694628</v>
      </c>
      <c r="H18" s="8">
        <f>IFERROR(VLOOKUP(B18,'Financial Planning'!$D$21:$E$23,2,0),0)</f>
        <v>0</v>
      </c>
      <c r="J18" s="9">
        <f t="shared" si="8"/>
        <v>8.2100697491010859</v>
      </c>
    </row>
    <row r="19" spans="1:10" x14ac:dyDescent="0.25">
      <c r="A19" s="4">
        <f t="shared" si="9"/>
        <v>42</v>
      </c>
      <c r="B19" s="4">
        <f t="shared" si="10"/>
        <v>2025</v>
      </c>
      <c r="C19" s="8">
        <f t="shared" si="11"/>
        <v>49.484428643694628</v>
      </c>
      <c r="D19" s="8">
        <f t="shared" si="3"/>
        <v>31.124909521200021</v>
      </c>
      <c r="E19" s="8">
        <f t="shared" si="12"/>
        <v>19.430324975455093</v>
      </c>
      <c r="F19" s="8">
        <f t="shared" si="7"/>
        <v>3.4845147966438414</v>
      </c>
      <c r="G19" s="8">
        <f t="shared" si="13"/>
        <v>57.917386304707939</v>
      </c>
      <c r="H19" s="8">
        <f>IFERROR(VLOOKUP(B19,'Financial Planning'!$D$21:$E$23,2,0),0)</f>
        <v>86.35699989091151</v>
      </c>
      <c r="J19" s="9">
        <f t="shared" si="8"/>
        <v>8.2100697491010859</v>
      </c>
    </row>
    <row r="20" spans="1:10" x14ac:dyDescent="0.25">
      <c r="A20" s="4">
        <f t="shared" si="9"/>
        <v>43</v>
      </c>
      <c r="B20" s="4">
        <f t="shared" si="10"/>
        <v>2026</v>
      </c>
      <c r="C20" s="8">
        <f t="shared" si="11"/>
        <v>-28.439613586203571</v>
      </c>
      <c r="D20" s="8">
        <f t="shared" si="3"/>
        <v>34.237400473320022</v>
      </c>
      <c r="E20" s="8">
        <f t="shared" si="12"/>
        <v>20.984750973491501</v>
      </c>
      <c r="F20" s="8">
        <f t="shared" si="7"/>
        <v>5.0425797507274357</v>
      </c>
      <c r="G20" s="8">
        <f t="shared" si="13"/>
        <v>-26.240995194096492</v>
      </c>
      <c r="H20" s="8">
        <f>IFERROR(VLOOKUP(B20,'Financial Planning'!$D$21:$E$23,2,0),0)</f>
        <v>0</v>
      </c>
      <c r="J20" s="9">
        <f t="shared" si="8"/>
        <v>8.2100697491010859</v>
      </c>
    </row>
    <row r="21" spans="1:10" x14ac:dyDescent="0.25">
      <c r="A21" s="4">
        <f t="shared" si="9"/>
        <v>44</v>
      </c>
      <c r="B21" s="4">
        <f t="shared" si="10"/>
        <v>2027</v>
      </c>
      <c r="C21" s="8">
        <f t="shared" si="11"/>
        <v>-26.240995194096492</v>
      </c>
      <c r="D21" s="8">
        <f t="shared" si="3"/>
        <v>37.661140520652026</v>
      </c>
      <c r="E21" s="8">
        <f t="shared" si="12"/>
        <v>22.663531051370821</v>
      </c>
      <c r="F21" s="8">
        <f t="shared" si="7"/>
        <v>6.7875397201801189</v>
      </c>
      <c r="G21" s="8">
        <f t="shared" si="13"/>
        <v>-22.077554993326025</v>
      </c>
      <c r="H21" s="8">
        <f>IFERROR(VLOOKUP(B21,'Financial Planning'!$D$21:$E$23,2,0),0)</f>
        <v>0</v>
      </c>
      <c r="J21" s="9">
        <f t="shared" si="8"/>
        <v>8.2100697491010859</v>
      </c>
    </row>
    <row r="22" spans="1:10" x14ac:dyDescent="0.25">
      <c r="A22" s="4">
        <f t="shared" si="9"/>
        <v>45</v>
      </c>
      <c r="B22" s="4">
        <f t="shared" si="10"/>
        <v>2028</v>
      </c>
      <c r="C22" s="8">
        <f t="shared" si="11"/>
        <v>-22.077554993326025</v>
      </c>
      <c r="D22" s="8">
        <f t="shared" si="3"/>
        <v>41.427254572717231</v>
      </c>
      <c r="E22" s="8">
        <f t="shared" si="12"/>
        <v>24.476613535480489</v>
      </c>
      <c r="F22" s="8">
        <f t="shared" si="7"/>
        <v>8.7405712881356568</v>
      </c>
      <c r="G22" s="8">
        <f t="shared" si="13"/>
        <v>-15.544739204522974</v>
      </c>
      <c r="H22" s="8">
        <f>IFERROR(VLOOKUP(B22,'Financial Planning'!$D$21:$E$23,2,0),0)</f>
        <v>0</v>
      </c>
      <c r="J22" s="9">
        <f t="shared" si="8"/>
        <v>8.2100697491010859</v>
      </c>
    </row>
    <row r="23" spans="1:10" x14ac:dyDescent="0.25">
      <c r="A23" s="4">
        <f t="shared" si="9"/>
        <v>46</v>
      </c>
      <c r="B23" s="4">
        <f t="shared" si="10"/>
        <v>2029</v>
      </c>
      <c r="C23" s="8">
        <f t="shared" si="11"/>
        <v>-15.544739204522974</v>
      </c>
      <c r="D23" s="8">
        <f t="shared" si="3"/>
        <v>45.569980029988962</v>
      </c>
      <c r="E23" s="8">
        <f t="shared" si="12"/>
        <v>26.434742618318928</v>
      </c>
      <c r="F23" s="8">
        <f t="shared" si="7"/>
        <v>10.925167662568947</v>
      </c>
      <c r="G23" s="8">
        <f t="shared" si="13"/>
        <v>-6.1740454624063243</v>
      </c>
      <c r="H23" s="8">
        <f>IFERROR(VLOOKUP(B23,'Financial Planning'!$D$21:$E$23,2,0),0)</f>
        <v>0</v>
      </c>
      <c r="J23" s="9">
        <f t="shared" si="8"/>
        <v>8.2100697491010859</v>
      </c>
    </row>
    <row r="24" spans="1:10" x14ac:dyDescent="0.25">
      <c r="A24" s="4">
        <f t="shared" si="9"/>
        <v>47</v>
      </c>
      <c r="B24" s="4">
        <f t="shared" si="10"/>
        <v>2030</v>
      </c>
      <c r="C24" s="8">
        <f t="shared" si="11"/>
        <v>-6.1740454624063243</v>
      </c>
      <c r="D24" s="8">
        <f t="shared" si="3"/>
        <v>50.126978032987864</v>
      </c>
      <c r="E24" s="8">
        <f t="shared" si="12"/>
        <v>28.549522027784445</v>
      </c>
      <c r="F24" s="8">
        <f t="shared" si="7"/>
        <v>13.367386256102334</v>
      </c>
      <c r="G24" s="8">
        <f t="shared" si="13"/>
        <v>6.5759362474553766</v>
      </c>
      <c r="H24" s="8">
        <f>IFERROR(VLOOKUP(B24,'Financial Planning'!$D$21:$E$23,2,0),0)</f>
        <v>47.582536712974075</v>
      </c>
      <c r="J24" s="9">
        <f t="shared" si="8"/>
        <v>8.2100697491010859</v>
      </c>
    </row>
    <row r="25" spans="1:10" x14ac:dyDescent="0.25">
      <c r="A25" s="4">
        <f t="shared" si="9"/>
        <v>48</v>
      </c>
      <c r="B25" s="4">
        <f t="shared" si="10"/>
        <v>2031</v>
      </c>
      <c r="C25" s="8">
        <f t="shared" si="11"/>
        <v>-41.006600465518702</v>
      </c>
      <c r="D25" s="8">
        <f t="shared" si="3"/>
        <v>55.139675836286656</v>
      </c>
      <c r="E25" s="8">
        <f t="shared" si="12"/>
        <v>30.833483790007204</v>
      </c>
      <c r="F25" s="8">
        <f t="shared" si="7"/>
        <v>16.096122297178368</v>
      </c>
      <c r="G25" s="8">
        <f t="shared" si="13"/>
        <v>-29.011138214892206</v>
      </c>
      <c r="H25" s="8">
        <f>IFERROR(VLOOKUP(B25,'Financial Planning'!$D$21:$E$23,2,0),0)</f>
        <v>0</v>
      </c>
      <c r="J25" s="9">
        <f t="shared" si="8"/>
        <v>8.2100697491010859</v>
      </c>
    </row>
    <row r="26" spans="1:10" x14ac:dyDescent="0.25">
      <c r="A26" s="4">
        <f t="shared" si="9"/>
        <v>49</v>
      </c>
      <c r="B26" s="4">
        <f t="shared" si="10"/>
        <v>2032</v>
      </c>
      <c r="C26" s="8">
        <f t="shared" si="11"/>
        <v>-29.011138214892206</v>
      </c>
      <c r="D26" s="8">
        <f t="shared" si="3"/>
        <v>60.653643419915326</v>
      </c>
      <c r="E26" s="8">
        <f t="shared" si="12"/>
        <v>33.300162493207779</v>
      </c>
      <c r="F26" s="8">
        <f t="shared" si="7"/>
        <v>19.14341117760646</v>
      </c>
      <c r="G26" s="8">
        <f t="shared" si="13"/>
        <v>-12.768840858774968</v>
      </c>
      <c r="H26" s="8">
        <f>IFERROR(VLOOKUP(B26,'Financial Planning'!$D$21:$E$23,2,0),0)</f>
        <v>0</v>
      </c>
      <c r="J26" s="9">
        <f t="shared" si="8"/>
        <v>8.2100697491010859</v>
      </c>
    </row>
    <row r="27" spans="1:10" x14ac:dyDescent="0.25">
      <c r="A27" s="4">
        <f t="shared" si="9"/>
        <v>50</v>
      </c>
      <c r="B27" s="4">
        <f t="shared" si="10"/>
        <v>2033</v>
      </c>
      <c r="C27" s="8">
        <f t="shared" si="11"/>
        <v>-12.768840858774968</v>
      </c>
      <c r="D27" s="8">
        <f t="shared" si="3"/>
        <v>66.719007761906866</v>
      </c>
      <c r="E27" s="8">
        <f t="shared" si="12"/>
        <v>35.964175492664403</v>
      </c>
      <c r="F27" s="8">
        <f t="shared" si="7"/>
        <v>22.544762520141376</v>
      </c>
      <c r="G27" s="8">
        <f t="shared" si="13"/>
        <v>8.4990375754889094</v>
      </c>
      <c r="H27" s="8">
        <f>IFERROR(VLOOKUP(B27,'Financial Planning'!$D$21:$E$23,2,0),0)</f>
        <v>0</v>
      </c>
      <c r="J27" s="9">
        <f t="shared" si="8"/>
        <v>8.2100697491010859</v>
      </c>
    </row>
    <row r="28" spans="1:10" x14ac:dyDescent="0.25">
      <c r="A28" s="4">
        <f t="shared" si="9"/>
        <v>51</v>
      </c>
      <c r="B28" s="4">
        <f t="shared" si="10"/>
        <v>2034</v>
      </c>
      <c r="C28" s="8">
        <f t="shared" si="11"/>
        <v>8.4990375754889094</v>
      </c>
      <c r="D28" s="8">
        <f t="shared" si="3"/>
        <v>73.390908538097563</v>
      </c>
      <c r="E28" s="8">
        <f t="shared" si="12"/>
        <v>38.84130953207756</v>
      </c>
      <c r="F28" s="8">
        <f t="shared" si="7"/>
        <v>26.339529256918915</v>
      </c>
      <c r="G28" s="8">
        <f t="shared" si="13"/>
        <v>35.688470589956715</v>
      </c>
      <c r="H28" s="8">
        <f>IFERROR(VLOOKUP(B28,'Financial Planning'!$D$21:$E$23,2,0),0)</f>
        <v>0</v>
      </c>
      <c r="J28" s="9">
        <f t="shared" si="8"/>
        <v>8.2100697491010859</v>
      </c>
    </row>
    <row r="29" spans="1:10" x14ac:dyDescent="0.25">
      <c r="A29" s="4">
        <f t="shared" si="9"/>
        <v>52</v>
      </c>
      <c r="B29" s="4">
        <f t="shared" si="10"/>
        <v>2035</v>
      </c>
      <c r="C29" s="8">
        <f t="shared" si="11"/>
        <v>35.688470589956715</v>
      </c>
      <c r="D29" s="8">
        <f t="shared" si="3"/>
        <v>80.729999391907327</v>
      </c>
      <c r="E29" s="8">
        <f t="shared" si="12"/>
        <v>41.948614294643768</v>
      </c>
      <c r="F29" s="8">
        <f t="shared" si="7"/>
        <v>38.781385097263559</v>
      </c>
      <c r="G29" s="8">
        <f t="shared" si="13"/>
        <v>78.038702746215947</v>
      </c>
      <c r="H29" s="8">
        <f>IFERROR(VLOOKUP(B29,'Financial Planning'!$D$21:$E$23,2,0),0)</f>
        <v>0</v>
      </c>
    </row>
    <row r="30" spans="1:10" x14ac:dyDescent="0.25">
      <c r="A30" s="4">
        <f t="shared" si="9"/>
        <v>53</v>
      </c>
      <c r="B30" s="4">
        <f t="shared" si="10"/>
        <v>2036</v>
      </c>
      <c r="C30" s="8">
        <f t="shared" si="11"/>
        <v>78.038702746215947</v>
      </c>
      <c r="D30" s="8">
        <f t="shared" si="3"/>
        <v>88.802999331098064</v>
      </c>
      <c r="E30" s="8">
        <f t="shared" si="12"/>
        <v>45.304503438215271</v>
      </c>
      <c r="F30" s="8">
        <f t="shared" si="7"/>
        <v>43.498495892882794</v>
      </c>
      <c r="G30" s="8">
        <f t="shared" si="13"/>
        <v>129.34106891372033</v>
      </c>
      <c r="H30" s="8">
        <f>IFERROR(VLOOKUP(B30,'Financial Planning'!$D$21:$E$23,2,0),0)</f>
        <v>0</v>
      </c>
    </row>
    <row r="31" spans="1:10" x14ac:dyDescent="0.25">
      <c r="A31" s="4">
        <f t="shared" si="9"/>
        <v>54</v>
      </c>
      <c r="B31" s="4">
        <f t="shared" si="10"/>
        <v>2037</v>
      </c>
      <c r="C31" s="8">
        <f t="shared" si="11"/>
        <v>129.34106891372033</v>
      </c>
      <c r="D31" s="8">
        <f t="shared" si="3"/>
        <v>97.683299264207875</v>
      </c>
      <c r="E31" s="8">
        <f t="shared" si="12"/>
        <v>48.928863713272499</v>
      </c>
      <c r="F31" s="8">
        <f t="shared" si="7"/>
        <v>48.754435550935376</v>
      </c>
      <c r="G31" s="8">
        <f t="shared" si="13"/>
        <v>191.02961135602774</v>
      </c>
      <c r="H31" s="8">
        <f>IFERROR(VLOOKUP(B31,'Financial Planning'!$D$21:$E$23,2,0),0)</f>
        <v>0</v>
      </c>
    </row>
    <row r="32" spans="1:10" x14ac:dyDescent="0.25">
      <c r="A32" s="4">
        <f t="shared" si="9"/>
        <v>55</v>
      </c>
      <c r="B32" s="4">
        <f t="shared" si="10"/>
        <v>2038</v>
      </c>
      <c r="C32" s="8">
        <f t="shared" si="11"/>
        <v>191.02961135602774</v>
      </c>
      <c r="D32" s="8">
        <f t="shared" si="3"/>
        <v>107.45162919062867</v>
      </c>
      <c r="E32" s="8">
        <f t="shared" si="12"/>
        <v>52.843172810334302</v>
      </c>
      <c r="F32" s="8">
        <f t="shared" si="7"/>
        <v>54.608456380294363</v>
      </c>
      <c r="G32" s="8">
        <f t="shared" si="13"/>
        <v>264.74102887192487</v>
      </c>
      <c r="H32" s="8">
        <f>IFERROR(VLOOKUP(B32,'Financial Planning'!$D$21:$E$23,2,0),0)</f>
        <v>0</v>
      </c>
    </row>
    <row r="33" spans="1:8" x14ac:dyDescent="0.25">
      <c r="A33" s="4">
        <f t="shared" si="9"/>
        <v>56</v>
      </c>
      <c r="B33" s="4">
        <f t="shared" si="10"/>
        <v>2039</v>
      </c>
      <c r="C33" s="8">
        <f t="shared" si="11"/>
        <v>264.74102887192487</v>
      </c>
      <c r="D33" s="8">
        <f t="shared" si="3"/>
        <v>118.19679210969154</v>
      </c>
      <c r="E33" s="8">
        <f t="shared" si="12"/>
        <v>57.070626635161048</v>
      </c>
      <c r="F33" s="8">
        <f t="shared" si="7"/>
        <v>61.126165474530495</v>
      </c>
      <c r="G33" s="8">
        <f t="shared" si="13"/>
        <v>352.34129723364788</v>
      </c>
      <c r="H33" s="8">
        <f>IFERROR(VLOOKUP(B33,'Financial Planning'!$D$21:$E$23,2,0),0)</f>
        <v>0</v>
      </c>
    </row>
    <row r="34" spans="1:8" x14ac:dyDescent="0.25">
      <c r="A34" s="4">
        <f t="shared" si="9"/>
        <v>57</v>
      </c>
      <c r="B34" s="4">
        <f t="shared" si="10"/>
        <v>2040</v>
      </c>
      <c r="C34" s="8">
        <f t="shared" si="11"/>
        <v>352.34129723364788</v>
      </c>
      <c r="D34" s="8">
        <f t="shared" si="3"/>
        <v>130.01647132066071</v>
      </c>
      <c r="E34" s="8">
        <f t="shared" si="12"/>
        <v>61.636276765973939</v>
      </c>
      <c r="F34" s="8">
        <f t="shared" si="7"/>
        <v>68.380194554686767</v>
      </c>
      <c r="G34" s="8">
        <f t="shared" si="13"/>
        <v>455.95562151169952</v>
      </c>
      <c r="H34" s="8">
        <f>IFERROR(VLOOKUP(B34,'Financial Planning'!$D$21:$E$23,2,0),0)</f>
        <v>0</v>
      </c>
    </row>
    <row r="35" spans="1:8" x14ac:dyDescent="0.25">
      <c r="A35" s="4">
        <f t="shared" si="9"/>
        <v>58</v>
      </c>
      <c r="B35" s="4">
        <f t="shared" si="10"/>
        <v>2041</v>
      </c>
      <c r="C35" s="8">
        <f t="shared" si="11"/>
        <v>455.95562151169952</v>
      </c>
      <c r="D35" s="8">
        <f t="shared" si="3"/>
        <v>143.01811845272681</v>
      </c>
      <c r="E35" s="8">
        <f t="shared" si="12"/>
        <v>66.567178907251858</v>
      </c>
      <c r="F35" s="8">
        <f t="shared" si="7"/>
        <v>76.450939545474952</v>
      </c>
      <c r="G35" s="8">
        <f t="shared" si="13"/>
        <v>578.00212320834441</v>
      </c>
      <c r="H35" s="8">
        <f>IFERROR(VLOOKUP(B35,'Financial Planning'!$D$21:$E$23,2,0),0)</f>
        <v>0</v>
      </c>
    </row>
    <row r="36" spans="1:8" x14ac:dyDescent="0.25">
      <c r="A36" s="4">
        <f t="shared" si="9"/>
        <v>59</v>
      </c>
      <c r="B36" s="4">
        <f t="shared" si="10"/>
        <v>2042</v>
      </c>
      <c r="C36" s="8">
        <f t="shared" si="11"/>
        <v>578.00212320834441</v>
      </c>
      <c r="D36" s="8">
        <f t="shared" si="3"/>
        <v>157.31993029799949</v>
      </c>
      <c r="E36" s="8">
        <f t="shared" si="12"/>
        <v>71.89255321983201</v>
      </c>
      <c r="F36" s="8">
        <f t="shared" si="7"/>
        <v>85.427377078167481</v>
      </c>
      <c r="G36" s="8">
        <f t="shared" si="13"/>
        <v>721.22971260734641</v>
      </c>
      <c r="H36" s="8">
        <f>IFERROR(VLOOKUP(B36,'Financial Planning'!$D$21:$E$23,2,0),0)</f>
        <v>0</v>
      </c>
    </row>
    <row r="37" spans="1:8" x14ac:dyDescent="0.25">
      <c r="A37" s="4">
        <f t="shared" si="9"/>
        <v>60</v>
      </c>
      <c r="B37" s="4">
        <f t="shared" si="10"/>
        <v>2043</v>
      </c>
      <c r="C37" s="8">
        <f t="shared" si="11"/>
        <v>721.22971260734641</v>
      </c>
      <c r="D37" s="8">
        <f t="shared" si="3"/>
        <v>173.05192332779944</v>
      </c>
      <c r="E37" s="8">
        <f t="shared" si="12"/>
        <v>77.643957477418581</v>
      </c>
      <c r="F37" s="8">
        <f t="shared" si="7"/>
        <v>95.407965850380862</v>
      </c>
      <c r="G37" s="8">
        <f t="shared" si="13"/>
        <v>888.76064971846199</v>
      </c>
      <c r="H37" s="8">
        <f>IFERROR(VLOOKUP(B37,'Financial Planning'!$D$21:$E$23,2,0),0)</f>
        <v>0</v>
      </c>
    </row>
    <row r="38" spans="1:8" x14ac:dyDescent="0.25">
      <c r="A38" s="4">
        <f t="shared" si="9"/>
        <v>61</v>
      </c>
      <c r="B38" s="4">
        <f t="shared" si="10"/>
        <v>2044</v>
      </c>
      <c r="C38" s="8">
        <f t="shared" si="11"/>
        <v>888.76064971846199</v>
      </c>
      <c r="D38" s="8">
        <f t="shared" si="3"/>
        <v>0</v>
      </c>
      <c r="E38" s="8">
        <f t="shared" si="12"/>
        <v>83.855474075612079</v>
      </c>
      <c r="F38" s="8">
        <f t="shared" si="7"/>
        <v>-83.855474075612079</v>
      </c>
      <c r="G38" s="8">
        <f t="shared" si="13"/>
        <v>893.78124061469623</v>
      </c>
      <c r="H38" s="8">
        <f>IFERROR(VLOOKUP(B38,'Financial Planning'!$D$21:$E$23,2,0),0)</f>
        <v>0</v>
      </c>
    </row>
    <row r="39" spans="1:8" x14ac:dyDescent="0.25">
      <c r="A39" s="4">
        <f t="shared" si="9"/>
        <v>62</v>
      </c>
      <c r="B39" s="4">
        <f t="shared" si="10"/>
        <v>2045</v>
      </c>
      <c r="C39" s="8">
        <f t="shared" si="11"/>
        <v>893.78124061469623</v>
      </c>
      <c r="D39" s="8">
        <f>IF(A39&gt;60,0,D38*(1+$C$6))</f>
        <v>0</v>
      </c>
      <c r="E39" s="8">
        <f t="shared" si="12"/>
        <v>90.563912001661052</v>
      </c>
      <c r="F39" s="8">
        <f t="shared" si="7"/>
        <v>-90.563912001661052</v>
      </c>
      <c r="G39" s="8">
        <f t="shared" si="13"/>
        <v>892.59545267450494</v>
      </c>
      <c r="H39" s="8">
        <f>IFERROR(VLOOKUP(B39,'Financial Planning'!$D$21:$E$23,2,0),0)</f>
        <v>0</v>
      </c>
    </row>
    <row r="40" spans="1:8" x14ac:dyDescent="0.25">
      <c r="A40" s="4">
        <f t="shared" si="9"/>
        <v>63</v>
      </c>
      <c r="B40" s="4">
        <f t="shared" si="10"/>
        <v>2046</v>
      </c>
      <c r="C40" s="8">
        <f t="shared" si="11"/>
        <v>892.59545267450494</v>
      </c>
      <c r="D40" s="8">
        <f t="shared" si="3"/>
        <v>0</v>
      </c>
      <c r="E40" s="8">
        <f t="shared" si="12"/>
        <v>97.809024961793938</v>
      </c>
      <c r="F40" s="8">
        <f t="shared" si="7"/>
        <v>-97.809024961793938</v>
      </c>
      <c r="G40" s="8">
        <f t="shared" si="13"/>
        <v>884.04597298016154</v>
      </c>
      <c r="H40" s="8">
        <f>IFERROR(VLOOKUP(B40,'Financial Planning'!$D$21:$E$23,2,0),0)</f>
        <v>0</v>
      </c>
    </row>
    <row r="41" spans="1:8" x14ac:dyDescent="0.25">
      <c r="A41" s="4">
        <f t="shared" si="9"/>
        <v>64</v>
      </c>
      <c r="B41" s="4">
        <f t="shared" si="10"/>
        <v>2047</v>
      </c>
      <c r="C41" s="8">
        <f t="shared" si="11"/>
        <v>884.04597298016154</v>
      </c>
      <c r="D41" s="8">
        <f t="shared" si="3"/>
        <v>0</v>
      </c>
      <c r="E41" s="8">
        <f t="shared" si="12"/>
        <v>105.63374695873746</v>
      </c>
      <c r="F41" s="8">
        <f t="shared" si="7"/>
        <v>-105.63374695873746</v>
      </c>
      <c r="G41" s="8">
        <f t="shared" si="13"/>
        <v>866.81682331944035</v>
      </c>
      <c r="H41" s="8">
        <f>IFERROR(VLOOKUP(B41,'Financial Planning'!$D$21:$E$23,2,0),0)</f>
        <v>0</v>
      </c>
    </row>
    <row r="42" spans="1:8" x14ac:dyDescent="0.25">
      <c r="A42" s="4">
        <f t="shared" si="9"/>
        <v>65</v>
      </c>
      <c r="B42" s="4">
        <f t="shared" si="10"/>
        <v>2048</v>
      </c>
      <c r="C42" s="8">
        <f t="shared" si="11"/>
        <v>866.81682331944035</v>
      </c>
      <c r="D42" s="8">
        <f t="shared" si="3"/>
        <v>0</v>
      </c>
      <c r="E42" s="8">
        <f t="shared" si="12"/>
        <v>114.08444671543647</v>
      </c>
      <c r="F42" s="8">
        <f t="shared" si="7"/>
        <v>-114.08444671543647</v>
      </c>
      <c r="G42" s="8">
        <f t="shared" si="13"/>
        <v>839.41405893594799</v>
      </c>
      <c r="H42" s="8">
        <f>IFERROR(VLOOKUP(B42,'Financial Planning'!$D$21:$E$23,2,0),0)</f>
        <v>0</v>
      </c>
    </row>
    <row r="43" spans="1:8" x14ac:dyDescent="0.25">
      <c r="A43" s="4">
        <f t="shared" si="9"/>
        <v>66</v>
      </c>
      <c r="B43" s="4">
        <f t="shared" si="10"/>
        <v>2049</v>
      </c>
      <c r="C43" s="8">
        <f t="shared" si="11"/>
        <v>839.41405893594799</v>
      </c>
      <c r="D43" s="8">
        <f t="shared" si="3"/>
        <v>0</v>
      </c>
      <c r="E43" s="8">
        <f t="shared" si="12"/>
        <v>123.2112024526714</v>
      </c>
      <c r="F43" s="8">
        <f t="shared" si="7"/>
        <v>-123.2112024526714</v>
      </c>
      <c r="G43" s="8">
        <f t="shared" si="13"/>
        <v>800.14426237687144</v>
      </c>
      <c r="H43" s="8">
        <f>IFERROR(VLOOKUP(B43,'Financial Planning'!$D$21:$E$23,2,0),0)</f>
        <v>0</v>
      </c>
    </row>
    <row r="44" spans="1:8" x14ac:dyDescent="0.25">
      <c r="A44" s="4">
        <f t="shared" si="9"/>
        <v>67</v>
      </c>
      <c r="B44" s="4">
        <f t="shared" si="10"/>
        <v>2050</v>
      </c>
      <c r="C44" s="8">
        <f t="shared" si="11"/>
        <v>800.14426237687144</v>
      </c>
      <c r="D44" s="8">
        <f t="shared" si="3"/>
        <v>0</v>
      </c>
      <c r="E44" s="8">
        <f t="shared" si="12"/>
        <v>133.06809864888513</v>
      </c>
      <c r="F44" s="8">
        <f t="shared" si="7"/>
        <v>-133.06809864888513</v>
      </c>
      <c r="G44" s="8">
        <f t="shared" si="13"/>
        <v>747.09058996567353</v>
      </c>
      <c r="H44" s="8">
        <f>IFERROR(VLOOKUP(B44,'Financial Planning'!$D$21:$E$23,2,0),0)</f>
        <v>0</v>
      </c>
    </row>
    <row r="45" spans="1:8" x14ac:dyDescent="0.25">
      <c r="A45" s="4">
        <f t="shared" si="9"/>
        <v>68</v>
      </c>
      <c r="B45" s="4">
        <f t="shared" si="10"/>
        <v>2051</v>
      </c>
      <c r="C45" s="8">
        <f t="shared" si="11"/>
        <v>747.09058996567353</v>
      </c>
      <c r="D45" s="8">
        <f t="shared" si="3"/>
        <v>0</v>
      </c>
      <c r="E45" s="8">
        <f t="shared" si="12"/>
        <v>143.71354654079593</v>
      </c>
      <c r="F45" s="8">
        <f t="shared" si="7"/>
        <v>-143.71354654079593</v>
      </c>
      <c r="G45" s="8">
        <f t="shared" si="13"/>
        <v>678.08610242144493</v>
      </c>
      <c r="H45" s="8">
        <f>IFERROR(VLOOKUP(B45,'Financial Planning'!$D$21:$E$23,2,0),0)</f>
        <v>0</v>
      </c>
    </row>
    <row r="46" spans="1:8" x14ac:dyDescent="0.25">
      <c r="A46" s="4">
        <f t="shared" si="9"/>
        <v>69</v>
      </c>
      <c r="B46" s="4">
        <f t="shared" si="10"/>
        <v>2052</v>
      </c>
      <c r="C46" s="8">
        <f t="shared" si="11"/>
        <v>678.08610242144493</v>
      </c>
      <c r="D46" s="8">
        <f t="shared" si="3"/>
        <v>0</v>
      </c>
      <c r="E46" s="8">
        <f t="shared" si="12"/>
        <v>155.2106302640596</v>
      </c>
      <c r="F46" s="8">
        <f t="shared" si="7"/>
        <v>-155.2106302640596</v>
      </c>
      <c r="G46" s="8">
        <f t="shared" si="13"/>
        <v>590.68408239952987</v>
      </c>
      <c r="H46" s="8">
        <f>IFERROR(VLOOKUP(B46,'Financial Planning'!$D$21:$E$23,2,0),0)</f>
        <v>0</v>
      </c>
    </row>
    <row r="47" spans="1:8" x14ac:dyDescent="0.25">
      <c r="A47" s="4">
        <f t="shared" si="9"/>
        <v>70</v>
      </c>
      <c r="B47" s="4">
        <f t="shared" si="10"/>
        <v>2053</v>
      </c>
      <c r="C47" s="8">
        <f t="shared" si="11"/>
        <v>590.68408239952987</v>
      </c>
      <c r="D47" s="8">
        <f t="shared" si="3"/>
        <v>0</v>
      </c>
      <c r="E47" s="8">
        <f t="shared" si="12"/>
        <v>167.62748068518439</v>
      </c>
      <c r="F47" s="8">
        <f t="shared" si="7"/>
        <v>-167.62748068518439</v>
      </c>
      <c r="G47" s="8">
        <f t="shared" si="13"/>
        <v>482.12500995429843</v>
      </c>
      <c r="H47" s="8">
        <f>IFERROR(VLOOKUP(B47,'Financial Planning'!$D$21:$E$23,2,0),0)</f>
        <v>0</v>
      </c>
    </row>
    <row r="48" spans="1:8" x14ac:dyDescent="0.25">
      <c r="A48" s="4">
        <f t="shared" si="9"/>
        <v>71</v>
      </c>
      <c r="B48" s="4">
        <f t="shared" si="10"/>
        <v>2054</v>
      </c>
      <c r="C48" s="8">
        <f t="shared" si="11"/>
        <v>482.12500995429843</v>
      </c>
      <c r="D48" s="8">
        <f t="shared" si="3"/>
        <v>0</v>
      </c>
      <c r="E48" s="8">
        <f t="shared" si="12"/>
        <v>181.03767913999917</v>
      </c>
      <c r="F48" s="8">
        <f t="shared" si="7"/>
        <v>-181.03767913999917</v>
      </c>
      <c r="G48" s="8">
        <f t="shared" si="13"/>
        <v>349.29983180972914</v>
      </c>
      <c r="H48" s="8">
        <f>IFERROR(VLOOKUP(B48,'Financial Planning'!$D$21:$E$23,2,0),0)</f>
        <v>0</v>
      </c>
    </row>
    <row r="49" spans="1:8" x14ac:dyDescent="0.25">
      <c r="A49" s="4">
        <f t="shared" si="9"/>
        <v>72</v>
      </c>
      <c r="B49" s="4">
        <f t="shared" si="10"/>
        <v>2055</v>
      </c>
      <c r="C49" s="8">
        <f t="shared" si="11"/>
        <v>349.29983180972914</v>
      </c>
      <c r="D49" s="8">
        <f t="shared" si="3"/>
        <v>0</v>
      </c>
      <c r="E49" s="8">
        <f t="shared" si="12"/>
        <v>195.52069347119911</v>
      </c>
      <c r="F49" s="8">
        <f t="shared" si="7"/>
        <v>-195.52069347119911</v>
      </c>
      <c r="G49" s="8">
        <f t="shared" si="13"/>
        <v>188.70912151950299</v>
      </c>
      <c r="H49" s="8">
        <f>IFERROR(VLOOKUP(B49,'Financial Planning'!$D$21:$E$23,2,0),0)</f>
        <v>0</v>
      </c>
    </row>
    <row r="50" spans="1:8" x14ac:dyDescent="0.25">
      <c r="A50" s="4">
        <f t="shared" si="9"/>
        <v>73</v>
      </c>
      <c r="B50" s="4">
        <f t="shared" si="10"/>
        <v>2056</v>
      </c>
      <c r="C50" s="8">
        <f t="shared" si="11"/>
        <v>188.70912151950299</v>
      </c>
      <c r="D50" s="8">
        <f t="shared" si="3"/>
        <v>0</v>
      </c>
      <c r="E50" s="8">
        <f t="shared" si="12"/>
        <v>211.16234894889504</v>
      </c>
      <c r="F50" s="8">
        <f t="shared" si="7"/>
        <v>-211.16234894889504</v>
      </c>
      <c r="G50" s="8">
        <f t="shared" si="13"/>
        <v>-3.5823152774417508</v>
      </c>
      <c r="H50" s="8">
        <f>IFERROR(VLOOKUP(B50,'Financial Planning'!$D$21:$E$23,2,0),0)</f>
        <v>0</v>
      </c>
    </row>
    <row r="51" spans="1:8" x14ac:dyDescent="0.25">
      <c r="A51" s="4">
        <f t="shared" si="9"/>
        <v>74</v>
      </c>
      <c r="B51" s="4">
        <f t="shared" si="10"/>
        <v>2057</v>
      </c>
      <c r="C51" s="8">
        <f t="shared" si="11"/>
        <v>-3.5823152774417508</v>
      </c>
      <c r="D51" s="8">
        <f t="shared" si="3"/>
        <v>0</v>
      </c>
      <c r="E51" s="8">
        <f t="shared" si="12"/>
        <v>228.05533686480666</v>
      </c>
      <c r="F51" s="8">
        <f t="shared" si="7"/>
        <v>-228.05533686480666</v>
      </c>
      <c r="G51" s="8">
        <f t="shared" si="13"/>
        <v>-231.99588366999259</v>
      </c>
      <c r="H51" s="8">
        <f>IFERROR(VLOOKUP(B51,'Financial Planning'!$D$21:$E$23,2,0),0)</f>
        <v>0</v>
      </c>
    </row>
    <row r="52" spans="1:8" x14ac:dyDescent="0.25">
      <c r="A52" s="4">
        <f t="shared" si="9"/>
        <v>75</v>
      </c>
      <c r="B52" s="4">
        <f t="shared" si="10"/>
        <v>2058</v>
      </c>
      <c r="C52" s="8">
        <f t="shared" si="11"/>
        <v>-231.99588366999259</v>
      </c>
      <c r="D52" s="8">
        <f t="shared" si="3"/>
        <v>0</v>
      </c>
      <c r="E52" s="8">
        <f t="shared" si="12"/>
        <v>246.29976381399121</v>
      </c>
      <c r="F52" s="8">
        <f t="shared" si="7"/>
        <v>-246.29976381399121</v>
      </c>
      <c r="G52" s="8">
        <f t="shared" si="13"/>
        <v>-501.49523585098308</v>
      </c>
      <c r="H52" s="8">
        <f>IFERROR(VLOOKUP(B52,'Financial Planning'!$D$21:$E$23,2,0),0)</f>
        <v>0</v>
      </c>
    </row>
    <row r="53" spans="1:8" x14ac:dyDescent="0.25">
      <c r="A53" s="4">
        <f t="shared" si="9"/>
        <v>76</v>
      </c>
      <c r="B53" s="4">
        <f t="shared" si="10"/>
        <v>2059</v>
      </c>
      <c r="C53" s="8">
        <f t="shared" si="11"/>
        <v>-501.49523585098308</v>
      </c>
      <c r="D53" s="8">
        <f t="shared" si="3"/>
        <v>0</v>
      </c>
      <c r="E53" s="8">
        <f t="shared" si="12"/>
        <v>266.00374491911055</v>
      </c>
      <c r="F53" s="8">
        <f t="shared" si="7"/>
        <v>-266.00374491911055</v>
      </c>
      <c r="G53" s="8">
        <f t="shared" si="13"/>
        <v>-817.64850435519202</v>
      </c>
      <c r="H53" s="8">
        <f>IFERROR(VLOOKUP(B53,'Financial Planning'!$D$21:$E$23,2,0),0)</f>
        <v>0</v>
      </c>
    </row>
    <row r="54" spans="1:8" x14ac:dyDescent="0.25">
      <c r="A54" s="4">
        <f t="shared" si="9"/>
        <v>77</v>
      </c>
      <c r="B54" s="4">
        <f t="shared" si="10"/>
        <v>2060</v>
      </c>
      <c r="C54" s="8">
        <f t="shared" si="11"/>
        <v>-817.64850435519202</v>
      </c>
      <c r="D54" s="8">
        <f t="shared" si="3"/>
        <v>0</v>
      </c>
      <c r="E54" s="8">
        <f t="shared" si="12"/>
        <v>287.28404451263941</v>
      </c>
      <c r="F54" s="8">
        <f t="shared" si="7"/>
        <v>-287.28404451263941</v>
      </c>
      <c r="G54" s="8">
        <f t="shared" si="13"/>
        <v>-1186.6973993033507</v>
      </c>
      <c r="H54" s="8">
        <f>IFERROR(VLOOKUP(B54,'Financial Planning'!$D$21:$E$23,2,0),0)</f>
        <v>0</v>
      </c>
    </row>
    <row r="55" spans="1:8" x14ac:dyDescent="0.25">
      <c r="A55" s="4">
        <f t="shared" si="9"/>
        <v>78</v>
      </c>
      <c r="B55" s="4">
        <f t="shared" si="10"/>
        <v>2061</v>
      </c>
      <c r="C55" s="8">
        <f t="shared" si="11"/>
        <v>-1186.6973993033507</v>
      </c>
      <c r="D55" s="8">
        <f t="shared" si="3"/>
        <v>0</v>
      </c>
      <c r="E55" s="8">
        <f t="shared" si="12"/>
        <v>310.26676807365061</v>
      </c>
      <c r="F55" s="8">
        <f t="shared" si="7"/>
        <v>-310.26676807365061</v>
      </c>
      <c r="G55" s="8">
        <f t="shared" si="13"/>
        <v>-1615.6339073073366</v>
      </c>
      <c r="H55" s="8">
        <f>IFERROR(VLOOKUP(B55,'Financial Planning'!$D$21:$E$23,2,0),0)</f>
        <v>0</v>
      </c>
    </row>
    <row r="56" spans="1:8" x14ac:dyDescent="0.25">
      <c r="A56" s="4">
        <f t="shared" si="9"/>
        <v>79</v>
      </c>
      <c r="B56" s="4">
        <f t="shared" si="10"/>
        <v>2062</v>
      </c>
      <c r="C56" s="8">
        <f t="shared" si="11"/>
        <v>-1615.6339073073366</v>
      </c>
      <c r="D56" s="8">
        <f t="shared" si="3"/>
        <v>0</v>
      </c>
      <c r="E56" s="8">
        <f t="shared" si="12"/>
        <v>335.08810951954268</v>
      </c>
      <c r="F56" s="8">
        <f t="shared" si="7"/>
        <v>-335.08810951954268</v>
      </c>
      <c r="G56" s="8">
        <f t="shared" si="13"/>
        <v>-2112.2854075576129</v>
      </c>
      <c r="H56" s="8">
        <f>IFERROR(VLOOKUP(B56,'Financial Planning'!$D$21:$E$23,2,0),0)</f>
        <v>0</v>
      </c>
    </row>
    <row r="57" spans="1:8" x14ac:dyDescent="0.25">
      <c r="A57" s="4">
        <f t="shared" si="9"/>
        <v>80</v>
      </c>
      <c r="B57" s="4">
        <f t="shared" si="10"/>
        <v>2063</v>
      </c>
      <c r="C57" s="8">
        <f t="shared" si="11"/>
        <v>-2112.2854075576129</v>
      </c>
      <c r="D57" s="8">
        <f t="shared" si="3"/>
        <v>0</v>
      </c>
      <c r="E57" s="8">
        <f t="shared" si="12"/>
        <v>361.89515828110615</v>
      </c>
      <c r="F57" s="8">
        <f t="shared" si="7"/>
        <v>-361.89515828110615</v>
      </c>
      <c r="G57" s="8">
        <f t="shared" si="13"/>
        <v>-2685.4091065944804</v>
      </c>
      <c r="H57" s="8">
        <f>IFERROR(VLOOKUP(B57,'Financial Planning'!$D$21:$E$23,2,0),0)</f>
        <v>0</v>
      </c>
    </row>
    <row r="58" spans="1:8" x14ac:dyDescent="0.25">
      <c r="A58" s="4"/>
      <c r="B58" s="4"/>
      <c r="C58" s="8"/>
      <c r="D58" s="8"/>
      <c r="E58" s="8"/>
      <c r="F58" s="8"/>
      <c r="G58" s="8"/>
      <c r="H58" s="8"/>
    </row>
    <row r="59" spans="1:8" x14ac:dyDescent="0.25">
      <c r="A59" s="4"/>
      <c r="B59" s="4"/>
      <c r="C59" s="8"/>
      <c r="D59" s="8"/>
      <c r="E59" s="8"/>
      <c r="F59" s="8"/>
      <c r="G59" s="8"/>
      <c r="H59" s="8"/>
    </row>
    <row r="60" spans="1:8" x14ac:dyDescent="0.25">
      <c r="A60" s="4"/>
      <c r="B60" s="4"/>
      <c r="C60" s="8"/>
      <c r="D60" s="8"/>
      <c r="E60" s="8"/>
      <c r="F60" s="8"/>
      <c r="G60" s="8"/>
      <c r="H60" s="8"/>
    </row>
    <row r="61" spans="1:8" x14ac:dyDescent="0.25">
      <c r="A61" s="4"/>
      <c r="B61" s="4"/>
      <c r="C61" s="8"/>
      <c r="D61" s="8"/>
      <c r="E61" s="8"/>
      <c r="F61" s="8"/>
      <c r="G61" s="8"/>
      <c r="H61" s="8"/>
    </row>
    <row r="62" spans="1:8" x14ac:dyDescent="0.25">
      <c r="A62" s="4"/>
      <c r="B62" s="4"/>
      <c r="C62" s="8"/>
      <c r="D62" s="8"/>
      <c r="E62" s="8"/>
      <c r="F62" s="8"/>
      <c r="G62" s="8"/>
      <c r="H62" s="8"/>
    </row>
    <row r="63" spans="1:8" x14ac:dyDescent="0.25">
      <c r="A63" s="4"/>
      <c r="B63" s="4"/>
      <c r="C63" s="8"/>
      <c r="D63" s="8"/>
      <c r="E63" s="8"/>
      <c r="F63" s="8"/>
      <c r="G63" s="8"/>
      <c r="H63" s="8"/>
    </row>
    <row r="64" spans="1:8" x14ac:dyDescent="0.25">
      <c r="A64" s="4"/>
      <c r="B64" s="4"/>
      <c r="C64" s="8"/>
      <c r="D64" s="8"/>
      <c r="E64" s="8"/>
      <c r="F64" s="8"/>
      <c r="G64" s="8"/>
      <c r="H64" s="8"/>
    </row>
    <row r="65" spans="1:8" x14ac:dyDescent="0.25">
      <c r="A65" s="4"/>
      <c r="B65" s="4"/>
      <c r="C65" s="8"/>
      <c r="D65" s="8"/>
      <c r="E65" s="8"/>
      <c r="F65" s="8"/>
      <c r="G65" s="8"/>
      <c r="H65" s="8"/>
    </row>
    <row r="66" spans="1:8" x14ac:dyDescent="0.25">
      <c r="A66" s="4"/>
      <c r="B66" s="4"/>
      <c r="C66" s="8"/>
      <c r="D66" s="8"/>
      <c r="E66" s="8"/>
      <c r="F66" s="8"/>
      <c r="G66" s="8"/>
      <c r="H66" s="8"/>
    </row>
    <row r="67" spans="1:8" x14ac:dyDescent="0.25">
      <c r="A67" s="4"/>
      <c r="B67" s="4"/>
      <c r="C67" s="8"/>
      <c r="D67" s="8"/>
      <c r="E67" s="8"/>
      <c r="F67" s="8"/>
      <c r="G67" s="8"/>
      <c r="H67" s="8"/>
    </row>
    <row r="68" spans="1:8" x14ac:dyDescent="0.25">
      <c r="A68" s="4"/>
      <c r="B68" s="4"/>
      <c r="C68" s="8"/>
      <c r="D68" s="8"/>
      <c r="E68" s="8"/>
      <c r="F68" s="8"/>
      <c r="G68" s="8"/>
      <c r="H68" s="8"/>
    </row>
    <row r="69" spans="1:8" x14ac:dyDescent="0.25">
      <c r="A69" s="4"/>
      <c r="B69" s="4"/>
      <c r="C69" s="8"/>
      <c r="D69" s="8"/>
      <c r="E69" s="8"/>
      <c r="F69" s="8"/>
      <c r="G69" s="8"/>
      <c r="H69" s="8"/>
    </row>
    <row r="70" spans="1:8" x14ac:dyDescent="0.25">
      <c r="A70" s="4"/>
      <c r="B70" s="4"/>
      <c r="C70" s="8"/>
      <c r="D70" s="8"/>
      <c r="E70" s="8"/>
      <c r="F70" s="8"/>
      <c r="G70" s="8"/>
      <c r="H70" s="8"/>
    </row>
    <row r="71" spans="1:8" x14ac:dyDescent="0.25">
      <c r="A71" s="4"/>
      <c r="B71" s="4"/>
      <c r="C71" s="8"/>
      <c r="D71" s="8"/>
      <c r="E71" s="8"/>
      <c r="F71" s="8"/>
      <c r="G71" s="8"/>
      <c r="H71" s="8"/>
    </row>
    <row r="72" spans="1:8" x14ac:dyDescent="0.25">
      <c r="A72" s="4"/>
      <c r="B72" s="4"/>
      <c r="C72" s="8"/>
      <c r="D72" s="8"/>
      <c r="E72" s="8"/>
      <c r="F72" s="8"/>
      <c r="G72" s="8"/>
      <c r="H72" s="8"/>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Financial Planning</vt:lpstr>
      <vt:lpstr>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2015-09-08T13:34:03Z</dcterms:modified>
</cp:coreProperties>
</file>