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hidePivotFieldList="1"/>
  <mc:AlternateContent xmlns:mc="http://schemas.openxmlformats.org/markup-compatibility/2006">
    <mc:Choice Requires="x15">
      <x15ac:absPath xmlns:x15ac="http://schemas.microsoft.com/office/spreadsheetml/2010/11/ac" url="C:\Users\Mr. Royal\Downloads\"/>
    </mc:Choice>
  </mc:AlternateContent>
  <xr:revisionPtr revIDLastSave="0" documentId="8_{CAE7710C-9349-4812-AA1E-2E10E9F214C3}" xr6:coauthVersionLast="47" xr6:coauthVersionMax="47" xr10:uidLastSave="{00000000-0000-0000-0000-000000000000}"/>
  <bookViews>
    <workbookView xWindow="-108" yWindow="-108" windowWidth="23256" windowHeight="13176" activeTab="2" xr2:uid="{00000000-000D-0000-FFFF-FFFF00000000}"/>
  </bookViews>
  <sheets>
    <sheet name="Data" sheetId="1" r:id="rId1"/>
    <sheet name="Organize Data" sheetId="2" r:id="rId2"/>
    <sheet name="Dashboard" sheetId="5"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5" l="1"/>
  <c r="A20" i="5" s="1"/>
  <c r="A21" i="5" s="1"/>
  <c r="B18" i="5"/>
  <c r="B21" i="5" s="1"/>
  <c r="C8" i="5"/>
  <c r="C9" i="5" s="1"/>
  <c r="C10" i="5" s="1"/>
  <c r="A22" i="2"/>
  <c r="A21" i="2"/>
  <c r="A20" i="2"/>
  <c r="H19" i="2"/>
  <c r="G19" i="2"/>
  <c r="F19" i="2"/>
  <c r="E19" i="2"/>
  <c r="D19" i="2"/>
  <c r="A19" i="2"/>
  <c r="A18" i="2"/>
  <c r="A17" i="2"/>
  <c r="A16" i="2"/>
  <c r="A15" i="2"/>
  <c r="H14" i="2"/>
  <c r="H15" i="2" s="1"/>
  <c r="G14" i="2"/>
  <c r="G15" i="2" s="1"/>
  <c r="F14" i="2"/>
  <c r="F15" i="2" s="1"/>
  <c r="E14" i="2"/>
  <c r="D14" i="2"/>
  <c r="A14" i="2"/>
  <c r="A13" i="2"/>
  <c r="A12" i="2"/>
  <c r="A11" i="2"/>
  <c r="A10" i="2"/>
  <c r="H9" i="2"/>
  <c r="G9" i="2"/>
  <c r="F9" i="2"/>
  <c r="E9" i="2"/>
  <c r="D9" i="2"/>
  <c r="A9" i="2"/>
  <c r="A8" i="2"/>
  <c r="A7" i="2"/>
  <c r="F6" i="2"/>
  <c r="A6" i="2"/>
  <c r="A5" i="2"/>
  <c r="H4" i="2"/>
  <c r="H5" i="2" s="1"/>
  <c r="G4" i="2"/>
  <c r="G5" i="2" s="1"/>
  <c r="F4" i="2"/>
  <c r="F5" i="2" s="1"/>
  <c r="E4" i="2"/>
  <c r="A4" i="2"/>
  <c r="A3" i="2"/>
  <c r="H2" i="2"/>
  <c r="I2" i="2" s="1"/>
  <c r="G2" i="2"/>
  <c r="B19" i="5" l="1"/>
  <c r="B20" i="5"/>
  <c r="B22" i="1" l="1"/>
  <c r="C22" i="1"/>
  <c r="C38" i="1"/>
  <c r="B38" i="1"/>
  <c r="B30" i="1"/>
  <c r="C30" i="1"/>
  <c r="C14" i="1"/>
  <c r="E36" i="1" l="1"/>
  <c r="F36" i="1" s="1"/>
  <c r="E28" i="1"/>
  <c r="F28" i="1" s="1"/>
  <c r="E20" i="1"/>
  <c r="F20" i="1" s="1"/>
  <c r="E12" i="1"/>
  <c r="F12" i="1" s="1"/>
  <c r="G12" i="1" s="1"/>
  <c r="F38" i="1"/>
  <c r="E38" i="1"/>
  <c r="D38" i="1"/>
  <c r="F30" i="1"/>
  <c r="F31" i="1" s="1"/>
  <c r="E30" i="1"/>
  <c r="E31" i="1" s="1"/>
  <c r="D30" i="1"/>
  <c r="D31" i="1" s="1"/>
  <c r="F22" i="1"/>
  <c r="E22" i="1"/>
  <c r="D22" i="1"/>
  <c r="D16" i="1"/>
  <c r="F14" i="1"/>
  <c r="F15" i="1" s="1"/>
  <c r="E14" i="1"/>
  <c r="E15" i="1" s="1"/>
  <c r="D14" i="1"/>
  <c r="D15" i="1" s="1"/>
</calcChain>
</file>

<file path=xl/sharedStrings.xml><?xml version="1.0" encoding="utf-8"?>
<sst xmlns="http://schemas.openxmlformats.org/spreadsheetml/2006/main" count="91" uniqueCount="22">
  <si>
    <r>
      <rPr>
        <b/>
        <sz val="22"/>
        <color rgb="FF00B050"/>
        <rFont val="Calibri"/>
        <family val="2"/>
        <scheme val="minor"/>
      </rPr>
      <t>Fin</t>
    </r>
    <r>
      <rPr>
        <b/>
        <sz val="22"/>
        <color theme="1" tint="0.34998626667073579"/>
        <rFont val="Calibri"/>
        <family val="2"/>
        <scheme val="minor"/>
      </rPr>
      <t>Shiksha</t>
    </r>
  </si>
  <si>
    <t>Subsidiary 1 - Foods and Beverages</t>
  </si>
  <si>
    <t>Sales</t>
  </si>
  <si>
    <t>Operating Profits</t>
  </si>
  <si>
    <t>Net Profit</t>
  </si>
  <si>
    <t>Marketing Expenses</t>
  </si>
  <si>
    <t>Market Share in segment</t>
  </si>
  <si>
    <t>Subsidiary 2 - Media</t>
  </si>
  <si>
    <t>Subsidiary 4 - Cement</t>
  </si>
  <si>
    <t>Subsidiary 3 - Infrastructure</t>
  </si>
  <si>
    <t>Given below are details of financials of a company's various subsidiaries. The subsidiaries operate in different business segments, and you are supposed to represent the data in the best possible manner so as to derive meaningful information out of this</t>
  </si>
  <si>
    <t>V Lookup Value</t>
  </si>
  <si>
    <t>Subsidiary</t>
  </si>
  <si>
    <t>Information</t>
  </si>
  <si>
    <t>Foods and Beverages</t>
  </si>
  <si>
    <t>Media</t>
  </si>
  <si>
    <t>Infrastructure</t>
  </si>
  <si>
    <t>Cement</t>
  </si>
  <si>
    <t>Informations</t>
  </si>
  <si>
    <t>Year</t>
  </si>
  <si>
    <t>Dashboard</t>
  </si>
  <si>
    <t>Dashboard Chart Comparsion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</si>
</sst>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0.0%"/>
  </numFmts>
  <fonts count="6" x14ac:knownFonts="1">
    <font>
      <sz val="11"/>
      <color theme="1"/>
      <name val="Calibri"/>
      <family val="2"/>
      <scheme val="minor"/>
    </font>
    <font>
      <b/>
      <sz val="22"/>
      <color theme="1"/>
      <name val="Calibri"/>
      <family val="2"/>
      <scheme val="minor"/>
    </font>
    <font>
      <b/>
      <sz val="22"/>
      <color rgb="FF00B050"/>
      <name val="Calibri"/>
      <family val="2"/>
      <scheme val="minor"/>
    </font>
    <font>
      <b/>
      <sz val="22"/>
      <color theme="1" tint="0.34998626667073579"/>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18">
    <xf numFmtId="0" fontId="0" fillId="0" borderId="0" xfId="0"/>
    <xf numFmtId="2" fontId="0" fillId="0" borderId="0" xfId="0" applyNumberFormat="1"/>
    <xf numFmtId="0" fontId="0" fillId="0" borderId="0" xfId="0" applyAlignment="1">
      <alignment vertical="center" wrapText="1"/>
    </xf>
    <xf numFmtId="0" fontId="4" fillId="0" borderId="0" xfId="0" applyFont="1"/>
    <xf numFmtId="0" fontId="1" fillId="0" borderId="0" xfId="0" applyFont="1" applyAlignment="1">
      <alignment horizontal="center"/>
    </xf>
    <xf numFmtId="164" fontId="0" fillId="0" borderId="0" xfId="1" applyNumberFormat="1" applyFont="1"/>
    <xf numFmtId="10" fontId="0" fillId="0" borderId="0" xfId="0" applyNumberFormat="1"/>
    <xf numFmtId="43" fontId="0" fillId="0" borderId="0" xfId="1" applyFont="1"/>
    <xf numFmtId="9" fontId="0" fillId="0" borderId="0" xfId="0" applyNumberFormat="1"/>
    <xf numFmtId="164" fontId="0" fillId="0" borderId="0" xfId="0" applyNumberFormat="1"/>
    <xf numFmtId="165" fontId="0" fillId="0" borderId="0" xfId="0" applyNumberFormat="1"/>
    <xf numFmtId="0" fontId="1" fillId="0" borderId="0" xfId="0" applyFont="1"/>
    <xf numFmtId="0" fontId="0" fillId="0" borderId="0" xfId="0" applyAlignment="1">
      <alignment horizontal="left" vertical="center" wrapText="1"/>
    </xf>
    <xf numFmtId="0" fontId="1" fillId="0" borderId="0" xfId="0" applyFont="1" applyAlignment="1">
      <alignment horizontal="center"/>
    </xf>
    <xf numFmtId="0" fontId="4" fillId="0" borderId="0" xfId="0" applyFont="1" applyAlignment="1">
      <alignment horizontal="center"/>
    </xf>
    <xf numFmtId="9" fontId="0" fillId="0" borderId="0" xfId="2" applyFont="1" applyAlignment="1">
      <alignment horizontal="center"/>
    </xf>
    <xf numFmtId="0" fontId="4" fillId="2" borderId="0" xfId="0" applyFont="1" applyFill="1" applyAlignment="1">
      <alignment horizontal="center"/>
    </xf>
    <xf numFmtId="0" fontId="4" fillId="2" borderId="0" xfId="0" applyFont="1" applyFill="1" applyAlignment="1">
      <alignment horizontal="left"/>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1"/>
          <c:order val="0"/>
          <c:tx>
            <c:strRef>
              <c:f>[1]Dashboard!$B$18</c:f>
              <c:strCache>
                <c:ptCount val="1"/>
                <c:pt idx="0">
                  <c:v>Infrastructure Market Share in segment</c:v>
                </c:pt>
              </c:strCache>
            </c:strRef>
          </c:tx>
          <c:spPr>
            <a:solidFill>
              <a:schemeClr val="accent6">
                <a:lumMod val="75000"/>
              </a:schemeClr>
            </a:solidFill>
          </c:spPr>
          <c:invertIfNegative val="0"/>
          <c:cat>
            <c:numRef>
              <c:f>[1]Dashboard!$A$19:$A$21</c:f>
              <c:numCache>
                <c:formatCode>General</c:formatCode>
                <c:ptCount val="3"/>
                <c:pt idx="0">
                  <c:v>2011</c:v>
                </c:pt>
                <c:pt idx="1">
                  <c:v>2012</c:v>
                </c:pt>
                <c:pt idx="2">
                  <c:v>2013</c:v>
                </c:pt>
              </c:numCache>
            </c:numRef>
          </c:cat>
          <c:val>
            <c:numRef>
              <c:f>[1]Dashboard!$B$19:$B$21</c:f>
              <c:numCache>
                <c:formatCode>0%</c:formatCode>
                <c:ptCount val="3"/>
                <c:pt idx="0">
                  <c:v>0.05</c:v>
                </c:pt>
                <c:pt idx="1">
                  <c:v>0.06</c:v>
                </c:pt>
                <c:pt idx="2">
                  <c:v>6.5000000000000002E-2</c:v>
                </c:pt>
              </c:numCache>
            </c:numRef>
          </c:val>
          <c:extLst>
            <c:ext xmlns:c16="http://schemas.microsoft.com/office/drawing/2014/chart" uri="{C3380CC4-5D6E-409C-BE32-E72D297353CC}">
              <c16:uniqueId val="{00000000-9403-4AD8-A21B-814264D4D1EB}"/>
            </c:ext>
          </c:extLst>
        </c:ser>
        <c:dLbls>
          <c:showLegendKey val="0"/>
          <c:showVal val="0"/>
          <c:showCatName val="0"/>
          <c:showSerName val="0"/>
          <c:showPercent val="0"/>
          <c:showBubbleSize val="0"/>
        </c:dLbls>
        <c:gapWidth val="150"/>
        <c:axId val="198348800"/>
        <c:axId val="137644288"/>
      </c:barChart>
      <c:catAx>
        <c:axId val="198348800"/>
        <c:scaling>
          <c:orientation val="minMax"/>
        </c:scaling>
        <c:delete val="0"/>
        <c:axPos val="b"/>
        <c:numFmt formatCode="General" sourceLinked="1"/>
        <c:majorTickMark val="out"/>
        <c:minorTickMark val="none"/>
        <c:tickLblPos val="nextTo"/>
        <c:crossAx val="137644288"/>
        <c:crosses val="autoZero"/>
        <c:auto val="1"/>
        <c:lblAlgn val="ctr"/>
        <c:lblOffset val="100"/>
        <c:noMultiLvlLbl val="0"/>
      </c:catAx>
      <c:valAx>
        <c:axId val="137644288"/>
        <c:scaling>
          <c:orientation val="minMax"/>
        </c:scaling>
        <c:delete val="0"/>
        <c:axPos val="l"/>
        <c:majorGridlines/>
        <c:numFmt formatCode="0%" sourceLinked="1"/>
        <c:majorTickMark val="out"/>
        <c:minorTickMark val="none"/>
        <c:tickLblPos val="nextTo"/>
        <c:crossAx val="1983488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28575</xdr:colOff>
      <xdr:row>0</xdr:row>
      <xdr:rowOff>9525</xdr:rowOff>
    </xdr:from>
    <xdr:to>
      <xdr:col>9</xdr:col>
      <xdr:colOff>539775</xdr:colOff>
      <xdr:row>1</xdr:row>
      <xdr:rowOff>159064</xdr:rowOff>
    </xdr:to>
    <xdr:pic>
      <xdr:nvPicPr>
        <xdr:cNvPr id="2" name="Picture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4552950" y="9525"/>
          <a:ext cx="511200" cy="5114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511200</xdr:colOff>
      <xdr:row>1</xdr:row>
      <xdr:rowOff>149250</xdr:rowOff>
    </xdr:to>
    <xdr:pic>
      <xdr:nvPicPr>
        <xdr:cNvPr id="3" name="Picture 2">
          <a:extLst>
            <a:ext uri="{FF2B5EF4-FFF2-40B4-BE49-F238E27FC236}">
              <a16:creationId xmlns:a16="http://schemas.microsoft.com/office/drawing/2014/main" id="{A3443AFA-2C87-4791-B402-26D33CF75484}"/>
            </a:ext>
          </a:extLst>
        </xdr:cNvPr>
        <xdr:cNvPicPr>
          <a:picLocks/>
        </xdr:cNvPicPr>
      </xdr:nvPicPr>
      <xdr:blipFill>
        <a:blip xmlns:r="http://schemas.openxmlformats.org/officeDocument/2006/relationships" r:embed="rId1"/>
        <a:stretch>
          <a:fillRect/>
        </a:stretch>
      </xdr:blipFill>
      <xdr:spPr>
        <a:xfrm>
          <a:off x="10239375" y="0"/>
          <a:ext cx="511200" cy="5183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95250</xdr:colOff>
      <xdr:row>0</xdr:row>
      <xdr:rowOff>9525</xdr:rowOff>
    </xdr:from>
    <xdr:to>
      <xdr:col>8</xdr:col>
      <xdr:colOff>606450</xdr:colOff>
      <xdr:row>1</xdr:row>
      <xdr:rowOff>171450</xdr:rowOff>
    </xdr:to>
    <xdr:pic>
      <xdr:nvPicPr>
        <xdr:cNvPr id="2" name="Picture 1">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a:stretch>
          <a:fillRect/>
        </a:stretch>
      </xdr:blipFill>
      <xdr:spPr>
        <a:xfrm>
          <a:off x="5886450" y="9525"/>
          <a:ext cx="511200" cy="523875"/>
        </a:xfrm>
        <a:prstGeom prst="rect">
          <a:avLst/>
        </a:prstGeom>
      </xdr:spPr>
    </xdr:pic>
    <xdr:clientData/>
  </xdr:twoCellAnchor>
  <xdr:twoCellAnchor>
    <xdr:from>
      <xdr:col>3</xdr:col>
      <xdr:colOff>144780</xdr:colOff>
      <xdr:row>2</xdr:row>
      <xdr:rowOff>76200</xdr:rowOff>
    </xdr:from>
    <xdr:to>
      <xdr:col>14</xdr:col>
      <xdr:colOff>93136</xdr:colOff>
      <xdr:row>18</xdr:row>
      <xdr:rowOff>88112</xdr:rowOff>
    </xdr:to>
    <xdr:graphicFrame macro="">
      <xdr:nvGraphicFramePr>
        <xdr:cNvPr id="3" name="Chart 2">
          <a:extLst>
            <a:ext uri="{FF2B5EF4-FFF2-40B4-BE49-F238E27FC236}">
              <a16:creationId xmlns:a16="http://schemas.microsoft.com/office/drawing/2014/main" id="{A85FA148-126B-48DD-A1C0-49D356F0D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r.%20Royal\Downloads\Case%204%20-%20Dynamic%20Chart%20V%20Lookup,%20Match%20&amp;%20Index.xlsx" TargetMode="External"/><Relationship Id="rId1" Type="http://schemas.openxmlformats.org/officeDocument/2006/relationships/externalLinkPath" Target="Case%204%20-%20Dynamic%20Chart%20V%20Lookup,%20Match%20&amp;%20Inde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Dashboard"/>
      <sheetName val="Organize Data"/>
    </sheetNames>
    <sheetDataSet>
      <sheetData sheetId="0"/>
      <sheetData sheetId="1">
        <row r="4">
          <cell r="B4" t="str">
            <v>Informations</v>
          </cell>
        </row>
        <row r="5">
          <cell r="A5" t="str">
            <v>Foods and Beverages</v>
          </cell>
          <cell r="B5" t="str">
            <v>Sales</v>
          </cell>
        </row>
        <row r="6">
          <cell r="A6" t="str">
            <v>Media</v>
          </cell>
          <cell r="B6" t="str">
            <v>Operating Profits</v>
          </cell>
        </row>
        <row r="7">
          <cell r="A7" t="str">
            <v>Infrastructure</v>
          </cell>
          <cell r="B7" t="str">
            <v>Net Profit</v>
          </cell>
        </row>
        <row r="8">
          <cell r="A8" t="str">
            <v>Cement</v>
          </cell>
        </row>
        <row r="18">
          <cell r="B18" t="str">
            <v>Infrastructure Market Share in segment</v>
          </cell>
        </row>
        <row r="19">
          <cell r="A19">
            <v>2011</v>
          </cell>
          <cell r="B19">
            <v>0.05</v>
          </cell>
        </row>
        <row r="20">
          <cell r="A20">
            <v>2012</v>
          </cell>
          <cell r="B20">
            <v>0.06</v>
          </cell>
        </row>
        <row r="21">
          <cell r="A21">
            <v>2013</v>
          </cell>
          <cell r="B21">
            <v>6.5000000000000002E-2</v>
          </cell>
        </row>
      </sheetData>
      <sheetData sheetId="2">
        <row r="4">
          <cell r="A4" t="str">
            <v>V Lookup Value</v>
          </cell>
          <cell r="B4" t="str">
            <v>Subsidiary</v>
          </cell>
          <cell r="C4" t="str">
            <v>Information</v>
          </cell>
          <cell r="D4">
            <v>2010</v>
          </cell>
          <cell r="E4">
            <v>2011</v>
          </cell>
          <cell r="F4">
            <v>2012</v>
          </cell>
          <cell r="G4">
            <v>2013</v>
          </cell>
          <cell r="H4">
            <v>2014</v>
          </cell>
          <cell r="I4">
            <v>2015</v>
          </cell>
        </row>
        <row r="5">
          <cell r="A5" t="str">
            <v>Foods and Beverages Sales</v>
          </cell>
          <cell r="B5" t="str">
            <v>Foods and Beverages</v>
          </cell>
          <cell r="C5" t="str">
            <v>Sales</v>
          </cell>
          <cell r="D5">
            <v>950</v>
          </cell>
          <cell r="E5">
            <v>1044</v>
          </cell>
          <cell r="F5">
            <v>1200</v>
          </cell>
          <cell r="G5">
            <v>1300</v>
          </cell>
          <cell r="H5">
            <v>1280</v>
          </cell>
          <cell r="I5">
            <v>1331.2</v>
          </cell>
        </row>
        <row r="6">
          <cell r="A6" t="str">
            <v>Foods and Beverages Operating Profits</v>
          </cell>
          <cell r="B6" t="str">
            <v>Foods and Beverages</v>
          </cell>
          <cell r="C6" t="str">
            <v>Operating Profits</v>
          </cell>
          <cell r="D6">
            <v>123</v>
          </cell>
          <cell r="E6">
            <v>125.28</v>
          </cell>
          <cell r="F6">
            <v>144</v>
          </cell>
          <cell r="G6">
            <v>169</v>
          </cell>
          <cell r="H6">
            <v>179.20000000000002</v>
          </cell>
          <cell r="I6">
            <v>159.48800000000003</v>
          </cell>
        </row>
        <row r="7">
          <cell r="A7" t="str">
            <v>Foods and Beverages Net Profit</v>
          </cell>
          <cell r="B7" t="str">
            <v>Foods and Beverages</v>
          </cell>
          <cell r="C7" t="str">
            <v>Net Profit</v>
          </cell>
          <cell r="D7">
            <v>60</v>
          </cell>
          <cell r="E7">
            <v>67</v>
          </cell>
          <cell r="F7">
            <v>72</v>
          </cell>
          <cell r="G7">
            <v>73.478260869565219</v>
          </cell>
          <cell r="H7">
            <v>76.581196581196593</v>
          </cell>
          <cell r="I7">
            <v>74.28376068376069</v>
          </cell>
        </row>
        <row r="8">
          <cell r="A8" t="str">
            <v>Foods and Beverages Marketing Expenses</v>
          </cell>
          <cell r="B8" t="str">
            <v>Foods and Beverages</v>
          </cell>
          <cell r="C8" t="str">
            <v>Marketing Expenses</v>
          </cell>
          <cell r="D8">
            <v>150</v>
          </cell>
          <cell r="E8">
            <v>170</v>
          </cell>
          <cell r="F8">
            <v>200</v>
          </cell>
          <cell r="G8">
            <v>210</v>
          </cell>
          <cell r="H8">
            <v>223</v>
          </cell>
          <cell r="I8">
            <v>187.32</v>
          </cell>
        </row>
        <row r="9">
          <cell r="A9" t="str">
            <v>Foods and Beverages Market Share in segment</v>
          </cell>
          <cell r="B9" t="str">
            <v>Foods and Beverages</v>
          </cell>
          <cell r="C9" t="str">
            <v>Market Share in segment</v>
          </cell>
          <cell r="D9">
            <v>2.1999999999999999E-2</v>
          </cell>
          <cell r="E9">
            <v>2.4E-2</v>
          </cell>
          <cell r="F9">
            <v>2.5000000000000001E-2</v>
          </cell>
          <cell r="G9">
            <v>2.4E-2</v>
          </cell>
          <cell r="H9">
            <v>2.3E-2</v>
          </cell>
          <cell r="I9">
            <v>2.4E-2</v>
          </cell>
        </row>
        <row r="10">
          <cell r="A10" t="str">
            <v>Media Sales</v>
          </cell>
          <cell r="B10" t="str">
            <v>Media</v>
          </cell>
          <cell r="C10" t="str">
            <v>Sales</v>
          </cell>
          <cell r="D10">
            <v>670</v>
          </cell>
          <cell r="E10">
            <v>740</v>
          </cell>
          <cell r="F10">
            <v>800</v>
          </cell>
          <cell r="G10">
            <v>900</v>
          </cell>
          <cell r="H10">
            <v>1100</v>
          </cell>
          <cell r="I10">
            <v>990</v>
          </cell>
        </row>
        <row r="11">
          <cell r="A11" t="str">
            <v>Media Operating Profits</v>
          </cell>
          <cell r="B11" t="str">
            <v>Media</v>
          </cell>
          <cell r="C11" t="str">
            <v>Operating Profits</v>
          </cell>
          <cell r="D11">
            <v>13.4</v>
          </cell>
          <cell r="E11">
            <v>14.8</v>
          </cell>
          <cell r="F11">
            <v>16</v>
          </cell>
          <cell r="G11">
            <v>13.5</v>
          </cell>
          <cell r="H11">
            <v>20.9</v>
          </cell>
          <cell r="I11">
            <v>19.437000000000001</v>
          </cell>
        </row>
        <row r="12">
          <cell r="A12" t="str">
            <v>Media Net Profit</v>
          </cell>
          <cell r="B12" t="str">
            <v>Media</v>
          </cell>
          <cell r="C12" t="str">
            <v>Net Profit</v>
          </cell>
          <cell r="D12">
            <v>-10</v>
          </cell>
          <cell r="E12">
            <v>-15</v>
          </cell>
          <cell r="F12">
            <v>-20</v>
          </cell>
          <cell r="G12">
            <v>-43</v>
          </cell>
          <cell r="H12">
            <v>-25</v>
          </cell>
          <cell r="I12">
            <v>-23.5</v>
          </cell>
        </row>
        <row r="13">
          <cell r="A13" t="str">
            <v>Media Marketing Expenses</v>
          </cell>
          <cell r="B13" t="str">
            <v>Media</v>
          </cell>
          <cell r="C13" t="str">
            <v>Marketing Expenses</v>
          </cell>
          <cell r="D13">
            <v>200</v>
          </cell>
          <cell r="E13">
            <v>250</v>
          </cell>
          <cell r="F13">
            <v>300</v>
          </cell>
          <cell r="G13">
            <v>350</v>
          </cell>
          <cell r="H13">
            <v>400</v>
          </cell>
          <cell r="I13">
            <v>384</v>
          </cell>
        </row>
        <row r="14">
          <cell r="A14" t="str">
            <v>Media Market Share in segment</v>
          </cell>
          <cell r="B14" t="str">
            <v>Media</v>
          </cell>
          <cell r="C14" t="str">
            <v>Market Share in segment</v>
          </cell>
          <cell r="D14">
            <v>0.1</v>
          </cell>
          <cell r="E14">
            <v>0.11</v>
          </cell>
          <cell r="F14">
            <v>0.12</v>
          </cell>
          <cell r="G14">
            <v>0.11</v>
          </cell>
          <cell r="H14">
            <v>0.125</v>
          </cell>
          <cell r="I14">
            <v>0.11</v>
          </cell>
        </row>
        <row r="15">
          <cell r="A15" t="str">
            <v>Infrastructure Sales</v>
          </cell>
          <cell r="B15" t="str">
            <v>Infrastructure</v>
          </cell>
          <cell r="C15" t="str">
            <v>Sales</v>
          </cell>
          <cell r="D15">
            <v>7680</v>
          </cell>
          <cell r="E15">
            <v>8000</v>
          </cell>
          <cell r="F15">
            <v>7569</v>
          </cell>
          <cell r="G15">
            <v>7430</v>
          </cell>
          <cell r="H15">
            <v>6900</v>
          </cell>
          <cell r="I15">
            <v>7934.9999999999991</v>
          </cell>
        </row>
        <row r="16">
          <cell r="A16" t="str">
            <v>Infrastructure Operating Profits</v>
          </cell>
          <cell r="B16" t="str">
            <v>Infrastructure</v>
          </cell>
          <cell r="C16" t="str">
            <v>Operating Profits</v>
          </cell>
          <cell r="D16">
            <v>376.32</v>
          </cell>
          <cell r="E16">
            <v>392</v>
          </cell>
          <cell r="F16">
            <v>454.14</v>
          </cell>
          <cell r="G16">
            <v>408.65</v>
          </cell>
          <cell r="H16">
            <v>338.1</v>
          </cell>
          <cell r="I16">
            <v>297.52800000000002</v>
          </cell>
        </row>
        <row r="17">
          <cell r="A17" t="str">
            <v>Infrastructure Net Profit</v>
          </cell>
          <cell r="B17" t="str">
            <v>Infrastructure</v>
          </cell>
          <cell r="C17" t="str">
            <v>Net Profit</v>
          </cell>
          <cell r="D17">
            <v>200</v>
          </cell>
          <cell r="E17">
            <v>187</v>
          </cell>
          <cell r="F17">
            <v>227.07</v>
          </cell>
          <cell r="G17">
            <v>177.67391304347825</v>
          </cell>
          <cell r="H17">
            <v>144.4871794871795</v>
          </cell>
          <cell r="I17">
            <v>132.92820512820515</v>
          </cell>
        </row>
        <row r="18">
          <cell r="A18" t="str">
            <v>Infrastructure Marketing Expenses</v>
          </cell>
          <cell r="B18" t="str">
            <v>Infrastructure</v>
          </cell>
          <cell r="C18" t="str">
            <v>Marketing Expenses</v>
          </cell>
          <cell r="D18">
            <v>900</v>
          </cell>
          <cell r="E18">
            <v>800</v>
          </cell>
          <cell r="F18">
            <v>1023</v>
          </cell>
          <cell r="G18">
            <v>1090</v>
          </cell>
          <cell r="H18">
            <v>1200</v>
          </cell>
          <cell r="I18">
            <v>1044</v>
          </cell>
        </row>
        <row r="19">
          <cell r="A19" t="str">
            <v>Infrastructure Market Share in segment</v>
          </cell>
          <cell r="B19" t="str">
            <v>Infrastructure</v>
          </cell>
          <cell r="C19" t="str">
            <v>Market Share in segment</v>
          </cell>
          <cell r="D19">
            <v>0.05</v>
          </cell>
          <cell r="E19">
            <v>0.05</v>
          </cell>
          <cell r="F19">
            <v>0.06</v>
          </cell>
          <cell r="G19">
            <v>6.5000000000000002E-2</v>
          </cell>
          <cell r="H19">
            <v>7.1999999999999995E-2</v>
          </cell>
          <cell r="I19">
            <v>0.08</v>
          </cell>
        </row>
        <row r="20">
          <cell r="A20" t="str">
            <v>Cement Sales</v>
          </cell>
          <cell r="B20" t="str">
            <v>Cement</v>
          </cell>
          <cell r="C20" t="str">
            <v>Sales</v>
          </cell>
          <cell r="D20">
            <v>1600</v>
          </cell>
          <cell r="E20">
            <v>1700</v>
          </cell>
          <cell r="F20">
            <v>2000</v>
          </cell>
          <cell r="G20">
            <v>1900</v>
          </cell>
          <cell r="H20">
            <v>1800</v>
          </cell>
          <cell r="I20">
            <v>1818</v>
          </cell>
        </row>
        <row r="21">
          <cell r="A21" t="str">
            <v>Cement Operating Profits</v>
          </cell>
          <cell r="B21" t="str">
            <v>Cement</v>
          </cell>
          <cell r="C21" t="str">
            <v>Operating Profits</v>
          </cell>
          <cell r="D21">
            <v>272</v>
          </cell>
          <cell r="E21">
            <v>323</v>
          </cell>
          <cell r="F21">
            <v>360</v>
          </cell>
          <cell r="G21">
            <v>380</v>
          </cell>
          <cell r="H21">
            <v>342</v>
          </cell>
          <cell r="I21">
            <v>294.12</v>
          </cell>
        </row>
        <row r="22">
          <cell r="A22" t="str">
            <v>Cement Net Profit</v>
          </cell>
          <cell r="B22" t="str">
            <v>Cement</v>
          </cell>
          <cell r="C22" t="str">
            <v>Net Profit</v>
          </cell>
          <cell r="D22">
            <v>139</v>
          </cell>
          <cell r="E22">
            <v>166</v>
          </cell>
          <cell r="F22">
            <v>189</v>
          </cell>
          <cell r="G22">
            <v>165</v>
          </cell>
          <cell r="H22">
            <v>190</v>
          </cell>
          <cell r="I22">
            <v>194</v>
          </cell>
        </row>
        <row r="23">
          <cell r="A23" t="str">
            <v>Cement Marketing Expenses</v>
          </cell>
          <cell r="B23" t="str">
            <v>Cement</v>
          </cell>
          <cell r="C23" t="str">
            <v>Marketing Expenses</v>
          </cell>
          <cell r="D23">
            <v>80</v>
          </cell>
          <cell r="E23">
            <v>80</v>
          </cell>
          <cell r="F23">
            <v>100</v>
          </cell>
          <cell r="G23">
            <v>100</v>
          </cell>
          <cell r="H23">
            <v>100</v>
          </cell>
          <cell r="I23">
            <v>94</v>
          </cell>
        </row>
        <row r="24">
          <cell r="A24" t="str">
            <v>Cement Market Share in segment</v>
          </cell>
          <cell r="B24" t="str">
            <v>Cement</v>
          </cell>
          <cell r="C24" t="str">
            <v>Market Share in segment</v>
          </cell>
          <cell r="D24">
            <v>3.4000000000000002E-2</v>
          </cell>
          <cell r="E24">
            <v>3.5999999999999997E-2</v>
          </cell>
          <cell r="F24">
            <v>0.04</v>
          </cell>
          <cell r="G24">
            <v>0.04</v>
          </cell>
          <cell r="H24">
            <v>4.4999999999999998E-2</v>
          </cell>
          <cell r="I24">
            <v>4.2000000000000003E-2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1"/>
  <sheetViews>
    <sheetView workbookViewId="0">
      <selection activeCell="K13" sqref="K13"/>
    </sheetView>
  </sheetViews>
  <sheetFormatPr defaultRowHeight="14.4" x14ac:dyDescent="0.3"/>
  <cols>
    <col min="1" max="2" width="23.5546875" customWidth="1"/>
    <col min="3" max="3" width="9" bestFit="1" customWidth="1"/>
    <col min="6" max="6" width="10.44140625" bestFit="1" customWidth="1"/>
    <col min="9" max="9" width="10.44140625" bestFit="1" customWidth="1"/>
  </cols>
  <sheetData>
    <row r="1" spans="1:11" ht="28.8" x14ac:dyDescent="0.55000000000000004">
      <c r="A1" s="11" t="s">
        <v>0</v>
      </c>
      <c r="B1" s="11"/>
      <c r="C1" s="11"/>
      <c r="D1" s="11"/>
    </row>
    <row r="4" spans="1:11" ht="15" customHeight="1" x14ac:dyDescent="0.3">
      <c r="A4" s="12" t="s">
        <v>10</v>
      </c>
      <c r="B4" s="12"/>
      <c r="C4" s="12"/>
      <c r="D4" s="12"/>
      <c r="E4" s="12"/>
      <c r="F4" s="12"/>
      <c r="G4" s="12"/>
      <c r="H4" s="12"/>
      <c r="I4" s="12"/>
      <c r="J4" s="12"/>
      <c r="K4" s="2"/>
    </row>
    <row r="5" spans="1:11" x14ac:dyDescent="0.3">
      <c r="A5" s="12"/>
      <c r="B5" s="12"/>
      <c r="C5" s="12"/>
      <c r="D5" s="12"/>
      <c r="E5" s="12"/>
      <c r="F5" s="12"/>
      <c r="G5" s="12"/>
      <c r="H5" s="12"/>
      <c r="I5" s="12"/>
      <c r="J5" s="12"/>
      <c r="K5" s="2"/>
    </row>
    <row r="6" spans="1:11" x14ac:dyDescent="0.3">
      <c r="A6" s="12"/>
      <c r="B6" s="12"/>
      <c r="C6" s="12"/>
      <c r="D6" s="12"/>
      <c r="E6" s="12"/>
      <c r="F6" s="12"/>
      <c r="G6" s="12"/>
      <c r="H6" s="12"/>
      <c r="I6" s="12"/>
      <c r="J6" s="12"/>
      <c r="K6" s="2"/>
    </row>
    <row r="7" spans="1:11" x14ac:dyDescent="0.3">
      <c r="A7" s="12"/>
      <c r="B7" s="12"/>
      <c r="C7" s="12"/>
      <c r="D7" s="12"/>
      <c r="E7" s="12"/>
      <c r="F7" s="12"/>
      <c r="G7" s="12"/>
      <c r="H7" s="12"/>
      <c r="I7" s="12"/>
      <c r="J7" s="12"/>
    </row>
    <row r="8" spans="1:11" x14ac:dyDescent="0.3">
      <c r="A8" s="12"/>
      <c r="B8" s="12"/>
      <c r="C8" s="12"/>
      <c r="D8" s="12"/>
      <c r="E8" s="12"/>
      <c r="F8" s="12"/>
      <c r="G8" s="12"/>
      <c r="H8" s="12"/>
      <c r="I8" s="12"/>
      <c r="J8" s="12"/>
    </row>
    <row r="11" spans="1:11" x14ac:dyDescent="0.3">
      <c r="A11" s="3" t="s">
        <v>1</v>
      </c>
      <c r="B11" s="3"/>
      <c r="C11" s="3"/>
      <c r="D11" s="3"/>
      <c r="E11" s="3"/>
      <c r="F11" s="3"/>
      <c r="G11" s="3"/>
    </row>
    <row r="12" spans="1:11" x14ac:dyDescent="0.3">
      <c r="A12" s="3"/>
      <c r="B12" s="3">
        <v>2010</v>
      </c>
      <c r="C12" s="3">
        <v>2011</v>
      </c>
      <c r="D12" s="3">
        <v>2012</v>
      </c>
      <c r="E12" s="3">
        <f>D12+1</f>
        <v>2013</v>
      </c>
      <c r="F12" s="3">
        <f t="shared" ref="F12:G12" si="0">E12+1</f>
        <v>2014</v>
      </c>
      <c r="G12" s="3">
        <f t="shared" si="0"/>
        <v>2015</v>
      </c>
    </row>
    <row r="13" spans="1:11" x14ac:dyDescent="0.3">
      <c r="A13" t="s">
        <v>2</v>
      </c>
      <c r="B13" s="5">
        <v>950</v>
      </c>
      <c r="C13" s="5">
        <v>1044</v>
      </c>
      <c r="D13" s="5">
        <v>1200</v>
      </c>
      <c r="E13" s="5">
        <v>1300</v>
      </c>
      <c r="F13" s="5">
        <v>1280</v>
      </c>
      <c r="G13" s="9">
        <v>1331.2</v>
      </c>
    </row>
    <row r="14" spans="1:11" x14ac:dyDescent="0.3">
      <c r="A14" t="s">
        <v>3</v>
      </c>
      <c r="B14" s="5">
        <v>123</v>
      </c>
      <c r="C14" s="5">
        <f>12%*C13</f>
        <v>125.28</v>
      </c>
      <c r="D14" s="5">
        <f>12%*D13</f>
        <v>144</v>
      </c>
      <c r="E14" s="5">
        <f>13%*E13</f>
        <v>169</v>
      </c>
      <c r="F14" s="5">
        <f>14%*F13</f>
        <v>179.20000000000002</v>
      </c>
      <c r="G14" s="9">
        <v>159.48800000000003</v>
      </c>
    </row>
    <row r="15" spans="1:11" x14ac:dyDescent="0.3">
      <c r="A15" t="s">
        <v>4</v>
      </c>
      <c r="B15" s="5">
        <v>60</v>
      </c>
      <c r="C15" s="5">
        <v>67</v>
      </c>
      <c r="D15" s="5">
        <f>D14/2</f>
        <v>72</v>
      </c>
      <c r="E15" s="5">
        <f>E14/2.3</f>
        <v>73.478260869565219</v>
      </c>
      <c r="F15" s="5">
        <f>F14/2.34</f>
        <v>76.581196581196593</v>
      </c>
      <c r="G15" s="9">
        <v>74.28376068376069</v>
      </c>
    </row>
    <row r="16" spans="1:11" x14ac:dyDescent="0.3">
      <c r="A16" t="s">
        <v>5</v>
      </c>
      <c r="B16" s="5">
        <v>150</v>
      </c>
      <c r="C16" s="5">
        <v>170</v>
      </c>
      <c r="D16" s="5">
        <f>200</f>
        <v>200</v>
      </c>
      <c r="E16" s="5">
        <v>210</v>
      </c>
      <c r="F16" s="5">
        <v>223</v>
      </c>
      <c r="G16" s="9">
        <v>187.32</v>
      </c>
    </row>
    <row r="17" spans="1:15" x14ac:dyDescent="0.3">
      <c r="A17" t="s">
        <v>6</v>
      </c>
      <c r="B17" s="6">
        <v>2.1999999999999999E-2</v>
      </c>
      <c r="C17" s="6">
        <v>2.4E-2</v>
      </c>
      <c r="D17" s="6">
        <v>2.5000000000000001E-2</v>
      </c>
      <c r="E17" s="6">
        <v>2.4E-2</v>
      </c>
      <c r="F17" s="6">
        <v>2.3E-2</v>
      </c>
      <c r="G17" s="6">
        <v>2.4E-2</v>
      </c>
    </row>
    <row r="19" spans="1:15" x14ac:dyDescent="0.3">
      <c r="A19" s="3" t="s">
        <v>7</v>
      </c>
      <c r="B19" s="3"/>
      <c r="C19" s="3"/>
      <c r="D19" s="3"/>
      <c r="E19" s="3"/>
      <c r="F19" s="3"/>
      <c r="G19" s="3"/>
    </row>
    <row r="20" spans="1:15" x14ac:dyDescent="0.3">
      <c r="A20" s="3"/>
      <c r="B20" s="3">
        <v>2010</v>
      </c>
      <c r="C20" s="3">
        <v>2011</v>
      </c>
      <c r="D20" s="3">
        <v>2012</v>
      </c>
      <c r="E20" s="3">
        <f>D20+1</f>
        <v>2013</v>
      </c>
      <c r="F20" s="3">
        <f t="shared" ref="F20" si="1">E20+1</f>
        <v>2014</v>
      </c>
      <c r="G20" s="3">
        <v>2015</v>
      </c>
    </row>
    <row r="21" spans="1:15" x14ac:dyDescent="0.3">
      <c r="A21" t="s">
        <v>2</v>
      </c>
      <c r="B21">
        <v>670</v>
      </c>
      <c r="C21">
        <v>740</v>
      </c>
      <c r="D21" s="5">
        <v>800</v>
      </c>
      <c r="E21" s="5">
        <v>900</v>
      </c>
      <c r="F21" s="5">
        <v>1100</v>
      </c>
      <c r="G21" s="9">
        <v>990</v>
      </c>
    </row>
    <row r="22" spans="1:15" x14ac:dyDescent="0.3">
      <c r="A22" t="s">
        <v>3</v>
      </c>
      <c r="B22" s="5">
        <f t="shared" ref="B22:C22" si="2">B21*2%</f>
        <v>13.4</v>
      </c>
      <c r="C22" s="5">
        <f t="shared" si="2"/>
        <v>14.8</v>
      </c>
      <c r="D22" s="5">
        <f>D21*2%</f>
        <v>16</v>
      </c>
      <c r="E22" s="5">
        <f>E21*1.5%</f>
        <v>13.5</v>
      </c>
      <c r="F22" s="5">
        <f>F21*1.9%</f>
        <v>20.9</v>
      </c>
      <c r="G22" s="9">
        <v>19.437000000000001</v>
      </c>
    </row>
    <row r="23" spans="1:15" x14ac:dyDescent="0.3">
      <c r="A23" t="s">
        <v>4</v>
      </c>
      <c r="B23">
        <v>-10</v>
      </c>
      <c r="C23">
        <v>-15</v>
      </c>
      <c r="D23" s="5">
        <v>-20</v>
      </c>
      <c r="E23" s="5">
        <v>-43</v>
      </c>
      <c r="F23" s="5">
        <v>-25</v>
      </c>
      <c r="G23" s="9">
        <v>-23.5</v>
      </c>
    </row>
    <row r="24" spans="1:15" x14ac:dyDescent="0.3">
      <c r="A24" t="s">
        <v>5</v>
      </c>
      <c r="B24">
        <v>200</v>
      </c>
      <c r="C24">
        <v>250</v>
      </c>
      <c r="D24" s="5">
        <v>300</v>
      </c>
      <c r="E24" s="5">
        <v>350</v>
      </c>
      <c r="F24" s="5">
        <v>400</v>
      </c>
      <c r="G24" s="9">
        <v>384</v>
      </c>
    </row>
    <row r="25" spans="1:15" x14ac:dyDescent="0.3">
      <c r="A25" t="s">
        <v>6</v>
      </c>
      <c r="B25" s="8">
        <v>0.1</v>
      </c>
      <c r="C25" s="8">
        <v>0.11</v>
      </c>
      <c r="D25" s="6">
        <v>0.12</v>
      </c>
      <c r="E25" s="6">
        <v>0.11</v>
      </c>
      <c r="F25" s="6">
        <v>0.125</v>
      </c>
      <c r="G25" s="8">
        <v>0.11</v>
      </c>
    </row>
    <row r="27" spans="1:15" x14ac:dyDescent="0.3">
      <c r="A27" s="3" t="s">
        <v>9</v>
      </c>
      <c r="B27" s="3"/>
      <c r="C27" s="3"/>
      <c r="D27" s="3"/>
      <c r="E27" s="3"/>
      <c r="F27" s="3"/>
      <c r="G27" s="3"/>
    </row>
    <row r="28" spans="1:15" x14ac:dyDescent="0.3">
      <c r="A28" s="3"/>
      <c r="B28" s="3">
        <v>2010</v>
      </c>
      <c r="C28" s="3">
        <v>2011</v>
      </c>
      <c r="D28" s="3">
        <v>2012</v>
      </c>
      <c r="E28" s="3">
        <f>D28+1</f>
        <v>2013</v>
      </c>
      <c r="F28" s="3">
        <f t="shared" ref="F28" si="3">E28+1</f>
        <v>2014</v>
      </c>
      <c r="G28" s="3">
        <v>2015</v>
      </c>
    </row>
    <row r="29" spans="1:15" x14ac:dyDescent="0.3">
      <c r="A29" t="s">
        <v>2</v>
      </c>
      <c r="B29">
        <v>7680</v>
      </c>
      <c r="C29">
        <v>8000</v>
      </c>
      <c r="D29" s="5">
        <v>7569</v>
      </c>
      <c r="E29" s="5">
        <v>7430</v>
      </c>
      <c r="F29" s="5">
        <v>6900</v>
      </c>
      <c r="G29" s="9">
        <v>7934.9999999999991</v>
      </c>
    </row>
    <row r="30" spans="1:15" x14ac:dyDescent="0.3">
      <c r="A30" t="s">
        <v>3</v>
      </c>
      <c r="B30" s="5">
        <f>4.9%*B29</f>
        <v>376.32</v>
      </c>
      <c r="C30" s="5">
        <f>4.9%*C29</f>
        <v>392</v>
      </c>
      <c r="D30" s="7">
        <f>6%*D29</f>
        <v>454.14</v>
      </c>
      <c r="E30" s="5">
        <f>5.5%*E29</f>
        <v>408.65</v>
      </c>
      <c r="F30" s="5">
        <f>4.9%*F29</f>
        <v>338.1</v>
      </c>
      <c r="G30" s="9">
        <v>297.52800000000002</v>
      </c>
    </row>
    <row r="31" spans="1:15" x14ac:dyDescent="0.3">
      <c r="A31" t="s">
        <v>4</v>
      </c>
      <c r="B31">
        <v>200</v>
      </c>
      <c r="C31">
        <v>187</v>
      </c>
      <c r="D31" s="5">
        <f>D30/2</f>
        <v>227.07</v>
      </c>
      <c r="E31" s="5">
        <f>E30/2.3</f>
        <v>177.67391304347825</v>
      </c>
      <c r="F31" s="5">
        <f>F30/2.34</f>
        <v>144.4871794871795</v>
      </c>
      <c r="G31" s="9">
        <v>132.92820512820515</v>
      </c>
    </row>
    <row r="32" spans="1:15" x14ac:dyDescent="0.3">
      <c r="A32" t="s">
        <v>5</v>
      </c>
      <c r="B32">
        <v>900</v>
      </c>
      <c r="C32">
        <v>800</v>
      </c>
      <c r="D32" s="5">
        <v>1023</v>
      </c>
      <c r="E32" s="5">
        <v>1090</v>
      </c>
      <c r="F32" s="5">
        <v>1200</v>
      </c>
      <c r="G32" s="9">
        <v>1044</v>
      </c>
      <c r="O32" s="8"/>
    </row>
    <row r="33" spans="1:7" x14ac:dyDescent="0.3">
      <c r="A33" t="s">
        <v>6</v>
      </c>
      <c r="B33" s="8">
        <v>0.05</v>
      </c>
      <c r="C33" s="8">
        <v>0.05</v>
      </c>
      <c r="D33" s="6">
        <v>0.06</v>
      </c>
      <c r="E33" s="6">
        <v>6.5000000000000002E-2</v>
      </c>
      <c r="F33" s="6">
        <v>7.1999999999999995E-2</v>
      </c>
      <c r="G33" s="10">
        <v>0.08</v>
      </c>
    </row>
    <row r="35" spans="1:7" x14ac:dyDescent="0.3">
      <c r="A35" s="3" t="s">
        <v>8</v>
      </c>
      <c r="B35" s="3"/>
      <c r="C35" s="3"/>
      <c r="D35" s="3"/>
      <c r="E35" s="3"/>
      <c r="F35" s="3"/>
      <c r="G35" s="3"/>
    </row>
    <row r="36" spans="1:7" x14ac:dyDescent="0.3">
      <c r="A36" s="3"/>
      <c r="B36" s="3">
        <v>2010</v>
      </c>
      <c r="C36" s="3">
        <v>2011</v>
      </c>
      <c r="D36" s="3">
        <v>2012</v>
      </c>
      <c r="E36" s="3">
        <f>D36+1</f>
        <v>2013</v>
      </c>
      <c r="F36" s="3">
        <f t="shared" ref="F36" si="4">E36+1</f>
        <v>2014</v>
      </c>
      <c r="G36" s="3">
        <v>2015</v>
      </c>
    </row>
    <row r="37" spans="1:7" x14ac:dyDescent="0.3">
      <c r="A37" t="s">
        <v>2</v>
      </c>
      <c r="B37">
        <v>1600</v>
      </c>
      <c r="C37">
        <v>1700</v>
      </c>
      <c r="D37" s="5">
        <v>2000</v>
      </c>
      <c r="E37" s="5">
        <v>1900</v>
      </c>
      <c r="F37" s="5">
        <v>1800</v>
      </c>
      <c r="G37" s="9">
        <v>1818</v>
      </c>
    </row>
    <row r="38" spans="1:7" x14ac:dyDescent="0.3">
      <c r="A38" t="s">
        <v>3</v>
      </c>
      <c r="B38" s="5">
        <f>B37*17%</f>
        <v>272</v>
      </c>
      <c r="C38" s="5">
        <f>C37*19%</f>
        <v>323</v>
      </c>
      <c r="D38" s="5">
        <f>D37*18%</f>
        <v>360</v>
      </c>
      <c r="E38" s="5">
        <f>E37*20%</f>
        <v>380</v>
      </c>
      <c r="F38" s="5">
        <f>F37*19%</f>
        <v>342</v>
      </c>
      <c r="G38" s="9">
        <v>294.12</v>
      </c>
    </row>
    <row r="39" spans="1:7" x14ac:dyDescent="0.3">
      <c r="A39" t="s">
        <v>4</v>
      </c>
      <c r="B39" s="5">
        <v>139</v>
      </c>
      <c r="C39" s="5">
        <v>166</v>
      </c>
      <c r="D39" s="5">
        <v>189</v>
      </c>
      <c r="E39" s="5">
        <v>165</v>
      </c>
      <c r="F39" s="5">
        <v>190</v>
      </c>
      <c r="G39" s="9">
        <v>194</v>
      </c>
    </row>
    <row r="40" spans="1:7" x14ac:dyDescent="0.3">
      <c r="A40" t="s">
        <v>5</v>
      </c>
      <c r="B40">
        <v>80</v>
      </c>
      <c r="C40">
        <v>80</v>
      </c>
      <c r="D40" s="5">
        <v>100</v>
      </c>
      <c r="E40" s="5">
        <v>100</v>
      </c>
      <c r="F40" s="5">
        <v>100</v>
      </c>
      <c r="G40" s="9">
        <v>94</v>
      </c>
    </row>
    <row r="41" spans="1:7" x14ac:dyDescent="0.3">
      <c r="A41" t="s">
        <v>6</v>
      </c>
      <c r="B41" s="6">
        <v>3.4000000000000002E-2</v>
      </c>
      <c r="C41" s="6">
        <v>3.5999999999999997E-2</v>
      </c>
      <c r="D41" s="6">
        <v>0.04</v>
      </c>
      <c r="E41" s="6">
        <v>0.04</v>
      </c>
      <c r="F41" s="6">
        <v>4.4999999999999998E-2</v>
      </c>
      <c r="G41" s="6">
        <v>4.2000000000000003E-2</v>
      </c>
    </row>
  </sheetData>
  <mergeCells count="1">
    <mergeCell ref="A4:J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zoomScale="64" workbookViewId="0">
      <selection activeCell="M16" sqref="M16"/>
    </sheetView>
  </sheetViews>
  <sheetFormatPr defaultRowHeight="14.4" x14ac:dyDescent="0.3"/>
  <cols>
    <col min="1" max="1" width="32.88671875" bestFit="1" customWidth="1"/>
    <col min="2" max="2" width="18.33203125" bestFit="1" customWidth="1"/>
    <col min="3" max="3" width="21.44140625" bestFit="1" customWidth="1"/>
    <col min="4" max="10" width="10.88671875" customWidth="1"/>
    <col min="11" max="11" width="11.33203125" customWidth="1"/>
  </cols>
  <sheetData>
    <row r="1" spans="1:9" ht="28.8" x14ac:dyDescent="0.55000000000000004">
      <c r="A1" s="13" t="s">
        <v>0</v>
      </c>
      <c r="B1" s="13"/>
      <c r="C1" s="4"/>
      <c r="D1" s="4"/>
      <c r="E1" s="4"/>
    </row>
    <row r="2" spans="1:9" x14ac:dyDescent="0.3">
      <c r="A2" t="s">
        <v>11</v>
      </c>
      <c r="B2" t="s">
        <v>12</v>
      </c>
      <c r="C2" t="s">
        <v>13</v>
      </c>
      <c r="D2" s="3">
        <v>2010</v>
      </c>
      <c r="E2" s="3">
        <v>2011</v>
      </c>
      <c r="F2" s="3">
        <v>2012</v>
      </c>
      <c r="G2" s="3">
        <f>F2+1</f>
        <v>2013</v>
      </c>
      <c r="H2" s="3">
        <f t="shared" ref="H2:I2" si="0">G2+1</f>
        <v>2014</v>
      </c>
      <c r="I2" s="3">
        <f t="shared" si="0"/>
        <v>2015</v>
      </c>
    </row>
    <row r="3" spans="1:9" x14ac:dyDescent="0.3">
      <c r="A3" t="str">
        <f>[1]Dashboard!$A$5&amp;" "&amp;[1]Dashboard!B3</f>
        <v xml:space="preserve">Foods and Beverages </v>
      </c>
      <c r="B3" t="s">
        <v>14</v>
      </c>
      <c r="C3" t="s">
        <v>2</v>
      </c>
      <c r="D3" s="5">
        <v>950</v>
      </c>
      <c r="E3" s="5">
        <v>1044</v>
      </c>
      <c r="F3" s="5">
        <v>1200</v>
      </c>
      <c r="G3" s="5">
        <v>1300</v>
      </c>
      <c r="H3" s="5">
        <v>1280</v>
      </c>
      <c r="I3" s="9">
        <v>1331.2</v>
      </c>
    </row>
    <row r="4" spans="1:9" x14ac:dyDescent="0.3">
      <c r="A4" t="str">
        <f>[1]Dashboard!$A$5&amp;" "&amp;[1]Dashboard!B4</f>
        <v>Foods and Beverages Informations</v>
      </c>
      <c r="B4" t="s">
        <v>14</v>
      </c>
      <c r="C4" t="s">
        <v>3</v>
      </c>
      <c r="D4" s="5">
        <v>123</v>
      </c>
      <c r="E4" s="5">
        <f>12%*E3</f>
        <v>125.28</v>
      </c>
      <c r="F4" s="5">
        <f>12%*F3</f>
        <v>144</v>
      </c>
      <c r="G4" s="5">
        <f>13%*G3</f>
        <v>169</v>
      </c>
      <c r="H4" s="5">
        <f>14%*H3</f>
        <v>179.20000000000002</v>
      </c>
      <c r="I4" s="9">
        <v>159.48800000000003</v>
      </c>
    </row>
    <row r="5" spans="1:9" x14ac:dyDescent="0.3">
      <c r="A5" t="str">
        <f>[1]Dashboard!$A$5&amp;" "&amp;[1]Dashboard!B5</f>
        <v>Foods and Beverages Sales</v>
      </c>
      <c r="B5" t="s">
        <v>14</v>
      </c>
      <c r="C5" t="s">
        <v>4</v>
      </c>
      <c r="D5" s="5">
        <v>60</v>
      </c>
      <c r="E5" s="5">
        <v>67</v>
      </c>
      <c r="F5" s="5">
        <f>F4/2</f>
        <v>72</v>
      </c>
      <c r="G5" s="5">
        <f>G4/2.3</f>
        <v>73.478260869565219</v>
      </c>
      <c r="H5" s="5">
        <f>H4/2.34</f>
        <v>76.581196581196593</v>
      </c>
      <c r="I5" s="9">
        <v>74.28376068376069</v>
      </c>
    </row>
    <row r="6" spans="1:9" x14ac:dyDescent="0.3">
      <c r="A6" t="str">
        <f>[1]Dashboard!$A$5&amp;" "&amp;[1]Dashboard!B6</f>
        <v>Foods and Beverages Operating Profits</v>
      </c>
      <c r="B6" t="s">
        <v>14</v>
      </c>
      <c r="C6" t="s">
        <v>5</v>
      </c>
      <c r="D6" s="5">
        <v>150</v>
      </c>
      <c r="E6" s="5">
        <v>170</v>
      </c>
      <c r="F6" s="5">
        <f>200</f>
        <v>200</v>
      </c>
      <c r="G6" s="5">
        <v>210</v>
      </c>
      <c r="H6" s="5">
        <v>223</v>
      </c>
      <c r="I6" s="9">
        <v>187.32</v>
      </c>
    </row>
    <row r="7" spans="1:9" x14ac:dyDescent="0.3">
      <c r="A7" t="str">
        <f>[1]Dashboard!$A$5&amp;" "&amp;[1]Dashboard!B7</f>
        <v>Foods and Beverages Net Profit</v>
      </c>
      <c r="B7" t="s">
        <v>14</v>
      </c>
      <c r="C7" t="s">
        <v>6</v>
      </c>
      <c r="D7" s="6">
        <v>2.1999999999999999E-2</v>
      </c>
      <c r="E7" s="6">
        <v>2.4E-2</v>
      </c>
      <c r="F7" s="6">
        <v>2.5000000000000001E-2</v>
      </c>
      <c r="G7" s="6">
        <v>2.4E-2</v>
      </c>
      <c r="H7" s="6">
        <v>2.3E-2</v>
      </c>
      <c r="I7" s="6">
        <v>2.4E-2</v>
      </c>
    </row>
    <row r="8" spans="1:9" x14ac:dyDescent="0.3">
      <c r="A8" t="str">
        <f>[1]Dashboard!$A$6&amp;" "&amp;[1]Dashboard!B3</f>
        <v xml:space="preserve">Media </v>
      </c>
      <c r="B8" t="s">
        <v>15</v>
      </c>
      <c r="C8" t="s">
        <v>2</v>
      </c>
      <c r="D8">
        <v>670</v>
      </c>
      <c r="E8">
        <v>740</v>
      </c>
      <c r="F8" s="5">
        <v>800</v>
      </c>
      <c r="G8" s="5">
        <v>900</v>
      </c>
      <c r="H8" s="5">
        <v>1100</v>
      </c>
      <c r="I8" s="9">
        <v>990</v>
      </c>
    </row>
    <row r="9" spans="1:9" x14ac:dyDescent="0.3">
      <c r="A9" t="str">
        <f>[1]Dashboard!$A$6&amp;" "&amp;[1]Dashboard!B4</f>
        <v>Media Informations</v>
      </c>
      <c r="B9" t="s">
        <v>15</v>
      </c>
      <c r="C9" t="s">
        <v>3</v>
      </c>
      <c r="D9" s="5">
        <f t="shared" ref="D9:E9" si="1">D8*2%</f>
        <v>13.4</v>
      </c>
      <c r="E9" s="5">
        <f t="shared" si="1"/>
        <v>14.8</v>
      </c>
      <c r="F9" s="5">
        <f>F8*2%</f>
        <v>16</v>
      </c>
      <c r="G9" s="5">
        <f>G8*1.5%</f>
        <v>13.5</v>
      </c>
      <c r="H9" s="5">
        <f>H8*1.9%</f>
        <v>20.9</v>
      </c>
      <c r="I9" s="9">
        <v>19.437000000000001</v>
      </c>
    </row>
    <row r="10" spans="1:9" x14ac:dyDescent="0.3">
      <c r="A10" t="str">
        <f>[1]Dashboard!$A$6&amp;" "&amp;[1]Dashboard!B5</f>
        <v>Media Sales</v>
      </c>
      <c r="B10" t="s">
        <v>15</v>
      </c>
      <c r="C10" t="s">
        <v>4</v>
      </c>
      <c r="D10">
        <v>-10</v>
      </c>
      <c r="E10">
        <v>-15</v>
      </c>
      <c r="F10" s="5">
        <v>-20</v>
      </c>
      <c r="G10" s="5">
        <v>-43</v>
      </c>
      <c r="H10" s="5">
        <v>-25</v>
      </c>
      <c r="I10" s="9">
        <v>-23.5</v>
      </c>
    </row>
    <row r="11" spans="1:9" x14ac:dyDescent="0.3">
      <c r="A11" t="str">
        <f>[1]Dashboard!$A$6&amp;" "&amp;[1]Dashboard!B6</f>
        <v>Media Operating Profits</v>
      </c>
      <c r="B11" t="s">
        <v>15</v>
      </c>
      <c r="C11" t="s">
        <v>5</v>
      </c>
      <c r="D11">
        <v>200</v>
      </c>
      <c r="E11">
        <v>250</v>
      </c>
      <c r="F11" s="5">
        <v>300</v>
      </c>
      <c r="G11" s="5">
        <v>350</v>
      </c>
      <c r="H11" s="5">
        <v>400</v>
      </c>
      <c r="I11" s="9">
        <v>384</v>
      </c>
    </row>
    <row r="12" spans="1:9" x14ac:dyDescent="0.3">
      <c r="A12" t="str">
        <f>[1]Dashboard!$A$6&amp;" "&amp;[1]Dashboard!B7</f>
        <v>Media Net Profit</v>
      </c>
      <c r="B12" t="s">
        <v>15</v>
      </c>
      <c r="C12" t="s">
        <v>6</v>
      </c>
      <c r="D12" s="8">
        <v>0.1</v>
      </c>
      <c r="E12" s="8">
        <v>0.11</v>
      </c>
      <c r="F12" s="6">
        <v>0.12</v>
      </c>
      <c r="G12" s="6">
        <v>0.11</v>
      </c>
      <c r="H12" s="6">
        <v>0.125</v>
      </c>
      <c r="I12" s="8">
        <v>0.11</v>
      </c>
    </row>
    <row r="13" spans="1:9" x14ac:dyDescent="0.3">
      <c r="A13" t="str">
        <f>[1]Dashboard!$A$7&amp; " "&amp;[1]Dashboard!B3</f>
        <v xml:space="preserve">Infrastructure </v>
      </c>
      <c r="B13" t="s">
        <v>16</v>
      </c>
      <c r="C13" t="s">
        <v>2</v>
      </c>
      <c r="D13">
        <v>7680</v>
      </c>
      <c r="E13">
        <v>8000</v>
      </c>
      <c r="F13" s="5">
        <v>7569</v>
      </c>
      <c r="G13" s="5">
        <v>7430</v>
      </c>
      <c r="H13" s="5">
        <v>6900</v>
      </c>
      <c r="I13" s="9">
        <v>7934.9999999999991</v>
      </c>
    </row>
    <row r="14" spans="1:9" x14ac:dyDescent="0.3">
      <c r="A14" t="str">
        <f>[1]Dashboard!$A$7&amp; " "&amp;[1]Dashboard!B4</f>
        <v>Infrastructure Informations</v>
      </c>
      <c r="B14" t="s">
        <v>16</v>
      </c>
      <c r="C14" t="s">
        <v>3</v>
      </c>
      <c r="D14" s="5">
        <f>4.9%*D13</f>
        <v>376.32</v>
      </c>
      <c r="E14" s="5">
        <f>4.9%*E13</f>
        <v>392</v>
      </c>
      <c r="F14" s="7">
        <f>6%*F13</f>
        <v>454.14</v>
      </c>
      <c r="G14" s="5">
        <f>5.5%*G13</f>
        <v>408.65</v>
      </c>
      <c r="H14" s="5">
        <f>4.9%*H13</f>
        <v>338.1</v>
      </c>
      <c r="I14" s="9">
        <v>297.52800000000002</v>
      </c>
    </row>
    <row r="15" spans="1:9" x14ac:dyDescent="0.3">
      <c r="A15" t="str">
        <f>[1]Dashboard!$A$7&amp; " "&amp;[1]Dashboard!B5</f>
        <v>Infrastructure Sales</v>
      </c>
      <c r="B15" t="s">
        <v>16</v>
      </c>
      <c r="C15" t="s">
        <v>4</v>
      </c>
      <c r="D15">
        <v>200</v>
      </c>
      <c r="E15">
        <v>187</v>
      </c>
      <c r="F15" s="5">
        <f>F14/2</f>
        <v>227.07</v>
      </c>
      <c r="G15" s="5">
        <f>G14/2.3</f>
        <v>177.67391304347825</v>
      </c>
      <c r="H15" s="5">
        <f>H14/2.34</f>
        <v>144.4871794871795</v>
      </c>
      <c r="I15" s="9">
        <v>132.92820512820515</v>
      </c>
    </row>
    <row r="16" spans="1:9" x14ac:dyDescent="0.3">
      <c r="A16" t="str">
        <f>[1]Dashboard!$A$7&amp; " "&amp;[1]Dashboard!B6</f>
        <v>Infrastructure Operating Profits</v>
      </c>
      <c r="B16" t="s">
        <v>16</v>
      </c>
      <c r="C16" t="s">
        <v>5</v>
      </c>
      <c r="D16">
        <v>900</v>
      </c>
      <c r="E16">
        <v>800</v>
      </c>
      <c r="F16" s="5">
        <v>1023</v>
      </c>
      <c r="G16" s="5">
        <v>1090</v>
      </c>
      <c r="H16" s="5">
        <v>1200</v>
      </c>
      <c r="I16" s="9">
        <v>1044</v>
      </c>
    </row>
    <row r="17" spans="1:9" x14ac:dyDescent="0.3">
      <c r="A17" t="str">
        <f>[1]Dashboard!$A$7&amp; " "&amp;[1]Dashboard!B7</f>
        <v>Infrastructure Net Profit</v>
      </c>
      <c r="B17" t="s">
        <v>16</v>
      </c>
      <c r="C17" t="s">
        <v>6</v>
      </c>
      <c r="D17" s="8">
        <v>0.05</v>
      </c>
      <c r="E17" s="8">
        <v>0.05</v>
      </c>
      <c r="F17" s="6">
        <v>0.06</v>
      </c>
      <c r="G17" s="6">
        <v>6.5000000000000002E-2</v>
      </c>
      <c r="H17" s="6">
        <v>7.1999999999999995E-2</v>
      </c>
      <c r="I17" s="10">
        <v>0.08</v>
      </c>
    </row>
    <row r="18" spans="1:9" x14ac:dyDescent="0.3">
      <c r="A18" t="str">
        <f>[1]Dashboard!$A$8&amp; " "&amp;[1]Dashboard!B3</f>
        <v xml:space="preserve">Cement </v>
      </c>
      <c r="B18" t="s">
        <v>17</v>
      </c>
      <c r="C18" t="s">
        <v>2</v>
      </c>
      <c r="D18">
        <v>1600</v>
      </c>
      <c r="E18">
        <v>1700</v>
      </c>
      <c r="F18" s="5">
        <v>2000</v>
      </c>
      <c r="G18" s="5">
        <v>1900</v>
      </c>
      <c r="H18" s="5">
        <v>1800</v>
      </c>
      <c r="I18" s="9">
        <v>1818</v>
      </c>
    </row>
    <row r="19" spans="1:9" x14ac:dyDescent="0.3">
      <c r="A19" t="str">
        <f>[1]Dashboard!$A$8&amp; " "&amp;[1]Dashboard!B4</f>
        <v>Cement Informations</v>
      </c>
      <c r="B19" t="s">
        <v>17</v>
      </c>
      <c r="C19" t="s">
        <v>3</v>
      </c>
      <c r="D19" s="5">
        <f>D18*17%</f>
        <v>272</v>
      </c>
      <c r="E19" s="5">
        <f>E18*19%</f>
        <v>323</v>
      </c>
      <c r="F19" s="5">
        <f>F18*18%</f>
        <v>360</v>
      </c>
      <c r="G19" s="5">
        <f>G18*20%</f>
        <v>380</v>
      </c>
      <c r="H19" s="5">
        <f>H18*19%</f>
        <v>342</v>
      </c>
      <c r="I19" s="9">
        <v>294.12</v>
      </c>
    </row>
    <row r="20" spans="1:9" x14ac:dyDescent="0.3">
      <c r="A20" t="str">
        <f>[1]Dashboard!$A$8&amp; " "&amp;[1]Dashboard!B5</f>
        <v>Cement Sales</v>
      </c>
      <c r="B20" t="s">
        <v>17</v>
      </c>
      <c r="C20" t="s">
        <v>4</v>
      </c>
      <c r="D20" s="5">
        <v>139</v>
      </c>
      <c r="E20" s="5">
        <v>166</v>
      </c>
      <c r="F20" s="5">
        <v>189</v>
      </c>
      <c r="G20" s="5">
        <v>165</v>
      </c>
      <c r="H20" s="5">
        <v>190</v>
      </c>
      <c r="I20" s="9">
        <v>194</v>
      </c>
    </row>
    <row r="21" spans="1:9" x14ac:dyDescent="0.3">
      <c r="A21" t="str">
        <f>[1]Dashboard!$A$8&amp; " "&amp;[1]Dashboard!B6</f>
        <v>Cement Operating Profits</v>
      </c>
      <c r="B21" t="s">
        <v>17</v>
      </c>
      <c r="C21" t="s">
        <v>5</v>
      </c>
      <c r="D21">
        <v>80</v>
      </c>
      <c r="E21">
        <v>80</v>
      </c>
      <c r="F21" s="5">
        <v>100</v>
      </c>
      <c r="G21" s="5">
        <v>100</v>
      </c>
      <c r="H21" s="5">
        <v>100</v>
      </c>
      <c r="I21" s="9">
        <v>94</v>
      </c>
    </row>
    <row r="22" spans="1:9" x14ac:dyDescent="0.3">
      <c r="A22" t="str">
        <f>[1]Dashboard!$A$8&amp; " "&amp;[1]Dashboard!B7</f>
        <v>Cement Net Profit</v>
      </c>
      <c r="B22" t="s">
        <v>17</v>
      </c>
      <c r="C22" t="s">
        <v>6</v>
      </c>
      <c r="D22" s="6">
        <v>3.4000000000000002E-2</v>
      </c>
      <c r="E22" s="6">
        <v>3.5999999999999997E-2</v>
      </c>
      <c r="F22" s="6">
        <v>0.04</v>
      </c>
      <c r="G22" s="6">
        <v>0.04</v>
      </c>
      <c r="H22" s="6">
        <v>4.4999999999999998E-2</v>
      </c>
      <c r="I22" s="6">
        <v>4.2000000000000003E-2</v>
      </c>
    </row>
  </sheetData>
  <mergeCells count="1">
    <mergeCell ref="A1:B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1"/>
  <sheetViews>
    <sheetView tabSelected="1" workbookViewId="0">
      <selection activeCell="K26" sqref="K26"/>
    </sheetView>
  </sheetViews>
  <sheetFormatPr defaultRowHeight="14.4" x14ac:dyDescent="0.3"/>
  <cols>
    <col min="1" max="1" width="26.109375" bestFit="1" customWidth="1"/>
    <col min="2" max="2" width="33.33203125" bestFit="1" customWidth="1"/>
    <col min="3" max="10" width="10.88671875" customWidth="1"/>
    <col min="11" max="11" width="11.33203125" customWidth="1"/>
  </cols>
  <sheetData>
    <row r="1" spans="1:7" ht="28.8" x14ac:dyDescent="0.55000000000000004">
      <c r="A1" s="13" t="s">
        <v>0</v>
      </c>
      <c r="B1" s="13"/>
      <c r="C1" s="4"/>
      <c r="D1" s="4"/>
      <c r="E1" s="4"/>
    </row>
    <row r="4" spans="1:7" x14ac:dyDescent="0.3">
      <c r="A4" s="14" t="s">
        <v>12</v>
      </c>
      <c r="B4" s="14" t="s">
        <v>18</v>
      </c>
      <c r="C4" s="14" t="s">
        <v>19</v>
      </c>
      <c r="G4" s="1"/>
    </row>
    <row r="5" spans="1:7" x14ac:dyDescent="0.3">
      <c r="A5" t="s">
        <v>14</v>
      </c>
      <c r="B5" t="s">
        <v>2</v>
      </c>
      <c r="C5" s="3">
        <v>2010</v>
      </c>
      <c r="G5" s="1"/>
    </row>
    <row r="6" spans="1:7" x14ac:dyDescent="0.3">
      <c r="A6" t="s">
        <v>15</v>
      </c>
      <c r="B6" t="s">
        <v>3</v>
      </c>
      <c r="C6" s="3">
        <v>2011</v>
      </c>
      <c r="G6" s="1"/>
    </row>
    <row r="7" spans="1:7" x14ac:dyDescent="0.3">
      <c r="A7" t="s">
        <v>16</v>
      </c>
      <c r="B7" t="s">
        <v>4</v>
      </c>
      <c r="C7" s="3">
        <v>2012</v>
      </c>
      <c r="G7" s="1"/>
    </row>
    <row r="8" spans="1:7" x14ac:dyDescent="0.3">
      <c r="A8" t="s">
        <v>17</v>
      </c>
      <c r="B8" t="s">
        <v>5</v>
      </c>
      <c r="C8" s="3">
        <f>C7+1</f>
        <v>2013</v>
      </c>
      <c r="G8" s="1"/>
    </row>
    <row r="9" spans="1:7" x14ac:dyDescent="0.3">
      <c r="B9" t="s">
        <v>6</v>
      </c>
      <c r="C9" s="3">
        <f>C8+1</f>
        <v>2014</v>
      </c>
      <c r="G9" s="1"/>
    </row>
    <row r="10" spans="1:7" x14ac:dyDescent="0.3">
      <c r="C10" s="3">
        <f>C9+1</f>
        <v>2015</v>
      </c>
      <c r="G10" s="1"/>
    </row>
    <row r="11" spans="1:7" x14ac:dyDescent="0.3">
      <c r="G11" s="1"/>
    </row>
    <row r="12" spans="1:7" x14ac:dyDescent="0.3">
      <c r="G12" s="1"/>
    </row>
    <row r="13" spans="1:7" x14ac:dyDescent="0.3">
      <c r="A13" s="16" t="s">
        <v>20</v>
      </c>
      <c r="G13" s="1"/>
    </row>
    <row r="14" spans="1:7" x14ac:dyDescent="0.3">
      <c r="A14" s="14" t="s">
        <v>12</v>
      </c>
      <c r="B14" s="14" t="s">
        <v>18</v>
      </c>
      <c r="C14" s="14" t="s">
        <v>19</v>
      </c>
    </row>
    <row r="15" spans="1:7" x14ac:dyDescent="0.3">
      <c r="A15" t="s">
        <v>16</v>
      </c>
      <c r="B15" t="s">
        <v>6</v>
      </c>
      <c r="C15">
        <v>2011</v>
      </c>
    </row>
    <row r="17" spans="1:2" x14ac:dyDescent="0.3">
      <c r="A17" s="17" t="s">
        <v>21</v>
      </c>
    </row>
    <row r="18" spans="1:2" x14ac:dyDescent="0.3">
      <c r="A18" t="s">
        <v>19</v>
      </c>
      <c r="B18" t="str">
        <f>A15&amp; " "&amp;B15</f>
        <v>Infrastructure Market Share in segment</v>
      </c>
    </row>
    <row r="19" spans="1:2" x14ac:dyDescent="0.3">
      <c r="A19">
        <f>C15</f>
        <v>2011</v>
      </c>
      <c r="B19" s="15">
        <f>VLOOKUP($B$18,'[1]Organize Data'!$A$4:$I$24,MATCH([1]Dashboard!A19,'[1]Organize Data'!$A$4:$I$4,0),0)</f>
        <v>0.05</v>
      </c>
    </row>
    <row r="20" spans="1:2" x14ac:dyDescent="0.3">
      <c r="A20">
        <f>A19+1</f>
        <v>2012</v>
      </c>
      <c r="B20" s="15">
        <f>VLOOKUP($B$18,'[1]Organize Data'!$A$4:$I$24,MATCH([1]Dashboard!A20,'[1]Organize Data'!$A$4:$I$4,0),0)</f>
        <v>0.06</v>
      </c>
    </row>
    <row r="21" spans="1:2" x14ac:dyDescent="0.3">
      <c r="A21">
        <f>A20+1</f>
        <v>2013</v>
      </c>
      <c r="B21" s="15">
        <f>VLOOKUP($B$18,'[1]Organize Data'!$A$4:$I$24,MATCH([1]Dashboard!A21,'[1]Organize Data'!$A$4:$I$4,0),0)</f>
        <v>6.5000000000000002E-2</v>
      </c>
    </row>
  </sheetData>
  <mergeCells count="1">
    <mergeCell ref="A1:B1"/>
  </mergeCells>
  <dataValidations count="3">
    <dataValidation type="list" allowBlank="1" showInputMessage="1" showErrorMessage="1" sqref="C15" xr:uid="{97CA2835-56F3-4D06-AF28-B77EC8143BB4}">
      <formula1>$C$5:$C$10</formula1>
    </dataValidation>
    <dataValidation type="list" allowBlank="1" showInputMessage="1" showErrorMessage="1" sqref="B15" xr:uid="{1619ACD6-DA84-4561-B1A8-EA29ACABC1B3}">
      <formula1>$B$5:$B$9</formula1>
    </dataValidation>
    <dataValidation type="list" allowBlank="1" showInputMessage="1" showErrorMessage="1" sqref="A15" xr:uid="{8E68AB8D-B6D1-4311-A087-BB609EE33826}">
      <formula1>$A$5:$A$8</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Organize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Peeyush</dc:creator>
  <cp:lastModifiedBy>Mr. Royal</cp:lastModifiedBy>
  <dcterms:created xsi:type="dcterms:W3CDTF">2015-09-07T06:13:03Z</dcterms:created>
  <dcterms:modified xsi:type="dcterms:W3CDTF">2023-11-20T13:49:27Z</dcterms:modified>
</cp:coreProperties>
</file>