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900" activeTab="13"/>
  </bookViews>
  <sheets>
    <sheet name="NS" sheetId="1" r:id="rId1"/>
    <sheet name="CRJ" sheetId="2" r:id="rId2"/>
    <sheet name="CDJ" sheetId="3" r:id="rId3"/>
    <sheet name="SJ" sheetId="4" r:id="rId4"/>
    <sheet name="PJ" sheetId="5" r:id="rId5"/>
    <sheet name="GJ" sheetId="6" r:id="rId6"/>
    <sheet name="PC" sheetId="7" r:id="rId7"/>
    <sheet name="IC" sheetId="8" r:id="rId8"/>
    <sheet name="REKAP" sheetId="9" r:id="rId9"/>
    <sheet name="LEDGER" sheetId="10" r:id="rId10"/>
    <sheet name="NS31" sheetId="11" r:id="rId11"/>
    <sheet name="AJP" sheetId="12" r:id="rId12"/>
    <sheet name="WS" sheetId="13" r:id="rId13"/>
    <sheet name="Laba rugi" sheetId="14" r:id="rId14"/>
    <sheet name="Perubahan Equitas" sheetId="15" r:id="rId15"/>
    <sheet name="Balance Sheet" sheetId="16" r:id="rId16"/>
    <sheet name="Cash Flow" sheetId="17" r:id="rId17"/>
    <sheet name="Closing" sheetId="18" r:id="rId18"/>
    <sheet name="TB after Closing" sheetId="19" r:id="rId1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8" l="1"/>
  <c r="B23" i="14"/>
  <c r="C30" i="17" l="1"/>
  <c r="C29" i="17"/>
  <c r="C28" i="17"/>
  <c r="C21" i="17"/>
  <c r="B20" i="17"/>
  <c r="B19" i="17"/>
  <c r="B18" i="17"/>
  <c r="B17" i="17"/>
  <c r="B16" i="17"/>
  <c r="B15" i="17"/>
  <c r="B14" i="17"/>
  <c r="C12" i="17"/>
  <c r="B11" i="17"/>
  <c r="B10" i="17"/>
  <c r="B9" i="17"/>
  <c r="B8" i="17"/>
  <c r="B7" i="17"/>
  <c r="C34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3" i="19"/>
  <c r="D6" i="19"/>
  <c r="C6" i="19"/>
  <c r="F42" i="18"/>
  <c r="E8" i="18"/>
  <c r="F12" i="18" s="1"/>
  <c r="C8" i="18"/>
  <c r="F41" i="18"/>
  <c r="E40" i="18"/>
  <c r="C40" i="18"/>
  <c r="E14" i="18"/>
  <c r="F33" i="18"/>
  <c r="F34" i="18"/>
  <c r="F35" i="18"/>
  <c r="F32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19" i="18"/>
  <c r="F16" i="18"/>
  <c r="F17" i="18"/>
  <c r="F18" i="18"/>
  <c r="F15" i="18"/>
  <c r="C33" i="18"/>
  <c r="C34" i="18"/>
  <c r="C35" i="18"/>
  <c r="C32" i="18"/>
  <c r="C31" i="18"/>
  <c r="C20" i="18"/>
  <c r="C21" i="18"/>
  <c r="C22" i="18"/>
  <c r="C23" i="18"/>
  <c r="C24" i="18"/>
  <c r="C25" i="18"/>
  <c r="C26" i="18"/>
  <c r="C27" i="18"/>
  <c r="C28" i="18"/>
  <c r="C29" i="18"/>
  <c r="C30" i="18"/>
  <c r="C19" i="18"/>
  <c r="C16" i="18"/>
  <c r="C17" i="18"/>
  <c r="C18" i="18"/>
  <c r="C15" i="18"/>
  <c r="C14" i="18"/>
  <c r="C37" i="18" s="1"/>
  <c r="D24" i="16"/>
  <c r="D22" i="16"/>
  <c r="C23" i="16"/>
  <c r="C24" i="16"/>
  <c r="C22" i="16"/>
  <c r="D19" i="16"/>
  <c r="D18" i="16"/>
  <c r="D17" i="16"/>
  <c r="D14" i="16"/>
  <c r="D9" i="16"/>
  <c r="D10" i="16"/>
  <c r="D11" i="16"/>
  <c r="D12" i="16"/>
  <c r="D13" i="16"/>
  <c r="D8" i="16"/>
  <c r="C17" i="16"/>
  <c r="C9" i="16"/>
  <c r="C10" i="16"/>
  <c r="C11" i="16"/>
  <c r="C12" i="16"/>
  <c r="C13" i="16"/>
  <c r="C8" i="16"/>
  <c r="B29" i="16"/>
  <c r="B27" i="16"/>
  <c r="B26" i="16"/>
  <c r="B24" i="16"/>
  <c r="B22" i="16"/>
  <c r="B21" i="16"/>
  <c r="B23" i="16"/>
  <c r="B25" i="16"/>
  <c r="B20" i="16"/>
  <c r="A21" i="16"/>
  <c r="A22" i="16"/>
  <c r="A23" i="16"/>
  <c r="A24" i="16"/>
  <c r="A25" i="16"/>
  <c r="A26" i="16"/>
  <c r="A20" i="16"/>
  <c r="B18" i="16"/>
  <c r="B10" i="16"/>
  <c r="B8" i="16"/>
  <c r="B9" i="16"/>
  <c r="B11" i="16"/>
  <c r="B12" i="16"/>
  <c r="B13" i="16"/>
  <c r="B14" i="16"/>
  <c r="B15" i="16"/>
  <c r="B16" i="16"/>
  <c r="B17" i="16"/>
  <c r="B7" i="16"/>
  <c r="A8" i="16"/>
  <c r="A9" i="16"/>
  <c r="A10" i="16"/>
  <c r="A11" i="16"/>
  <c r="A12" i="16"/>
  <c r="A13" i="16"/>
  <c r="A14" i="16"/>
  <c r="A15" i="16"/>
  <c r="A16" i="16"/>
  <c r="A17" i="16"/>
  <c r="A7" i="16"/>
  <c r="C9" i="15"/>
  <c r="D8" i="15"/>
  <c r="D6" i="15"/>
  <c r="C6" i="15"/>
  <c r="B8" i="15"/>
  <c r="B6" i="15"/>
  <c r="C16" i="14"/>
  <c r="C44" i="14"/>
  <c r="B41" i="14"/>
  <c r="B42" i="14"/>
  <c r="B43" i="14"/>
  <c r="B40" i="14"/>
  <c r="B36" i="14"/>
  <c r="B35" i="14"/>
  <c r="C37" i="14" s="1"/>
  <c r="B20" i="14"/>
  <c r="B21" i="14"/>
  <c r="B22" i="14"/>
  <c r="B24" i="14"/>
  <c r="B25" i="14"/>
  <c r="B26" i="14"/>
  <c r="B27" i="14"/>
  <c r="B28" i="14"/>
  <c r="B29" i="14"/>
  <c r="B30" i="14"/>
  <c r="B31" i="14"/>
  <c r="B19" i="14"/>
  <c r="C32" i="14" s="1"/>
  <c r="B15" i="14"/>
  <c r="B14" i="14"/>
  <c r="B13" i="14"/>
  <c r="B10" i="14"/>
  <c r="B9" i="14"/>
  <c r="B7" i="14"/>
  <c r="B8" i="14"/>
  <c r="B6" i="14"/>
  <c r="A7" i="14"/>
  <c r="A8" i="14"/>
  <c r="A9" i="14"/>
  <c r="A10" i="14"/>
  <c r="A13" i="14"/>
  <c r="A14" i="14"/>
  <c r="A15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5" i="14"/>
  <c r="A36" i="14"/>
  <c r="A40" i="14"/>
  <c r="A41" i="14"/>
  <c r="A42" i="14"/>
  <c r="A43" i="14"/>
  <c r="A6" i="14"/>
  <c r="E37" i="18" l="1"/>
  <c r="F38" i="18"/>
  <c r="C11" i="14"/>
  <c r="C5" i="15"/>
  <c r="B5" i="15"/>
  <c r="A1" i="14"/>
  <c r="A1" i="15" s="1"/>
  <c r="A1" i="16" s="1"/>
  <c r="A1" i="17" s="1"/>
  <c r="A1" i="18" s="1"/>
  <c r="D17" i="14" l="1"/>
  <c r="D33" i="14" s="1"/>
  <c r="D38" i="14" s="1"/>
  <c r="D45" i="14" s="1"/>
  <c r="B7" i="15" s="1"/>
  <c r="A1" i="13"/>
  <c r="D7" i="15" l="1"/>
  <c r="D9" i="15" s="1"/>
  <c r="B9" i="15"/>
  <c r="K33" i="13"/>
  <c r="G33" i="13"/>
  <c r="D23" i="16" l="1"/>
  <c r="D25" i="16" s="1"/>
  <c r="D29" i="16" s="1"/>
  <c r="D32" i="19"/>
  <c r="D34" i="19" s="1"/>
  <c r="I41" i="13"/>
  <c r="F23" i="13"/>
  <c r="F19" i="13"/>
  <c r="F13" i="13"/>
  <c r="E51" i="13"/>
  <c r="F12" i="13"/>
  <c r="E46" i="13"/>
  <c r="E47" i="13"/>
  <c r="F55" i="13"/>
  <c r="E58" i="13"/>
  <c r="E6" i="13"/>
  <c r="C41" i="13"/>
  <c r="D54" i="13"/>
  <c r="H54" i="13" s="1"/>
  <c r="C55" i="13"/>
  <c r="C56" i="13"/>
  <c r="E29" i="12"/>
  <c r="E28" i="12"/>
  <c r="E27" i="12"/>
  <c r="E25" i="12"/>
  <c r="E24" i="12"/>
  <c r="E23" i="12"/>
  <c r="G19" i="12"/>
  <c r="E50" i="13" s="1"/>
  <c r="F21" i="12"/>
  <c r="F20" i="12"/>
  <c r="F19" i="12"/>
  <c r="E21" i="12"/>
  <c r="E20" i="12"/>
  <c r="E19" i="12"/>
  <c r="F17" i="12"/>
  <c r="F16" i="12"/>
  <c r="E17" i="12"/>
  <c r="E16" i="12"/>
  <c r="F15" i="12"/>
  <c r="E15" i="12"/>
  <c r="F14" i="12"/>
  <c r="E14" i="12"/>
  <c r="H13" i="12"/>
  <c r="F12" i="12"/>
  <c r="F13" i="12"/>
  <c r="E13" i="12"/>
  <c r="E12" i="12"/>
  <c r="H11" i="12"/>
  <c r="F11" i="13" s="1"/>
  <c r="F11" i="12"/>
  <c r="F10" i="12"/>
  <c r="E11" i="12"/>
  <c r="E10" i="12"/>
  <c r="F8" i="12"/>
  <c r="F7" i="12"/>
  <c r="F6" i="12"/>
  <c r="H8" i="12"/>
  <c r="E8" i="12"/>
  <c r="E7" i="12"/>
  <c r="E6" i="12"/>
  <c r="B3" i="12" l="1"/>
  <c r="E29" i="11"/>
  <c r="D29" i="13" s="1"/>
  <c r="I333" i="10"/>
  <c r="G26" i="10"/>
  <c r="F585" i="10"/>
  <c r="F291" i="10"/>
  <c r="F81" i="10"/>
  <c r="F501" i="10"/>
  <c r="G138" i="10"/>
  <c r="G70" i="10"/>
  <c r="F279" i="10"/>
  <c r="G278" i="10"/>
  <c r="F69" i="10"/>
  <c r="F137" i="10"/>
  <c r="G13" i="5"/>
  <c r="G306" i="10"/>
  <c r="G404" i="10"/>
  <c r="G68" i="10"/>
  <c r="G390" i="10"/>
  <c r="F460" i="10"/>
  <c r="F40" i="10"/>
  <c r="G333" i="10"/>
  <c r="G487" i="10"/>
  <c r="F25" i="10"/>
  <c r="F655" i="10"/>
  <c r="F711" i="10"/>
  <c r="F347" i="10"/>
  <c r="F263" i="10"/>
  <c r="G403" i="10"/>
  <c r="G305" i="10"/>
  <c r="G389" i="10"/>
  <c r="F431" i="10"/>
  <c r="B3" i="9"/>
  <c r="D748" i="10"/>
  <c r="I752" i="10" s="1"/>
  <c r="D734" i="10"/>
  <c r="I738" i="10" s="1"/>
  <c r="D720" i="10"/>
  <c r="D719" i="10" s="1"/>
  <c r="D706" i="10"/>
  <c r="I710" i="10" s="1"/>
  <c r="D692" i="10"/>
  <c r="I696" i="10" s="1"/>
  <c r="E56" i="11" s="1"/>
  <c r="D56" i="13" s="1"/>
  <c r="H56" i="13" s="1"/>
  <c r="J56" i="13" s="1"/>
  <c r="D678" i="10"/>
  <c r="I682" i="10" s="1"/>
  <c r="E55" i="11" s="1"/>
  <c r="D55" i="13" s="1"/>
  <c r="H55" i="13" s="1"/>
  <c r="J55" i="13" s="1"/>
  <c r="D664" i="10"/>
  <c r="D663" i="10" s="1"/>
  <c r="D650" i="10"/>
  <c r="D649" i="10" s="1"/>
  <c r="D636" i="10"/>
  <c r="I640" i="10" s="1"/>
  <c r="D622" i="10"/>
  <c r="I626" i="10" s="1"/>
  <c r="D608" i="10"/>
  <c r="I612" i="10" s="1"/>
  <c r="D594" i="10"/>
  <c r="I598" i="10" s="1"/>
  <c r="D580" i="10"/>
  <c r="D566" i="10"/>
  <c r="D565" i="10" s="1"/>
  <c r="D552" i="10"/>
  <c r="I556" i="10" s="1"/>
  <c r="D538" i="10"/>
  <c r="I542" i="10" s="1"/>
  <c r="D524" i="10"/>
  <c r="D523" i="10" s="1"/>
  <c r="D510" i="10"/>
  <c r="I514" i="10" s="1"/>
  <c r="D496" i="10"/>
  <c r="I500" i="10" s="1"/>
  <c r="D482" i="10"/>
  <c r="D468" i="10"/>
  <c r="D467" i="10" s="1"/>
  <c r="D454" i="10"/>
  <c r="I458" i="10" s="1"/>
  <c r="D440" i="10"/>
  <c r="I444" i="10" s="1"/>
  <c r="D426" i="10"/>
  <c r="D412" i="10"/>
  <c r="D411" i="10" s="1"/>
  <c r="D398" i="10"/>
  <c r="I402" i="10" s="1"/>
  <c r="I403" i="10" s="1"/>
  <c r="I404" i="10" s="1"/>
  <c r="E35" i="11" s="1"/>
  <c r="D35" i="13" s="1"/>
  <c r="H35" i="13" s="1"/>
  <c r="J35" i="13" s="1"/>
  <c r="D384" i="10"/>
  <c r="I388" i="10" s="1"/>
  <c r="I389" i="10" s="1"/>
  <c r="I390" i="10" s="1"/>
  <c r="E34" i="11" s="1"/>
  <c r="D370" i="10"/>
  <c r="D356" i="10"/>
  <c r="D355" i="10" s="1"/>
  <c r="D342" i="10"/>
  <c r="I346" i="10" s="1"/>
  <c r="I347" i="10" s="1"/>
  <c r="E30" i="11" s="1"/>
  <c r="D30" i="13" s="1"/>
  <c r="H30" i="13" s="1"/>
  <c r="L30" i="13" s="1"/>
  <c r="D328" i="10"/>
  <c r="I332" i="10" s="1"/>
  <c r="D314" i="10"/>
  <c r="I318" i="10" s="1"/>
  <c r="E28" i="11" s="1"/>
  <c r="D28" i="13" s="1"/>
  <c r="D300" i="10"/>
  <c r="I304" i="10" s="1"/>
  <c r="I305" i="10" s="1"/>
  <c r="I306" i="10" s="1"/>
  <c r="E27" i="11" s="1"/>
  <c r="D286" i="10"/>
  <c r="I290" i="10" s="1"/>
  <c r="I291" i="10" s="1"/>
  <c r="E26" i="11" s="1"/>
  <c r="D26" i="13" s="1"/>
  <c r="H26" i="13" s="1"/>
  <c r="L26" i="13" s="1"/>
  <c r="D272" i="10"/>
  <c r="I276" i="10" s="1"/>
  <c r="D258" i="10"/>
  <c r="D244" i="10"/>
  <c r="D243" i="10" s="1"/>
  <c r="D230" i="10"/>
  <c r="D216" i="10"/>
  <c r="H220" i="10" s="1"/>
  <c r="D202" i="10"/>
  <c r="D188" i="10"/>
  <c r="I192" i="10" s="1"/>
  <c r="E19" i="11" s="1"/>
  <c r="D19" i="13" s="1"/>
  <c r="H19" i="13" s="1"/>
  <c r="L19" i="13" s="1"/>
  <c r="D174" i="10"/>
  <c r="D160" i="10"/>
  <c r="D159" i="10" s="1"/>
  <c r="D146" i="10"/>
  <c r="I150" i="10" s="1"/>
  <c r="D132" i="10"/>
  <c r="B47" i="9" s="1"/>
  <c r="D118" i="10"/>
  <c r="D104" i="10"/>
  <c r="D103" i="10" s="1"/>
  <c r="D90" i="10"/>
  <c r="D76" i="10"/>
  <c r="I80" i="10" s="1"/>
  <c r="D62" i="10"/>
  <c r="I66" i="10" s="1"/>
  <c r="D48" i="10"/>
  <c r="I52" i="10" s="1"/>
  <c r="E9" i="11" s="1"/>
  <c r="D34" i="10"/>
  <c r="D20" i="10"/>
  <c r="D19" i="10" s="1"/>
  <c r="D733" i="10"/>
  <c r="I724" i="10"/>
  <c r="D677" i="10"/>
  <c r="I668" i="10"/>
  <c r="I654" i="10"/>
  <c r="H626" i="10"/>
  <c r="D51" i="11" s="1"/>
  <c r="C51" i="13" s="1"/>
  <c r="G51" i="13" s="1"/>
  <c r="I51" i="13" s="1"/>
  <c r="D621" i="10"/>
  <c r="I584" i="10"/>
  <c r="D579" i="10"/>
  <c r="H570" i="10"/>
  <c r="D47" i="11" s="1"/>
  <c r="C47" i="13" s="1"/>
  <c r="G47" i="13" s="1"/>
  <c r="I47" i="13" s="1"/>
  <c r="I570" i="10"/>
  <c r="I528" i="10"/>
  <c r="D509" i="10"/>
  <c r="I486" i="10"/>
  <c r="I487" i="10" s="1"/>
  <c r="E41" i="11" s="1"/>
  <c r="D41" i="13" s="1"/>
  <c r="H41" i="13" s="1"/>
  <c r="J41" i="13" s="1"/>
  <c r="D481" i="10"/>
  <c r="I472" i="10"/>
  <c r="D439" i="10"/>
  <c r="I430" i="10"/>
  <c r="D425" i="10"/>
  <c r="I416" i="10"/>
  <c r="E36" i="11" s="1"/>
  <c r="D36" i="13" s="1"/>
  <c r="H36" i="13" s="1"/>
  <c r="D383" i="10"/>
  <c r="I374" i="10"/>
  <c r="D32" i="13" s="1"/>
  <c r="H32" i="13" s="1"/>
  <c r="L32" i="13" s="1"/>
  <c r="D369" i="10"/>
  <c r="I360" i="10"/>
  <c r="E31" i="11" s="1"/>
  <c r="D31" i="13" s="1"/>
  <c r="H31" i="13" s="1"/>
  <c r="L31" i="13" s="1"/>
  <c r="D313" i="10"/>
  <c r="D299" i="10"/>
  <c r="H290" i="10"/>
  <c r="D271" i="10"/>
  <c r="I262" i="10"/>
  <c r="I263" i="10" s="1"/>
  <c r="E24" i="11" s="1"/>
  <c r="D24" i="13" s="1"/>
  <c r="H24" i="13" s="1"/>
  <c r="I248" i="10"/>
  <c r="E23" i="11" s="1"/>
  <c r="D23" i="13" s="1"/>
  <c r="H23" i="13" s="1"/>
  <c r="L23" i="13" s="1"/>
  <c r="I234" i="10"/>
  <c r="D229" i="10"/>
  <c r="D215" i="10"/>
  <c r="I206" i="10"/>
  <c r="D201" i="10"/>
  <c r="I178" i="10"/>
  <c r="I136" i="10"/>
  <c r="I122" i="10"/>
  <c r="D117" i="10"/>
  <c r="I108" i="10"/>
  <c r="I94" i="10"/>
  <c r="D47" i="10"/>
  <c r="I38" i="10"/>
  <c r="I24" i="10"/>
  <c r="I10" i="10"/>
  <c r="H10" i="10"/>
  <c r="D5" i="10"/>
  <c r="D6" i="10"/>
  <c r="B3" i="10"/>
  <c r="E73" i="9"/>
  <c r="E80" i="9" s="1"/>
  <c r="D73" i="9"/>
  <c r="C76" i="9"/>
  <c r="C80" i="9" s="1"/>
  <c r="C75" i="9"/>
  <c r="C74" i="9"/>
  <c r="C73" i="9"/>
  <c r="E61" i="9"/>
  <c r="E60" i="9"/>
  <c r="D60" i="9"/>
  <c r="C60" i="9"/>
  <c r="E47" i="9"/>
  <c r="D47" i="9"/>
  <c r="C48" i="9"/>
  <c r="C47" i="9"/>
  <c r="B48" i="9"/>
  <c r="E37" i="9"/>
  <c r="E36" i="9"/>
  <c r="E35" i="9"/>
  <c r="E34" i="9"/>
  <c r="D37" i="9"/>
  <c r="D36" i="9"/>
  <c r="D35" i="9"/>
  <c r="D34" i="9"/>
  <c r="C35" i="9"/>
  <c r="C41" i="9" s="1"/>
  <c r="C34" i="9"/>
  <c r="B35" i="9"/>
  <c r="B34" i="9"/>
  <c r="E23" i="9"/>
  <c r="E22" i="9"/>
  <c r="D23" i="9"/>
  <c r="D21" i="9"/>
  <c r="C27" i="9"/>
  <c r="C23" i="9"/>
  <c r="C24" i="9"/>
  <c r="C25" i="9"/>
  <c r="C26" i="9"/>
  <c r="E10" i="9"/>
  <c r="E11" i="9"/>
  <c r="E9" i="9"/>
  <c r="D8" i="9"/>
  <c r="C67" i="9"/>
  <c r="E54" i="9"/>
  <c r="C54" i="9"/>
  <c r="E41" i="9"/>
  <c r="C9" i="9"/>
  <c r="E9" i="6"/>
  <c r="D61" i="9" s="1"/>
  <c r="E7" i="6"/>
  <c r="B60" i="9" s="1"/>
  <c r="I14" i="5"/>
  <c r="H14" i="5"/>
  <c r="G14" i="5"/>
  <c r="F14" i="5"/>
  <c r="K15" i="4"/>
  <c r="J15" i="4"/>
  <c r="I15" i="4"/>
  <c r="H15" i="4"/>
  <c r="G15" i="4"/>
  <c r="F15" i="4"/>
  <c r="G18" i="3"/>
  <c r="B21" i="9" s="1"/>
  <c r="J18" i="3"/>
  <c r="I17" i="2"/>
  <c r="F17" i="2"/>
  <c r="B8" i="9" s="1"/>
  <c r="L14" i="3"/>
  <c r="K14" i="3"/>
  <c r="D9" i="13" l="1"/>
  <c r="I277" i="10"/>
  <c r="I278" i="10" s="1"/>
  <c r="I279" i="10" s="1"/>
  <c r="E25" i="11" s="1"/>
  <c r="D25" i="13" s="1"/>
  <c r="H25" i="13" s="1"/>
  <c r="L25" i="13" s="1"/>
  <c r="D34" i="13"/>
  <c r="H34" i="13" s="1"/>
  <c r="J34" i="13" s="1"/>
  <c r="J61" i="13" s="1"/>
  <c r="F34" i="11"/>
  <c r="G27" i="12" s="1"/>
  <c r="G23" i="12"/>
  <c r="D27" i="13"/>
  <c r="I164" i="10"/>
  <c r="D131" i="10"/>
  <c r="H738" i="10"/>
  <c r="D59" i="11" s="1"/>
  <c r="C59" i="13" s="1"/>
  <c r="D691" i="10"/>
  <c r="D635" i="10"/>
  <c r="D607" i="10"/>
  <c r="D593" i="10"/>
  <c r="D537" i="10"/>
  <c r="H542" i="10"/>
  <c r="D45" i="11" s="1"/>
  <c r="C45" i="13" s="1"/>
  <c r="G45" i="13" s="1"/>
  <c r="I45" i="13" s="1"/>
  <c r="D495" i="10"/>
  <c r="D453" i="10"/>
  <c r="D397" i="10"/>
  <c r="D341" i="10"/>
  <c r="D285" i="10"/>
  <c r="I220" i="10"/>
  <c r="D145" i="10"/>
  <c r="D75" i="10"/>
  <c r="H752" i="10"/>
  <c r="D747" i="10"/>
  <c r="H724" i="10"/>
  <c r="D58" i="11" s="1"/>
  <c r="C58" i="13" s="1"/>
  <c r="G58" i="13" s="1"/>
  <c r="I58" i="13" s="1"/>
  <c r="H710" i="10"/>
  <c r="H711" i="10" s="1"/>
  <c r="D57" i="11" s="1"/>
  <c r="C57" i="13" s="1"/>
  <c r="G57" i="13" s="1"/>
  <c r="I57" i="13" s="1"/>
  <c r="D705" i="10"/>
  <c r="H696" i="10"/>
  <c r="H682" i="10"/>
  <c r="H668" i="10"/>
  <c r="D54" i="11" s="1"/>
  <c r="C54" i="13" s="1"/>
  <c r="H654" i="10"/>
  <c r="H655" i="10" s="1"/>
  <c r="D53" i="11" s="1"/>
  <c r="C53" i="13" s="1"/>
  <c r="G53" i="13" s="1"/>
  <c r="I53" i="13" s="1"/>
  <c r="H640" i="10"/>
  <c r="H612" i="10"/>
  <c r="D50" i="11" s="1"/>
  <c r="C50" i="13" s="1"/>
  <c r="G50" i="13" s="1"/>
  <c r="I50" i="13" s="1"/>
  <c r="H598" i="10"/>
  <c r="D49" i="11" s="1"/>
  <c r="C49" i="13" s="1"/>
  <c r="H584" i="10"/>
  <c r="H585" i="10" s="1"/>
  <c r="D48" i="11" s="1"/>
  <c r="C48" i="13" s="1"/>
  <c r="G48" i="13" s="1"/>
  <c r="I48" i="13" s="1"/>
  <c r="H556" i="10"/>
  <c r="D46" i="11" s="1"/>
  <c r="C46" i="13" s="1"/>
  <c r="G46" i="13" s="1"/>
  <c r="I46" i="13" s="1"/>
  <c r="D551" i="10"/>
  <c r="H528" i="10"/>
  <c r="D44" i="11" s="1"/>
  <c r="C44" i="13" s="1"/>
  <c r="G44" i="13" s="1"/>
  <c r="I44" i="13" s="1"/>
  <c r="H514" i="10"/>
  <c r="D43" i="11" s="1"/>
  <c r="C43" i="13" s="1"/>
  <c r="G43" i="13" s="1"/>
  <c r="I43" i="13" s="1"/>
  <c r="H500" i="10"/>
  <c r="H501" i="10" s="1"/>
  <c r="D42" i="11" s="1"/>
  <c r="C42" i="13" s="1"/>
  <c r="G42" i="13" s="1"/>
  <c r="I42" i="13" s="1"/>
  <c r="H486" i="10"/>
  <c r="H472" i="10"/>
  <c r="D40" i="11" s="1"/>
  <c r="C40" i="13" s="1"/>
  <c r="G40" i="13" s="1"/>
  <c r="I40" i="13" s="1"/>
  <c r="H458" i="10"/>
  <c r="H444" i="10"/>
  <c r="D38" i="11" s="1"/>
  <c r="C38" i="13" s="1"/>
  <c r="G38" i="13" s="1"/>
  <c r="I38" i="13" s="1"/>
  <c r="H430" i="10"/>
  <c r="H431" i="10" s="1"/>
  <c r="D37" i="11" s="1"/>
  <c r="C37" i="13" s="1"/>
  <c r="G37" i="13" s="1"/>
  <c r="I37" i="13" s="1"/>
  <c r="H416" i="10"/>
  <c r="H402" i="10"/>
  <c r="H388" i="10"/>
  <c r="H374" i="10"/>
  <c r="H360" i="10"/>
  <c r="H346" i="10"/>
  <c r="H332" i="10"/>
  <c r="D327" i="10"/>
  <c r="H318" i="10"/>
  <c r="H304" i="10"/>
  <c r="H276" i="10"/>
  <c r="D257" i="10"/>
  <c r="H262" i="10"/>
  <c r="H248" i="10"/>
  <c r="H234" i="10"/>
  <c r="D22" i="11" s="1"/>
  <c r="C22" i="13" s="1"/>
  <c r="G22" i="13" s="1"/>
  <c r="K22" i="13" s="1"/>
  <c r="H206" i="10"/>
  <c r="D187" i="10"/>
  <c r="H192" i="10"/>
  <c r="H178" i="10"/>
  <c r="D18" i="11" s="1"/>
  <c r="C18" i="13" s="1"/>
  <c r="G18" i="13" s="1"/>
  <c r="K18" i="13" s="1"/>
  <c r="D173" i="10"/>
  <c r="H164" i="10"/>
  <c r="D17" i="11" s="1"/>
  <c r="C17" i="13" s="1"/>
  <c r="G17" i="13" s="1"/>
  <c r="K17" i="13" s="1"/>
  <c r="H150" i="10"/>
  <c r="D16" i="11" s="1"/>
  <c r="H136" i="10"/>
  <c r="H137" i="10" s="1"/>
  <c r="H138" i="10" s="1"/>
  <c r="D15" i="11" s="1"/>
  <c r="H122" i="10"/>
  <c r="D14" i="11" s="1"/>
  <c r="C14" i="13" s="1"/>
  <c r="G14" i="13" s="1"/>
  <c r="K14" i="13" s="1"/>
  <c r="H108" i="10"/>
  <c r="D13" i="11" s="1"/>
  <c r="C13" i="13" s="1"/>
  <c r="G13" i="13" s="1"/>
  <c r="K13" i="13" s="1"/>
  <c r="D89" i="10"/>
  <c r="H94" i="10"/>
  <c r="D12" i="11" s="1"/>
  <c r="C12" i="13" s="1"/>
  <c r="G12" i="13" s="1"/>
  <c r="K12" i="13" s="1"/>
  <c r="H80" i="10"/>
  <c r="H81" i="10" s="1"/>
  <c r="D11" i="11" s="1"/>
  <c r="C11" i="13" s="1"/>
  <c r="G11" i="13" s="1"/>
  <c r="K11" i="13" s="1"/>
  <c r="D61" i="10"/>
  <c r="H66" i="10"/>
  <c r="H52" i="10"/>
  <c r="H38" i="10"/>
  <c r="H39" i="10" s="1"/>
  <c r="H40" i="10" s="1"/>
  <c r="D8" i="11" s="1"/>
  <c r="D33" i="10"/>
  <c r="H24" i="10"/>
  <c r="H25" i="10" s="1"/>
  <c r="H26" i="10" s="1"/>
  <c r="D7" i="11" s="1"/>
  <c r="C7" i="13" s="1"/>
  <c r="G7" i="13" s="1"/>
  <c r="K7" i="13" s="1"/>
  <c r="E67" i="9"/>
  <c r="H16" i="7"/>
  <c r="G16" i="7"/>
  <c r="G25" i="6"/>
  <c r="F25" i="6"/>
  <c r="G15" i="5"/>
  <c r="H16" i="4"/>
  <c r="F18" i="2"/>
  <c r="C8" i="9" s="1"/>
  <c r="L19" i="3"/>
  <c r="G19" i="3"/>
  <c r="C21" i="9" s="1"/>
  <c r="F277" i="10" s="1"/>
  <c r="J16" i="3"/>
  <c r="H16" i="3"/>
  <c r="B27" i="9" s="1"/>
  <c r="H14" i="3"/>
  <c r="B26" i="9" s="1"/>
  <c r="J13" i="3"/>
  <c r="H13" i="3"/>
  <c r="B25" i="9" s="1"/>
  <c r="H12" i="3"/>
  <c r="B24" i="9" s="1"/>
  <c r="J11" i="3"/>
  <c r="J19" i="3" s="1"/>
  <c r="E21" i="9" s="1"/>
  <c r="G12" i="10" s="1"/>
  <c r="H11" i="3"/>
  <c r="B23" i="9" s="1"/>
  <c r="I10" i="4"/>
  <c r="G10" i="4"/>
  <c r="L34" i="8"/>
  <c r="M34" i="8"/>
  <c r="K34" i="8"/>
  <c r="J34" i="8"/>
  <c r="I34" i="8"/>
  <c r="L17" i="8"/>
  <c r="M17" i="8" s="1"/>
  <c r="K17" i="8"/>
  <c r="J17" i="8"/>
  <c r="I17" i="8"/>
  <c r="I10" i="3"/>
  <c r="H10" i="3"/>
  <c r="B22" i="9" s="1"/>
  <c r="H12" i="7"/>
  <c r="F12" i="7"/>
  <c r="B76" i="9" s="1"/>
  <c r="E12" i="7"/>
  <c r="I9" i="4"/>
  <c r="G9" i="4"/>
  <c r="M33" i="8"/>
  <c r="L33" i="8"/>
  <c r="K33" i="8"/>
  <c r="J33" i="8"/>
  <c r="I33" i="8"/>
  <c r="M16" i="8"/>
  <c r="J16" i="8"/>
  <c r="L16" i="8"/>
  <c r="K16" i="8"/>
  <c r="I16" i="8"/>
  <c r="L32" i="8"/>
  <c r="M32" i="8"/>
  <c r="K32" i="8"/>
  <c r="G32" i="8"/>
  <c r="L15" i="8"/>
  <c r="G15" i="8"/>
  <c r="M15" i="8" s="1"/>
  <c r="K15" i="8"/>
  <c r="I15" i="2"/>
  <c r="G14" i="2"/>
  <c r="B12" i="9" s="1"/>
  <c r="H13" i="2"/>
  <c r="C11" i="9" s="1"/>
  <c r="F221" i="10" s="1"/>
  <c r="G13" i="2"/>
  <c r="B11" i="9" s="1"/>
  <c r="K13" i="2"/>
  <c r="J13" i="2"/>
  <c r="D13" i="9" s="1"/>
  <c r="J9" i="3"/>
  <c r="H9" i="2"/>
  <c r="M31" i="8"/>
  <c r="L31" i="8"/>
  <c r="K31" i="8"/>
  <c r="J31" i="8"/>
  <c r="I31" i="8"/>
  <c r="M14" i="8"/>
  <c r="L14" i="8"/>
  <c r="K14" i="8"/>
  <c r="J14" i="8"/>
  <c r="I14" i="8"/>
  <c r="J12" i="2"/>
  <c r="D12" i="9" s="1"/>
  <c r="J11" i="2"/>
  <c r="D11" i="9" s="1"/>
  <c r="J10" i="2"/>
  <c r="D10" i="9" s="1"/>
  <c r="J9" i="2"/>
  <c r="D9" i="9" s="1"/>
  <c r="G9" i="2"/>
  <c r="B10" i="9" s="1"/>
  <c r="I8" i="4"/>
  <c r="G8" i="4"/>
  <c r="M30" i="8"/>
  <c r="L30" i="8"/>
  <c r="K30" i="8"/>
  <c r="J30" i="8"/>
  <c r="I30" i="8"/>
  <c r="M13" i="8"/>
  <c r="L13" i="8"/>
  <c r="K13" i="8"/>
  <c r="J13" i="8"/>
  <c r="I13" i="8"/>
  <c r="L8" i="3"/>
  <c r="K8" i="3"/>
  <c r="D22" i="9" s="1"/>
  <c r="H11" i="7"/>
  <c r="H10" i="7"/>
  <c r="M29" i="8"/>
  <c r="L29" i="8"/>
  <c r="K29" i="8"/>
  <c r="G29" i="8"/>
  <c r="F29" i="8"/>
  <c r="M12" i="8"/>
  <c r="K12" i="8"/>
  <c r="L12" i="8"/>
  <c r="G12" i="8"/>
  <c r="F12" i="8"/>
  <c r="D9" i="6"/>
  <c r="D8" i="6"/>
  <c r="D7" i="6"/>
  <c r="L28" i="8"/>
  <c r="M28" i="8"/>
  <c r="K28" i="8"/>
  <c r="G28" i="8"/>
  <c r="L11" i="8"/>
  <c r="M11" i="8"/>
  <c r="K11" i="8"/>
  <c r="G11" i="8"/>
  <c r="I8" i="2"/>
  <c r="I18" i="2" s="1"/>
  <c r="E8" i="9" s="1"/>
  <c r="G39" i="10" s="1"/>
  <c r="G8" i="2"/>
  <c r="B9" i="9" s="1"/>
  <c r="H9" i="7"/>
  <c r="F9" i="7"/>
  <c r="E9" i="7"/>
  <c r="E10" i="7" s="1"/>
  <c r="E11" i="7" s="1"/>
  <c r="H8" i="7"/>
  <c r="F8" i="7"/>
  <c r="B74" i="9" s="1"/>
  <c r="E8" i="7"/>
  <c r="I7" i="4"/>
  <c r="G7" i="4"/>
  <c r="M27" i="8"/>
  <c r="L27" i="8"/>
  <c r="K27" i="8"/>
  <c r="J27" i="8"/>
  <c r="I27" i="8"/>
  <c r="M10" i="8"/>
  <c r="L10" i="8"/>
  <c r="K10" i="8"/>
  <c r="J10" i="8"/>
  <c r="I10" i="8"/>
  <c r="M26" i="8"/>
  <c r="M9" i="8"/>
  <c r="H7" i="7"/>
  <c r="F7" i="7"/>
  <c r="B73" i="9" s="1"/>
  <c r="E7" i="7"/>
  <c r="K12" i="2" l="1"/>
  <c r="C10" i="9"/>
  <c r="F459" i="10" s="1"/>
  <c r="H459" i="10"/>
  <c r="H460" i="10" s="1"/>
  <c r="D39" i="11" s="1"/>
  <c r="C39" i="13" s="1"/>
  <c r="G39" i="13" s="1"/>
  <c r="I39" i="13" s="1"/>
  <c r="E27" i="13"/>
  <c r="H27" i="13" s="1"/>
  <c r="F11" i="10"/>
  <c r="H11" i="10" s="1"/>
  <c r="H12" i="10" s="1"/>
  <c r="D6" i="11" s="1"/>
  <c r="C28" i="9"/>
  <c r="E59" i="13"/>
  <c r="G59" i="13" s="1"/>
  <c r="I59" i="13" s="1"/>
  <c r="D61" i="13"/>
  <c r="F10" i="7"/>
  <c r="F11" i="7" s="1"/>
  <c r="B75" i="9"/>
  <c r="C16" i="13"/>
  <c r="H28" i="12"/>
  <c r="F16" i="13" s="1"/>
  <c r="E28" i="9"/>
  <c r="C8" i="13"/>
  <c r="G8" i="13" s="1"/>
  <c r="K8" i="13" s="1"/>
  <c r="F8" i="11"/>
  <c r="F9" i="11" s="1"/>
  <c r="G16" i="12" s="1"/>
  <c r="H207" i="10"/>
  <c r="D20" i="11" s="1"/>
  <c r="H14" i="2"/>
  <c r="C12" i="9" s="1"/>
  <c r="F753" i="10" s="1"/>
  <c r="H753" i="10" s="1"/>
  <c r="D60" i="11" s="1"/>
  <c r="C60" i="13" s="1"/>
  <c r="G60" i="13" s="1"/>
  <c r="I60" i="13" s="1"/>
  <c r="E13" i="9"/>
  <c r="G207" i="10" s="1"/>
  <c r="I19" i="3"/>
  <c r="C22" i="9"/>
  <c r="F641" i="10" s="1"/>
  <c r="H641" i="10" s="1"/>
  <c r="D52" i="11" s="1"/>
  <c r="C52" i="13" s="1"/>
  <c r="G52" i="13" s="1"/>
  <c r="I52" i="13" s="1"/>
  <c r="H24" i="12"/>
  <c r="F15" i="13" s="1"/>
  <c r="C15" i="13"/>
  <c r="I221" i="10"/>
  <c r="E21" i="11" s="1"/>
  <c r="E61" i="11" s="1"/>
  <c r="J63" i="13"/>
  <c r="I20" i="3"/>
  <c r="H18" i="2"/>
  <c r="A3" i="3"/>
  <c r="A3" i="4" s="1"/>
  <c r="A3" i="5" s="1"/>
  <c r="A3" i="6" s="1"/>
  <c r="H29" i="12" l="1"/>
  <c r="F29" i="13" s="1"/>
  <c r="H29" i="13" s="1"/>
  <c r="L29" i="13" s="1"/>
  <c r="C6" i="13"/>
  <c r="E49" i="13"/>
  <c r="G49" i="13" s="1"/>
  <c r="I49" i="13" s="1"/>
  <c r="I61" i="13" s="1"/>
  <c r="H17" i="12"/>
  <c r="G32" i="12"/>
  <c r="G16" i="13"/>
  <c r="C15" i="9"/>
  <c r="G15" i="13"/>
  <c r="H25" i="12"/>
  <c r="F28" i="13" s="1"/>
  <c r="H28" i="13" s="1"/>
  <c r="L28" i="13" s="1"/>
  <c r="E12" i="9"/>
  <c r="K18" i="2"/>
  <c r="G19" i="2" s="1"/>
  <c r="A3" i="7"/>
  <c r="B3" i="8"/>
  <c r="A1" i="2"/>
  <c r="A1" i="3" s="1"/>
  <c r="D61" i="1"/>
  <c r="C62" i="1" s="1"/>
  <c r="C61" i="1"/>
  <c r="E61" i="13" l="1"/>
  <c r="G6" i="13"/>
  <c r="F9" i="13"/>
  <c r="H32" i="12"/>
  <c r="A1" i="4"/>
  <c r="A1" i="5" s="1"/>
  <c r="A1" i="6" s="1"/>
  <c r="A1" i="7" s="1"/>
  <c r="B1" i="10" s="1"/>
  <c r="B1" i="9" s="1"/>
  <c r="B1" i="12"/>
  <c r="E15" i="9"/>
  <c r="G67" i="10"/>
  <c r="H67" i="10" s="1"/>
  <c r="H68" i="10" s="1"/>
  <c r="H69" i="10" s="1"/>
  <c r="H70" i="10" s="1"/>
  <c r="D10" i="11" s="1"/>
  <c r="I62" i="13"/>
  <c r="L62" i="13" s="1"/>
  <c r="B1" i="8"/>
  <c r="I63" i="13" l="1"/>
  <c r="C10" i="13"/>
  <c r="D61" i="11"/>
  <c r="D62" i="11" s="1"/>
  <c r="F61" i="13"/>
  <c r="H9" i="13"/>
  <c r="K6" i="13"/>
  <c r="H61" i="13" l="1"/>
  <c r="L9" i="13"/>
  <c r="L61" i="13" s="1"/>
  <c r="L63" i="13" s="1"/>
  <c r="G10" i="13"/>
  <c r="C61" i="13"/>
  <c r="K10" i="13" l="1"/>
  <c r="K61" i="13" s="1"/>
  <c r="K63" i="13" s="1"/>
  <c r="G61" i="13"/>
</calcChain>
</file>

<file path=xl/sharedStrings.xml><?xml version="1.0" encoding="utf-8"?>
<sst xmlns="http://schemas.openxmlformats.org/spreadsheetml/2006/main" count="1620" uniqueCount="317">
  <si>
    <t>Account No.</t>
  </si>
  <si>
    <t>Cash In Bank</t>
  </si>
  <si>
    <t>Petty Cash</t>
  </si>
  <si>
    <t>Accounts Receivable</t>
  </si>
  <si>
    <t>Allowance For Doubtful Debt</t>
  </si>
  <si>
    <t>Merchendise Inventory</t>
  </si>
  <si>
    <t>Supplies</t>
  </si>
  <si>
    <t>Prepaid Rent</t>
  </si>
  <si>
    <t>Prepaid Insurance</t>
  </si>
  <si>
    <t>Stock Invesment</t>
  </si>
  <si>
    <t>Land</t>
  </si>
  <si>
    <t>Building at Cost</t>
  </si>
  <si>
    <t>Building Accum Dep</t>
  </si>
  <si>
    <t>Equipment at Cost</t>
  </si>
  <si>
    <t>Equipment Accum Dep</t>
  </si>
  <si>
    <t>Credit Card</t>
  </si>
  <si>
    <t>Accounts Payable</t>
  </si>
  <si>
    <t>Accrued Expense</t>
  </si>
  <si>
    <t>PPN Outcome</t>
  </si>
  <si>
    <t>PPN Income</t>
  </si>
  <si>
    <t>PPN Payable</t>
  </si>
  <si>
    <t>Prepaid Income Tax</t>
  </si>
  <si>
    <t>Bank Mandiri Loan</t>
  </si>
  <si>
    <t>Common Stock</t>
  </si>
  <si>
    <t>Retained Earning</t>
  </si>
  <si>
    <t>Sales of Merchendise</t>
  </si>
  <si>
    <t>Freight Collected</t>
  </si>
  <si>
    <t>Late Fee Collected</t>
  </si>
  <si>
    <t>Sales Discount</t>
  </si>
  <si>
    <t>Freight Paid</t>
  </si>
  <si>
    <t>Purchase Discount</t>
  </si>
  <si>
    <t>Advertising Expense</t>
  </si>
  <si>
    <t>In Store Promotion Expense</t>
  </si>
  <si>
    <t>Utility Expense</t>
  </si>
  <si>
    <t>Telephone Expense</t>
  </si>
  <si>
    <t>Rent Expense</t>
  </si>
  <si>
    <t>Supples Expense</t>
  </si>
  <si>
    <t>Maintenance and Repair Expense</t>
  </si>
  <si>
    <t>Bad Debt Expense</t>
  </si>
  <si>
    <t>Depreciation Expense</t>
  </si>
  <si>
    <t>Insurance Expense</t>
  </si>
  <si>
    <t>Late Fee Expense</t>
  </si>
  <si>
    <t>Wages and Salaries</t>
  </si>
  <si>
    <t>Interest Income</t>
  </si>
  <si>
    <t>Devidend Income</t>
  </si>
  <si>
    <t>Interest Expense</t>
  </si>
  <si>
    <t>Bank Service Charge</t>
  </si>
  <si>
    <t>1-1100</t>
  </si>
  <si>
    <t>1-1200</t>
  </si>
  <si>
    <t>1-1300</t>
  </si>
  <si>
    <t>1-1400</t>
  </si>
  <si>
    <t>1-1500</t>
  </si>
  <si>
    <t>1-1600</t>
  </si>
  <si>
    <t>1-1700</t>
  </si>
  <si>
    <t>1-1800</t>
  </si>
  <si>
    <t>1-1900</t>
  </si>
  <si>
    <t>1-3100</t>
  </si>
  <si>
    <t>1-3200</t>
  </si>
  <si>
    <t>1-3210</t>
  </si>
  <si>
    <t>1-3300</t>
  </si>
  <si>
    <t>1-3310</t>
  </si>
  <si>
    <t>2-1100</t>
  </si>
  <si>
    <t>2-1200</t>
  </si>
  <si>
    <t>2-1300</t>
  </si>
  <si>
    <t>2-1400</t>
  </si>
  <si>
    <t>2-1500</t>
  </si>
  <si>
    <t>2-2100</t>
  </si>
  <si>
    <t>3-1100</t>
  </si>
  <si>
    <t>3-1200</t>
  </si>
  <si>
    <t>4-1100</t>
  </si>
  <si>
    <t>4-1200</t>
  </si>
  <si>
    <t>4-1300</t>
  </si>
  <si>
    <t>4-1400</t>
  </si>
  <si>
    <t>Cost of Goods Sold</t>
  </si>
  <si>
    <t>5-1100</t>
  </si>
  <si>
    <t>5-1200</t>
  </si>
  <si>
    <t>5-1300</t>
  </si>
  <si>
    <t>6-1100</t>
  </si>
  <si>
    <t>6-1200</t>
  </si>
  <si>
    <t>6-2100</t>
  </si>
  <si>
    <t>6-2200</t>
  </si>
  <si>
    <t>6-2300</t>
  </si>
  <si>
    <t>6-2400</t>
  </si>
  <si>
    <t>6-2500</t>
  </si>
  <si>
    <t>6-2600</t>
  </si>
  <si>
    <t>6-2700</t>
  </si>
  <si>
    <t>6-2800</t>
  </si>
  <si>
    <t>6-2900</t>
  </si>
  <si>
    <t>6-3000</t>
  </si>
  <si>
    <t>8-1100</t>
  </si>
  <si>
    <t>8-1200</t>
  </si>
  <si>
    <t>9-1100</t>
  </si>
  <si>
    <t>9-1200</t>
  </si>
  <si>
    <t>Account Name</t>
  </si>
  <si>
    <t>PT. MATSUMEGA</t>
  </si>
  <si>
    <t>TRIAL BALANCE</t>
  </si>
  <si>
    <t>PERIODE 30 NOVEMBER 2020</t>
  </si>
  <si>
    <t>Debet</t>
  </si>
  <si>
    <t>Credit</t>
  </si>
  <si>
    <t>TOTAL</t>
  </si>
  <si>
    <t>Vehicle at Cost</t>
  </si>
  <si>
    <t>Vehicle Accum Dep</t>
  </si>
  <si>
    <t>1-3400</t>
  </si>
  <si>
    <t>1-3410</t>
  </si>
  <si>
    <t>Other Expense</t>
  </si>
  <si>
    <t>6-4000</t>
  </si>
  <si>
    <t>CASH RECEIPT JOURNAL</t>
  </si>
  <si>
    <t>DATE</t>
  </si>
  <si>
    <t>INVOICE NO.</t>
  </si>
  <si>
    <t>DESCRIPTION</t>
  </si>
  <si>
    <t>REF</t>
  </si>
  <si>
    <t>DEBET</t>
  </si>
  <si>
    <t>CREDIT</t>
  </si>
  <si>
    <t>ACC. RECEIVEBLE</t>
  </si>
  <si>
    <t>ACC. NO.</t>
  </si>
  <si>
    <t>AMOUNT</t>
  </si>
  <si>
    <t>CASH DISBURSEMENT JOURNAL</t>
  </si>
  <si>
    <t>Cheque No.</t>
  </si>
  <si>
    <t>Acc. PAYABLE</t>
  </si>
  <si>
    <t>CASH IN BANK</t>
  </si>
  <si>
    <t xml:space="preserve">ACC. NO. </t>
  </si>
  <si>
    <t>SALES JOURNAL</t>
  </si>
  <si>
    <t>Date</t>
  </si>
  <si>
    <t>Invoice No.</t>
  </si>
  <si>
    <t>Description</t>
  </si>
  <si>
    <t>POS REF</t>
  </si>
  <si>
    <t>ACCOUNTS RECEIVABLE</t>
  </si>
  <si>
    <t>COGS</t>
  </si>
  <si>
    <t>SALES</t>
  </si>
  <si>
    <t>INVENTORY</t>
  </si>
  <si>
    <t>FREIGHT OUT</t>
  </si>
  <si>
    <t>VAT Out</t>
  </si>
  <si>
    <t>PURCHASE JOURNAL</t>
  </si>
  <si>
    <t>FREIGHT IN</t>
  </si>
  <si>
    <t>VAT In</t>
  </si>
  <si>
    <t>MERCHANDISE INVENTORY</t>
  </si>
  <si>
    <t>ACCOUNTS PAYABLE</t>
  </si>
  <si>
    <t>GENERAL JOURNAL</t>
  </si>
  <si>
    <t>PETTY CASH JOURNAL</t>
  </si>
  <si>
    <t>Account name</t>
  </si>
  <si>
    <t>Amount</t>
  </si>
  <si>
    <t>PETTY CASH</t>
  </si>
  <si>
    <t>INVENTORY CARD</t>
  </si>
  <si>
    <t>ITEM NAME   :</t>
  </si>
  <si>
    <t>ITEM CODE   :</t>
  </si>
  <si>
    <t>Inventory  Card</t>
  </si>
  <si>
    <t>METHODE     :</t>
  </si>
  <si>
    <t>MOVING AVERAGE</t>
  </si>
  <si>
    <t>IN</t>
  </si>
  <si>
    <t>OUT</t>
  </si>
  <si>
    <t>BALANCE</t>
  </si>
  <si>
    <t>QTY</t>
  </si>
  <si>
    <t xml:space="preserve">PRICE </t>
  </si>
  <si>
    <t>AMOUNTH</t>
  </si>
  <si>
    <t>November</t>
  </si>
  <si>
    <t>Persediaan Awal</t>
  </si>
  <si>
    <t>Desember</t>
  </si>
  <si>
    <t>PER DESEMBER 2020</t>
  </si>
  <si>
    <t>4-1500</t>
  </si>
  <si>
    <t>Sales Return</t>
  </si>
  <si>
    <t>VKK12-1</t>
  </si>
  <si>
    <t>Pembuatan Brosur</t>
  </si>
  <si>
    <t>Acutren Plus</t>
  </si>
  <si>
    <t>AU-N06</t>
  </si>
  <si>
    <t>Oxone</t>
  </si>
  <si>
    <t>AU-N08</t>
  </si>
  <si>
    <t>DES</t>
  </si>
  <si>
    <t>FPJ12-1</t>
  </si>
  <si>
    <t>TOKO ANDANI</t>
  </si>
  <si>
    <t>PENJUALAN</t>
  </si>
  <si>
    <t>VKK12-2</t>
  </si>
  <si>
    <t>pembelian Perlengkapan</t>
  </si>
  <si>
    <t>VKK12-3</t>
  </si>
  <si>
    <t>Pembayaran Rek Tlp</t>
  </si>
  <si>
    <t>BKM12-1</t>
  </si>
  <si>
    <t>TOKO DHIRA</t>
  </si>
  <si>
    <t>-</t>
  </si>
  <si>
    <t>NP2-12</t>
  </si>
  <si>
    <t>PT.ASOKA</t>
  </si>
  <si>
    <t>PEMBELIAN</t>
  </si>
  <si>
    <t>RNP3-12</t>
  </si>
  <si>
    <t>Retur Pembelian</t>
  </si>
  <si>
    <t>VKK12-4</t>
  </si>
  <si>
    <t>Pembayaran Listrik</t>
  </si>
  <si>
    <t>VKK12-5</t>
  </si>
  <si>
    <t>Pembayaran PAM</t>
  </si>
  <si>
    <t>BKK12-1</t>
  </si>
  <si>
    <t>PT. CHARAKA</t>
  </si>
  <si>
    <t>C12-1</t>
  </si>
  <si>
    <t>FPJ12-2</t>
  </si>
  <si>
    <t>TOKO BAHANA</t>
  </si>
  <si>
    <t>NK12-1</t>
  </si>
  <si>
    <t>PENJUALAN TUNAI</t>
  </si>
  <si>
    <t>Penjualan Tunai</t>
  </si>
  <si>
    <t>BKK12-2</t>
  </si>
  <si>
    <t>PT. BHARATA</t>
  </si>
  <si>
    <t>C12-2</t>
  </si>
  <si>
    <t>BKM12-2</t>
  </si>
  <si>
    <t>Penjualan Vehicle</t>
  </si>
  <si>
    <t>9-1300</t>
  </si>
  <si>
    <t>9-1400</t>
  </si>
  <si>
    <t>Income Tax Expense</t>
  </si>
  <si>
    <t>Gain / Loss Sales Vehicle</t>
  </si>
  <si>
    <t>BKM12-3</t>
  </si>
  <si>
    <t>L14-12</t>
  </si>
  <si>
    <t>FPJ12-3</t>
  </si>
  <si>
    <t>TOKO CEMPAKA</t>
  </si>
  <si>
    <t>VKK12-6</t>
  </si>
  <si>
    <t>Pemeliharaan dan Reoarasi alat</t>
  </si>
  <si>
    <t>BKK12-3</t>
  </si>
  <si>
    <t>PT. ASOKA</t>
  </si>
  <si>
    <t>C12-3</t>
  </si>
  <si>
    <t>FPJ12-4</t>
  </si>
  <si>
    <t>BKK12-4</t>
  </si>
  <si>
    <t>Pelunasan Kartu Kredit</t>
  </si>
  <si>
    <t>C12-5</t>
  </si>
  <si>
    <t>BKK12-5</t>
  </si>
  <si>
    <t>Angsuran Pinjaman</t>
  </si>
  <si>
    <t>C12-6</t>
  </si>
  <si>
    <t>BKK12-6</t>
  </si>
  <si>
    <t>Pembayaran Gaji Karyawan</t>
  </si>
  <si>
    <t>C12-7</t>
  </si>
  <si>
    <t>BKK12-7</t>
  </si>
  <si>
    <t>Pengisian Dana Kas Kecil</t>
  </si>
  <si>
    <t>C12-8</t>
  </si>
  <si>
    <t>Out of Balance</t>
  </si>
  <si>
    <t>2-1600</t>
  </si>
  <si>
    <t>Income Tax Payable</t>
  </si>
  <si>
    <t>RECAPITULATION JOURNAL</t>
  </si>
  <si>
    <t>1-2110</t>
  </si>
  <si>
    <t>1-2120</t>
  </si>
  <si>
    <t>RECAPITULATION JOURNAL PETTY CASH</t>
  </si>
  <si>
    <t>RECAPITULATION GENERAL JOURNAL</t>
  </si>
  <si>
    <t>RECAPITULATION PURCHASE JOURNAL</t>
  </si>
  <si>
    <t>RECAPITULATION SALES JOURNAL</t>
  </si>
  <si>
    <t>RECAPITULATION CASH DISBURSHMENT JOURNAL</t>
  </si>
  <si>
    <t>RECAPITULATION CASH RECEIPT JOURNAL</t>
  </si>
  <si>
    <t>ACCOUNT NAME</t>
  </si>
  <si>
    <t>ACCOUNT NO.</t>
  </si>
  <si>
    <t>REFF</t>
  </si>
  <si>
    <t>Opening Balance</t>
  </si>
  <si>
    <t>LEDGER</t>
  </si>
  <si>
    <t>:</t>
  </si>
  <si>
    <t>POSTING</t>
  </si>
  <si>
    <t>ADJUSMENT ENTRIES</t>
  </si>
  <si>
    <t>BM12-1</t>
  </si>
  <si>
    <t>BM12-2</t>
  </si>
  <si>
    <t>BM12-3</t>
  </si>
  <si>
    <t>BM12-4</t>
  </si>
  <si>
    <t>Trial Balance</t>
  </si>
  <si>
    <t>Adjusment Entries</t>
  </si>
  <si>
    <t>Trial Balance Adjusment</t>
  </si>
  <si>
    <t>Income Statement</t>
  </si>
  <si>
    <t>Balance Sheet</t>
  </si>
  <si>
    <t>3-2990</t>
  </si>
  <si>
    <t>Dividend</t>
  </si>
  <si>
    <t>PERIODE 31 DECEMBER 2020</t>
  </si>
  <si>
    <t>Work Sheet, Periode December 2020</t>
  </si>
  <si>
    <t>Periode 2020</t>
  </si>
  <si>
    <t>Change Equity</t>
  </si>
  <si>
    <t>31 december 2020</t>
  </si>
  <si>
    <t>Total</t>
  </si>
  <si>
    <t>Nett Profit</t>
  </si>
  <si>
    <t>ASSET</t>
  </si>
  <si>
    <t>Liability &amp; Equity</t>
  </si>
  <si>
    <t>Cash Flow Statement</t>
  </si>
  <si>
    <t>Periode December 2020</t>
  </si>
  <si>
    <t>Closing Enrties</t>
  </si>
  <si>
    <t>TRIAL BALANCE AFTER CLOSING</t>
  </si>
  <si>
    <t>TOTAL INCOME</t>
  </si>
  <si>
    <t>COST OF SALES</t>
  </si>
  <si>
    <t>TOTAL COST OF SALES</t>
  </si>
  <si>
    <t>OPERATING EXPENSE</t>
  </si>
  <si>
    <t>TOTAL OPERATING EXPENSE</t>
  </si>
  <si>
    <t>OTHER INCOME</t>
  </si>
  <si>
    <t>TOTAL OTHER INCOME</t>
  </si>
  <si>
    <t>OTHER EXPENSE</t>
  </si>
  <si>
    <t>TOTAL OTHER EXPENSE</t>
  </si>
  <si>
    <t>NETT PROFIT AFTER TAX</t>
  </si>
  <si>
    <t>INCOME</t>
  </si>
  <si>
    <t>GROSS PROFIT</t>
  </si>
  <si>
    <t>CURRENT ASSET</t>
  </si>
  <si>
    <t>TOTAL CURRENT ASSET</t>
  </si>
  <si>
    <t>FIXED ASSET</t>
  </si>
  <si>
    <t>TOTAL FIXED ASSET</t>
  </si>
  <si>
    <t>TOTAL ASSET</t>
  </si>
  <si>
    <t>LIABILITY</t>
  </si>
  <si>
    <t>CURRENT LIABILITY</t>
  </si>
  <si>
    <t>TOTAL CURRENT LIABILITY</t>
  </si>
  <si>
    <t>LONG TERM LIABILITY</t>
  </si>
  <si>
    <t>TOTAL LONG TERM LIABILITY</t>
  </si>
  <si>
    <t>TOTAL LIABILITY</t>
  </si>
  <si>
    <t>EQUITY</t>
  </si>
  <si>
    <t>TOTAL EQUITY</t>
  </si>
  <si>
    <t>TOTAL LIABILITY &amp; EQUITY</t>
  </si>
  <si>
    <t>Income Summary</t>
  </si>
  <si>
    <t>Dividen</t>
  </si>
  <si>
    <t>ARUS KAS DARI AKTIVITAS OPERASI</t>
  </si>
  <si>
    <t>PENAMBAHAN</t>
  </si>
  <si>
    <t>Penerimaan Kas atas Piutang</t>
  </si>
  <si>
    <t>Penerimaan Kas atas Penjulan Tunai</t>
  </si>
  <si>
    <t>Penerimaan Kas atas Penjualan Kendaraan</t>
  </si>
  <si>
    <t>Penerimaan Kas atas Pendapatan Bunga</t>
  </si>
  <si>
    <t>TOTAL PENAMBAHAN</t>
  </si>
  <si>
    <t>PENGURANGAN</t>
  </si>
  <si>
    <t>Pengeluaran Kas atas Utang</t>
  </si>
  <si>
    <t>Pengeluaran Kas atas Pelunasan Kartu Kredit</t>
  </si>
  <si>
    <t>Pengeluaran Kas atas Angsuran Pinjaman</t>
  </si>
  <si>
    <t>Pengeluaran Kas atas Pembayaran Gaji</t>
  </si>
  <si>
    <t>Pengeluaran Kas atas Pengisian Dana Kas Kecil</t>
  </si>
  <si>
    <t>Pengeluaran Kas atas Denda Keterlambatan</t>
  </si>
  <si>
    <t>TOTAL PENGURANGAN</t>
  </si>
  <si>
    <t>TOTAL PENAMBAHAN/PENGURANGAN</t>
  </si>
  <si>
    <t>SALDO KAS DAN SETARA KAS AWAL PERIODE</t>
  </si>
  <si>
    <t>SALDO KAS DAN SETARA KAS AKHIR PERIODE</t>
  </si>
  <si>
    <t>ARUS KAS DARI AKTIVITAS INVESTASI</t>
  </si>
  <si>
    <t>ARUS KAS DARI AKTIVITAS PENDANAAN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</si>
</sst>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Tahoma"/>
      <family val="2"/>
    </font>
    <font>
      <b/>
      <i/>
      <sz val="12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62">
    <xf numFmtId="0" fontId="0" fillId="0" borderId="0" xfId="0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42" fontId="5" fillId="2" borderId="1" xfId="1" applyFont="1" applyFill="1" applyBorder="1" applyAlignment="1">
      <alignment horizontal="center"/>
    </xf>
    <xf numFmtId="17" fontId="5" fillId="2" borderId="1" xfId="0" quotePrefix="1" applyNumberFormat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17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4" fillId="3" borderId="27" xfId="0" applyFont="1" applyFill="1" applyBorder="1"/>
    <xf numFmtId="0" fontId="4" fillId="3" borderId="28" xfId="0" applyFont="1" applyFill="1" applyBorder="1"/>
    <xf numFmtId="42" fontId="4" fillId="3" borderId="28" xfId="1" applyFont="1" applyFill="1" applyBorder="1"/>
    <xf numFmtId="42" fontId="4" fillId="3" borderId="28" xfId="0" applyNumberFormat="1" applyFont="1" applyFill="1" applyBorder="1"/>
    <xf numFmtId="42" fontId="4" fillId="3" borderId="29" xfId="1" applyFont="1" applyFill="1" applyBorder="1"/>
    <xf numFmtId="0" fontId="4" fillId="3" borderId="6" xfId="0" applyFont="1" applyFill="1" applyBorder="1"/>
    <xf numFmtId="0" fontId="4" fillId="3" borderId="1" xfId="0" applyFont="1" applyFill="1" applyBorder="1"/>
    <xf numFmtId="42" fontId="4" fillId="3" borderId="1" xfId="1" applyFont="1" applyFill="1" applyBorder="1"/>
    <xf numFmtId="17" fontId="4" fillId="3" borderId="1" xfId="0" quotePrefix="1" applyNumberFormat="1" applyFont="1" applyFill="1" applyBorder="1"/>
    <xf numFmtId="0" fontId="4" fillId="3" borderId="1" xfId="0" quotePrefix="1" applyFont="1" applyFill="1" applyBorder="1"/>
    <xf numFmtId="42" fontId="4" fillId="3" borderId="13" xfId="1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42" fontId="4" fillId="3" borderId="15" xfId="1" applyFont="1" applyFill="1" applyBorder="1"/>
    <xf numFmtId="0" fontId="4" fillId="3" borderId="15" xfId="0" quotePrefix="1" applyFont="1" applyFill="1" applyBorder="1"/>
    <xf numFmtId="42" fontId="4" fillId="3" borderId="16" xfId="1" applyFont="1" applyFill="1" applyBorder="1"/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42" fontId="0" fillId="3" borderId="4" xfId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42" fontId="0" fillId="3" borderId="4" xfId="1" applyFont="1" applyFill="1" applyBorder="1" applyAlignment="1">
      <alignment vertical="center"/>
    </xf>
    <xf numFmtId="42" fontId="0" fillId="3" borderId="5" xfId="1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2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2" fontId="0" fillId="3" borderId="1" xfId="1" applyFont="1" applyFill="1" applyBorder="1" applyAlignment="1">
      <alignment vertical="center"/>
    </xf>
    <xf numFmtId="42" fontId="0" fillId="3" borderId="13" xfId="1" applyFont="1" applyFill="1" applyBorder="1" applyAlignment="1">
      <alignment vertical="center"/>
    </xf>
    <xf numFmtId="42" fontId="0" fillId="3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2" fontId="4" fillId="3" borderId="1" xfId="1" quotePrefix="1" applyFont="1" applyFill="1" applyBorder="1"/>
    <xf numFmtId="0" fontId="4" fillId="3" borderId="11" xfId="0" applyFont="1" applyFill="1" applyBorder="1"/>
    <xf numFmtId="0" fontId="4" fillId="3" borderId="11" xfId="0" applyFont="1" applyFill="1" applyBorder="1" applyAlignment="1">
      <alignment horizontal="left"/>
    </xf>
    <xf numFmtId="42" fontId="4" fillId="3" borderId="11" xfId="1" applyFont="1" applyFill="1" applyBorder="1"/>
    <xf numFmtId="42" fontId="4" fillId="3" borderId="12" xfId="1" applyFont="1" applyFill="1" applyBorder="1"/>
    <xf numFmtId="0" fontId="7" fillId="3" borderId="0" xfId="0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vertical="center"/>
    </xf>
    <xf numFmtId="42" fontId="9" fillId="3" borderId="28" xfId="1" applyFont="1" applyFill="1" applyBorder="1" applyAlignment="1">
      <alignment horizontal="center" vertical="center"/>
    </xf>
    <xf numFmtId="42" fontId="9" fillId="3" borderId="29" xfId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42" fontId="9" fillId="3" borderId="1" xfId="1" applyFont="1" applyFill="1" applyBorder="1" applyAlignment="1">
      <alignment horizontal="center" vertical="center"/>
    </xf>
    <xf numFmtId="42" fontId="9" fillId="3" borderId="13" xfId="1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vertical="center"/>
    </xf>
    <xf numFmtId="42" fontId="9" fillId="3" borderId="15" xfId="1" applyFont="1" applyFill="1" applyBorder="1" applyAlignment="1">
      <alignment horizontal="center" vertical="center"/>
    </xf>
    <xf numFmtId="42" fontId="9" fillId="3" borderId="16" xfId="1" applyFont="1" applyFill="1" applyBorder="1" applyAlignment="1">
      <alignment horizontal="center" vertical="center"/>
    </xf>
    <xf numFmtId="42" fontId="9" fillId="3" borderId="11" xfId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0" fillId="3" borderId="0" xfId="0" applyFont="1" applyFill="1"/>
    <xf numFmtId="0" fontId="9" fillId="3" borderId="5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9" fillId="3" borderId="27" xfId="0" applyFont="1" applyFill="1" applyBorder="1"/>
    <xf numFmtId="0" fontId="9" fillId="3" borderId="28" xfId="0" applyFont="1" applyFill="1" applyBorder="1" applyAlignment="1">
      <alignment horizontal="center"/>
    </xf>
    <xf numFmtId="0" fontId="9" fillId="3" borderId="28" xfId="0" applyFont="1" applyFill="1" applyBorder="1"/>
    <xf numFmtId="42" fontId="9" fillId="3" borderId="28" xfId="1" applyFont="1" applyFill="1" applyBorder="1"/>
    <xf numFmtId="42" fontId="9" fillId="3" borderId="29" xfId="1" applyFont="1" applyFill="1" applyBorder="1"/>
    <xf numFmtId="0" fontId="9" fillId="3" borderId="6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42" fontId="9" fillId="3" borderId="1" xfId="1" applyFont="1" applyFill="1" applyBorder="1" applyAlignment="1">
      <alignment horizontal="center"/>
    </xf>
    <xf numFmtId="42" fontId="9" fillId="3" borderId="13" xfId="1" applyFont="1" applyFill="1" applyBorder="1" applyAlignment="1">
      <alignment horizontal="center"/>
    </xf>
    <xf numFmtId="0" fontId="9" fillId="3" borderId="14" xfId="0" applyFont="1" applyFill="1" applyBorder="1"/>
    <xf numFmtId="0" fontId="9" fillId="3" borderId="15" xfId="0" applyFont="1" applyFill="1" applyBorder="1" applyAlignment="1">
      <alignment horizontal="center"/>
    </xf>
    <xf numFmtId="0" fontId="9" fillId="3" borderId="15" xfId="0" applyFont="1" applyFill="1" applyBorder="1"/>
    <xf numFmtId="42" fontId="9" fillId="3" borderId="15" xfId="1" applyFont="1" applyFill="1" applyBorder="1" applyAlignment="1">
      <alignment horizontal="center"/>
    </xf>
    <xf numFmtId="42" fontId="9" fillId="3" borderId="16" xfId="1" applyFont="1" applyFill="1" applyBorder="1" applyAlignment="1">
      <alignment horizontal="center"/>
    </xf>
    <xf numFmtId="0" fontId="11" fillId="3" borderId="0" xfId="0" applyFont="1" applyFill="1" applyAlignment="1">
      <alignment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left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42" fontId="9" fillId="3" borderId="1" xfId="1" applyFont="1" applyFill="1" applyBorder="1" applyAlignment="1">
      <alignment horizontal="right" vertical="center"/>
    </xf>
    <xf numFmtId="42" fontId="9" fillId="3" borderId="13" xfId="1" applyFont="1" applyFill="1" applyBorder="1" applyAlignment="1">
      <alignment vertical="center"/>
    </xf>
    <xf numFmtId="42" fontId="9" fillId="3" borderId="1" xfId="1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center"/>
    </xf>
    <xf numFmtId="42" fontId="9" fillId="3" borderId="11" xfId="1" applyFont="1" applyFill="1" applyBorder="1" applyAlignment="1">
      <alignment vertical="center"/>
    </xf>
    <xf numFmtId="42" fontId="9" fillId="3" borderId="12" xfId="1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5" fillId="3" borderId="3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vertical="center"/>
    </xf>
    <xf numFmtId="0" fontId="15" fillId="3" borderId="38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15" fillId="3" borderId="39" xfId="0" applyFont="1" applyFill="1" applyBorder="1" applyAlignment="1">
      <alignment vertical="center"/>
    </xf>
    <xf numFmtId="0" fontId="15" fillId="3" borderId="28" xfId="0" applyFont="1" applyFill="1" applyBorder="1" applyAlignment="1">
      <alignment vertical="center"/>
    </xf>
    <xf numFmtId="0" fontId="15" fillId="3" borderId="28" xfId="0" applyFont="1" applyFill="1" applyBorder="1" applyAlignment="1">
      <alignment horizontal="center" vertical="center"/>
    </xf>
    <xf numFmtId="42" fontId="15" fillId="3" borderId="28" xfId="1" applyFont="1" applyFill="1" applyBorder="1" applyAlignment="1">
      <alignment horizontal="right" vertical="center"/>
    </xf>
    <xf numFmtId="42" fontId="15" fillId="3" borderId="29" xfId="1" applyFont="1" applyFill="1" applyBorder="1" applyAlignment="1">
      <alignment horizontal="right" vertical="center"/>
    </xf>
    <xf numFmtId="0" fontId="15" fillId="3" borderId="6" xfId="0" applyFont="1" applyFill="1" applyBorder="1" applyAlignment="1">
      <alignment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42" fontId="15" fillId="3" borderId="1" xfId="1" applyFont="1" applyFill="1" applyBorder="1" applyAlignment="1">
      <alignment horizontal="right" vertical="center"/>
    </xf>
    <xf numFmtId="42" fontId="15" fillId="3" borderId="13" xfId="1" applyFont="1" applyFill="1" applyBorder="1" applyAlignment="1">
      <alignment horizontal="right" vertical="center"/>
    </xf>
    <xf numFmtId="17" fontId="15" fillId="3" borderId="1" xfId="0" quotePrefix="1" applyNumberFormat="1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vertical="center"/>
    </xf>
    <xf numFmtId="0" fontId="15" fillId="3" borderId="41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vertical="center"/>
    </xf>
    <xf numFmtId="0" fontId="15" fillId="3" borderId="15" xfId="0" applyFont="1" applyFill="1" applyBorder="1" applyAlignment="1">
      <alignment vertical="center"/>
    </xf>
    <xf numFmtId="17" fontId="15" fillId="3" borderId="15" xfId="0" quotePrefix="1" applyNumberFormat="1" applyFont="1" applyFill="1" applyBorder="1" applyAlignment="1">
      <alignment horizontal="center" vertical="center"/>
    </xf>
    <xf numFmtId="42" fontId="15" fillId="3" borderId="15" xfId="1" applyFont="1" applyFill="1" applyBorder="1" applyAlignment="1">
      <alignment horizontal="right" vertical="center"/>
    </xf>
    <xf numFmtId="42" fontId="15" fillId="3" borderId="16" xfId="1" applyFont="1" applyFill="1" applyBorder="1" applyAlignment="1">
      <alignment horizontal="right" vertical="center"/>
    </xf>
    <xf numFmtId="0" fontId="15" fillId="3" borderId="20" xfId="0" applyFont="1" applyFill="1" applyBorder="1" applyAlignment="1">
      <alignment vertical="center"/>
    </xf>
    <xf numFmtId="0" fontId="15" fillId="3" borderId="20" xfId="0" applyFont="1" applyFill="1" applyBorder="1" applyAlignment="1">
      <alignment horizontal="center" vertical="center"/>
    </xf>
    <xf numFmtId="42" fontId="15" fillId="3" borderId="20" xfId="1" applyFont="1" applyFill="1" applyBorder="1" applyAlignment="1">
      <alignment horizontal="right" vertical="center"/>
    </xf>
    <xf numFmtId="0" fontId="4" fillId="3" borderId="0" xfId="0" applyFont="1" applyFill="1"/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16" fillId="3" borderId="0" xfId="0" applyFont="1" applyFill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vertical="center"/>
    </xf>
    <xf numFmtId="0" fontId="6" fillId="3" borderId="28" xfId="0" applyFont="1" applyFill="1" applyBorder="1" applyAlignment="1">
      <alignment horizontal="center"/>
    </xf>
    <xf numFmtId="0" fontId="17" fillId="3" borderId="38" xfId="0" applyFont="1" applyFill="1" applyBorder="1"/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/>
    <xf numFmtId="0" fontId="17" fillId="3" borderId="39" xfId="0" applyFont="1" applyFill="1" applyBorder="1" applyAlignment="1">
      <alignment horizontal="center"/>
    </xf>
    <xf numFmtId="42" fontId="17" fillId="3" borderId="28" xfId="1" applyFont="1" applyFill="1" applyBorder="1" applyAlignment="1">
      <alignment horizontal="center"/>
    </xf>
    <xf numFmtId="42" fontId="17" fillId="3" borderId="29" xfId="1" applyFont="1" applyFill="1" applyBorder="1"/>
    <xf numFmtId="0" fontId="6" fillId="3" borderId="1" xfId="0" applyFont="1" applyFill="1" applyBorder="1" applyAlignment="1">
      <alignment horizontal="center"/>
    </xf>
    <xf numFmtId="0" fontId="17" fillId="3" borderId="26" xfId="0" applyFont="1" applyFill="1" applyBorder="1"/>
    <xf numFmtId="0" fontId="17" fillId="3" borderId="6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13" xfId="0" applyFont="1" applyFill="1" applyBorder="1"/>
    <xf numFmtId="0" fontId="17" fillId="3" borderId="8" xfId="0" applyFont="1" applyFill="1" applyBorder="1" applyAlignment="1">
      <alignment horizontal="center"/>
    </xf>
    <xf numFmtId="42" fontId="17" fillId="3" borderId="1" xfId="0" applyNumberFormat="1" applyFont="1" applyFill="1" applyBorder="1" applyAlignment="1">
      <alignment horizontal="center"/>
    </xf>
    <xf numFmtId="42" fontId="17" fillId="3" borderId="26" xfId="0" applyNumberFormat="1" applyFont="1" applyFill="1" applyBorder="1"/>
    <xf numFmtId="42" fontId="17" fillId="3" borderId="1" xfId="1" applyFont="1" applyFill="1" applyBorder="1" applyAlignment="1">
      <alignment horizontal="center"/>
    </xf>
    <xf numFmtId="42" fontId="17" fillId="3" borderId="13" xfId="1" applyFont="1" applyFill="1" applyBorder="1"/>
    <xf numFmtId="0" fontId="6" fillId="3" borderId="6" xfId="0" applyFont="1" applyFill="1" applyBorder="1" applyAlignment="1">
      <alignment horizontal="center"/>
    </xf>
    <xf numFmtId="42" fontId="6" fillId="3" borderId="1" xfId="0" applyNumberFormat="1" applyFont="1" applyFill="1" applyBorder="1" applyAlignment="1">
      <alignment horizontal="center"/>
    </xf>
    <xf numFmtId="42" fontId="6" fillId="3" borderId="13" xfId="0" applyNumberFormat="1" applyFont="1" applyFill="1" applyBorder="1"/>
    <xf numFmtId="0" fontId="6" fillId="3" borderId="8" xfId="0" applyFont="1" applyFill="1" applyBorder="1" applyAlignment="1">
      <alignment horizontal="center"/>
    </xf>
    <xf numFmtId="42" fontId="17" fillId="3" borderId="26" xfId="1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42" fontId="17" fillId="3" borderId="13" xfId="0" applyNumberFormat="1" applyFont="1" applyFill="1" applyBorder="1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 indent="2"/>
    </xf>
    <xf numFmtId="17" fontId="15" fillId="3" borderId="1" xfId="0" applyNumberFormat="1" applyFont="1" applyFill="1" applyBorder="1" applyAlignment="1">
      <alignment horizontal="center" vertical="center"/>
    </xf>
    <xf numFmtId="42" fontId="0" fillId="3" borderId="0" xfId="0" applyNumberFormat="1" applyFill="1"/>
    <xf numFmtId="0" fontId="4" fillId="3" borderId="15" xfId="0" applyFont="1" applyFill="1" applyBorder="1" applyAlignment="1">
      <alignment horizontal="left"/>
    </xf>
    <xf numFmtId="42" fontId="4" fillId="3" borderId="15" xfId="1" quotePrefix="1" applyFont="1" applyFill="1" applyBorder="1"/>
    <xf numFmtId="42" fontId="4" fillId="3" borderId="15" xfId="1" quotePrefix="1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>
      <alignment horizontal="left"/>
    </xf>
    <xf numFmtId="42" fontId="4" fillId="3" borderId="4" xfId="1" applyFont="1" applyFill="1" applyBorder="1"/>
    <xf numFmtId="42" fontId="4" fillId="3" borderId="5" xfId="1" applyFont="1" applyFill="1" applyBorder="1"/>
    <xf numFmtId="42" fontId="4" fillId="3" borderId="4" xfId="1" applyFont="1" applyFill="1" applyBorder="1" applyAlignment="1">
      <alignment horizontal="center"/>
    </xf>
    <xf numFmtId="0" fontId="4" fillId="3" borderId="4" xfId="0" quotePrefix="1" applyFont="1" applyFill="1" applyBorder="1"/>
    <xf numFmtId="0" fontId="9" fillId="3" borderId="45" xfId="0" applyFont="1" applyFill="1" applyBorder="1" applyAlignment="1">
      <alignment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vertical="center"/>
    </xf>
    <xf numFmtId="42" fontId="9" fillId="3" borderId="46" xfId="1" quotePrefix="1" applyFont="1" applyFill="1" applyBorder="1" applyAlignment="1">
      <alignment horizontal="center" vertical="center"/>
    </xf>
    <xf numFmtId="42" fontId="9" fillId="3" borderId="47" xfId="1" quotePrefix="1" applyFont="1" applyFill="1" applyBorder="1" applyAlignment="1">
      <alignment horizontal="center" vertical="center"/>
    </xf>
    <xf numFmtId="0" fontId="9" fillId="3" borderId="3" xfId="0" applyFont="1" applyFill="1" applyBorder="1"/>
    <xf numFmtId="0" fontId="9" fillId="3" borderId="4" xfId="0" applyFont="1" applyFill="1" applyBorder="1"/>
    <xf numFmtId="42" fontId="9" fillId="3" borderId="11" xfId="1" applyFont="1" applyFill="1" applyBorder="1" applyAlignment="1">
      <alignment horizontal="center"/>
    </xf>
    <xf numFmtId="42" fontId="9" fillId="3" borderId="4" xfId="1" quotePrefix="1" applyFont="1" applyFill="1" applyBorder="1" applyAlignment="1">
      <alignment horizontal="center"/>
    </xf>
    <xf numFmtId="42" fontId="9" fillId="3" borderId="5" xfId="1" quotePrefix="1" applyFont="1" applyFill="1" applyBorder="1" applyAlignment="1">
      <alignment horizontal="center"/>
    </xf>
    <xf numFmtId="0" fontId="9" fillId="3" borderId="1" xfId="0" quotePrefix="1" applyFont="1" applyFill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30" xfId="0" applyBorder="1"/>
    <xf numFmtId="0" fontId="0" fillId="0" borderId="35" xfId="0" applyBorder="1"/>
    <xf numFmtId="0" fontId="0" fillId="0" borderId="40" xfId="0" applyBorder="1"/>
    <xf numFmtId="0" fontId="0" fillId="0" borderId="37" xfId="0" applyBorder="1"/>
    <xf numFmtId="0" fontId="0" fillId="0" borderId="51" xfId="0" applyBorder="1"/>
    <xf numFmtId="0" fontId="0" fillId="0" borderId="7" xfId="0" applyBorder="1"/>
    <xf numFmtId="0" fontId="0" fillId="0" borderId="31" xfId="0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6" borderId="36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50" xfId="0" applyBorder="1" applyAlignment="1">
      <alignment horizontal="left"/>
    </xf>
    <xf numFmtId="42" fontId="0" fillId="0" borderId="51" xfId="1" applyFont="1" applyBorder="1"/>
    <xf numFmtId="42" fontId="0" fillId="0" borderId="35" xfId="1" applyFont="1" applyBorder="1"/>
    <xf numFmtId="42" fontId="0" fillId="0" borderId="7" xfId="1" applyFont="1" applyBorder="1"/>
    <xf numFmtId="42" fontId="0" fillId="0" borderId="40" xfId="1" applyFont="1" applyBorder="1"/>
    <xf numFmtId="42" fontId="0" fillId="0" borderId="31" xfId="1" applyFont="1" applyBorder="1"/>
    <xf numFmtId="42" fontId="0" fillId="0" borderId="37" xfId="1" applyFont="1" applyBorder="1"/>
    <xf numFmtId="42" fontId="0" fillId="2" borderId="52" xfId="1" applyFont="1" applyFill="1" applyBorder="1"/>
    <xf numFmtId="17" fontId="0" fillId="2" borderId="0" xfId="0" applyNumberFormat="1" applyFill="1"/>
    <xf numFmtId="17" fontId="9" fillId="3" borderId="4" xfId="1" quotePrefix="1" applyNumberFormat="1" applyFont="1" applyFill="1" applyBorder="1" applyAlignment="1">
      <alignment horizontal="center"/>
    </xf>
    <xf numFmtId="42" fontId="2" fillId="0" borderId="40" xfId="1" applyFont="1" applyBorder="1"/>
    <xf numFmtId="42" fontId="2" fillId="2" borderId="52" xfId="1" applyFont="1" applyFill="1" applyBorder="1"/>
    <xf numFmtId="42" fontId="5" fillId="2" borderId="35" xfId="1" applyFont="1" applyFill="1" applyBorder="1" applyAlignment="1">
      <alignment horizontal="center"/>
    </xf>
    <xf numFmtId="42" fontId="5" fillId="2" borderId="40" xfId="1" applyFont="1" applyFill="1" applyBorder="1" applyAlignment="1">
      <alignment horizontal="center"/>
    </xf>
    <xf numFmtId="42" fontId="5" fillId="2" borderId="37" xfId="1" applyFont="1" applyFill="1" applyBorder="1" applyAlignment="1">
      <alignment horizontal="center"/>
    </xf>
    <xf numFmtId="42" fontId="0" fillId="2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/>
    <xf numFmtId="0" fontId="0" fillId="5" borderId="15" xfId="0" applyFill="1" applyBorder="1" applyAlignment="1">
      <alignment horizontal="center"/>
    </xf>
    <xf numFmtId="0" fontId="0" fillId="5" borderId="16" xfId="0" applyFill="1" applyBorder="1"/>
    <xf numFmtId="42" fontId="0" fillId="5" borderId="3" xfId="0" applyNumberFormat="1" applyFill="1" applyBorder="1" applyAlignment="1">
      <alignment horizontal="center"/>
    </xf>
    <xf numFmtId="42" fontId="0" fillId="5" borderId="4" xfId="0" applyNumberFormat="1" applyFill="1" applyBorder="1"/>
    <xf numFmtId="42" fontId="0" fillId="5" borderId="4" xfId="0" applyNumberFormat="1" applyFill="1" applyBorder="1" applyAlignment="1">
      <alignment horizontal="center"/>
    </xf>
    <xf numFmtId="42" fontId="0" fillId="5" borderId="5" xfId="0" applyNumberFormat="1" applyFill="1" applyBorder="1"/>
    <xf numFmtId="0" fontId="0" fillId="5" borderId="6" xfId="0" applyFill="1" applyBorder="1" applyAlignment="1">
      <alignment horizontal="center"/>
    </xf>
    <xf numFmtId="42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42" fontId="0" fillId="5" borderId="13" xfId="0" applyNumberFormat="1" applyFill="1" applyBorder="1"/>
    <xf numFmtId="42" fontId="0" fillId="5" borderId="6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33" xfId="0" applyFill="1" applyBorder="1" applyAlignment="1">
      <alignment horizontal="center"/>
    </xf>
    <xf numFmtId="42" fontId="0" fillId="5" borderId="20" xfId="0" applyNumberFormat="1" applyFill="1" applyBorder="1"/>
    <xf numFmtId="0" fontId="0" fillId="5" borderId="20" xfId="0" applyFill="1" applyBorder="1" applyAlignment="1">
      <alignment horizontal="center"/>
    </xf>
    <xf numFmtId="42" fontId="0" fillId="5" borderId="21" xfId="0" applyNumberFormat="1" applyFill="1" applyBorder="1"/>
    <xf numFmtId="17" fontId="0" fillId="5" borderId="6" xfId="0" applyNumberFormat="1" applyFill="1" applyBorder="1" applyAlignment="1">
      <alignment horizontal="center"/>
    </xf>
    <xf numFmtId="0" fontId="0" fillId="5" borderId="13" xfId="0" applyFill="1" applyBorder="1"/>
    <xf numFmtId="42" fontId="0" fillId="5" borderId="15" xfId="0" applyNumberFormat="1" applyFill="1" applyBorder="1"/>
    <xf numFmtId="42" fontId="0" fillId="5" borderId="1" xfId="0" applyNumberFormat="1" applyFill="1" applyBorder="1" applyAlignment="1">
      <alignment horizontal="center"/>
    </xf>
    <xf numFmtId="17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1" fillId="2" borderId="0" xfId="0" applyFont="1" applyFill="1" applyAlignment="1">
      <alignment vertical="center"/>
    </xf>
    <xf numFmtId="0" fontId="9" fillId="2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42" fontId="9" fillId="2" borderId="1" xfId="1" applyFont="1" applyFill="1" applyBorder="1" applyAlignment="1">
      <alignment horizontal="right" vertical="center"/>
    </xf>
    <xf numFmtId="42" fontId="9" fillId="2" borderId="13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indent="2"/>
    </xf>
    <xf numFmtId="42" fontId="9" fillId="2" borderId="1" xfId="1" applyFont="1" applyFill="1" applyBorder="1" applyAlignment="1">
      <alignment horizontal="center" vertical="center"/>
    </xf>
    <xf numFmtId="42" fontId="9" fillId="2" borderId="13" xfId="1" applyFont="1" applyFill="1" applyBorder="1" applyAlignment="1">
      <alignment vertical="center"/>
    </xf>
    <xf numFmtId="42" fontId="9" fillId="2" borderId="1" xfId="1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vertical="center"/>
    </xf>
    <xf numFmtId="42" fontId="9" fillId="2" borderId="11" xfId="1" applyFont="1" applyFill="1" applyBorder="1" applyAlignment="1">
      <alignment vertical="center"/>
    </xf>
    <xf numFmtId="42" fontId="9" fillId="2" borderId="12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42" fontId="9" fillId="2" borderId="28" xfId="1" applyFont="1" applyFill="1" applyBorder="1" applyAlignment="1">
      <alignment horizontal="center" vertical="center"/>
    </xf>
    <xf numFmtId="42" fontId="9" fillId="2" borderId="29" xfId="1" applyFont="1" applyFill="1" applyBorder="1" applyAlignment="1">
      <alignment horizontal="center" vertical="center"/>
    </xf>
    <xf numFmtId="17" fontId="9" fillId="2" borderId="1" xfId="0" quotePrefix="1" applyNumberFormat="1" applyFont="1" applyFill="1" applyBorder="1" applyAlignment="1">
      <alignment horizontal="center" vertical="center"/>
    </xf>
    <xf numFmtId="17" fontId="9" fillId="2" borderId="1" xfId="0" applyNumberFormat="1" applyFont="1" applyFill="1" applyBorder="1" applyAlignment="1">
      <alignment horizontal="center" vertical="center"/>
    </xf>
    <xf numFmtId="42" fontId="6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/>
    <xf numFmtId="0" fontId="0" fillId="2" borderId="1" xfId="0" applyFill="1" applyBorder="1"/>
    <xf numFmtId="42" fontId="6" fillId="2" borderId="55" xfId="1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vertical="center"/>
    </xf>
    <xf numFmtId="0" fontId="5" fillId="2" borderId="23" xfId="0" applyFont="1" applyFill="1" applyBorder="1"/>
    <xf numFmtId="0" fontId="5" fillId="2" borderId="7" xfId="0" applyFont="1" applyFill="1" applyBorder="1"/>
    <xf numFmtId="0" fontId="5" fillId="2" borderId="31" xfId="0" applyFont="1" applyFill="1" applyBorder="1"/>
    <xf numFmtId="0" fontId="5" fillId="2" borderId="35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17" fontId="5" fillId="2" borderId="40" xfId="0" quotePrefix="1" applyNumberFormat="1" applyFont="1" applyFill="1" applyBorder="1" applyAlignment="1">
      <alignment horizontal="center"/>
    </xf>
    <xf numFmtId="0" fontId="5" fillId="2" borderId="40" xfId="0" quotePrefix="1" applyFont="1" applyFill="1" applyBorder="1" applyAlignment="1">
      <alignment horizontal="center"/>
    </xf>
    <xf numFmtId="17" fontId="5" fillId="2" borderId="40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9" fillId="2" borderId="0" xfId="0" applyFont="1" applyFill="1"/>
    <xf numFmtId="42" fontId="19" fillId="2" borderId="0" xfId="0" applyNumberFormat="1" applyFont="1" applyFill="1"/>
    <xf numFmtId="0" fontId="0" fillId="0" borderId="1" xfId="0" applyBorder="1"/>
    <xf numFmtId="0" fontId="0" fillId="0" borderId="1" xfId="0" quotePrefix="1" applyBorder="1"/>
    <xf numFmtId="0" fontId="2" fillId="2" borderId="1" xfId="0" applyFont="1" applyFill="1" applyBorder="1"/>
    <xf numFmtId="17" fontId="5" fillId="2" borderId="42" xfId="0" quotePrefix="1" applyNumberFormat="1" applyFont="1" applyFill="1" applyBorder="1" applyAlignment="1">
      <alignment horizontal="center"/>
    </xf>
    <xf numFmtId="0" fontId="5" fillId="2" borderId="57" xfId="0" applyFont="1" applyFill="1" applyBorder="1"/>
    <xf numFmtId="42" fontId="5" fillId="2" borderId="36" xfId="1" applyFont="1" applyFill="1" applyBorder="1" applyAlignment="1">
      <alignment horizontal="center"/>
    </xf>
    <xf numFmtId="0" fontId="21" fillId="4" borderId="17" xfId="0" applyFont="1" applyFill="1" applyBorder="1" applyAlignment="1">
      <alignment horizontal="center" vertical="center"/>
    </xf>
    <xf numFmtId="0" fontId="21" fillId="4" borderId="36" xfId="0" applyFont="1" applyFill="1" applyBorder="1" applyAlignment="1">
      <alignment vertical="center"/>
    </xf>
    <xf numFmtId="0" fontId="21" fillId="4" borderId="36" xfId="0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center" vertical="center"/>
    </xf>
    <xf numFmtId="0" fontId="6" fillId="2" borderId="1" xfId="0" applyFont="1" applyFill="1" applyBorder="1"/>
    <xf numFmtId="42" fontId="2" fillId="2" borderId="1" xfId="0" applyNumberFormat="1" applyFont="1" applyFill="1" applyBorder="1"/>
    <xf numFmtId="42" fontId="22" fillId="2" borderId="1" xfId="0" applyNumberFormat="1" applyFont="1" applyFill="1" applyBorder="1"/>
    <xf numFmtId="0" fontId="23" fillId="2" borderId="1" xfId="0" applyFont="1" applyFill="1" applyBorder="1"/>
    <xf numFmtId="42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42" fontId="9" fillId="2" borderId="60" xfId="1" applyFont="1" applyFill="1" applyBorder="1" applyAlignment="1">
      <alignment vertical="center"/>
    </xf>
    <xf numFmtId="0" fontId="24" fillId="2" borderId="36" xfId="0" applyFont="1" applyFill="1" applyBorder="1" applyAlignment="1">
      <alignment horizontal="center" vertical="center"/>
    </xf>
    <xf numFmtId="0" fontId="5" fillId="2" borderId="36" xfId="0" applyFont="1" applyFill="1" applyBorder="1"/>
    <xf numFmtId="42" fontId="0" fillId="2" borderId="36" xfId="0" applyNumberFormat="1" applyFont="1" applyFill="1" applyBorder="1"/>
    <xf numFmtId="42" fontId="24" fillId="2" borderId="36" xfId="1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vertical="center"/>
    </xf>
    <xf numFmtId="0" fontId="0" fillId="0" borderId="36" xfId="0" applyFont="1" applyBorder="1"/>
    <xf numFmtId="42" fontId="0" fillId="0" borderId="36" xfId="0" applyNumberFormat="1" applyFont="1" applyBorder="1"/>
    <xf numFmtId="42" fontId="24" fillId="2" borderId="36" xfId="1" applyFont="1" applyFill="1" applyBorder="1" applyAlignment="1">
      <alignment vertical="center"/>
    </xf>
    <xf numFmtId="17" fontId="24" fillId="2" borderId="36" xfId="0" quotePrefix="1" applyNumberFormat="1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left" vertical="center" indent="2"/>
    </xf>
    <xf numFmtId="17" fontId="24" fillId="2" borderId="36" xfId="0" applyNumberFormat="1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6" fillId="2" borderId="53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4" fillId="2" borderId="36" xfId="0" applyFont="1" applyFill="1" applyBorder="1" applyAlignment="1">
      <alignment horizontal="center" vertical="center"/>
    </xf>
    <xf numFmtId="0" fontId="9" fillId="2" borderId="5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zoomScaleNormal="100" workbookViewId="0">
      <selection sqref="A1:D1"/>
    </sheetView>
  </sheetViews>
  <sheetFormatPr defaultRowHeight="15" x14ac:dyDescent="0.25"/>
  <cols>
    <col min="1" max="1" width="11.7109375" style="9" bestFit="1" customWidth="1"/>
    <col min="2" max="2" width="32.85546875" style="1" bestFit="1" customWidth="1"/>
    <col min="3" max="4" width="19.7109375" style="9" customWidth="1"/>
    <col min="5" max="16384" width="9.140625" style="1"/>
  </cols>
  <sheetData>
    <row r="1" spans="1:4" x14ac:dyDescent="0.25">
      <c r="A1" s="345" t="s">
        <v>94</v>
      </c>
      <c r="B1" s="345"/>
      <c r="C1" s="345"/>
      <c r="D1" s="345"/>
    </row>
    <row r="2" spans="1:4" x14ac:dyDescent="0.25">
      <c r="A2" s="345" t="s">
        <v>95</v>
      </c>
      <c r="B2" s="345"/>
      <c r="C2" s="345"/>
      <c r="D2" s="345"/>
    </row>
    <row r="3" spans="1:4" x14ac:dyDescent="0.25">
      <c r="A3" s="345" t="s">
        <v>96</v>
      </c>
      <c r="B3" s="345"/>
      <c r="C3" s="345"/>
      <c r="D3" s="345"/>
    </row>
    <row r="5" spans="1:4" x14ac:dyDescent="0.25">
      <c r="A5" s="2" t="s">
        <v>0</v>
      </c>
      <c r="B5" s="3" t="s">
        <v>93</v>
      </c>
      <c r="C5" s="2" t="s">
        <v>97</v>
      </c>
      <c r="D5" s="2" t="s">
        <v>98</v>
      </c>
    </row>
    <row r="6" spans="1:4" x14ac:dyDescent="0.25">
      <c r="A6" s="2" t="s">
        <v>47</v>
      </c>
      <c r="B6" s="3" t="s">
        <v>1</v>
      </c>
      <c r="C6" s="4">
        <v>276120000</v>
      </c>
      <c r="D6" s="4"/>
    </row>
    <row r="7" spans="1:4" x14ac:dyDescent="0.25">
      <c r="A7" s="2" t="s">
        <v>48</v>
      </c>
      <c r="B7" s="3" t="s">
        <v>2</v>
      </c>
      <c r="C7" s="4">
        <v>6000000</v>
      </c>
      <c r="D7" s="4"/>
    </row>
    <row r="8" spans="1:4" x14ac:dyDescent="0.25">
      <c r="A8" s="2" t="s">
        <v>49</v>
      </c>
      <c r="B8" s="3" t="s">
        <v>3</v>
      </c>
      <c r="C8" s="4">
        <v>110000000</v>
      </c>
      <c r="D8" s="4"/>
    </row>
    <row r="9" spans="1:4" x14ac:dyDescent="0.25">
      <c r="A9" s="2" t="s">
        <v>50</v>
      </c>
      <c r="B9" s="3" t="s">
        <v>4</v>
      </c>
      <c r="C9" s="4"/>
      <c r="D9" s="4">
        <v>7200000</v>
      </c>
    </row>
    <row r="10" spans="1:4" x14ac:dyDescent="0.25">
      <c r="A10" s="2" t="s">
        <v>51</v>
      </c>
      <c r="B10" s="3" t="s">
        <v>5</v>
      </c>
      <c r="C10" s="4">
        <v>164000000</v>
      </c>
      <c r="D10" s="4"/>
    </row>
    <row r="11" spans="1:4" x14ac:dyDescent="0.25">
      <c r="A11" s="2" t="s">
        <v>52</v>
      </c>
      <c r="B11" s="3" t="s">
        <v>6</v>
      </c>
      <c r="C11" s="4">
        <v>13600000</v>
      </c>
      <c r="D11" s="4"/>
    </row>
    <row r="12" spans="1:4" x14ac:dyDescent="0.25">
      <c r="A12" s="2" t="s">
        <v>53</v>
      </c>
      <c r="B12" s="3" t="s">
        <v>7</v>
      </c>
      <c r="C12" s="4">
        <v>3000000</v>
      </c>
      <c r="D12" s="4"/>
    </row>
    <row r="13" spans="1:4" x14ac:dyDescent="0.25">
      <c r="A13" s="2" t="s">
        <v>54</v>
      </c>
      <c r="B13" s="3" t="s">
        <v>8</v>
      </c>
      <c r="C13" s="4">
        <v>8000000</v>
      </c>
      <c r="D13" s="4"/>
    </row>
    <row r="14" spans="1:4" x14ac:dyDescent="0.25">
      <c r="A14" s="2" t="s">
        <v>55</v>
      </c>
      <c r="B14" s="3" t="s">
        <v>9</v>
      </c>
      <c r="C14" s="4">
        <v>670000000</v>
      </c>
      <c r="D14" s="4"/>
    </row>
    <row r="15" spans="1:4" x14ac:dyDescent="0.25">
      <c r="A15" s="5" t="s">
        <v>229</v>
      </c>
      <c r="B15" s="3" t="s">
        <v>19</v>
      </c>
      <c r="C15" s="4">
        <v>112200000</v>
      </c>
      <c r="D15" s="4"/>
    </row>
    <row r="16" spans="1:4" x14ac:dyDescent="0.25">
      <c r="A16" s="6" t="s">
        <v>230</v>
      </c>
      <c r="B16" s="3" t="s">
        <v>21</v>
      </c>
      <c r="C16" s="4">
        <v>4500000</v>
      </c>
      <c r="D16" s="4"/>
    </row>
    <row r="17" spans="1:4" x14ac:dyDescent="0.25">
      <c r="A17" s="5" t="s">
        <v>56</v>
      </c>
      <c r="B17" s="3" t="s">
        <v>10</v>
      </c>
      <c r="C17" s="4">
        <v>550000000</v>
      </c>
      <c r="D17" s="4"/>
    </row>
    <row r="18" spans="1:4" x14ac:dyDescent="0.25">
      <c r="A18" s="5" t="s">
        <v>57</v>
      </c>
      <c r="B18" s="3" t="s">
        <v>11</v>
      </c>
      <c r="C18" s="4">
        <v>320000000</v>
      </c>
      <c r="D18" s="4"/>
    </row>
    <row r="19" spans="1:4" x14ac:dyDescent="0.25">
      <c r="A19" s="6" t="s">
        <v>58</v>
      </c>
      <c r="B19" s="3" t="s">
        <v>12</v>
      </c>
      <c r="C19" s="4"/>
      <c r="D19" s="4">
        <v>30500000</v>
      </c>
    </row>
    <row r="20" spans="1:4" x14ac:dyDescent="0.25">
      <c r="A20" s="6" t="s">
        <v>59</v>
      </c>
      <c r="B20" s="3" t="s">
        <v>100</v>
      </c>
      <c r="C20" s="4">
        <v>160000000</v>
      </c>
      <c r="D20" s="4"/>
    </row>
    <row r="21" spans="1:4" x14ac:dyDescent="0.25">
      <c r="A21" s="6" t="s">
        <v>60</v>
      </c>
      <c r="B21" s="3" t="s">
        <v>101</v>
      </c>
      <c r="C21" s="4"/>
      <c r="D21" s="4">
        <v>10000000</v>
      </c>
    </row>
    <row r="22" spans="1:4" x14ac:dyDescent="0.25">
      <c r="A22" s="6" t="s">
        <v>102</v>
      </c>
      <c r="B22" s="3" t="s">
        <v>13</v>
      </c>
      <c r="C22" s="4">
        <v>130000000</v>
      </c>
      <c r="D22" s="4"/>
    </row>
    <row r="23" spans="1:4" x14ac:dyDescent="0.25">
      <c r="A23" s="6" t="s">
        <v>103</v>
      </c>
      <c r="B23" s="3" t="s">
        <v>14</v>
      </c>
      <c r="C23" s="4"/>
      <c r="D23" s="4">
        <v>43000000</v>
      </c>
    </row>
    <row r="24" spans="1:4" x14ac:dyDescent="0.25">
      <c r="A24" s="2" t="s">
        <v>61</v>
      </c>
      <c r="B24" s="3" t="s">
        <v>15</v>
      </c>
      <c r="C24" s="4"/>
      <c r="D24" s="4">
        <v>8400000</v>
      </c>
    </row>
    <row r="25" spans="1:4" x14ac:dyDescent="0.25">
      <c r="A25" s="2" t="s">
        <v>62</v>
      </c>
      <c r="B25" s="3" t="s">
        <v>16</v>
      </c>
      <c r="C25" s="4"/>
      <c r="D25" s="4">
        <v>154000000</v>
      </c>
    </row>
    <row r="26" spans="1:4" x14ac:dyDescent="0.25">
      <c r="A26" s="2" t="s">
        <v>63</v>
      </c>
      <c r="B26" s="3" t="s">
        <v>17</v>
      </c>
      <c r="C26" s="4"/>
      <c r="D26" s="4">
        <v>2600000</v>
      </c>
    </row>
    <row r="27" spans="1:4" x14ac:dyDescent="0.25">
      <c r="A27" s="2" t="s">
        <v>64</v>
      </c>
      <c r="B27" s="3" t="s">
        <v>18</v>
      </c>
      <c r="C27" s="4"/>
      <c r="D27" s="4">
        <v>139400000</v>
      </c>
    </row>
    <row r="28" spans="1:4" x14ac:dyDescent="0.25">
      <c r="A28" s="2" t="s">
        <v>65</v>
      </c>
      <c r="B28" s="3" t="s">
        <v>20</v>
      </c>
      <c r="C28" s="4"/>
      <c r="D28" s="4"/>
    </row>
    <row r="29" spans="1:4" x14ac:dyDescent="0.25">
      <c r="A29" s="184" t="s">
        <v>226</v>
      </c>
      <c r="B29" s="3" t="s">
        <v>227</v>
      </c>
      <c r="C29" s="4"/>
      <c r="D29" s="4"/>
    </row>
    <row r="30" spans="1:4" x14ac:dyDescent="0.25">
      <c r="A30" s="5" t="s">
        <v>66</v>
      </c>
      <c r="B30" s="3" t="s">
        <v>22</v>
      </c>
      <c r="C30" s="4"/>
      <c r="D30" s="4">
        <v>200000000</v>
      </c>
    </row>
    <row r="31" spans="1:4" x14ac:dyDescent="0.25">
      <c r="A31" s="2" t="s">
        <v>67</v>
      </c>
      <c r="B31" s="3" t="s">
        <v>23</v>
      </c>
      <c r="C31" s="4"/>
      <c r="D31" s="4">
        <v>1580000000</v>
      </c>
    </row>
    <row r="32" spans="1:4" x14ac:dyDescent="0.25">
      <c r="A32" s="2" t="s">
        <v>68</v>
      </c>
      <c r="B32" s="3" t="s">
        <v>24</v>
      </c>
      <c r="C32" s="4"/>
      <c r="D32" s="4">
        <v>128500000</v>
      </c>
    </row>
    <row r="33" spans="1:4" x14ac:dyDescent="0.25">
      <c r="A33" s="5" t="s">
        <v>254</v>
      </c>
      <c r="B33" s="3" t="s">
        <v>255</v>
      </c>
      <c r="C33" s="4">
        <v>22500000</v>
      </c>
      <c r="D33" s="4"/>
    </row>
    <row r="34" spans="1:4" x14ac:dyDescent="0.25">
      <c r="A34" s="2" t="s">
        <v>69</v>
      </c>
      <c r="B34" s="3" t="s">
        <v>25</v>
      </c>
      <c r="C34" s="4"/>
      <c r="D34" s="4">
        <v>1141500000</v>
      </c>
    </row>
    <row r="35" spans="1:4" x14ac:dyDescent="0.25">
      <c r="A35" s="2" t="s">
        <v>70</v>
      </c>
      <c r="B35" s="3" t="s">
        <v>26</v>
      </c>
      <c r="C35" s="4"/>
      <c r="D35" s="4">
        <v>15000000</v>
      </c>
    </row>
    <row r="36" spans="1:4" x14ac:dyDescent="0.25">
      <c r="A36" s="2" t="s">
        <v>71</v>
      </c>
      <c r="B36" s="3" t="s">
        <v>27</v>
      </c>
      <c r="C36" s="4"/>
      <c r="D36" s="4"/>
    </row>
    <row r="37" spans="1:4" x14ac:dyDescent="0.25">
      <c r="A37" s="2" t="s">
        <v>72</v>
      </c>
      <c r="B37" s="3" t="s">
        <v>28</v>
      </c>
      <c r="C37" s="4">
        <v>17000000</v>
      </c>
      <c r="D37" s="4"/>
    </row>
    <row r="38" spans="1:4" x14ac:dyDescent="0.25">
      <c r="A38" s="8" t="s">
        <v>158</v>
      </c>
      <c r="B38" s="3" t="s">
        <v>159</v>
      </c>
      <c r="C38" s="4">
        <v>20000000</v>
      </c>
      <c r="D38" s="4"/>
    </row>
    <row r="39" spans="1:4" x14ac:dyDescent="0.25">
      <c r="A39" s="2" t="s">
        <v>74</v>
      </c>
      <c r="B39" s="3" t="s">
        <v>73</v>
      </c>
      <c r="C39" s="4">
        <v>646880000</v>
      </c>
      <c r="D39" s="4"/>
    </row>
    <row r="40" spans="1:4" x14ac:dyDescent="0.25">
      <c r="A40" s="2" t="s">
        <v>75</v>
      </c>
      <c r="B40" s="3" t="s">
        <v>29</v>
      </c>
      <c r="C40" s="4">
        <v>2440000</v>
      </c>
      <c r="D40" s="4"/>
    </row>
    <row r="41" spans="1:4" x14ac:dyDescent="0.25">
      <c r="A41" s="2" t="s">
        <v>76</v>
      </c>
      <c r="B41" s="3" t="s">
        <v>30</v>
      </c>
      <c r="C41" s="4"/>
      <c r="D41" s="4">
        <v>2180000</v>
      </c>
    </row>
    <row r="42" spans="1:4" x14ac:dyDescent="0.25">
      <c r="A42" s="2" t="s">
        <v>77</v>
      </c>
      <c r="B42" s="3" t="s">
        <v>31</v>
      </c>
      <c r="C42" s="4">
        <v>28000000</v>
      </c>
      <c r="D42" s="4"/>
    </row>
    <row r="43" spans="1:4" x14ac:dyDescent="0.25">
      <c r="A43" s="2" t="s">
        <v>78</v>
      </c>
      <c r="B43" s="3" t="s">
        <v>32</v>
      </c>
      <c r="C43" s="4">
        <v>16000000</v>
      </c>
      <c r="D43" s="4"/>
    </row>
    <row r="44" spans="1:4" x14ac:dyDescent="0.25">
      <c r="A44" s="5" t="s">
        <v>79</v>
      </c>
      <c r="B44" s="3" t="s">
        <v>33</v>
      </c>
      <c r="C44" s="4">
        <v>14400000</v>
      </c>
      <c r="D44" s="4"/>
    </row>
    <row r="45" spans="1:4" x14ac:dyDescent="0.25">
      <c r="A45" s="6" t="s">
        <v>80</v>
      </c>
      <c r="B45" s="3" t="s">
        <v>34</v>
      </c>
      <c r="C45" s="4">
        <v>10800000</v>
      </c>
      <c r="D45" s="4"/>
    </row>
    <row r="46" spans="1:4" x14ac:dyDescent="0.25">
      <c r="A46" s="5" t="s">
        <v>81</v>
      </c>
      <c r="B46" s="3" t="s">
        <v>35</v>
      </c>
      <c r="C46" s="4">
        <v>25000000</v>
      </c>
      <c r="D46" s="4"/>
    </row>
    <row r="47" spans="1:4" x14ac:dyDescent="0.25">
      <c r="A47" s="6" t="s">
        <v>82</v>
      </c>
      <c r="B47" s="3" t="s">
        <v>36</v>
      </c>
      <c r="C47" s="4">
        <v>15200000</v>
      </c>
      <c r="D47" s="4"/>
    </row>
    <row r="48" spans="1:4" x14ac:dyDescent="0.25">
      <c r="A48" s="5" t="s">
        <v>83</v>
      </c>
      <c r="B48" s="3" t="s">
        <v>37</v>
      </c>
      <c r="C48" s="4">
        <v>20000000</v>
      </c>
      <c r="D48" s="4"/>
    </row>
    <row r="49" spans="1:4" x14ac:dyDescent="0.25">
      <c r="A49" s="6" t="s">
        <v>84</v>
      </c>
      <c r="B49" s="3" t="s">
        <v>38</v>
      </c>
      <c r="C49" s="4">
        <v>4000000</v>
      </c>
      <c r="D49" s="4"/>
    </row>
    <row r="50" spans="1:4" x14ac:dyDescent="0.25">
      <c r="A50" s="5" t="s">
        <v>85</v>
      </c>
      <c r="B50" s="3" t="s">
        <v>39</v>
      </c>
      <c r="C50" s="4">
        <v>27500000</v>
      </c>
      <c r="D50" s="4"/>
    </row>
    <row r="51" spans="1:4" x14ac:dyDescent="0.25">
      <c r="A51" s="6" t="s">
        <v>86</v>
      </c>
      <c r="B51" s="3" t="s">
        <v>40</v>
      </c>
      <c r="C51" s="4">
        <v>13000000</v>
      </c>
      <c r="D51" s="4"/>
    </row>
    <row r="52" spans="1:4" x14ac:dyDescent="0.25">
      <c r="A52" s="5" t="s">
        <v>87</v>
      </c>
      <c r="B52" s="3" t="s">
        <v>41</v>
      </c>
      <c r="C52" s="4"/>
      <c r="D52" s="4"/>
    </row>
    <row r="53" spans="1:4" x14ac:dyDescent="0.25">
      <c r="A53" s="6" t="s">
        <v>88</v>
      </c>
      <c r="B53" s="3" t="s">
        <v>42</v>
      </c>
      <c r="C53" s="4">
        <v>53000000</v>
      </c>
      <c r="D53" s="4"/>
    </row>
    <row r="54" spans="1:4" x14ac:dyDescent="0.25">
      <c r="A54" s="5" t="s">
        <v>105</v>
      </c>
      <c r="B54" s="3" t="s">
        <v>104</v>
      </c>
      <c r="C54" s="4"/>
      <c r="D54" s="4"/>
    </row>
    <row r="55" spans="1:4" x14ac:dyDescent="0.25">
      <c r="A55" s="7" t="s">
        <v>89</v>
      </c>
      <c r="B55" s="3" t="s">
        <v>43</v>
      </c>
      <c r="C55" s="4"/>
      <c r="D55" s="4">
        <v>7000000</v>
      </c>
    </row>
    <row r="56" spans="1:4" x14ac:dyDescent="0.25">
      <c r="A56" s="2" t="s">
        <v>90</v>
      </c>
      <c r="B56" s="3" t="s">
        <v>44</v>
      </c>
      <c r="C56" s="4"/>
      <c r="D56" s="4">
        <v>17000000</v>
      </c>
    </row>
    <row r="57" spans="1:4" x14ac:dyDescent="0.25">
      <c r="A57" s="2" t="s">
        <v>91</v>
      </c>
      <c r="B57" s="3" t="s">
        <v>45</v>
      </c>
      <c r="C57" s="4">
        <v>8140000</v>
      </c>
      <c r="D57" s="4"/>
    </row>
    <row r="58" spans="1:4" x14ac:dyDescent="0.25">
      <c r="A58" s="2" t="s">
        <v>92</v>
      </c>
      <c r="B58" s="3" t="s">
        <v>46</v>
      </c>
      <c r="C58" s="4">
        <v>15000000</v>
      </c>
      <c r="D58" s="4"/>
    </row>
    <row r="59" spans="1:4" x14ac:dyDescent="0.25">
      <c r="A59" s="11" t="s">
        <v>199</v>
      </c>
      <c r="B59" s="3" t="s">
        <v>201</v>
      </c>
      <c r="C59" s="4"/>
      <c r="D59" s="4"/>
    </row>
    <row r="60" spans="1:4" x14ac:dyDescent="0.25">
      <c r="A60" s="11" t="s">
        <v>200</v>
      </c>
      <c r="B60" s="3" t="s">
        <v>202</v>
      </c>
      <c r="C60" s="4"/>
      <c r="D60" s="4"/>
    </row>
    <row r="61" spans="1:4" x14ac:dyDescent="0.25">
      <c r="A61" s="346" t="s">
        <v>99</v>
      </c>
      <c r="B61" s="346"/>
      <c r="C61" s="4">
        <f>SUM(C6:C58)</f>
        <v>3486280000</v>
      </c>
      <c r="D61" s="4">
        <f>SUM(D6:D58)</f>
        <v>3486280000</v>
      </c>
    </row>
    <row r="62" spans="1:4" x14ac:dyDescent="0.25">
      <c r="C62" s="10">
        <f>C61-D61</f>
        <v>0</v>
      </c>
    </row>
    <row r="63" spans="1:4" x14ac:dyDescent="0.25">
      <c r="C63" s="10"/>
    </row>
  </sheetData>
  <mergeCells count="4">
    <mergeCell ref="A1:D1"/>
    <mergeCell ref="A2:D2"/>
    <mergeCell ref="A3:D3"/>
    <mergeCell ref="A61:B61"/>
  </mergeCells>
  <pageMargins left="0.9055118110236221" right="0.70866141732283472" top="0.74803149606299213" bottom="0.74803149606299213" header="0.31496062992125984" footer="0.31496062992125984"/>
  <pageSetup paperSize="9" scale="88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I758"/>
  <sheetViews>
    <sheetView topLeftCell="A259" workbookViewId="0">
      <selection activeCell="E278" sqref="E278"/>
    </sheetView>
  </sheetViews>
  <sheetFormatPr defaultRowHeight="15" x14ac:dyDescent="0.25"/>
  <cols>
    <col min="2" max="2" width="15.7109375" bestFit="1" customWidth="1"/>
    <col min="3" max="3" width="3.7109375" customWidth="1"/>
    <col min="4" max="4" width="27.42578125" customWidth="1"/>
    <col min="5" max="5" width="6.7109375" customWidth="1"/>
    <col min="6" max="9" width="16.7109375" customWidth="1"/>
  </cols>
  <sheetData>
    <row r="1" spans="2:9" ht="15.75" x14ac:dyDescent="0.25">
      <c r="B1" s="437" t="str">
        <f>PC!A1</f>
        <v>PT. MATSUMEGA</v>
      </c>
      <c r="C1" s="437"/>
      <c r="D1" s="437"/>
      <c r="E1" s="437"/>
      <c r="F1" s="437"/>
      <c r="G1" s="437"/>
      <c r="H1" s="437"/>
      <c r="I1" s="437"/>
    </row>
    <row r="2" spans="2:9" ht="15.75" x14ac:dyDescent="0.25">
      <c r="B2" s="437" t="s">
        <v>241</v>
      </c>
      <c r="C2" s="437"/>
      <c r="D2" s="437"/>
      <c r="E2" s="437"/>
      <c r="F2" s="437"/>
      <c r="G2" s="437"/>
      <c r="H2" s="437"/>
      <c r="I2" s="437"/>
    </row>
    <row r="3" spans="2:9" ht="15.75" x14ac:dyDescent="0.25">
      <c r="B3" s="437" t="str">
        <f>PJ!A3</f>
        <v>PER DESEMBER 2020</v>
      </c>
      <c r="C3" s="437"/>
      <c r="D3" s="437"/>
      <c r="E3" s="437"/>
      <c r="F3" s="437"/>
      <c r="G3" s="437"/>
      <c r="H3" s="437"/>
      <c r="I3" s="437"/>
    </row>
    <row r="4" spans="2:9" x14ac:dyDescent="0.25">
      <c r="B4" s="219"/>
      <c r="C4" s="219"/>
      <c r="D4" s="219"/>
      <c r="E4" s="219"/>
      <c r="F4" s="219"/>
      <c r="G4" s="219"/>
      <c r="H4" s="219"/>
      <c r="I4" s="219"/>
    </row>
    <row r="5" spans="2:9" x14ac:dyDescent="0.25">
      <c r="B5" s="219" t="s">
        <v>237</v>
      </c>
      <c r="C5" s="220" t="s">
        <v>242</v>
      </c>
      <c r="D5" s="219" t="str">
        <f>VLOOKUP(D6,NS!$A$5:$D$60,2,0)</f>
        <v>Cash In Bank</v>
      </c>
      <c r="E5" s="219"/>
      <c r="F5" s="219"/>
      <c r="G5" s="219"/>
      <c r="H5" s="219"/>
      <c r="I5" s="219"/>
    </row>
    <row r="6" spans="2:9" x14ac:dyDescent="0.25">
      <c r="B6" s="219" t="s">
        <v>238</v>
      </c>
      <c r="C6" s="220" t="s">
        <v>242</v>
      </c>
      <c r="D6" s="219" t="str">
        <f>NS!A6</f>
        <v>1-1100</v>
      </c>
      <c r="E6" s="219"/>
      <c r="F6" s="219"/>
      <c r="G6" s="219"/>
      <c r="H6" s="219"/>
      <c r="I6" s="219"/>
    </row>
    <row r="7" spans="2:9" ht="15.75" thickBot="1" x14ac:dyDescent="0.3">
      <c r="B7" s="219"/>
      <c r="C7" s="219"/>
      <c r="D7" s="219"/>
      <c r="E7" s="219"/>
      <c r="F7" s="219"/>
      <c r="G7" s="219"/>
      <c r="H7" s="219"/>
      <c r="I7" s="219"/>
    </row>
    <row r="8" spans="2:9" ht="15.75" thickBot="1" x14ac:dyDescent="0.3">
      <c r="B8" s="429" t="s">
        <v>107</v>
      </c>
      <c r="C8" s="430"/>
      <c r="D8" s="433" t="s">
        <v>109</v>
      </c>
      <c r="E8" s="433" t="s">
        <v>239</v>
      </c>
      <c r="F8" s="433" t="s">
        <v>111</v>
      </c>
      <c r="G8" s="433" t="s">
        <v>112</v>
      </c>
      <c r="H8" s="435" t="s">
        <v>150</v>
      </c>
      <c r="I8" s="436"/>
    </row>
    <row r="9" spans="2:9" ht="15.75" thickBot="1" x14ac:dyDescent="0.3">
      <c r="B9" s="431"/>
      <c r="C9" s="432"/>
      <c r="D9" s="434"/>
      <c r="E9" s="434"/>
      <c r="F9" s="434"/>
      <c r="G9" s="434"/>
      <c r="H9" s="221" t="s">
        <v>111</v>
      </c>
      <c r="I9" s="222" t="s">
        <v>112</v>
      </c>
    </row>
    <row r="10" spans="2:9" x14ac:dyDescent="0.25">
      <c r="B10" s="210" t="s">
        <v>156</v>
      </c>
      <c r="C10" s="213">
        <v>1</v>
      </c>
      <c r="D10" s="216" t="s">
        <v>240</v>
      </c>
      <c r="E10" s="213"/>
      <c r="F10" s="224"/>
      <c r="G10" s="225"/>
      <c r="H10" s="230">
        <f>VLOOKUP(D6,NS!$A$5:$D$60,3,0)</f>
        <v>276120000</v>
      </c>
      <c r="I10" s="230">
        <f>VLOOKUP(D6,NS!$A$5:$D$60,4,0)</f>
        <v>0</v>
      </c>
    </row>
    <row r="11" spans="2:9" x14ac:dyDescent="0.25">
      <c r="B11" s="223">
        <v>2020</v>
      </c>
      <c r="C11" s="214">
        <v>31</v>
      </c>
      <c r="D11" s="217" t="s">
        <v>243</v>
      </c>
      <c r="E11" s="214"/>
      <c r="F11" s="226">
        <f>REKAP!C8</f>
        <v>242380000</v>
      </c>
      <c r="G11" s="227"/>
      <c r="H11" s="227">
        <f>H10+F11</f>
        <v>518500000</v>
      </c>
      <c r="I11" s="227"/>
    </row>
    <row r="12" spans="2:9" x14ac:dyDescent="0.25">
      <c r="B12" s="211"/>
      <c r="C12" s="214">
        <v>31</v>
      </c>
      <c r="D12" s="217" t="s">
        <v>243</v>
      </c>
      <c r="E12" s="214"/>
      <c r="F12" s="226"/>
      <c r="G12" s="227">
        <f>REKAP!E21</f>
        <v>194195000</v>
      </c>
      <c r="H12" s="233">
        <f>H11-G12</f>
        <v>324305000</v>
      </c>
      <c r="I12" s="227"/>
    </row>
    <row r="13" spans="2:9" x14ac:dyDescent="0.25">
      <c r="B13" s="211"/>
      <c r="C13" s="214"/>
      <c r="D13" s="217"/>
      <c r="E13" s="214"/>
      <c r="F13" s="226"/>
      <c r="G13" s="227"/>
      <c r="H13" s="227"/>
      <c r="I13" s="227"/>
    </row>
    <row r="14" spans="2:9" x14ac:dyDescent="0.25">
      <c r="B14" s="211"/>
      <c r="C14" s="214"/>
      <c r="D14" s="217"/>
      <c r="E14" s="214"/>
      <c r="F14" s="226"/>
      <c r="G14" s="227"/>
      <c r="H14" s="227"/>
      <c r="I14" s="227"/>
    </row>
    <row r="15" spans="2:9" x14ac:dyDescent="0.25">
      <c r="B15" s="211"/>
      <c r="C15" s="214"/>
      <c r="D15" s="217"/>
      <c r="E15" s="214"/>
      <c r="F15" s="226"/>
      <c r="G15" s="227"/>
      <c r="H15" s="227"/>
      <c r="I15" s="227"/>
    </row>
    <row r="16" spans="2:9" ht="15.75" thickBot="1" x14ac:dyDescent="0.3">
      <c r="B16" s="212"/>
      <c r="C16" s="215"/>
      <c r="D16" s="218"/>
      <c r="E16" s="215"/>
      <c r="F16" s="228"/>
      <c r="G16" s="229"/>
      <c r="H16" s="229"/>
      <c r="I16" s="229"/>
    </row>
    <row r="19" spans="2:9" x14ac:dyDescent="0.25">
      <c r="B19" s="219" t="s">
        <v>237</v>
      </c>
      <c r="C19" s="220" t="s">
        <v>242</v>
      </c>
      <c r="D19" s="219" t="str">
        <f>VLOOKUP(D20,NS!$A$5:$D$60,2,0)</f>
        <v>Petty Cash</v>
      </c>
      <c r="E19" s="219"/>
      <c r="F19" s="219"/>
      <c r="G19" s="219"/>
      <c r="H19" s="219"/>
      <c r="I19" s="219"/>
    </row>
    <row r="20" spans="2:9" x14ac:dyDescent="0.25">
      <c r="B20" s="219" t="s">
        <v>238</v>
      </c>
      <c r="C20" s="220" t="s">
        <v>242</v>
      </c>
      <c r="D20" s="219" t="str">
        <f>NS!A7</f>
        <v>1-1200</v>
      </c>
      <c r="E20" s="219"/>
      <c r="F20" s="219"/>
      <c r="G20" s="219"/>
      <c r="H20" s="219"/>
      <c r="I20" s="219"/>
    </row>
    <row r="21" spans="2:9" ht="15.75" thickBot="1" x14ac:dyDescent="0.3">
      <c r="B21" s="219"/>
      <c r="C21" s="219"/>
      <c r="D21" s="219"/>
      <c r="E21" s="219"/>
      <c r="F21" s="219"/>
      <c r="G21" s="219"/>
      <c r="H21" s="219"/>
      <c r="I21" s="219"/>
    </row>
    <row r="22" spans="2:9" ht="15.75" thickBot="1" x14ac:dyDescent="0.3">
      <c r="B22" s="429" t="s">
        <v>107</v>
      </c>
      <c r="C22" s="430"/>
      <c r="D22" s="433" t="s">
        <v>109</v>
      </c>
      <c r="E22" s="433" t="s">
        <v>239</v>
      </c>
      <c r="F22" s="433" t="s">
        <v>111</v>
      </c>
      <c r="G22" s="433" t="s">
        <v>112</v>
      </c>
      <c r="H22" s="435" t="s">
        <v>150</v>
      </c>
      <c r="I22" s="436"/>
    </row>
    <row r="23" spans="2:9" ht="15.75" thickBot="1" x14ac:dyDescent="0.3">
      <c r="B23" s="431"/>
      <c r="C23" s="432"/>
      <c r="D23" s="434"/>
      <c r="E23" s="434"/>
      <c r="F23" s="434"/>
      <c r="G23" s="434"/>
      <c r="H23" s="221" t="s">
        <v>111</v>
      </c>
      <c r="I23" s="222" t="s">
        <v>112</v>
      </c>
    </row>
    <row r="24" spans="2:9" x14ac:dyDescent="0.25">
      <c r="B24" s="210" t="s">
        <v>156</v>
      </c>
      <c r="C24" s="213">
        <v>1</v>
      </c>
      <c r="D24" s="216" t="s">
        <v>240</v>
      </c>
      <c r="E24" s="213"/>
      <c r="F24" s="224"/>
      <c r="G24" s="225"/>
      <c r="H24" s="230">
        <f>VLOOKUP(D20,NS!$A$5:$D$60,3,0)</f>
        <v>6000000</v>
      </c>
      <c r="I24" s="230">
        <f>VLOOKUP(D20,NS!$A$5:$D$60,4,0)</f>
        <v>0</v>
      </c>
    </row>
    <row r="25" spans="2:9" x14ac:dyDescent="0.25">
      <c r="B25" s="223">
        <v>2020</v>
      </c>
      <c r="C25" s="214">
        <v>31</v>
      </c>
      <c r="D25" s="217" t="s">
        <v>243</v>
      </c>
      <c r="E25" s="214"/>
      <c r="F25" s="226">
        <f>REKAP!C27</f>
        <v>4500000</v>
      </c>
      <c r="G25" s="227"/>
      <c r="H25" s="227">
        <f>H24+F25</f>
        <v>10500000</v>
      </c>
      <c r="I25" s="227"/>
    </row>
    <row r="26" spans="2:9" x14ac:dyDescent="0.25">
      <c r="B26" s="211"/>
      <c r="C26" s="214">
        <v>31</v>
      </c>
      <c r="D26" s="217" t="s">
        <v>243</v>
      </c>
      <c r="E26" s="214"/>
      <c r="F26" s="226"/>
      <c r="G26" s="227">
        <f>REKAP!E73</f>
        <v>4950000</v>
      </c>
      <c r="H26" s="233">
        <f>H25-G26</f>
        <v>5550000</v>
      </c>
      <c r="I26" s="227"/>
    </row>
    <row r="27" spans="2:9" x14ac:dyDescent="0.25">
      <c r="B27" s="211"/>
      <c r="C27" s="214"/>
      <c r="D27" s="217"/>
      <c r="E27" s="214"/>
      <c r="F27" s="226"/>
      <c r="G27" s="227"/>
      <c r="H27" s="227"/>
      <c r="I27" s="227"/>
    </row>
    <row r="28" spans="2:9" x14ac:dyDescent="0.25">
      <c r="B28" s="211"/>
      <c r="C28" s="214"/>
      <c r="D28" s="217"/>
      <c r="E28" s="214"/>
      <c r="F28" s="226"/>
      <c r="G28" s="227"/>
      <c r="H28" s="227"/>
      <c r="I28" s="227"/>
    </row>
    <row r="29" spans="2:9" x14ac:dyDescent="0.25">
      <c r="B29" s="211"/>
      <c r="C29" s="214"/>
      <c r="D29" s="217"/>
      <c r="E29" s="214"/>
      <c r="F29" s="226"/>
      <c r="G29" s="227"/>
      <c r="H29" s="227"/>
      <c r="I29" s="227"/>
    </row>
    <row r="30" spans="2:9" ht="15.75" thickBot="1" x14ac:dyDescent="0.3">
      <c r="B30" s="212"/>
      <c r="C30" s="215"/>
      <c r="D30" s="218"/>
      <c r="E30" s="215"/>
      <c r="F30" s="228"/>
      <c r="G30" s="229"/>
      <c r="H30" s="229"/>
      <c r="I30" s="229"/>
    </row>
    <row r="33" spans="2:9" x14ac:dyDescent="0.25">
      <c r="B33" s="219" t="s">
        <v>237</v>
      </c>
      <c r="C33" s="220" t="s">
        <v>242</v>
      </c>
      <c r="D33" s="219" t="str">
        <f>VLOOKUP(D34,NS!$A$5:$D$60,2,0)</f>
        <v>Accounts Receivable</v>
      </c>
      <c r="E33" s="219"/>
      <c r="F33" s="219"/>
      <c r="G33" s="219"/>
      <c r="H33" s="219"/>
      <c r="I33" s="219"/>
    </row>
    <row r="34" spans="2:9" x14ac:dyDescent="0.25">
      <c r="B34" s="219" t="s">
        <v>238</v>
      </c>
      <c r="C34" s="220" t="s">
        <v>242</v>
      </c>
      <c r="D34" s="219" t="str">
        <f>NS!A8</f>
        <v>1-1300</v>
      </c>
      <c r="E34" s="219"/>
      <c r="F34" s="219"/>
      <c r="G34" s="219"/>
      <c r="H34" s="219"/>
      <c r="I34" s="219"/>
    </row>
    <row r="35" spans="2:9" ht="15.75" thickBot="1" x14ac:dyDescent="0.3">
      <c r="B35" s="219"/>
      <c r="C35" s="219"/>
      <c r="D35" s="219"/>
      <c r="E35" s="219"/>
      <c r="F35" s="219"/>
      <c r="G35" s="219"/>
      <c r="H35" s="219"/>
      <c r="I35" s="219"/>
    </row>
    <row r="36" spans="2:9" ht="15.75" thickBot="1" x14ac:dyDescent="0.3">
      <c r="B36" s="429" t="s">
        <v>107</v>
      </c>
      <c r="C36" s="430"/>
      <c r="D36" s="433" t="s">
        <v>109</v>
      </c>
      <c r="E36" s="433" t="s">
        <v>239</v>
      </c>
      <c r="F36" s="433" t="s">
        <v>111</v>
      </c>
      <c r="G36" s="433" t="s">
        <v>112</v>
      </c>
      <c r="H36" s="435" t="s">
        <v>150</v>
      </c>
      <c r="I36" s="436"/>
    </row>
    <row r="37" spans="2:9" ht="15.75" thickBot="1" x14ac:dyDescent="0.3">
      <c r="B37" s="431"/>
      <c r="C37" s="432"/>
      <c r="D37" s="434"/>
      <c r="E37" s="434"/>
      <c r="F37" s="434"/>
      <c r="G37" s="434"/>
      <c r="H37" s="221" t="s">
        <v>111</v>
      </c>
      <c r="I37" s="222" t="s">
        <v>112</v>
      </c>
    </row>
    <row r="38" spans="2:9" x14ac:dyDescent="0.25">
      <c r="B38" s="210" t="s">
        <v>156</v>
      </c>
      <c r="C38" s="213">
        <v>1</v>
      </c>
      <c r="D38" s="216" t="s">
        <v>240</v>
      </c>
      <c r="E38" s="213"/>
      <c r="F38" s="224"/>
      <c r="G38" s="225"/>
      <c r="H38" s="230">
        <f>VLOOKUP(D34,NS!$A$5:$D$60,3,0)</f>
        <v>110000000</v>
      </c>
      <c r="I38" s="230">
        <f>VLOOKUP(D34,NS!$A$5:$D$60,4,0)</f>
        <v>0</v>
      </c>
    </row>
    <row r="39" spans="2:9" x14ac:dyDescent="0.25">
      <c r="B39" s="223">
        <v>2020</v>
      </c>
      <c r="C39" s="214">
        <v>31</v>
      </c>
      <c r="D39" s="217" t="s">
        <v>243</v>
      </c>
      <c r="E39" s="214"/>
      <c r="F39" s="226"/>
      <c r="G39" s="227">
        <f>REKAP!E8</f>
        <v>66000000</v>
      </c>
      <c r="H39" s="227">
        <f>H38-G39</f>
        <v>44000000</v>
      </c>
      <c r="I39" s="227"/>
    </row>
    <row r="40" spans="2:9" x14ac:dyDescent="0.25">
      <c r="B40" s="211"/>
      <c r="C40" s="214">
        <v>31</v>
      </c>
      <c r="D40" s="217" t="s">
        <v>243</v>
      </c>
      <c r="E40" s="214"/>
      <c r="F40" s="226">
        <f>REKAP!C34</f>
        <v>180420000</v>
      </c>
      <c r="G40" s="227"/>
      <c r="H40" s="233">
        <f>H39+F40</f>
        <v>224420000</v>
      </c>
      <c r="I40" s="227"/>
    </row>
    <row r="41" spans="2:9" x14ac:dyDescent="0.25">
      <c r="B41" s="211"/>
      <c r="C41" s="214"/>
      <c r="D41" s="217"/>
      <c r="E41" s="214"/>
      <c r="F41" s="226"/>
      <c r="G41" s="227"/>
      <c r="H41" s="227"/>
      <c r="I41" s="227"/>
    </row>
    <row r="42" spans="2:9" x14ac:dyDescent="0.25">
      <c r="B42" s="211"/>
      <c r="C42" s="214"/>
      <c r="D42" s="217"/>
      <c r="E42" s="214"/>
      <c r="F42" s="226"/>
      <c r="G42" s="227"/>
      <c r="H42" s="227"/>
      <c r="I42" s="227"/>
    </row>
    <row r="43" spans="2:9" x14ac:dyDescent="0.25">
      <c r="B43" s="211"/>
      <c r="C43" s="214"/>
      <c r="D43" s="217"/>
      <c r="E43" s="214"/>
      <c r="F43" s="226"/>
      <c r="G43" s="227"/>
      <c r="H43" s="227"/>
      <c r="I43" s="227"/>
    </row>
    <row r="44" spans="2:9" ht="15.75" thickBot="1" x14ac:dyDescent="0.3">
      <c r="B44" s="212"/>
      <c r="C44" s="215"/>
      <c r="D44" s="218"/>
      <c r="E44" s="215"/>
      <c r="F44" s="228"/>
      <c r="G44" s="229"/>
      <c r="H44" s="229"/>
      <c r="I44" s="229"/>
    </row>
    <row r="47" spans="2:9" x14ac:dyDescent="0.25">
      <c r="B47" s="219" t="s">
        <v>237</v>
      </c>
      <c r="C47" s="220" t="s">
        <v>242</v>
      </c>
      <c r="D47" s="219" t="str">
        <f>VLOOKUP(D48,NS!$A$5:$D$60,2,0)</f>
        <v>Allowance For Doubtful Debt</v>
      </c>
      <c r="E47" s="219"/>
      <c r="F47" s="219"/>
      <c r="G47" s="219"/>
      <c r="H47" s="219"/>
      <c r="I47" s="219"/>
    </row>
    <row r="48" spans="2:9" x14ac:dyDescent="0.25">
      <c r="B48" s="219" t="s">
        <v>238</v>
      </c>
      <c r="C48" s="220" t="s">
        <v>242</v>
      </c>
      <c r="D48" s="219" t="str">
        <f>NS!A9</f>
        <v>1-1400</v>
      </c>
      <c r="E48" s="219"/>
      <c r="F48" s="219"/>
      <c r="G48" s="219"/>
      <c r="H48" s="219"/>
      <c r="I48" s="219"/>
    </row>
    <row r="49" spans="2:9" ht="15.75" thickBot="1" x14ac:dyDescent="0.3">
      <c r="B49" s="219"/>
      <c r="C49" s="219"/>
      <c r="D49" s="219"/>
      <c r="E49" s="219"/>
      <c r="F49" s="219"/>
      <c r="G49" s="219"/>
      <c r="H49" s="219"/>
      <c r="I49" s="219"/>
    </row>
    <row r="50" spans="2:9" ht="15.75" thickBot="1" x14ac:dyDescent="0.3">
      <c r="B50" s="429" t="s">
        <v>107</v>
      </c>
      <c r="C50" s="430"/>
      <c r="D50" s="433" t="s">
        <v>109</v>
      </c>
      <c r="E50" s="433" t="s">
        <v>239</v>
      </c>
      <c r="F50" s="433" t="s">
        <v>111</v>
      </c>
      <c r="G50" s="433" t="s">
        <v>112</v>
      </c>
      <c r="H50" s="435" t="s">
        <v>150</v>
      </c>
      <c r="I50" s="436"/>
    </row>
    <row r="51" spans="2:9" ht="15.75" thickBot="1" x14ac:dyDescent="0.3">
      <c r="B51" s="431"/>
      <c r="C51" s="432"/>
      <c r="D51" s="434"/>
      <c r="E51" s="434"/>
      <c r="F51" s="434"/>
      <c r="G51" s="434"/>
      <c r="H51" s="221" t="s">
        <v>111</v>
      </c>
      <c r="I51" s="222" t="s">
        <v>112</v>
      </c>
    </row>
    <row r="52" spans="2:9" x14ac:dyDescent="0.25">
      <c r="B52" s="210" t="s">
        <v>156</v>
      </c>
      <c r="C52" s="213">
        <v>1</v>
      </c>
      <c r="D52" s="216" t="s">
        <v>240</v>
      </c>
      <c r="E52" s="213"/>
      <c r="F52" s="224"/>
      <c r="G52" s="225"/>
      <c r="H52" s="230">
        <f>VLOOKUP(D48,NS!$A$5:$D$60,3,0)</f>
        <v>0</v>
      </c>
      <c r="I52" s="234">
        <f>VLOOKUP(D48,NS!$A$5:$D$60,4,0)</f>
        <v>7200000</v>
      </c>
    </row>
    <row r="53" spans="2:9" x14ac:dyDescent="0.25">
      <c r="B53" s="223">
        <v>2020</v>
      </c>
      <c r="C53" s="214">
        <v>31</v>
      </c>
      <c r="D53" s="217" t="s">
        <v>243</v>
      </c>
      <c r="E53" s="214"/>
      <c r="F53" s="226"/>
      <c r="G53" s="227"/>
      <c r="H53" s="227"/>
      <c r="I53" s="227"/>
    </row>
    <row r="54" spans="2:9" x14ac:dyDescent="0.25">
      <c r="B54" s="211"/>
      <c r="C54" s="214"/>
      <c r="D54" s="217"/>
      <c r="E54" s="214"/>
      <c r="F54" s="226"/>
      <c r="G54" s="227"/>
      <c r="H54" s="227"/>
      <c r="I54" s="227"/>
    </row>
    <row r="55" spans="2:9" x14ac:dyDescent="0.25">
      <c r="B55" s="211"/>
      <c r="C55" s="214"/>
      <c r="D55" s="217"/>
      <c r="E55" s="214"/>
      <c r="F55" s="226"/>
      <c r="G55" s="227"/>
      <c r="H55" s="227"/>
      <c r="I55" s="227"/>
    </row>
    <row r="56" spans="2:9" x14ac:dyDescent="0.25">
      <c r="B56" s="211"/>
      <c r="C56" s="214"/>
      <c r="D56" s="217"/>
      <c r="E56" s="214"/>
      <c r="F56" s="226"/>
      <c r="G56" s="227"/>
      <c r="H56" s="227"/>
      <c r="I56" s="227"/>
    </row>
    <row r="57" spans="2:9" x14ac:dyDescent="0.25">
      <c r="B57" s="211"/>
      <c r="C57" s="214"/>
      <c r="D57" s="217"/>
      <c r="E57" s="214"/>
      <c r="F57" s="226"/>
      <c r="G57" s="227"/>
      <c r="H57" s="227"/>
      <c r="I57" s="227"/>
    </row>
    <row r="58" spans="2:9" ht="15.75" thickBot="1" x14ac:dyDescent="0.3">
      <c r="B58" s="212"/>
      <c r="C58" s="215"/>
      <c r="D58" s="218"/>
      <c r="E58" s="215"/>
      <c r="F58" s="228"/>
      <c r="G58" s="229"/>
      <c r="H58" s="229"/>
      <c r="I58" s="229"/>
    </row>
    <row r="61" spans="2:9" x14ac:dyDescent="0.25">
      <c r="B61" s="219" t="s">
        <v>237</v>
      </c>
      <c r="C61" s="220" t="s">
        <v>242</v>
      </c>
      <c r="D61" s="219" t="str">
        <f>VLOOKUP(D62,NS!$A$5:$D$60,2,0)</f>
        <v>Merchendise Inventory</v>
      </c>
      <c r="E61" s="219"/>
      <c r="F61" s="219"/>
      <c r="G61" s="219"/>
      <c r="H61" s="219"/>
      <c r="I61" s="219"/>
    </row>
    <row r="62" spans="2:9" x14ac:dyDescent="0.25">
      <c r="B62" s="219" t="s">
        <v>238</v>
      </c>
      <c r="C62" s="220" t="s">
        <v>242</v>
      </c>
      <c r="D62" s="219" t="str">
        <f>NS!A10</f>
        <v>1-1500</v>
      </c>
      <c r="E62" s="219"/>
      <c r="F62" s="219"/>
      <c r="G62" s="219"/>
      <c r="H62" s="219"/>
      <c r="I62" s="219"/>
    </row>
    <row r="63" spans="2:9" ht="15.75" thickBot="1" x14ac:dyDescent="0.3">
      <c r="B63" s="219"/>
      <c r="C63" s="219"/>
      <c r="D63" s="219"/>
      <c r="E63" s="219"/>
      <c r="F63" s="219"/>
      <c r="G63" s="219"/>
      <c r="H63" s="219"/>
      <c r="I63" s="219"/>
    </row>
    <row r="64" spans="2:9" ht="15.75" thickBot="1" x14ac:dyDescent="0.3">
      <c r="B64" s="429" t="s">
        <v>107</v>
      </c>
      <c r="C64" s="430"/>
      <c r="D64" s="433" t="s">
        <v>109</v>
      </c>
      <c r="E64" s="433" t="s">
        <v>239</v>
      </c>
      <c r="F64" s="433" t="s">
        <v>111</v>
      </c>
      <c r="G64" s="433" t="s">
        <v>112</v>
      </c>
      <c r="H64" s="435" t="s">
        <v>150</v>
      </c>
      <c r="I64" s="436"/>
    </row>
    <row r="65" spans="2:9" ht="15.75" thickBot="1" x14ac:dyDescent="0.3">
      <c r="B65" s="431"/>
      <c r="C65" s="432"/>
      <c r="D65" s="434"/>
      <c r="E65" s="434"/>
      <c r="F65" s="434"/>
      <c r="G65" s="434"/>
      <c r="H65" s="221" t="s">
        <v>111</v>
      </c>
      <c r="I65" s="222" t="s">
        <v>112</v>
      </c>
    </row>
    <row r="66" spans="2:9" x14ac:dyDescent="0.25">
      <c r="B66" s="210" t="s">
        <v>156</v>
      </c>
      <c r="C66" s="213">
        <v>1</v>
      </c>
      <c r="D66" s="216" t="s">
        <v>240</v>
      </c>
      <c r="E66" s="213"/>
      <c r="F66" s="224"/>
      <c r="G66" s="225"/>
      <c r="H66" s="230">
        <f>VLOOKUP(D62,NS!$A$5:$D$60,3,0)</f>
        <v>164000000</v>
      </c>
      <c r="I66" s="230">
        <f>VLOOKUP(D62,NS!$A$5:$D$60,4,0)</f>
        <v>0</v>
      </c>
    </row>
    <row r="67" spans="2:9" x14ac:dyDescent="0.25">
      <c r="B67" s="223">
        <v>2020</v>
      </c>
      <c r="C67" s="214">
        <v>31</v>
      </c>
      <c r="D67" s="217" t="s">
        <v>243</v>
      </c>
      <c r="E67" s="214"/>
      <c r="F67" s="226"/>
      <c r="G67" s="227">
        <f>REKAP!E12</f>
        <v>18000000</v>
      </c>
      <c r="H67" s="227">
        <f>H66-G67</f>
        <v>146000000</v>
      </c>
      <c r="I67" s="227"/>
    </row>
    <row r="68" spans="2:9" x14ac:dyDescent="0.25">
      <c r="B68" s="211"/>
      <c r="C68" s="214"/>
      <c r="D68" s="217"/>
      <c r="E68" s="214"/>
      <c r="F68" s="226"/>
      <c r="G68" s="227">
        <f>REKAP!E35</f>
        <v>110600000</v>
      </c>
      <c r="H68" s="227">
        <f>H67-G68</f>
        <v>35400000</v>
      </c>
      <c r="I68" s="227"/>
    </row>
    <row r="69" spans="2:9" x14ac:dyDescent="0.25">
      <c r="B69" s="211"/>
      <c r="C69" s="214"/>
      <c r="D69" s="217"/>
      <c r="E69" s="214"/>
      <c r="F69" s="226">
        <f>REKAP!C48</f>
        <v>76000000</v>
      </c>
      <c r="G69" s="227"/>
      <c r="H69" s="227">
        <f>H68+F69</f>
        <v>111400000</v>
      </c>
      <c r="I69" s="227"/>
    </row>
    <row r="70" spans="2:9" x14ac:dyDescent="0.25">
      <c r="B70" s="211"/>
      <c r="C70" s="214"/>
      <c r="D70" s="217"/>
      <c r="E70" s="214"/>
      <c r="F70" s="226"/>
      <c r="G70" s="227">
        <f>REKAP!E60</f>
        <v>4400000</v>
      </c>
      <c r="H70" s="233">
        <f>H69-G70</f>
        <v>107000000</v>
      </c>
      <c r="I70" s="227"/>
    </row>
    <row r="71" spans="2:9" x14ac:dyDescent="0.25">
      <c r="B71" s="211"/>
      <c r="C71" s="214"/>
      <c r="D71" s="217"/>
      <c r="E71" s="214"/>
      <c r="F71" s="226"/>
      <c r="G71" s="227"/>
      <c r="H71" s="227"/>
      <c r="I71" s="227"/>
    </row>
    <row r="72" spans="2:9" ht="15.75" thickBot="1" x14ac:dyDescent="0.3">
      <c r="B72" s="212"/>
      <c r="C72" s="215"/>
      <c r="D72" s="218"/>
      <c r="E72" s="215"/>
      <c r="F72" s="228"/>
      <c r="G72" s="229"/>
      <c r="H72" s="229"/>
      <c r="I72" s="229"/>
    </row>
    <row r="75" spans="2:9" x14ac:dyDescent="0.25">
      <c r="B75" s="219" t="s">
        <v>237</v>
      </c>
      <c r="C75" s="220" t="s">
        <v>242</v>
      </c>
      <c r="D75" s="219" t="str">
        <f>VLOOKUP(D76,NS!$A$5:$D$60,2,0)</f>
        <v>Supplies</v>
      </c>
      <c r="E75" s="219"/>
      <c r="F75" s="219"/>
      <c r="G75" s="219"/>
      <c r="H75" s="219"/>
      <c r="I75" s="219"/>
    </row>
    <row r="76" spans="2:9" x14ac:dyDescent="0.25">
      <c r="B76" s="219" t="s">
        <v>238</v>
      </c>
      <c r="C76" s="220" t="s">
        <v>242</v>
      </c>
      <c r="D76" s="219" t="str">
        <f>NS!A11</f>
        <v>1-1600</v>
      </c>
      <c r="E76" s="219"/>
      <c r="F76" s="219"/>
      <c r="G76" s="219"/>
      <c r="H76" s="219"/>
      <c r="I76" s="219"/>
    </row>
    <row r="77" spans="2:9" ht="15.75" thickBot="1" x14ac:dyDescent="0.3">
      <c r="B77" s="219"/>
      <c r="C77" s="219"/>
      <c r="D77" s="219"/>
      <c r="E77" s="219"/>
      <c r="F77" s="219"/>
      <c r="G77" s="219"/>
      <c r="H77" s="219"/>
      <c r="I77" s="219"/>
    </row>
    <row r="78" spans="2:9" ht="15.75" thickBot="1" x14ac:dyDescent="0.3">
      <c r="B78" s="429" t="s">
        <v>107</v>
      </c>
      <c r="C78" s="430"/>
      <c r="D78" s="433" t="s">
        <v>109</v>
      </c>
      <c r="E78" s="433" t="s">
        <v>239</v>
      </c>
      <c r="F78" s="433" t="s">
        <v>111</v>
      </c>
      <c r="G78" s="433" t="s">
        <v>112</v>
      </c>
      <c r="H78" s="435" t="s">
        <v>150</v>
      </c>
      <c r="I78" s="436"/>
    </row>
    <row r="79" spans="2:9" ht="15.75" thickBot="1" x14ac:dyDescent="0.3">
      <c r="B79" s="431"/>
      <c r="C79" s="432"/>
      <c r="D79" s="434"/>
      <c r="E79" s="434"/>
      <c r="F79" s="434"/>
      <c r="G79" s="434"/>
      <c r="H79" s="221" t="s">
        <v>111</v>
      </c>
      <c r="I79" s="222" t="s">
        <v>112</v>
      </c>
    </row>
    <row r="80" spans="2:9" x14ac:dyDescent="0.25">
      <c r="B80" s="210" t="s">
        <v>156</v>
      </c>
      <c r="C80" s="213">
        <v>1</v>
      </c>
      <c r="D80" s="216" t="s">
        <v>240</v>
      </c>
      <c r="E80" s="213"/>
      <c r="F80" s="224"/>
      <c r="G80" s="225"/>
      <c r="H80" s="230">
        <f>VLOOKUP(D76,NS!$A$5:$D$60,3,0)</f>
        <v>13600000</v>
      </c>
      <c r="I80" s="230">
        <f>VLOOKUP(D76,NS!$A$5:$D$60,4,0)</f>
        <v>0</v>
      </c>
    </row>
    <row r="81" spans="2:9" x14ac:dyDescent="0.25">
      <c r="B81" s="223">
        <v>2020</v>
      </c>
      <c r="C81" s="214">
        <v>31</v>
      </c>
      <c r="D81" s="217" t="s">
        <v>243</v>
      </c>
      <c r="E81" s="214"/>
      <c r="F81" s="226">
        <f>REKAP!C74</f>
        <v>950000</v>
      </c>
      <c r="G81" s="227"/>
      <c r="H81" s="233">
        <f>H80+F81</f>
        <v>14550000</v>
      </c>
      <c r="I81" s="227"/>
    </row>
    <row r="82" spans="2:9" x14ac:dyDescent="0.25">
      <c r="B82" s="211"/>
      <c r="C82" s="214"/>
      <c r="D82" s="217"/>
      <c r="E82" s="214"/>
      <c r="F82" s="226"/>
      <c r="G82" s="227"/>
      <c r="H82" s="227"/>
      <c r="I82" s="227"/>
    </row>
    <row r="83" spans="2:9" x14ac:dyDescent="0.25">
      <c r="B83" s="211"/>
      <c r="C83" s="214"/>
      <c r="D83" s="217"/>
      <c r="E83" s="214"/>
      <c r="F83" s="226"/>
      <c r="G83" s="227"/>
      <c r="H83" s="227"/>
      <c r="I83" s="227"/>
    </row>
    <row r="84" spans="2:9" x14ac:dyDescent="0.25">
      <c r="B84" s="211"/>
      <c r="C84" s="214"/>
      <c r="D84" s="217"/>
      <c r="E84" s="214"/>
      <c r="F84" s="226"/>
      <c r="G84" s="227"/>
      <c r="H84" s="227"/>
      <c r="I84" s="227"/>
    </row>
    <row r="85" spans="2:9" x14ac:dyDescent="0.25">
      <c r="B85" s="211"/>
      <c r="C85" s="214"/>
      <c r="D85" s="217"/>
      <c r="E85" s="214"/>
      <c r="F85" s="226"/>
      <c r="G85" s="227"/>
      <c r="H85" s="227"/>
      <c r="I85" s="227"/>
    </row>
    <row r="86" spans="2:9" ht="15.75" thickBot="1" x14ac:dyDescent="0.3">
      <c r="B86" s="212"/>
      <c r="C86" s="215"/>
      <c r="D86" s="218"/>
      <c r="E86" s="215"/>
      <c r="F86" s="228"/>
      <c r="G86" s="229"/>
      <c r="H86" s="229"/>
      <c r="I86" s="229"/>
    </row>
    <row r="89" spans="2:9" x14ac:dyDescent="0.25">
      <c r="B89" s="219" t="s">
        <v>237</v>
      </c>
      <c r="C89" s="220" t="s">
        <v>242</v>
      </c>
      <c r="D89" s="219" t="str">
        <f>VLOOKUP(D90,NS!$A$5:$D$60,2,0)</f>
        <v>Prepaid Rent</v>
      </c>
      <c r="E89" s="219"/>
      <c r="F89" s="219"/>
      <c r="G89" s="219"/>
      <c r="H89" s="219"/>
      <c r="I89" s="219"/>
    </row>
    <row r="90" spans="2:9" x14ac:dyDescent="0.25">
      <c r="B90" s="219" t="s">
        <v>238</v>
      </c>
      <c r="C90" s="220" t="s">
        <v>242</v>
      </c>
      <c r="D90" s="219" t="str">
        <f>NS!A12</f>
        <v>1-1700</v>
      </c>
      <c r="E90" s="219"/>
      <c r="F90" s="219"/>
      <c r="G90" s="219"/>
      <c r="H90" s="219"/>
      <c r="I90" s="219"/>
    </row>
    <row r="91" spans="2:9" ht="15.75" thickBot="1" x14ac:dyDescent="0.3">
      <c r="B91" s="219"/>
      <c r="C91" s="219"/>
      <c r="D91" s="219"/>
      <c r="E91" s="219"/>
      <c r="F91" s="219"/>
      <c r="G91" s="219"/>
      <c r="H91" s="219"/>
      <c r="I91" s="219"/>
    </row>
    <row r="92" spans="2:9" ht="15.75" thickBot="1" x14ac:dyDescent="0.3">
      <c r="B92" s="429" t="s">
        <v>107</v>
      </c>
      <c r="C92" s="430"/>
      <c r="D92" s="433" t="s">
        <v>109</v>
      </c>
      <c r="E92" s="433" t="s">
        <v>239</v>
      </c>
      <c r="F92" s="433" t="s">
        <v>111</v>
      </c>
      <c r="G92" s="433" t="s">
        <v>112</v>
      </c>
      <c r="H92" s="435" t="s">
        <v>150</v>
      </c>
      <c r="I92" s="436"/>
    </row>
    <row r="93" spans="2:9" ht="15.75" thickBot="1" x14ac:dyDescent="0.3">
      <c r="B93" s="431"/>
      <c r="C93" s="432"/>
      <c r="D93" s="434"/>
      <c r="E93" s="434"/>
      <c r="F93" s="434"/>
      <c r="G93" s="434"/>
      <c r="H93" s="221" t="s">
        <v>111</v>
      </c>
      <c r="I93" s="222" t="s">
        <v>112</v>
      </c>
    </row>
    <row r="94" spans="2:9" x14ac:dyDescent="0.25">
      <c r="B94" s="210" t="s">
        <v>156</v>
      </c>
      <c r="C94" s="213">
        <v>1</v>
      </c>
      <c r="D94" s="216" t="s">
        <v>240</v>
      </c>
      <c r="E94" s="213"/>
      <c r="F94" s="224"/>
      <c r="G94" s="225"/>
      <c r="H94" s="234">
        <f>VLOOKUP(D90,NS!$A$5:$D$60,3,0)</f>
        <v>3000000</v>
      </c>
      <c r="I94" s="230">
        <f>VLOOKUP(D90,NS!$A$5:$D$60,4,0)</f>
        <v>0</v>
      </c>
    </row>
    <row r="95" spans="2:9" x14ac:dyDescent="0.25">
      <c r="B95" s="223">
        <v>2020</v>
      </c>
      <c r="C95" s="214">
        <v>31</v>
      </c>
      <c r="D95" s="217" t="s">
        <v>243</v>
      </c>
      <c r="E95" s="214"/>
      <c r="F95" s="226"/>
      <c r="G95" s="227"/>
      <c r="H95" s="227"/>
      <c r="I95" s="227"/>
    </row>
    <row r="96" spans="2:9" x14ac:dyDescent="0.25">
      <c r="B96" s="211"/>
      <c r="C96" s="214"/>
      <c r="D96" s="217"/>
      <c r="E96" s="214"/>
      <c r="F96" s="226"/>
      <c r="G96" s="227"/>
      <c r="H96" s="227"/>
      <c r="I96" s="227"/>
    </row>
    <row r="97" spans="2:9" x14ac:dyDescent="0.25">
      <c r="B97" s="211"/>
      <c r="C97" s="214"/>
      <c r="D97" s="217"/>
      <c r="E97" s="214"/>
      <c r="F97" s="226"/>
      <c r="G97" s="227"/>
      <c r="H97" s="227"/>
      <c r="I97" s="227"/>
    </row>
    <row r="98" spans="2:9" x14ac:dyDescent="0.25">
      <c r="B98" s="211"/>
      <c r="C98" s="214"/>
      <c r="D98" s="217"/>
      <c r="E98" s="214"/>
      <c r="F98" s="226"/>
      <c r="G98" s="227"/>
      <c r="H98" s="227"/>
      <c r="I98" s="227"/>
    </row>
    <row r="99" spans="2:9" x14ac:dyDescent="0.25">
      <c r="B99" s="211"/>
      <c r="C99" s="214"/>
      <c r="D99" s="217"/>
      <c r="E99" s="214"/>
      <c r="F99" s="226"/>
      <c r="G99" s="227"/>
      <c r="H99" s="227"/>
      <c r="I99" s="227"/>
    </row>
    <row r="100" spans="2:9" ht="15.75" thickBot="1" x14ac:dyDescent="0.3">
      <c r="B100" s="212"/>
      <c r="C100" s="215"/>
      <c r="D100" s="218"/>
      <c r="E100" s="215"/>
      <c r="F100" s="228"/>
      <c r="G100" s="229"/>
      <c r="H100" s="229"/>
      <c r="I100" s="229"/>
    </row>
    <row r="103" spans="2:9" x14ac:dyDescent="0.25">
      <c r="B103" s="219" t="s">
        <v>237</v>
      </c>
      <c r="C103" s="220" t="s">
        <v>242</v>
      </c>
      <c r="D103" s="219" t="str">
        <f>VLOOKUP(D104,NS!$A$5:$D$60,2,0)</f>
        <v>Prepaid Insurance</v>
      </c>
      <c r="E103" s="219"/>
      <c r="F103" s="219"/>
      <c r="G103" s="219"/>
      <c r="H103" s="219"/>
      <c r="I103" s="219"/>
    </row>
    <row r="104" spans="2:9" x14ac:dyDescent="0.25">
      <c r="B104" s="219" t="s">
        <v>238</v>
      </c>
      <c r="C104" s="220" t="s">
        <v>242</v>
      </c>
      <c r="D104" s="219" t="str">
        <f>NS!A13</f>
        <v>1-1800</v>
      </c>
      <c r="E104" s="219"/>
      <c r="F104" s="219"/>
      <c r="G104" s="219"/>
      <c r="H104" s="219"/>
      <c r="I104" s="219"/>
    </row>
    <row r="105" spans="2:9" ht="15.75" thickBot="1" x14ac:dyDescent="0.3">
      <c r="B105" s="219"/>
      <c r="C105" s="219"/>
      <c r="D105" s="219"/>
      <c r="E105" s="219"/>
      <c r="F105" s="219"/>
      <c r="G105" s="219"/>
      <c r="H105" s="219"/>
      <c r="I105" s="219"/>
    </row>
    <row r="106" spans="2:9" ht="15.75" thickBot="1" x14ac:dyDescent="0.3">
      <c r="B106" s="429" t="s">
        <v>107</v>
      </c>
      <c r="C106" s="430"/>
      <c r="D106" s="433" t="s">
        <v>109</v>
      </c>
      <c r="E106" s="433" t="s">
        <v>239</v>
      </c>
      <c r="F106" s="433" t="s">
        <v>111</v>
      </c>
      <c r="G106" s="433" t="s">
        <v>112</v>
      </c>
      <c r="H106" s="435" t="s">
        <v>150</v>
      </c>
      <c r="I106" s="436"/>
    </row>
    <row r="107" spans="2:9" ht="15.75" thickBot="1" x14ac:dyDescent="0.3">
      <c r="B107" s="431"/>
      <c r="C107" s="432"/>
      <c r="D107" s="434"/>
      <c r="E107" s="434"/>
      <c r="F107" s="434"/>
      <c r="G107" s="434"/>
      <c r="H107" s="221" t="s">
        <v>111</v>
      </c>
      <c r="I107" s="222" t="s">
        <v>112</v>
      </c>
    </row>
    <row r="108" spans="2:9" x14ac:dyDescent="0.25">
      <c r="B108" s="210" t="s">
        <v>156</v>
      </c>
      <c r="C108" s="213">
        <v>1</v>
      </c>
      <c r="D108" s="216" t="s">
        <v>240</v>
      </c>
      <c r="E108" s="213"/>
      <c r="F108" s="224"/>
      <c r="G108" s="225"/>
      <c r="H108" s="234">
        <f>VLOOKUP(D104,NS!$A$5:$D$60,3,0)</f>
        <v>8000000</v>
      </c>
      <c r="I108" s="230">
        <f>VLOOKUP(D104,NS!$A$5:$D$60,4,0)</f>
        <v>0</v>
      </c>
    </row>
    <row r="109" spans="2:9" x14ac:dyDescent="0.25">
      <c r="B109" s="223">
        <v>2020</v>
      </c>
      <c r="C109" s="214">
        <v>31</v>
      </c>
      <c r="D109" s="217" t="s">
        <v>243</v>
      </c>
      <c r="E109" s="214"/>
      <c r="F109" s="226"/>
      <c r="G109" s="227"/>
      <c r="H109" s="227"/>
      <c r="I109" s="227"/>
    </row>
    <row r="110" spans="2:9" x14ac:dyDescent="0.25">
      <c r="B110" s="211"/>
      <c r="C110" s="214"/>
      <c r="D110" s="217"/>
      <c r="E110" s="214"/>
      <c r="F110" s="226"/>
      <c r="G110" s="227"/>
      <c r="H110" s="227"/>
      <c r="I110" s="227"/>
    </row>
    <row r="111" spans="2:9" x14ac:dyDescent="0.25">
      <c r="B111" s="211"/>
      <c r="C111" s="214"/>
      <c r="D111" s="217"/>
      <c r="E111" s="214"/>
      <c r="F111" s="226"/>
      <c r="G111" s="227"/>
      <c r="H111" s="227"/>
      <c r="I111" s="227"/>
    </row>
    <row r="112" spans="2:9" x14ac:dyDescent="0.25">
      <c r="B112" s="211"/>
      <c r="C112" s="214"/>
      <c r="D112" s="217"/>
      <c r="E112" s="214"/>
      <c r="F112" s="226"/>
      <c r="G112" s="227"/>
      <c r="H112" s="227"/>
      <c r="I112" s="227"/>
    </row>
    <row r="113" spans="2:9" x14ac:dyDescent="0.25">
      <c r="B113" s="211"/>
      <c r="C113" s="214"/>
      <c r="D113" s="217"/>
      <c r="E113" s="214"/>
      <c r="F113" s="226"/>
      <c r="G113" s="227"/>
      <c r="H113" s="227"/>
      <c r="I113" s="227"/>
    </row>
    <row r="114" spans="2:9" ht="15.75" thickBot="1" x14ac:dyDescent="0.3">
      <c r="B114" s="212"/>
      <c r="C114" s="215"/>
      <c r="D114" s="218"/>
      <c r="E114" s="215"/>
      <c r="F114" s="228"/>
      <c r="G114" s="229"/>
      <c r="H114" s="229"/>
      <c r="I114" s="229"/>
    </row>
    <row r="117" spans="2:9" x14ac:dyDescent="0.25">
      <c r="B117" s="219" t="s">
        <v>237</v>
      </c>
      <c r="C117" s="220" t="s">
        <v>242</v>
      </c>
      <c r="D117" s="219" t="str">
        <f>VLOOKUP(D118,NS!$A$5:$D$60,2,0)</f>
        <v>Stock Invesment</v>
      </c>
      <c r="E117" s="219"/>
      <c r="F117" s="219"/>
      <c r="G117" s="219"/>
      <c r="H117" s="219"/>
      <c r="I117" s="219"/>
    </row>
    <row r="118" spans="2:9" x14ac:dyDescent="0.25">
      <c r="B118" s="219" t="s">
        <v>238</v>
      </c>
      <c r="C118" s="220" t="s">
        <v>242</v>
      </c>
      <c r="D118" s="219" t="str">
        <f>NS!A14</f>
        <v>1-1900</v>
      </c>
      <c r="E118" s="219"/>
      <c r="F118" s="219"/>
      <c r="G118" s="219"/>
      <c r="H118" s="219"/>
      <c r="I118" s="219"/>
    </row>
    <row r="119" spans="2:9" ht="15.75" thickBot="1" x14ac:dyDescent="0.3">
      <c r="B119" s="219"/>
      <c r="C119" s="219"/>
      <c r="D119" s="219"/>
      <c r="E119" s="219"/>
      <c r="F119" s="219"/>
      <c r="G119" s="219"/>
      <c r="H119" s="219"/>
      <c r="I119" s="219"/>
    </row>
    <row r="120" spans="2:9" ht="15.75" thickBot="1" x14ac:dyDescent="0.3">
      <c r="B120" s="429" t="s">
        <v>107</v>
      </c>
      <c r="C120" s="430"/>
      <c r="D120" s="433" t="s">
        <v>109</v>
      </c>
      <c r="E120" s="433" t="s">
        <v>239</v>
      </c>
      <c r="F120" s="433" t="s">
        <v>111</v>
      </c>
      <c r="G120" s="433" t="s">
        <v>112</v>
      </c>
      <c r="H120" s="435" t="s">
        <v>150</v>
      </c>
      <c r="I120" s="436"/>
    </row>
    <row r="121" spans="2:9" ht="15.75" thickBot="1" x14ac:dyDescent="0.3">
      <c r="B121" s="431"/>
      <c r="C121" s="432"/>
      <c r="D121" s="434"/>
      <c r="E121" s="434"/>
      <c r="F121" s="434"/>
      <c r="G121" s="434"/>
      <c r="H121" s="221" t="s">
        <v>111</v>
      </c>
      <c r="I121" s="222" t="s">
        <v>112</v>
      </c>
    </row>
    <row r="122" spans="2:9" x14ac:dyDescent="0.25">
      <c r="B122" s="210" t="s">
        <v>156</v>
      </c>
      <c r="C122" s="213">
        <v>1</v>
      </c>
      <c r="D122" s="216" t="s">
        <v>240</v>
      </c>
      <c r="E122" s="213"/>
      <c r="F122" s="224"/>
      <c r="G122" s="225"/>
      <c r="H122" s="234">
        <f>VLOOKUP(D118,NS!$A$5:$D$60,3,0)</f>
        <v>670000000</v>
      </c>
      <c r="I122" s="230">
        <f>VLOOKUP(D118,NS!$A$5:$D$60,4,0)</f>
        <v>0</v>
      </c>
    </row>
    <row r="123" spans="2:9" x14ac:dyDescent="0.25">
      <c r="B123" s="223">
        <v>2020</v>
      </c>
      <c r="C123" s="214">
        <v>31</v>
      </c>
      <c r="D123" s="217" t="s">
        <v>243</v>
      </c>
      <c r="E123" s="214"/>
      <c r="F123" s="226"/>
      <c r="G123" s="227"/>
      <c r="H123" s="227"/>
      <c r="I123" s="227"/>
    </row>
    <row r="124" spans="2:9" x14ac:dyDescent="0.25">
      <c r="B124" s="211"/>
      <c r="C124" s="214"/>
      <c r="D124" s="217"/>
      <c r="E124" s="214"/>
      <c r="F124" s="226"/>
      <c r="G124" s="227"/>
      <c r="H124" s="227"/>
      <c r="I124" s="227"/>
    </row>
    <row r="125" spans="2:9" x14ac:dyDescent="0.25">
      <c r="B125" s="211"/>
      <c r="C125" s="214"/>
      <c r="D125" s="217"/>
      <c r="E125" s="214"/>
      <c r="F125" s="226"/>
      <c r="G125" s="227"/>
      <c r="H125" s="227"/>
      <c r="I125" s="227"/>
    </row>
    <row r="126" spans="2:9" x14ac:dyDescent="0.25">
      <c r="B126" s="211"/>
      <c r="C126" s="214"/>
      <c r="D126" s="217"/>
      <c r="E126" s="214"/>
      <c r="F126" s="226"/>
      <c r="G126" s="227"/>
      <c r="H126" s="227"/>
      <c r="I126" s="227"/>
    </row>
    <row r="127" spans="2:9" x14ac:dyDescent="0.25">
      <c r="B127" s="211"/>
      <c r="C127" s="214"/>
      <c r="D127" s="217"/>
      <c r="E127" s="214"/>
      <c r="F127" s="226"/>
      <c r="G127" s="227"/>
      <c r="H127" s="227"/>
      <c r="I127" s="227"/>
    </row>
    <row r="128" spans="2:9" ht="15.75" thickBot="1" x14ac:dyDescent="0.3">
      <c r="B128" s="212"/>
      <c r="C128" s="215"/>
      <c r="D128" s="218"/>
      <c r="E128" s="215"/>
      <c r="F128" s="228"/>
      <c r="G128" s="229"/>
      <c r="H128" s="229"/>
      <c r="I128" s="229"/>
    </row>
    <row r="131" spans="2:9" x14ac:dyDescent="0.25">
      <c r="B131" s="219" t="s">
        <v>237</v>
      </c>
      <c r="C131" s="220" t="s">
        <v>242</v>
      </c>
      <c r="D131" s="219" t="str">
        <f>VLOOKUP(D132,NS!$A$5:$D$60,2,0)</f>
        <v>PPN Income</v>
      </c>
      <c r="E131" s="219"/>
      <c r="F131" s="219"/>
      <c r="G131" s="219"/>
      <c r="H131" s="219"/>
      <c r="I131" s="219"/>
    </row>
    <row r="132" spans="2:9" x14ac:dyDescent="0.25">
      <c r="B132" s="219" t="s">
        <v>238</v>
      </c>
      <c r="C132" s="220" t="s">
        <v>242</v>
      </c>
      <c r="D132" s="231" t="str">
        <f>NS!A15</f>
        <v>1-2110</v>
      </c>
      <c r="E132" s="219"/>
      <c r="F132" s="219"/>
      <c r="G132" s="219"/>
      <c r="H132" s="219"/>
      <c r="I132" s="219"/>
    </row>
    <row r="133" spans="2:9" ht="15.75" thickBot="1" x14ac:dyDescent="0.3">
      <c r="B133" s="219"/>
      <c r="C133" s="219"/>
      <c r="D133" s="219"/>
      <c r="E133" s="219"/>
      <c r="F133" s="219"/>
      <c r="G133" s="219"/>
      <c r="H133" s="219"/>
      <c r="I133" s="219"/>
    </row>
    <row r="134" spans="2:9" ht="15.75" thickBot="1" x14ac:dyDescent="0.3">
      <c r="B134" s="429" t="s">
        <v>107</v>
      </c>
      <c r="C134" s="430"/>
      <c r="D134" s="433" t="s">
        <v>109</v>
      </c>
      <c r="E134" s="433" t="s">
        <v>239</v>
      </c>
      <c r="F134" s="433" t="s">
        <v>111</v>
      </c>
      <c r="G134" s="433" t="s">
        <v>112</v>
      </c>
      <c r="H134" s="435" t="s">
        <v>150</v>
      </c>
      <c r="I134" s="436"/>
    </row>
    <row r="135" spans="2:9" ht="15.75" thickBot="1" x14ac:dyDescent="0.3">
      <c r="B135" s="431"/>
      <c r="C135" s="432"/>
      <c r="D135" s="434"/>
      <c r="E135" s="434"/>
      <c r="F135" s="434"/>
      <c r="G135" s="434"/>
      <c r="H135" s="221" t="s">
        <v>111</v>
      </c>
      <c r="I135" s="222" t="s">
        <v>112</v>
      </c>
    </row>
    <row r="136" spans="2:9" x14ac:dyDescent="0.25">
      <c r="B136" s="210" t="s">
        <v>156</v>
      </c>
      <c r="C136" s="213">
        <v>1</v>
      </c>
      <c r="D136" s="216" t="s">
        <v>240</v>
      </c>
      <c r="E136" s="213"/>
      <c r="F136" s="224"/>
      <c r="G136" s="225"/>
      <c r="H136" s="230">
        <f>VLOOKUP(D132,NS!$A$5:$D$60,3,0)</f>
        <v>112200000</v>
      </c>
      <c r="I136" s="230">
        <f>VLOOKUP(D132,NS!$A$5:$D$60,4,0)</f>
        <v>0</v>
      </c>
    </row>
    <row r="137" spans="2:9" x14ac:dyDescent="0.25">
      <c r="B137" s="223">
        <v>2020</v>
      </c>
      <c r="C137" s="214">
        <v>31</v>
      </c>
      <c r="D137" s="217" t="s">
        <v>243</v>
      </c>
      <c r="E137" s="214"/>
      <c r="F137" s="226">
        <f>REKAP!C47</f>
        <v>7600000</v>
      </c>
      <c r="G137" s="227"/>
      <c r="H137" s="227">
        <f>H136+F137</f>
        <v>119800000</v>
      </c>
      <c r="I137" s="227"/>
    </row>
    <row r="138" spans="2:9" x14ac:dyDescent="0.25">
      <c r="B138" s="211"/>
      <c r="C138" s="214"/>
      <c r="D138" s="217"/>
      <c r="E138" s="214"/>
      <c r="F138" s="226"/>
      <c r="G138" s="227">
        <f>REKAP!E61</f>
        <v>440000</v>
      </c>
      <c r="H138" s="233">
        <f>H137-G138</f>
        <v>119360000</v>
      </c>
      <c r="I138" s="227"/>
    </row>
    <row r="139" spans="2:9" x14ac:dyDescent="0.25">
      <c r="B139" s="211"/>
      <c r="C139" s="214"/>
      <c r="D139" s="217"/>
      <c r="E139" s="214"/>
      <c r="F139" s="226"/>
      <c r="G139" s="227"/>
      <c r="H139" s="227"/>
      <c r="I139" s="227"/>
    </row>
    <row r="140" spans="2:9" x14ac:dyDescent="0.25">
      <c r="B140" s="211"/>
      <c r="C140" s="214"/>
      <c r="D140" s="217"/>
      <c r="E140" s="214"/>
      <c r="F140" s="226"/>
      <c r="G140" s="227"/>
      <c r="H140" s="227"/>
      <c r="I140" s="227"/>
    </row>
    <row r="141" spans="2:9" x14ac:dyDescent="0.25">
      <c r="B141" s="211"/>
      <c r="C141" s="214"/>
      <c r="D141" s="217"/>
      <c r="E141" s="214"/>
      <c r="F141" s="226"/>
      <c r="G141" s="227"/>
      <c r="H141" s="227"/>
      <c r="I141" s="227"/>
    </row>
    <row r="142" spans="2:9" ht="15.75" thickBot="1" x14ac:dyDescent="0.3">
      <c r="B142" s="212"/>
      <c r="C142" s="215"/>
      <c r="D142" s="218"/>
      <c r="E142" s="215"/>
      <c r="F142" s="228"/>
      <c r="G142" s="229"/>
      <c r="H142" s="229"/>
      <c r="I142" s="229"/>
    </row>
    <row r="145" spans="2:9" x14ac:dyDescent="0.25">
      <c r="B145" s="219" t="s">
        <v>237</v>
      </c>
      <c r="C145" s="220" t="s">
        <v>242</v>
      </c>
      <c r="D145" s="219" t="str">
        <f>VLOOKUP(D146,NS!$A$5:$D$60,2,0)</f>
        <v>Prepaid Income Tax</v>
      </c>
      <c r="E145" s="219"/>
      <c r="F145" s="219"/>
      <c r="G145" s="219"/>
      <c r="H145" s="219"/>
      <c r="I145" s="219"/>
    </row>
    <row r="146" spans="2:9" x14ac:dyDescent="0.25">
      <c r="B146" s="219" t="s">
        <v>238</v>
      </c>
      <c r="C146" s="220" t="s">
        <v>242</v>
      </c>
      <c r="D146" s="219" t="str">
        <f>NS!A16</f>
        <v>1-2120</v>
      </c>
      <c r="E146" s="219"/>
      <c r="F146" s="219"/>
      <c r="G146" s="219"/>
      <c r="H146" s="219"/>
      <c r="I146" s="219"/>
    </row>
    <row r="147" spans="2:9" ht="15.75" thickBot="1" x14ac:dyDescent="0.3">
      <c r="B147" s="219"/>
      <c r="C147" s="219"/>
      <c r="D147" s="219"/>
      <c r="E147" s="219"/>
      <c r="F147" s="219"/>
      <c r="G147" s="219"/>
      <c r="H147" s="219"/>
      <c r="I147" s="219"/>
    </row>
    <row r="148" spans="2:9" ht="15.75" thickBot="1" x14ac:dyDescent="0.3">
      <c r="B148" s="429" t="s">
        <v>107</v>
      </c>
      <c r="C148" s="430"/>
      <c r="D148" s="433" t="s">
        <v>109</v>
      </c>
      <c r="E148" s="433" t="s">
        <v>239</v>
      </c>
      <c r="F148" s="433" t="s">
        <v>111</v>
      </c>
      <c r="G148" s="433" t="s">
        <v>112</v>
      </c>
      <c r="H148" s="435" t="s">
        <v>150</v>
      </c>
      <c r="I148" s="436"/>
    </row>
    <row r="149" spans="2:9" ht="15.75" thickBot="1" x14ac:dyDescent="0.3">
      <c r="B149" s="431"/>
      <c r="C149" s="432"/>
      <c r="D149" s="434"/>
      <c r="E149" s="434"/>
      <c r="F149" s="434"/>
      <c r="G149" s="434"/>
      <c r="H149" s="221" t="s">
        <v>111</v>
      </c>
      <c r="I149" s="222" t="s">
        <v>112</v>
      </c>
    </row>
    <row r="150" spans="2:9" x14ac:dyDescent="0.25">
      <c r="B150" s="210" t="s">
        <v>156</v>
      </c>
      <c r="C150" s="213">
        <v>1</v>
      </c>
      <c r="D150" s="216" t="s">
        <v>240</v>
      </c>
      <c r="E150" s="213"/>
      <c r="F150" s="224"/>
      <c r="G150" s="225"/>
      <c r="H150" s="234">
        <f>VLOOKUP(D146,NS!$A$5:$D$60,3,0)</f>
        <v>4500000</v>
      </c>
      <c r="I150" s="230">
        <f>VLOOKUP(D146,NS!$A$5:$D$60,4,0)</f>
        <v>0</v>
      </c>
    </row>
    <row r="151" spans="2:9" x14ac:dyDescent="0.25">
      <c r="B151" s="223">
        <v>2020</v>
      </c>
      <c r="C151" s="214">
        <v>31</v>
      </c>
      <c r="D151" s="217" t="s">
        <v>243</v>
      </c>
      <c r="E151" s="214"/>
      <c r="F151" s="226"/>
      <c r="G151" s="227"/>
      <c r="H151" s="227"/>
      <c r="I151" s="227"/>
    </row>
    <row r="152" spans="2:9" x14ac:dyDescent="0.25">
      <c r="B152" s="211"/>
      <c r="C152" s="214"/>
      <c r="D152" s="217"/>
      <c r="E152" s="214"/>
      <c r="F152" s="226"/>
      <c r="G152" s="227"/>
      <c r="H152" s="227"/>
      <c r="I152" s="227"/>
    </row>
    <row r="153" spans="2:9" x14ac:dyDescent="0.25">
      <c r="B153" s="211"/>
      <c r="C153" s="214"/>
      <c r="D153" s="217"/>
      <c r="E153" s="214"/>
      <c r="F153" s="226"/>
      <c r="G153" s="227"/>
      <c r="H153" s="227"/>
      <c r="I153" s="227"/>
    </row>
    <row r="154" spans="2:9" x14ac:dyDescent="0.25">
      <c r="B154" s="211"/>
      <c r="C154" s="214"/>
      <c r="D154" s="217"/>
      <c r="E154" s="214"/>
      <c r="F154" s="226"/>
      <c r="G154" s="227"/>
      <c r="H154" s="227"/>
      <c r="I154" s="227"/>
    </row>
    <row r="155" spans="2:9" x14ac:dyDescent="0.25">
      <c r="B155" s="211"/>
      <c r="C155" s="214"/>
      <c r="D155" s="217"/>
      <c r="E155" s="214"/>
      <c r="F155" s="226"/>
      <c r="G155" s="227"/>
      <c r="H155" s="227"/>
      <c r="I155" s="227"/>
    </row>
    <row r="156" spans="2:9" ht="15.75" thickBot="1" x14ac:dyDescent="0.3">
      <c r="B156" s="212"/>
      <c r="C156" s="215"/>
      <c r="D156" s="218"/>
      <c r="E156" s="215"/>
      <c r="F156" s="228"/>
      <c r="G156" s="229"/>
      <c r="H156" s="229"/>
      <c r="I156" s="229"/>
    </row>
    <row r="159" spans="2:9" x14ac:dyDescent="0.25">
      <c r="B159" s="219" t="s">
        <v>237</v>
      </c>
      <c r="C159" s="220" t="s">
        <v>242</v>
      </c>
      <c r="D159" s="219" t="str">
        <f>VLOOKUP(D160,NS!$A$5:$D$60,2,0)</f>
        <v>Land</v>
      </c>
      <c r="E159" s="219"/>
      <c r="F159" s="219"/>
      <c r="G159" s="219"/>
      <c r="H159" s="219"/>
      <c r="I159" s="219"/>
    </row>
    <row r="160" spans="2:9" x14ac:dyDescent="0.25">
      <c r="B160" s="219" t="s">
        <v>238</v>
      </c>
      <c r="C160" s="220" t="s">
        <v>242</v>
      </c>
      <c r="D160" s="231" t="str">
        <f>NS!A17</f>
        <v>1-3100</v>
      </c>
      <c r="E160" s="219"/>
      <c r="F160" s="219"/>
      <c r="G160" s="219"/>
      <c r="H160" s="219"/>
      <c r="I160" s="219"/>
    </row>
    <row r="161" spans="2:9" ht="15.75" thickBot="1" x14ac:dyDescent="0.3">
      <c r="B161" s="219"/>
      <c r="C161" s="219"/>
      <c r="D161" s="219"/>
      <c r="E161" s="219"/>
      <c r="F161" s="219"/>
      <c r="G161" s="219"/>
      <c r="H161" s="219"/>
      <c r="I161" s="219"/>
    </row>
    <row r="162" spans="2:9" ht="15.75" thickBot="1" x14ac:dyDescent="0.3">
      <c r="B162" s="429" t="s">
        <v>107</v>
      </c>
      <c r="C162" s="430"/>
      <c r="D162" s="433" t="s">
        <v>109</v>
      </c>
      <c r="E162" s="433" t="s">
        <v>239</v>
      </c>
      <c r="F162" s="433" t="s">
        <v>111</v>
      </c>
      <c r="G162" s="433" t="s">
        <v>112</v>
      </c>
      <c r="H162" s="435" t="s">
        <v>150</v>
      </c>
      <c r="I162" s="436"/>
    </row>
    <row r="163" spans="2:9" ht="15.75" thickBot="1" x14ac:dyDescent="0.3">
      <c r="B163" s="431"/>
      <c r="C163" s="432"/>
      <c r="D163" s="434"/>
      <c r="E163" s="434"/>
      <c r="F163" s="434"/>
      <c r="G163" s="434"/>
      <c r="H163" s="221" t="s">
        <v>111</v>
      </c>
      <c r="I163" s="222" t="s">
        <v>112</v>
      </c>
    </row>
    <row r="164" spans="2:9" x14ac:dyDescent="0.25">
      <c r="B164" s="210" t="s">
        <v>156</v>
      </c>
      <c r="C164" s="213">
        <v>1</v>
      </c>
      <c r="D164" s="216" t="s">
        <v>240</v>
      </c>
      <c r="E164" s="213"/>
      <c r="F164" s="224"/>
      <c r="G164" s="225"/>
      <c r="H164" s="234">
        <f>VLOOKUP(D160,NS!$A$5:$D$60,3,0)</f>
        <v>550000000</v>
      </c>
      <c r="I164" s="230">
        <f>VLOOKUP(D160,NS!$A$5:$D$60,4,0)</f>
        <v>0</v>
      </c>
    </row>
    <row r="165" spans="2:9" x14ac:dyDescent="0.25">
      <c r="B165" s="223">
        <v>2020</v>
      </c>
      <c r="C165" s="214">
        <v>31</v>
      </c>
      <c r="D165" s="217" t="s">
        <v>243</v>
      </c>
      <c r="E165" s="214"/>
      <c r="F165" s="226"/>
      <c r="G165" s="227"/>
      <c r="H165" s="227"/>
      <c r="I165" s="227"/>
    </row>
    <row r="166" spans="2:9" x14ac:dyDescent="0.25">
      <c r="B166" s="211"/>
      <c r="C166" s="214"/>
      <c r="D166" s="217"/>
      <c r="E166" s="214"/>
      <c r="F166" s="226"/>
      <c r="G166" s="227"/>
      <c r="H166" s="227"/>
      <c r="I166" s="227"/>
    </row>
    <row r="167" spans="2:9" x14ac:dyDescent="0.25">
      <c r="B167" s="211"/>
      <c r="C167" s="214"/>
      <c r="D167" s="217"/>
      <c r="E167" s="214"/>
      <c r="F167" s="226"/>
      <c r="G167" s="227"/>
      <c r="H167" s="227"/>
      <c r="I167" s="227"/>
    </row>
    <row r="168" spans="2:9" x14ac:dyDescent="0.25">
      <c r="B168" s="211"/>
      <c r="C168" s="214"/>
      <c r="D168" s="217"/>
      <c r="E168" s="214"/>
      <c r="F168" s="226"/>
      <c r="G168" s="227"/>
      <c r="H168" s="227"/>
      <c r="I168" s="227"/>
    </row>
    <row r="169" spans="2:9" x14ac:dyDescent="0.25">
      <c r="B169" s="211"/>
      <c r="C169" s="214"/>
      <c r="D169" s="217"/>
      <c r="E169" s="214"/>
      <c r="F169" s="226"/>
      <c r="G169" s="227"/>
      <c r="H169" s="227"/>
      <c r="I169" s="227"/>
    </row>
    <row r="170" spans="2:9" ht="15.75" thickBot="1" x14ac:dyDescent="0.3">
      <c r="B170" s="212"/>
      <c r="C170" s="215"/>
      <c r="D170" s="218"/>
      <c r="E170" s="215"/>
      <c r="F170" s="228"/>
      <c r="G170" s="229"/>
      <c r="H170" s="229"/>
      <c r="I170" s="229"/>
    </row>
    <row r="173" spans="2:9" x14ac:dyDescent="0.25">
      <c r="B173" s="219" t="s">
        <v>237</v>
      </c>
      <c r="C173" s="220" t="s">
        <v>242</v>
      </c>
      <c r="D173" s="219" t="str">
        <f>VLOOKUP(D174,NS!$A$5:$D$60,2,0)</f>
        <v>Building at Cost</v>
      </c>
      <c r="E173" s="219"/>
      <c r="F173" s="219"/>
      <c r="G173" s="219"/>
      <c r="H173" s="219"/>
      <c r="I173" s="219"/>
    </row>
    <row r="174" spans="2:9" x14ac:dyDescent="0.25">
      <c r="B174" s="219" t="s">
        <v>238</v>
      </c>
      <c r="C174" s="220" t="s">
        <v>242</v>
      </c>
      <c r="D174" s="231" t="str">
        <f>NS!A18</f>
        <v>1-3200</v>
      </c>
      <c r="E174" s="219"/>
      <c r="F174" s="219"/>
      <c r="G174" s="219"/>
      <c r="H174" s="219"/>
      <c r="I174" s="219"/>
    </row>
    <row r="175" spans="2:9" ht="15.75" thickBot="1" x14ac:dyDescent="0.3">
      <c r="B175" s="219"/>
      <c r="C175" s="219"/>
      <c r="D175" s="219"/>
      <c r="E175" s="219"/>
      <c r="F175" s="219"/>
      <c r="G175" s="219"/>
      <c r="H175" s="219"/>
      <c r="I175" s="219"/>
    </row>
    <row r="176" spans="2:9" ht="15.75" thickBot="1" x14ac:dyDescent="0.3">
      <c r="B176" s="429" t="s">
        <v>107</v>
      </c>
      <c r="C176" s="430"/>
      <c r="D176" s="433" t="s">
        <v>109</v>
      </c>
      <c r="E176" s="433" t="s">
        <v>239</v>
      </c>
      <c r="F176" s="433" t="s">
        <v>111</v>
      </c>
      <c r="G176" s="433" t="s">
        <v>112</v>
      </c>
      <c r="H176" s="435" t="s">
        <v>150</v>
      </c>
      <c r="I176" s="436"/>
    </row>
    <row r="177" spans="2:9" ht="15.75" thickBot="1" x14ac:dyDescent="0.3">
      <c r="B177" s="431"/>
      <c r="C177" s="432"/>
      <c r="D177" s="434"/>
      <c r="E177" s="434"/>
      <c r="F177" s="434"/>
      <c r="G177" s="434"/>
      <c r="H177" s="221" t="s">
        <v>111</v>
      </c>
      <c r="I177" s="222" t="s">
        <v>112</v>
      </c>
    </row>
    <row r="178" spans="2:9" x14ac:dyDescent="0.25">
      <c r="B178" s="210" t="s">
        <v>156</v>
      </c>
      <c r="C178" s="213">
        <v>1</v>
      </c>
      <c r="D178" s="216" t="s">
        <v>240</v>
      </c>
      <c r="E178" s="213"/>
      <c r="F178" s="224"/>
      <c r="G178" s="225"/>
      <c r="H178" s="234">
        <f>VLOOKUP(D174,NS!$A$5:$D$60,3,0)</f>
        <v>320000000</v>
      </c>
      <c r="I178" s="230">
        <f>VLOOKUP(D174,NS!$A$5:$D$60,4,0)</f>
        <v>0</v>
      </c>
    </row>
    <row r="179" spans="2:9" x14ac:dyDescent="0.25">
      <c r="B179" s="223">
        <v>2020</v>
      </c>
      <c r="C179" s="214">
        <v>31</v>
      </c>
      <c r="D179" s="217" t="s">
        <v>243</v>
      </c>
      <c r="E179" s="214"/>
      <c r="F179" s="226"/>
      <c r="G179" s="227"/>
      <c r="H179" s="227"/>
      <c r="I179" s="227"/>
    </row>
    <row r="180" spans="2:9" x14ac:dyDescent="0.25">
      <c r="B180" s="211"/>
      <c r="C180" s="214"/>
      <c r="D180" s="217"/>
      <c r="E180" s="214"/>
      <c r="F180" s="226"/>
      <c r="G180" s="227"/>
      <c r="H180" s="227"/>
      <c r="I180" s="227"/>
    </row>
    <row r="181" spans="2:9" x14ac:dyDescent="0.25">
      <c r="B181" s="211"/>
      <c r="C181" s="214"/>
      <c r="D181" s="217"/>
      <c r="E181" s="214"/>
      <c r="F181" s="226"/>
      <c r="G181" s="227"/>
      <c r="H181" s="227"/>
      <c r="I181" s="227"/>
    </row>
    <row r="182" spans="2:9" x14ac:dyDescent="0.25">
      <c r="B182" s="211"/>
      <c r="C182" s="214"/>
      <c r="D182" s="217"/>
      <c r="E182" s="214"/>
      <c r="F182" s="226"/>
      <c r="G182" s="227"/>
      <c r="H182" s="227"/>
      <c r="I182" s="227"/>
    </row>
    <row r="183" spans="2:9" x14ac:dyDescent="0.25">
      <c r="B183" s="211"/>
      <c r="C183" s="214"/>
      <c r="D183" s="217"/>
      <c r="E183" s="214"/>
      <c r="F183" s="226"/>
      <c r="G183" s="227"/>
      <c r="H183" s="227"/>
      <c r="I183" s="227"/>
    </row>
    <row r="184" spans="2:9" ht="15.75" thickBot="1" x14ac:dyDescent="0.3">
      <c r="B184" s="212"/>
      <c r="C184" s="215"/>
      <c r="D184" s="218"/>
      <c r="E184" s="215"/>
      <c r="F184" s="228"/>
      <c r="G184" s="229"/>
      <c r="H184" s="229"/>
      <c r="I184" s="229"/>
    </row>
    <row r="187" spans="2:9" x14ac:dyDescent="0.25">
      <c r="B187" s="219" t="s">
        <v>237</v>
      </c>
      <c r="C187" s="220" t="s">
        <v>242</v>
      </c>
      <c r="D187" s="219" t="str">
        <f>VLOOKUP(D188,NS!$A$5:$D$60,2,0)</f>
        <v>Building Accum Dep</v>
      </c>
      <c r="E187" s="219"/>
      <c r="F187" s="219"/>
      <c r="G187" s="219"/>
      <c r="H187" s="219"/>
      <c r="I187" s="219"/>
    </row>
    <row r="188" spans="2:9" x14ac:dyDescent="0.25">
      <c r="B188" s="219" t="s">
        <v>238</v>
      </c>
      <c r="C188" s="220" t="s">
        <v>242</v>
      </c>
      <c r="D188" s="219" t="str">
        <f>NS!A19</f>
        <v>1-3210</v>
      </c>
      <c r="E188" s="219"/>
      <c r="F188" s="219"/>
      <c r="G188" s="219"/>
      <c r="H188" s="219"/>
      <c r="I188" s="219"/>
    </row>
    <row r="189" spans="2:9" ht="15.75" thickBot="1" x14ac:dyDescent="0.3">
      <c r="B189" s="219"/>
      <c r="C189" s="219"/>
      <c r="D189" s="219"/>
      <c r="E189" s="219"/>
      <c r="F189" s="219"/>
      <c r="G189" s="219"/>
      <c r="H189" s="219"/>
      <c r="I189" s="219"/>
    </row>
    <row r="190" spans="2:9" ht="15.75" thickBot="1" x14ac:dyDescent="0.3">
      <c r="B190" s="429" t="s">
        <v>107</v>
      </c>
      <c r="C190" s="430"/>
      <c r="D190" s="433" t="s">
        <v>109</v>
      </c>
      <c r="E190" s="433" t="s">
        <v>239</v>
      </c>
      <c r="F190" s="433" t="s">
        <v>111</v>
      </c>
      <c r="G190" s="433" t="s">
        <v>112</v>
      </c>
      <c r="H190" s="435" t="s">
        <v>150</v>
      </c>
      <c r="I190" s="436"/>
    </row>
    <row r="191" spans="2:9" ht="15.75" thickBot="1" x14ac:dyDescent="0.3">
      <c r="B191" s="431"/>
      <c r="C191" s="432"/>
      <c r="D191" s="434"/>
      <c r="E191" s="434"/>
      <c r="F191" s="434"/>
      <c r="G191" s="434"/>
      <c r="H191" s="221" t="s">
        <v>111</v>
      </c>
      <c r="I191" s="222" t="s">
        <v>112</v>
      </c>
    </row>
    <row r="192" spans="2:9" x14ac:dyDescent="0.25">
      <c r="B192" s="210" t="s">
        <v>156</v>
      </c>
      <c r="C192" s="213">
        <v>1</v>
      </c>
      <c r="D192" s="216" t="s">
        <v>240</v>
      </c>
      <c r="E192" s="213"/>
      <c r="F192" s="224"/>
      <c r="G192" s="225"/>
      <c r="H192" s="230">
        <f>VLOOKUP(D188,NS!$A$5:$D$60,3,0)</f>
        <v>0</v>
      </c>
      <c r="I192" s="234">
        <f>VLOOKUP(D188,NS!$A$5:$D$60,4,0)</f>
        <v>30500000</v>
      </c>
    </row>
    <row r="193" spans="2:9" x14ac:dyDescent="0.25">
      <c r="B193" s="223">
        <v>2020</v>
      </c>
      <c r="C193" s="214">
        <v>31</v>
      </c>
      <c r="D193" s="217" t="s">
        <v>243</v>
      </c>
      <c r="E193" s="214"/>
      <c r="F193" s="226"/>
      <c r="G193" s="227"/>
      <c r="H193" s="227"/>
      <c r="I193" s="227"/>
    </row>
    <row r="194" spans="2:9" x14ac:dyDescent="0.25">
      <c r="B194" s="211"/>
      <c r="C194" s="214"/>
      <c r="D194" s="217"/>
      <c r="E194" s="214"/>
      <c r="F194" s="226"/>
      <c r="G194" s="227"/>
      <c r="H194" s="227"/>
      <c r="I194" s="227"/>
    </row>
    <row r="195" spans="2:9" x14ac:dyDescent="0.25">
      <c r="B195" s="211"/>
      <c r="C195" s="214"/>
      <c r="D195" s="217"/>
      <c r="E195" s="214"/>
      <c r="F195" s="226"/>
      <c r="G195" s="227"/>
      <c r="H195" s="227"/>
      <c r="I195" s="227"/>
    </row>
    <row r="196" spans="2:9" x14ac:dyDescent="0.25">
      <c r="B196" s="211"/>
      <c r="C196" s="214"/>
      <c r="D196" s="217"/>
      <c r="E196" s="214"/>
      <c r="F196" s="226"/>
      <c r="G196" s="227"/>
      <c r="H196" s="227"/>
      <c r="I196" s="227"/>
    </row>
    <row r="197" spans="2:9" x14ac:dyDescent="0.25">
      <c r="B197" s="211"/>
      <c r="C197" s="214"/>
      <c r="D197" s="217"/>
      <c r="E197" s="214"/>
      <c r="F197" s="226"/>
      <c r="G197" s="227"/>
      <c r="H197" s="227"/>
      <c r="I197" s="227"/>
    </row>
    <row r="198" spans="2:9" ht="15.75" thickBot="1" x14ac:dyDescent="0.3">
      <c r="B198" s="212"/>
      <c r="C198" s="215"/>
      <c r="D198" s="218"/>
      <c r="E198" s="215"/>
      <c r="F198" s="228"/>
      <c r="G198" s="229"/>
      <c r="H198" s="229"/>
      <c r="I198" s="229"/>
    </row>
    <row r="201" spans="2:9" x14ac:dyDescent="0.25">
      <c r="B201" s="219" t="s">
        <v>237</v>
      </c>
      <c r="C201" s="220" t="s">
        <v>242</v>
      </c>
      <c r="D201" s="219" t="str">
        <f>VLOOKUP(D202,NS!$A$5:$D$60,2,0)</f>
        <v>Vehicle at Cost</v>
      </c>
      <c r="E201" s="219"/>
      <c r="F201" s="219"/>
      <c r="G201" s="219"/>
      <c r="H201" s="219"/>
      <c r="I201" s="219"/>
    </row>
    <row r="202" spans="2:9" x14ac:dyDescent="0.25">
      <c r="B202" s="219" t="s">
        <v>238</v>
      </c>
      <c r="C202" s="220" t="s">
        <v>242</v>
      </c>
      <c r="D202" s="219" t="str">
        <f>NS!A20</f>
        <v>1-3300</v>
      </c>
      <c r="E202" s="219"/>
      <c r="F202" s="219"/>
      <c r="G202" s="219"/>
      <c r="H202" s="219"/>
      <c r="I202" s="219"/>
    </row>
    <row r="203" spans="2:9" ht="15.75" thickBot="1" x14ac:dyDescent="0.3">
      <c r="B203" s="219"/>
      <c r="C203" s="219"/>
      <c r="D203" s="219"/>
      <c r="E203" s="219"/>
      <c r="F203" s="219"/>
      <c r="G203" s="219"/>
      <c r="H203" s="219"/>
      <c r="I203" s="219"/>
    </row>
    <row r="204" spans="2:9" ht="15.75" thickBot="1" x14ac:dyDescent="0.3">
      <c r="B204" s="429" t="s">
        <v>107</v>
      </c>
      <c r="C204" s="430"/>
      <c r="D204" s="433" t="s">
        <v>109</v>
      </c>
      <c r="E204" s="433" t="s">
        <v>239</v>
      </c>
      <c r="F204" s="433" t="s">
        <v>111</v>
      </c>
      <c r="G204" s="433" t="s">
        <v>112</v>
      </c>
      <c r="H204" s="435" t="s">
        <v>150</v>
      </c>
      <c r="I204" s="436"/>
    </row>
    <row r="205" spans="2:9" ht="15.75" thickBot="1" x14ac:dyDescent="0.3">
      <c r="B205" s="431"/>
      <c r="C205" s="432"/>
      <c r="D205" s="434"/>
      <c r="E205" s="434"/>
      <c r="F205" s="434"/>
      <c r="G205" s="434"/>
      <c r="H205" s="221" t="s">
        <v>111</v>
      </c>
      <c r="I205" s="222" t="s">
        <v>112</v>
      </c>
    </row>
    <row r="206" spans="2:9" x14ac:dyDescent="0.25">
      <c r="B206" s="210" t="s">
        <v>156</v>
      </c>
      <c r="C206" s="213">
        <v>1</v>
      </c>
      <c r="D206" s="216" t="s">
        <v>240</v>
      </c>
      <c r="E206" s="213"/>
      <c r="F206" s="224"/>
      <c r="G206" s="225"/>
      <c r="H206" s="230">
        <f>VLOOKUP(D202,NS!$A$5:$D$60,3,0)</f>
        <v>160000000</v>
      </c>
      <c r="I206" s="230">
        <f>VLOOKUP(D202,NS!$A$5:$D$60,4,0)</f>
        <v>0</v>
      </c>
    </row>
    <row r="207" spans="2:9" x14ac:dyDescent="0.25">
      <c r="B207" s="223">
        <v>2020</v>
      </c>
      <c r="C207" s="214">
        <v>31</v>
      </c>
      <c r="D207" s="217" t="s">
        <v>243</v>
      </c>
      <c r="E207" s="214"/>
      <c r="F207" s="226"/>
      <c r="G207" s="227">
        <f>REKAP!E13</f>
        <v>160000000</v>
      </c>
      <c r="H207" s="233">
        <f>H206-G207</f>
        <v>0</v>
      </c>
      <c r="I207" s="227"/>
    </row>
    <row r="208" spans="2:9" x14ac:dyDescent="0.25">
      <c r="B208" s="211"/>
      <c r="C208" s="214"/>
      <c r="D208" s="217"/>
      <c r="E208" s="214"/>
      <c r="F208" s="226"/>
      <c r="G208" s="227"/>
      <c r="H208" s="227"/>
      <c r="I208" s="227"/>
    </row>
    <row r="209" spans="2:9" x14ac:dyDescent="0.25">
      <c r="B209" s="211"/>
      <c r="C209" s="214"/>
      <c r="D209" s="217"/>
      <c r="E209" s="214"/>
      <c r="F209" s="226"/>
      <c r="G209" s="227"/>
      <c r="H209" s="227"/>
      <c r="I209" s="227"/>
    </row>
    <row r="210" spans="2:9" x14ac:dyDescent="0.25">
      <c r="B210" s="211"/>
      <c r="C210" s="214"/>
      <c r="D210" s="217"/>
      <c r="E210" s="214"/>
      <c r="F210" s="226"/>
      <c r="G210" s="227"/>
      <c r="H210" s="227"/>
      <c r="I210" s="227"/>
    </row>
    <row r="211" spans="2:9" x14ac:dyDescent="0.25">
      <c r="B211" s="211"/>
      <c r="C211" s="214"/>
      <c r="D211" s="217"/>
      <c r="E211" s="214"/>
      <c r="F211" s="226"/>
      <c r="G211" s="227"/>
      <c r="H211" s="227"/>
      <c r="I211" s="227"/>
    </row>
    <row r="212" spans="2:9" ht="15.75" thickBot="1" x14ac:dyDescent="0.3">
      <c r="B212" s="212"/>
      <c r="C212" s="215"/>
      <c r="D212" s="218"/>
      <c r="E212" s="215"/>
      <c r="F212" s="228"/>
      <c r="G212" s="229"/>
      <c r="H212" s="229"/>
      <c r="I212" s="229"/>
    </row>
    <row r="215" spans="2:9" x14ac:dyDescent="0.25">
      <c r="B215" s="219" t="s">
        <v>237</v>
      </c>
      <c r="C215" s="220" t="s">
        <v>242</v>
      </c>
      <c r="D215" s="219" t="str">
        <f>VLOOKUP(D216,NS!$A$5:$D$60,2,0)</f>
        <v>Vehicle Accum Dep</v>
      </c>
      <c r="E215" s="219"/>
      <c r="F215" s="219"/>
      <c r="G215" s="219"/>
      <c r="H215" s="219"/>
      <c r="I215" s="219"/>
    </row>
    <row r="216" spans="2:9" x14ac:dyDescent="0.25">
      <c r="B216" s="219" t="s">
        <v>238</v>
      </c>
      <c r="C216" s="220" t="s">
        <v>242</v>
      </c>
      <c r="D216" s="219" t="str">
        <f>NS!A21</f>
        <v>1-3310</v>
      </c>
      <c r="E216" s="219"/>
      <c r="F216" s="219"/>
      <c r="G216" s="219"/>
      <c r="H216" s="219"/>
      <c r="I216" s="219"/>
    </row>
    <row r="217" spans="2:9" ht="15.75" thickBot="1" x14ac:dyDescent="0.3">
      <c r="B217" s="219"/>
      <c r="C217" s="219"/>
      <c r="D217" s="219"/>
      <c r="E217" s="219"/>
      <c r="F217" s="219"/>
      <c r="G217" s="219"/>
      <c r="H217" s="219"/>
      <c r="I217" s="219"/>
    </row>
    <row r="218" spans="2:9" ht="15.75" thickBot="1" x14ac:dyDescent="0.3">
      <c r="B218" s="429" t="s">
        <v>107</v>
      </c>
      <c r="C218" s="430"/>
      <c r="D218" s="433" t="s">
        <v>109</v>
      </c>
      <c r="E218" s="433" t="s">
        <v>239</v>
      </c>
      <c r="F218" s="433" t="s">
        <v>111</v>
      </c>
      <c r="G218" s="433" t="s">
        <v>112</v>
      </c>
      <c r="H218" s="435" t="s">
        <v>150</v>
      </c>
      <c r="I218" s="436"/>
    </row>
    <row r="219" spans="2:9" ht="15.75" thickBot="1" x14ac:dyDescent="0.3">
      <c r="B219" s="431"/>
      <c r="C219" s="432"/>
      <c r="D219" s="434"/>
      <c r="E219" s="434"/>
      <c r="F219" s="434"/>
      <c r="G219" s="434"/>
      <c r="H219" s="221" t="s">
        <v>111</v>
      </c>
      <c r="I219" s="222" t="s">
        <v>112</v>
      </c>
    </row>
    <row r="220" spans="2:9" x14ac:dyDescent="0.25">
      <c r="B220" s="210" t="s">
        <v>156</v>
      </c>
      <c r="C220" s="213">
        <v>1</v>
      </c>
      <c r="D220" s="216" t="s">
        <v>240</v>
      </c>
      <c r="E220" s="213"/>
      <c r="F220" s="224"/>
      <c r="G220" s="225"/>
      <c r="H220" s="230">
        <f>VLOOKUP(D216,NS!$A$5:$D$60,3,0)</f>
        <v>0</v>
      </c>
      <c r="I220" s="230">
        <f>VLOOKUP(D216,NS!$A$5:$D$60,4,0)</f>
        <v>10000000</v>
      </c>
    </row>
    <row r="221" spans="2:9" x14ac:dyDescent="0.25">
      <c r="B221" s="223">
        <v>2020</v>
      </c>
      <c r="C221" s="214">
        <v>31</v>
      </c>
      <c r="D221" s="217" t="s">
        <v>243</v>
      </c>
      <c r="E221" s="214"/>
      <c r="F221" s="226">
        <f>REKAP!C11</f>
        <v>10000000</v>
      </c>
      <c r="G221" s="227"/>
      <c r="H221" s="227"/>
      <c r="I221" s="233">
        <f>I220-F221</f>
        <v>0</v>
      </c>
    </row>
    <row r="222" spans="2:9" x14ac:dyDescent="0.25">
      <c r="B222" s="211"/>
      <c r="C222" s="214"/>
      <c r="D222" s="217"/>
      <c r="E222" s="214"/>
      <c r="F222" s="226"/>
      <c r="G222" s="227"/>
      <c r="H222" s="227"/>
      <c r="I222" s="227"/>
    </row>
    <row r="223" spans="2:9" x14ac:dyDescent="0.25">
      <c r="B223" s="211"/>
      <c r="C223" s="214"/>
      <c r="D223" s="217"/>
      <c r="E223" s="214"/>
      <c r="F223" s="226"/>
      <c r="G223" s="227"/>
      <c r="H223" s="227"/>
      <c r="I223" s="227"/>
    </row>
    <row r="224" spans="2:9" x14ac:dyDescent="0.25">
      <c r="B224" s="211"/>
      <c r="C224" s="214"/>
      <c r="D224" s="217"/>
      <c r="E224" s="214"/>
      <c r="F224" s="226"/>
      <c r="G224" s="227"/>
      <c r="H224" s="227"/>
      <c r="I224" s="227"/>
    </row>
    <row r="225" spans="2:9" x14ac:dyDescent="0.25">
      <c r="B225" s="211"/>
      <c r="C225" s="214"/>
      <c r="D225" s="217"/>
      <c r="E225" s="214"/>
      <c r="F225" s="226"/>
      <c r="G225" s="227"/>
      <c r="H225" s="227"/>
      <c r="I225" s="227"/>
    </row>
    <row r="226" spans="2:9" ht="15.75" thickBot="1" x14ac:dyDescent="0.3">
      <c r="B226" s="212"/>
      <c r="C226" s="215"/>
      <c r="D226" s="218"/>
      <c r="E226" s="215"/>
      <c r="F226" s="228"/>
      <c r="G226" s="229"/>
      <c r="H226" s="229"/>
      <c r="I226" s="229"/>
    </row>
    <row r="229" spans="2:9" x14ac:dyDescent="0.25">
      <c r="B229" s="219" t="s">
        <v>237</v>
      </c>
      <c r="C229" s="220" t="s">
        <v>242</v>
      </c>
      <c r="D229" s="219" t="str">
        <f>VLOOKUP(D230,NS!$A$5:$D$60,2,0)</f>
        <v>Equipment at Cost</v>
      </c>
      <c r="E229" s="219"/>
      <c r="F229" s="219"/>
      <c r="G229" s="219"/>
      <c r="H229" s="219"/>
      <c r="I229" s="219"/>
    </row>
    <row r="230" spans="2:9" x14ac:dyDescent="0.25">
      <c r="B230" s="219" t="s">
        <v>238</v>
      </c>
      <c r="C230" s="220" t="s">
        <v>242</v>
      </c>
      <c r="D230" s="219" t="str">
        <f>NS!A22</f>
        <v>1-3400</v>
      </c>
      <c r="E230" s="219"/>
      <c r="F230" s="219"/>
      <c r="G230" s="219"/>
      <c r="H230" s="219"/>
      <c r="I230" s="219"/>
    </row>
    <row r="231" spans="2:9" ht="15.75" thickBot="1" x14ac:dyDescent="0.3">
      <c r="B231" s="219"/>
      <c r="C231" s="219"/>
      <c r="D231" s="219"/>
      <c r="E231" s="219"/>
      <c r="F231" s="219"/>
      <c r="G231" s="219"/>
      <c r="H231" s="219"/>
      <c r="I231" s="219"/>
    </row>
    <row r="232" spans="2:9" ht="15.75" thickBot="1" x14ac:dyDescent="0.3">
      <c r="B232" s="429" t="s">
        <v>107</v>
      </c>
      <c r="C232" s="430"/>
      <c r="D232" s="433" t="s">
        <v>109</v>
      </c>
      <c r="E232" s="433" t="s">
        <v>239</v>
      </c>
      <c r="F232" s="433" t="s">
        <v>111</v>
      </c>
      <c r="G232" s="433" t="s">
        <v>112</v>
      </c>
      <c r="H232" s="435" t="s">
        <v>150</v>
      </c>
      <c r="I232" s="436"/>
    </row>
    <row r="233" spans="2:9" ht="15.75" thickBot="1" x14ac:dyDescent="0.3">
      <c r="B233" s="431"/>
      <c r="C233" s="432"/>
      <c r="D233" s="434"/>
      <c r="E233" s="434"/>
      <c r="F233" s="434"/>
      <c r="G233" s="434"/>
      <c r="H233" s="221" t="s">
        <v>111</v>
      </c>
      <c r="I233" s="222" t="s">
        <v>112</v>
      </c>
    </row>
    <row r="234" spans="2:9" x14ac:dyDescent="0.25">
      <c r="B234" s="210" t="s">
        <v>156</v>
      </c>
      <c r="C234" s="213">
        <v>1</v>
      </c>
      <c r="D234" s="216" t="s">
        <v>240</v>
      </c>
      <c r="E234" s="213"/>
      <c r="F234" s="224"/>
      <c r="G234" s="225"/>
      <c r="H234" s="234">
        <f>VLOOKUP(D230,NS!$A$5:$D$60,3,0)</f>
        <v>130000000</v>
      </c>
      <c r="I234" s="230">
        <f>VLOOKUP(D230,NS!$A$5:$D$60,4,0)</f>
        <v>0</v>
      </c>
    </row>
    <row r="235" spans="2:9" x14ac:dyDescent="0.25">
      <c r="B235" s="223">
        <v>2020</v>
      </c>
      <c r="C235" s="214">
        <v>31</v>
      </c>
      <c r="D235" s="217" t="s">
        <v>243</v>
      </c>
      <c r="E235" s="214"/>
      <c r="F235" s="226"/>
      <c r="G235" s="227"/>
      <c r="H235" s="227"/>
      <c r="I235" s="227"/>
    </row>
    <row r="236" spans="2:9" x14ac:dyDescent="0.25">
      <c r="B236" s="211"/>
      <c r="C236" s="214"/>
      <c r="D236" s="217"/>
      <c r="E236" s="214"/>
      <c r="F236" s="226"/>
      <c r="G236" s="227"/>
      <c r="H236" s="227"/>
      <c r="I236" s="227"/>
    </row>
    <row r="237" spans="2:9" x14ac:dyDescent="0.25">
      <c r="B237" s="211"/>
      <c r="C237" s="214"/>
      <c r="D237" s="217"/>
      <c r="E237" s="214"/>
      <c r="F237" s="226"/>
      <c r="G237" s="227"/>
      <c r="H237" s="227"/>
      <c r="I237" s="227"/>
    </row>
    <row r="238" spans="2:9" x14ac:dyDescent="0.25">
      <c r="B238" s="211"/>
      <c r="C238" s="214"/>
      <c r="D238" s="217"/>
      <c r="E238" s="214"/>
      <c r="F238" s="226"/>
      <c r="G238" s="227"/>
      <c r="H238" s="227"/>
      <c r="I238" s="227"/>
    </row>
    <row r="239" spans="2:9" x14ac:dyDescent="0.25">
      <c r="B239" s="211"/>
      <c r="C239" s="214"/>
      <c r="D239" s="217"/>
      <c r="E239" s="214"/>
      <c r="F239" s="226"/>
      <c r="G239" s="227"/>
      <c r="H239" s="227"/>
      <c r="I239" s="227"/>
    </row>
    <row r="240" spans="2:9" ht="15.75" thickBot="1" x14ac:dyDescent="0.3">
      <c r="B240" s="212"/>
      <c r="C240" s="215"/>
      <c r="D240" s="218"/>
      <c r="E240" s="215"/>
      <c r="F240" s="228"/>
      <c r="G240" s="229"/>
      <c r="H240" s="229"/>
      <c r="I240" s="229"/>
    </row>
    <row r="243" spans="2:9" x14ac:dyDescent="0.25">
      <c r="B243" s="219" t="s">
        <v>237</v>
      </c>
      <c r="C243" s="220" t="s">
        <v>242</v>
      </c>
      <c r="D243" s="219" t="str">
        <f>VLOOKUP(D244,NS!$A$5:$D$60,2,0)</f>
        <v>Equipment Accum Dep</v>
      </c>
      <c r="E243" s="219"/>
      <c r="F243" s="219"/>
      <c r="G243" s="219"/>
      <c r="H243" s="219"/>
      <c r="I243" s="219"/>
    </row>
    <row r="244" spans="2:9" x14ac:dyDescent="0.25">
      <c r="B244" s="219" t="s">
        <v>238</v>
      </c>
      <c r="C244" s="220" t="s">
        <v>242</v>
      </c>
      <c r="D244" s="219" t="str">
        <f>NS!A23</f>
        <v>1-3410</v>
      </c>
      <c r="E244" s="219"/>
      <c r="F244" s="219"/>
      <c r="G244" s="219"/>
      <c r="H244" s="219"/>
      <c r="I244" s="219"/>
    </row>
    <row r="245" spans="2:9" ht="15.75" thickBot="1" x14ac:dyDescent="0.3">
      <c r="B245" s="219"/>
      <c r="C245" s="219"/>
      <c r="D245" s="219"/>
      <c r="E245" s="219"/>
      <c r="F245" s="219"/>
      <c r="G245" s="219"/>
      <c r="H245" s="219"/>
      <c r="I245" s="219"/>
    </row>
    <row r="246" spans="2:9" ht="15.75" thickBot="1" x14ac:dyDescent="0.3">
      <c r="B246" s="429" t="s">
        <v>107</v>
      </c>
      <c r="C246" s="430"/>
      <c r="D246" s="433" t="s">
        <v>109</v>
      </c>
      <c r="E246" s="433" t="s">
        <v>239</v>
      </c>
      <c r="F246" s="433" t="s">
        <v>111</v>
      </c>
      <c r="G246" s="433" t="s">
        <v>112</v>
      </c>
      <c r="H246" s="435" t="s">
        <v>150</v>
      </c>
      <c r="I246" s="436"/>
    </row>
    <row r="247" spans="2:9" ht="15.75" thickBot="1" x14ac:dyDescent="0.3">
      <c r="B247" s="431"/>
      <c r="C247" s="432"/>
      <c r="D247" s="434"/>
      <c r="E247" s="434"/>
      <c r="F247" s="434"/>
      <c r="G247" s="434"/>
      <c r="H247" s="221" t="s">
        <v>111</v>
      </c>
      <c r="I247" s="222" t="s">
        <v>112</v>
      </c>
    </row>
    <row r="248" spans="2:9" x14ac:dyDescent="0.25">
      <c r="B248" s="210" t="s">
        <v>156</v>
      </c>
      <c r="C248" s="213">
        <v>1</v>
      </c>
      <c r="D248" s="216" t="s">
        <v>240</v>
      </c>
      <c r="E248" s="213"/>
      <c r="F248" s="224"/>
      <c r="G248" s="225"/>
      <c r="H248" s="230">
        <f>VLOOKUP(D244,NS!$A$5:$D$60,3,0)</f>
        <v>0</v>
      </c>
      <c r="I248" s="234">
        <f>VLOOKUP(D244,NS!$A$5:$D$60,4,0)</f>
        <v>43000000</v>
      </c>
    </row>
    <row r="249" spans="2:9" x14ac:dyDescent="0.25">
      <c r="B249" s="223">
        <v>2020</v>
      </c>
      <c r="C249" s="214">
        <v>31</v>
      </c>
      <c r="D249" s="217" t="s">
        <v>243</v>
      </c>
      <c r="E249" s="214"/>
      <c r="F249" s="226"/>
      <c r="G249" s="227"/>
      <c r="H249" s="227"/>
      <c r="I249" s="227"/>
    </row>
    <row r="250" spans="2:9" x14ac:dyDescent="0.25">
      <c r="B250" s="211"/>
      <c r="C250" s="214"/>
      <c r="D250" s="217"/>
      <c r="E250" s="214"/>
      <c r="F250" s="226"/>
      <c r="G250" s="227"/>
      <c r="H250" s="227"/>
      <c r="I250" s="227"/>
    </row>
    <row r="251" spans="2:9" x14ac:dyDescent="0.25">
      <c r="B251" s="211"/>
      <c r="C251" s="214"/>
      <c r="D251" s="217"/>
      <c r="E251" s="214"/>
      <c r="F251" s="226"/>
      <c r="G251" s="227"/>
      <c r="H251" s="227"/>
      <c r="I251" s="227"/>
    </row>
    <row r="252" spans="2:9" x14ac:dyDescent="0.25">
      <c r="B252" s="211"/>
      <c r="C252" s="214"/>
      <c r="D252" s="217"/>
      <c r="E252" s="214"/>
      <c r="F252" s="226"/>
      <c r="G252" s="227"/>
      <c r="H252" s="227"/>
      <c r="I252" s="227"/>
    </row>
    <row r="253" spans="2:9" x14ac:dyDescent="0.25">
      <c r="B253" s="211"/>
      <c r="C253" s="214"/>
      <c r="D253" s="217"/>
      <c r="E253" s="214"/>
      <c r="F253" s="226"/>
      <c r="G253" s="227"/>
      <c r="H253" s="227"/>
      <c r="I253" s="227"/>
    </row>
    <row r="254" spans="2:9" ht="15.75" thickBot="1" x14ac:dyDescent="0.3">
      <c r="B254" s="212"/>
      <c r="C254" s="215"/>
      <c r="D254" s="218"/>
      <c r="E254" s="215"/>
      <c r="F254" s="228"/>
      <c r="G254" s="229"/>
      <c r="H254" s="229"/>
      <c r="I254" s="229"/>
    </row>
    <row r="257" spans="2:9" x14ac:dyDescent="0.25">
      <c r="B257" s="219" t="s">
        <v>237</v>
      </c>
      <c r="C257" s="220" t="s">
        <v>242</v>
      </c>
      <c r="D257" s="219" t="str">
        <f>VLOOKUP(D258,NS!$A$5:$D$60,2,0)</f>
        <v>Credit Card</v>
      </c>
      <c r="E257" s="219"/>
      <c r="F257" s="219"/>
      <c r="G257" s="219"/>
      <c r="H257" s="219"/>
      <c r="I257" s="219"/>
    </row>
    <row r="258" spans="2:9" x14ac:dyDescent="0.25">
      <c r="B258" s="219" t="s">
        <v>238</v>
      </c>
      <c r="C258" s="220" t="s">
        <v>242</v>
      </c>
      <c r="D258" s="219" t="str">
        <f>NS!A24</f>
        <v>2-1100</v>
      </c>
      <c r="E258" s="219"/>
      <c r="F258" s="219"/>
      <c r="G258" s="219"/>
      <c r="H258" s="219"/>
      <c r="I258" s="219"/>
    </row>
    <row r="259" spans="2:9" ht="15.75" thickBot="1" x14ac:dyDescent="0.3">
      <c r="B259" s="219"/>
      <c r="C259" s="219"/>
      <c r="D259" s="219"/>
      <c r="E259" s="219"/>
      <c r="F259" s="219"/>
      <c r="G259" s="219"/>
      <c r="H259" s="219"/>
      <c r="I259" s="219"/>
    </row>
    <row r="260" spans="2:9" ht="15.75" thickBot="1" x14ac:dyDescent="0.3">
      <c r="B260" s="429" t="s">
        <v>107</v>
      </c>
      <c r="C260" s="430"/>
      <c r="D260" s="433" t="s">
        <v>109</v>
      </c>
      <c r="E260" s="433" t="s">
        <v>239</v>
      </c>
      <c r="F260" s="433" t="s">
        <v>111</v>
      </c>
      <c r="G260" s="433" t="s">
        <v>112</v>
      </c>
      <c r="H260" s="435" t="s">
        <v>150</v>
      </c>
      <c r="I260" s="436"/>
    </row>
    <row r="261" spans="2:9" ht="15.75" thickBot="1" x14ac:dyDescent="0.3">
      <c r="B261" s="431"/>
      <c r="C261" s="432"/>
      <c r="D261" s="434"/>
      <c r="E261" s="434"/>
      <c r="F261" s="434"/>
      <c r="G261" s="434"/>
      <c r="H261" s="221" t="s">
        <v>111</v>
      </c>
      <c r="I261" s="222" t="s">
        <v>112</v>
      </c>
    </row>
    <row r="262" spans="2:9" x14ac:dyDescent="0.25">
      <c r="B262" s="210" t="s">
        <v>156</v>
      </c>
      <c r="C262" s="213">
        <v>1</v>
      </c>
      <c r="D262" s="216" t="s">
        <v>240</v>
      </c>
      <c r="E262" s="213"/>
      <c r="F262" s="224"/>
      <c r="G262" s="225"/>
      <c r="H262" s="230">
        <f>VLOOKUP(D258,NS!$A$5:$D$60,3,0)</f>
        <v>0</v>
      </c>
      <c r="I262" s="230">
        <f>VLOOKUP(D258,NS!$A$5:$D$60,4,0)</f>
        <v>8400000</v>
      </c>
    </row>
    <row r="263" spans="2:9" x14ac:dyDescent="0.25">
      <c r="B263" s="223">
        <v>2020</v>
      </c>
      <c r="C263" s="214">
        <v>31</v>
      </c>
      <c r="D263" s="217" t="s">
        <v>243</v>
      </c>
      <c r="E263" s="214"/>
      <c r="F263" s="226">
        <f>REKAP!C23</f>
        <v>8400000</v>
      </c>
      <c r="G263" s="227"/>
      <c r="H263" s="227"/>
      <c r="I263" s="233">
        <f>I262-F263</f>
        <v>0</v>
      </c>
    </row>
    <row r="264" spans="2:9" x14ac:dyDescent="0.25">
      <c r="B264" s="211"/>
      <c r="C264" s="214"/>
      <c r="D264" s="217"/>
      <c r="E264" s="214"/>
      <c r="F264" s="226"/>
      <c r="G264" s="227"/>
      <c r="H264" s="227"/>
      <c r="I264" s="227"/>
    </row>
    <row r="265" spans="2:9" x14ac:dyDescent="0.25">
      <c r="B265" s="211"/>
      <c r="C265" s="214"/>
      <c r="D265" s="217"/>
      <c r="E265" s="214"/>
      <c r="F265" s="226"/>
      <c r="G265" s="227"/>
      <c r="H265" s="227"/>
      <c r="I265" s="227"/>
    </row>
    <row r="266" spans="2:9" x14ac:dyDescent="0.25">
      <c r="B266" s="211"/>
      <c r="C266" s="214"/>
      <c r="D266" s="217"/>
      <c r="E266" s="214"/>
      <c r="F266" s="226"/>
      <c r="G266" s="227"/>
      <c r="H266" s="227"/>
      <c r="I266" s="227"/>
    </row>
    <row r="267" spans="2:9" x14ac:dyDescent="0.25">
      <c r="B267" s="211"/>
      <c r="C267" s="214"/>
      <c r="D267" s="217"/>
      <c r="E267" s="214"/>
      <c r="F267" s="226"/>
      <c r="G267" s="227"/>
      <c r="H267" s="227"/>
      <c r="I267" s="227"/>
    </row>
    <row r="268" spans="2:9" ht="15.75" thickBot="1" x14ac:dyDescent="0.3">
      <c r="B268" s="212"/>
      <c r="C268" s="215"/>
      <c r="D268" s="218"/>
      <c r="E268" s="215"/>
      <c r="F268" s="228"/>
      <c r="G268" s="229"/>
      <c r="H268" s="229"/>
      <c r="I268" s="229"/>
    </row>
    <row r="271" spans="2:9" x14ac:dyDescent="0.25">
      <c r="B271" s="219" t="s">
        <v>237</v>
      </c>
      <c r="C271" s="220" t="s">
        <v>242</v>
      </c>
      <c r="D271" s="219" t="str">
        <f>VLOOKUP(D272,NS!$A$5:$D$60,2,0)</f>
        <v>Accounts Payable</v>
      </c>
      <c r="E271" s="219"/>
      <c r="F271" s="219"/>
      <c r="G271" s="219"/>
      <c r="H271" s="219"/>
      <c r="I271" s="219"/>
    </row>
    <row r="272" spans="2:9" x14ac:dyDescent="0.25">
      <c r="B272" s="219" t="s">
        <v>238</v>
      </c>
      <c r="C272" s="220" t="s">
        <v>242</v>
      </c>
      <c r="D272" s="219" t="str">
        <f>NS!A25</f>
        <v>2-1200</v>
      </c>
      <c r="E272" s="219"/>
      <c r="F272" s="219"/>
      <c r="G272" s="219"/>
      <c r="H272" s="219"/>
      <c r="I272" s="219"/>
    </row>
    <row r="273" spans="2:9" ht="15.75" thickBot="1" x14ac:dyDescent="0.3">
      <c r="B273" s="219"/>
      <c r="C273" s="219"/>
      <c r="D273" s="219"/>
      <c r="E273" s="219"/>
      <c r="F273" s="219"/>
      <c r="G273" s="219"/>
      <c r="H273" s="219"/>
      <c r="I273" s="219"/>
    </row>
    <row r="274" spans="2:9" ht="15.75" thickBot="1" x14ac:dyDescent="0.3">
      <c r="B274" s="429" t="s">
        <v>107</v>
      </c>
      <c r="C274" s="430"/>
      <c r="D274" s="433" t="s">
        <v>109</v>
      </c>
      <c r="E274" s="433" t="s">
        <v>239</v>
      </c>
      <c r="F274" s="433" t="s">
        <v>111</v>
      </c>
      <c r="G274" s="433" t="s">
        <v>112</v>
      </c>
      <c r="H274" s="435" t="s">
        <v>150</v>
      </c>
      <c r="I274" s="436"/>
    </row>
    <row r="275" spans="2:9" ht="15.75" thickBot="1" x14ac:dyDescent="0.3">
      <c r="B275" s="431"/>
      <c r="C275" s="432"/>
      <c r="D275" s="434"/>
      <c r="E275" s="434"/>
      <c r="F275" s="434"/>
      <c r="G275" s="434"/>
      <c r="H275" s="221" t="s">
        <v>111</v>
      </c>
      <c r="I275" s="222" t="s">
        <v>112</v>
      </c>
    </row>
    <row r="276" spans="2:9" x14ac:dyDescent="0.25">
      <c r="B276" s="210" t="s">
        <v>156</v>
      </c>
      <c r="C276" s="213">
        <v>1</v>
      </c>
      <c r="D276" s="216" t="s">
        <v>240</v>
      </c>
      <c r="E276" s="213"/>
      <c r="F276" s="224"/>
      <c r="G276" s="225"/>
      <c r="H276" s="230">
        <f>VLOOKUP(D272,NS!$A$5:$D$60,3,0)</f>
        <v>0</v>
      </c>
      <c r="I276" s="230">
        <f>VLOOKUP(D272,NS!$A$5:$D$60,4,0)</f>
        <v>154000000</v>
      </c>
    </row>
    <row r="277" spans="2:9" x14ac:dyDescent="0.25">
      <c r="B277" s="223">
        <v>2020</v>
      </c>
      <c r="C277" s="214">
        <v>31</v>
      </c>
      <c r="D277" s="217" t="s">
        <v>243</v>
      </c>
      <c r="E277" s="214"/>
      <c r="F277" s="226">
        <f>REKAP!C21</f>
        <v>154000000</v>
      </c>
      <c r="G277" s="227"/>
      <c r="H277" s="227"/>
      <c r="I277" s="227">
        <f>I276-F277</f>
        <v>0</v>
      </c>
    </row>
    <row r="278" spans="2:9" x14ac:dyDescent="0.25">
      <c r="B278" s="211"/>
      <c r="C278" s="214">
        <v>31</v>
      </c>
      <c r="D278" s="217" t="s">
        <v>243</v>
      </c>
      <c r="E278" s="214"/>
      <c r="F278" s="226"/>
      <c r="G278" s="227">
        <f>REKAP!E47</f>
        <v>83600000</v>
      </c>
      <c r="H278" s="227"/>
      <c r="I278" s="227">
        <f>I277+G278</f>
        <v>83600000</v>
      </c>
    </row>
    <row r="279" spans="2:9" x14ac:dyDescent="0.25">
      <c r="B279" s="211"/>
      <c r="C279" s="214">
        <v>31</v>
      </c>
      <c r="D279" s="217" t="s">
        <v>243</v>
      </c>
      <c r="E279" s="214"/>
      <c r="F279" s="226">
        <f>REKAP!C60</f>
        <v>4840000</v>
      </c>
      <c r="G279" s="227"/>
      <c r="H279" s="227"/>
      <c r="I279" s="233">
        <f>I278-F279</f>
        <v>78760000</v>
      </c>
    </row>
    <row r="280" spans="2:9" x14ac:dyDescent="0.25">
      <c r="B280" s="211"/>
      <c r="C280" s="214"/>
      <c r="D280" s="217"/>
      <c r="E280" s="214"/>
      <c r="F280" s="226"/>
      <c r="G280" s="227"/>
      <c r="H280" s="227"/>
      <c r="I280" s="227"/>
    </row>
    <row r="281" spans="2:9" x14ac:dyDescent="0.25">
      <c r="B281" s="211"/>
      <c r="C281" s="214"/>
      <c r="D281" s="217"/>
      <c r="E281" s="214"/>
      <c r="F281" s="226"/>
      <c r="G281" s="227"/>
      <c r="H281" s="227"/>
      <c r="I281" s="227"/>
    </row>
    <row r="282" spans="2:9" ht="15.75" thickBot="1" x14ac:dyDescent="0.3">
      <c r="B282" s="212"/>
      <c r="C282" s="215"/>
      <c r="D282" s="218"/>
      <c r="E282" s="215"/>
      <c r="F282" s="228"/>
      <c r="G282" s="229"/>
      <c r="H282" s="229"/>
      <c r="I282" s="229"/>
    </row>
    <row r="285" spans="2:9" x14ac:dyDescent="0.25">
      <c r="B285" s="219" t="s">
        <v>237</v>
      </c>
      <c r="C285" s="220" t="s">
        <v>242</v>
      </c>
      <c r="D285" s="219" t="str">
        <f>VLOOKUP(D286,NS!$A$5:$D$60,2,0)</f>
        <v>Accrued Expense</v>
      </c>
      <c r="E285" s="219"/>
      <c r="F285" s="219"/>
      <c r="G285" s="219"/>
      <c r="H285" s="219"/>
      <c r="I285" s="219"/>
    </row>
    <row r="286" spans="2:9" x14ac:dyDescent="0.25">
      <c r="B286" s="219" t="s">
        <v>238</v>
      </c>
      <c r="C286" s="220" t="s">
        <v>242</v>
      </c>
      <c r="D286" s="219" t="str">
        <f>NS!A26</f>
        <v>2-1300</v>
      </c>
      <c r="E286" s="219"/>
      <c r="F286" s="219"/>
      <c r="G286" s="219"/>
      <c r="H286" s="219"/>
      <c r="I286" s="219"/>
    </row>
    <row r="287" spans="2:9" ht="15.75" thickBot="1" x14ac:dyDescent="0.3">
      <c r="B287" s="219"/>
      <c r="C287" s="219"/>
      <c r="D287" s="219"/>
      <c r="E287" s="219"/>
      <c r="F287" s="219"/>
      <c r="G287" s="219"/>
      <c r="H287" s="219"/>
      <c r="I287" s="219"/>
    </row>
    <row r="288" spans="2:9" ht="15.75" thickBot="1" x14ac:dyDescent="0.3">
      <c r="B288" s="429" t="s">
        <v>107</v>
      </c>
      <c r="C288" s="430"/>
      <c r="D288" s="433" t="s">
        <v>109</v>
      </c>
      <c r="E288" s="433" t="s">
        <v>239</v>
      </c>
      <c r="F288" s="433" t="s">
        <v>111</v>
      </c>
      <c r="G288" s="433" t="s">
        <v>112</v>
      </c>
      <c r="H288" s="435" t="s">
        <v>150</v>
      </c>
      <c r="I288" s="436"/>
    </row>
    <row r="289" spans="2:9" ht="15.75" thickBot="1" x14ac:dyDescent="0.3">
      <c r="B289" s="431"/>
      <c r="C289" s="432"/>
      <c r="D289" s="434"/>
      <c r="E289" s="434"/>
      <c r="F289" s="434"/>
      <c r="G289" s="434"/>
      <c r="H289" s="221" t="s">
        <v>111</v>
      </c>
      <c r="I289" s="222" t="s">
        <v>112</v>
      </c>
    </row>
    <row r="290" spans="2:9" x14ac:dyDescent="0.25">
      <c r="B290" s="210" t="s">
        <v>156</v>
      </c>
      <c r="C290" s="213">
        <v>1</v>
      </c>
      <c r="D290" s="216" t="s">
        <v>240</v>
      </c>
      <c r="E290" s="213"/>
      <c r="F290" s="224"/>
      <c r="G290" s="225"/>
      <c r="H290" s="230">
        <f>VLOOKUP(D286,NS!$A$5:$D$60,3,0)</f>
        <v>0</v>
      </c>
      <c r="I290" s="230">
        <f>VLOOKUP(D286,NS!$A$5:$D$60,4,0)</f>
        <v>2600000</v>
      </c>
    </row>
    <row r="291" spans="2:9" x14ac:dyDescent="0.25">
      <c r="B291" s="223">
        <v>2020</v>
      </c>
      <c r="C291" s="214">
        <v>31</v>
      </c>
      <c r="D291" s="217" t="s">
        <v>243</v>
      </c>
      <c r="E291" s="214"/>
      <c r="F291" s="226">
        <f>REKAP!C75</f>
        <v>2200000</v>
      </c>
      <c r="G291" s="227"/>
      <c r="H291" s="227"/>
      <c r="I291" s="233">
        <f>I290-F291</f>
        <v>400000</v>
      </c>
    </row>
    <row r="292" spans="2:9" x14ac:dyDescent="0.25">
      <c r="B292" s="211"/>
      <c r="C292" s="214"/>
      <c r="D292" s="217"/>
      <c r="E292" s="214"/>
      <c r="F292" s="226"/>
      <c r="G292" s="227"/>
      <c r="H292" s="227"/>
      <c r="I292" s="227"/>
    </row>
    <row r="293" spans="2:9" x14ac:dyDescent="0.25">
      <c r="B293" s="211"/>
      <c r="C293" s="214"/>
      <c r="D293" s="217"/>
      <c r="E293" s="214"/>
      <c r="F293" s="226"/>
      <c r="G293" s="227"/>
      <c r="H293" s="227"/>
      <c r="I293" s="227"/>
    </row>
    <row r="294" spans="2:9" x14ac:dyDescent="0.25">
      <c r="B294" s="211"/>
      <c r="C294" s="214"/>
      <c r="D294" s="217"/>
      <c r="E294" s="214"/>
      <c r="F294" s="226"/>
      <c r="G294" s="227"/>
      <c r="H294" s="227"/>
      <c r="I294" s="227"/>
    </row>
    <row r="295" spans="2:9" x14ac:dyDescent="0.25">
      <c r="B295" s="211"/>
      <c r="C295" s="214"/>
      <c r="D295" s="217"/>
      <c r="E295" s="214"/>
      <c r="F295" s="226"/>
      <c r="G295" s="227"/>
      <c r="H295" s="227"/>
      <c r="I295" s="227"/>
    </row>
    <row r="296" spans="2:9" ht="15.75" thickBot="1" x14ac:dyDescent="0.3">
      <c r="B296" s="212"/>
      <c r="C296" s="215"/>
      <c r="D296" s="218"/>
      <c r="E296" s="215"/>
      <c r="F296" s="228"/>
      <c r="G296" s="229"/>
      <c r="H296" s="229"/>
      <c r="I296" s="229"/>
    </row>
    <row r="299" spans="2:9" x14ac:dyDescent="0.25">
      <c r="B299" s="219" t="s">
        <v>237</v>
      </c>
      <c r="C299" s="220" t="s">
        <v>242</v>
      </c>
      <c r="D299" s="219" t="str">
        <f>VLOOKUP(D300,NS!$A$5:$D$60,2,0)</f>
        <v>PPN Outcome</v>
      </c>
      <c r="E299" s="219"/>
      <c r="F299" s="219"/>
      <c r="G299" s="219"/>
      <c r="H299" s="219"/>
      <c r="I299" s="219"/>
    </row>
    <row r="300" spans="2:9" x14ac:dyDescent="0.25">
      <c r="B300" s="219" t="s">
        <v>238</v>
      </c>
      <c r="C300" s="220" t="s">
        <v>242</v>
      </c>
      <c r="D300" s="219" t="str">
        <f>NS!A27</f>
        <v>2-1400</v>
      </c>
      <c r="E300" s="219"/>
      <c r="F300" s="219"/>
      <c r="G300" s="219"/>
      <c r="H300" s="219"/>
      <c r="I300" s="219"/>
    </row>
    <row r="301" spans="2:9" ht="15.75" thickBot="1" x14ac:dyDescent="0.3">
      <c r="B301" s="219"/>
      <c r="C301" s="219"/>
      <c r="D301" s="219"/>
      <c r="E301" s="219"/>
      <c r="F301" s="219"/>
      <c r="G301" s="219"/>
      <c r="H301" s="219"/>
      <c r="I301" s="219"/>
    </row>
    <row r="302" spans="2:9" ht="15.75" thickBot="1" x14ac:dyDescent="0.3">
      <c r="B302" s="429" t="s">
        <v>107</v>
      </c>
      <c r="C302" s="430"/>
      <c r="D302" s="433" t="s">
        <v>109</v>
      </c>
      <c r="E302" s="433" t="s">
        <v>239</v>
      </c>
      <c r="F302" s="433" t="s">
        <v>111</v>
      </c>
      <c r="G302" s="433" t="s">
        <v>112</v>
      </c>
      <c r="H302" s="435" t="s">
        <v>150</v>
      </c>
      <c r="I302" s="436"/>
    </row>
    <row r="303" spans="2:9" ht="15.75" thickBot="1" x14ac:dyDescent="0.3">
      <c r="B303" s="431"/>
      <c r="C303" s="432"/>
      <c r="D303" s="434"/>
      <c r="E303" s="434"/>
      <c r="F303" s="434"/>
      <c r="G303" s="434"/>
      <c r="H303" s="221" t="s">
        <v>111</v>
      </c>
      <c r="I303" s="222" t="s">
        <v>112</v>
      </c>
    </row>
    <row r="304" spans="2:9" x14ac:dyDescent="0.25">
      <c r="B304" s="210" t="s">
        <v>156</v>
      </c>
      <c r="C304" s="213">
        <v>1</v>
      </c>
      <c r="D304" s="216" t="s">
        <v>240</v>
      </c>
      <c r="E304" s="213"/>
      <c r="F304" s="224"/>
      <c r="G304" s="225"/>
      <c r="H304" s="230">
        <f>VLOOKUP(D300,NS!$A$5:$D$60,3,0)</f>
        <v>0</v>
      </c>
      <c r="I304" s="230">
        <f>VLOOKUP(D300,NS!$A$5:$D$60,4,0)</f>
        <v>139400000</v>
      </c>
    </row>
    <row r="305" spans="2:9" x14ac:dyDescent="0.25">
      <c r="B305" s="223">
        <v>2020</v>
      </c>
      <c r="C305" s="214">
        <v>31</v>
      </c>
      <c r="D305" s="217" t="s">
        <v>243</v>
      </c>
      <c r="E305" s="214"/>
      <c r="F305" s="226"/>
      <c r="G305" s="227">
        <f>REKAP!E10</f>
        <v>2760000</v>
      </c>
      <c r="H305" s="227"/>
      <c r="I305" s="227">
        <f>I304+G305</f>
        <v>142160000</v>
      </c>
    </row>
    <row r="306" spans="2:9" x14ac:dyDescent="0.25">
      <c r="B306" s="211"/>
      <c r="C306" s="214">
        <v>31</v>
      </c>
      <c r="D306" s="217" t="s">
        <v>243</v>
      </c>
      <c r="E306" s="214"/>
      <c r="F306" s="226"/>
      <c r="G306" s="227">
        <f>REKAP!E37</f>
        <v>16220000</v>
      </c>
      <c r="H306" s="227"/>
      <c r="I306" s="233">
        <f>I305+G306</f>
        <v>158380000</v>
      </c>
    </row>
    <row r="307" spans="2:9" x14ac:dyDescent="0.25">
      <c r="B307" s="211"/>
      <c r="C307" s="214"/>
      <c r="D307" s="217"/>
      <c r="E307" s="214"/>
      <c r="F307" s="226"/>
      <c r="G307" s="227"/>
      <c r="H307" s="227"/>
      <c r="I307" s="227"/>
    </row>
    <row r="308" spans="2:9" x14ac:dyDescent="0.25">
      <c r="B308" s="211"/>
      <c r="C308" s="214"/>
      <c r="D308" s="217"/>
      <c r="E308" s="214"/>
      <c r="F308" s="226"/>
      <c r="G308" s="227"/>
      <c r="H308" s="227"/>
      <c r="I308" s="227"/>
    </row>
    <row r="309" spans="2:9" x14ac:dyDescent="0.25">
      <c r="B309" s="211"/>
      <c r="C309" s="214"/>
      <c r="D309" s="217"/>
      <c r="E309" s="214"/>
      <c r="F309" s="226"/>
      <c r="G309" s="227"/>
      <c r="H309" s="227"/>
      <c r="I309" s="227"/>
    </row>
    <row r="310" spans="2:9" ht="15.75" thickBot="1" x14ac:dyDescent="0.3">
      <c r="B310" s="212"/>
      <c r="C310" s="215"/>
      <c r="D310" s="218"/>
      <c r="E310" s="215"/>
      <c r="F310" s="228"/>
      <c r="G310" s="229"/>
      <c r="H310" s="229"/>
      <c r="I310" s="229"/>
    </row>
    <row r="313" spans="2:9" x14ac:dyDescent="0.25">
      <c r="B313" s="219" t="s">
        <v>237</v>
      </c>
      <c r="C313" s="220" t="s">
        <v>242</v>
      </c>
      <c r="D313" s="219" t="str">
        <f>VLOOKUP(D314,NS!$A$5:$D$60,2,0)</f>
        <v>PPN Payable</v>
      </c>
      <c r="E313" s="219"/>
      <c r="F313" s="219"/>
      <c r="G313" s="219"/>
      <c r="H313" s="219"/>
      <c r="I313" s="219"/>
    </row>
    <row r="314" spans="2:9" x14ac:dyDescent="0.25">
      <c r="B314" s="219" t="s">
        <v>238</v>
      </c>
      <c r="C314" s="220" t="s">
        <v>242</v>
      </c>
      <c r="D314" s="219" t="str">
        <f>NS!A28</f>
        <v>2-1500</v>
      </c>
      <c r="E314" s="219"/>
      <c r="F314" s="219"/>
      <c r="G314" s="219"/>
      <c r="H314" s="219"/>
      <c r="I314" s="219"/>
    </row>
    <row r="315" spans="2:9" ht="15.75" thickBot="1" x14ac:dyDescent="0.3">
      <c r="B315" s="219"/>
      <c r="C315" s="219"/>
      <c r="D315" s="219"/>
      <c r="E315" s="219"/>
      <c r="F315" s="219"/>
      <c r="G315" s="219"/>
      <c r="H315" s="219"/>
      <c r="I315" s="219"/>
    </row>
    <row r="316" spans="2:9" ht="15.75" thickBot="1" x14ac:dyDescent="0.3">
      <c r="B316" s="429" t="s">
        <v>107</v>
      </c>
      <c r="C316" s="430"/>
      <c r="D316" s="433" t="s">
        <v>109</v>
      </c>
      <c r="E316" s="433" t="s">
        <v>239</v>
      </c>
      <c r="F316" s="433" t="s">
        <v>111</v>
      </c>
      <c r="G316" s="433" t="s">
        <v>112</v>
      </c>
      <c r="H316" s="435" t="s">
        <v>150</v>
      </c>
      <c r="I316" s="436"/>
    </row>
    <row r="317" spans="2:9" ht="15.75" thickBot="1" x14ac:dyDescent="0.3">
      <c r="B317" s="431"/>
      <c r="C317" s="432"/>
      <c r="D317" s="434"/>
      <c r="E317" s="434"/>
      <c r="F317" s="434"/>
      <c r="G317" s="434"/>
      <c r="H317" s="221" t="s">
        <v>111</v>
      </c>
      <c r="I317" s="222" t="s">
        <v>112</v>
      </c>
    </row>
    <row r="318" spans="2:9" x14ac:dyDescent="0.25">
      <c r="B318" s="210" t="s">
        <v>156</v>
      </c>
      <c r="C318" s="213">
        <v>1</v>
      </c>
      <c r="D318" s="216" t="s">
        <v>240</v>
      </c>
      <c r="E318" s="213"/>
      <c r="F318" s="224"/>
      <c r="G318" s="225"/>
      <c r="H318" s="230">
        <f>VLOOKUP(D314,NS!$A$5:$D$60,3,0)</f>
        <v>0</v>
      </c>
      <c r="I318" s="230">
        <f>VLOOKUP(D314,NS!$A$5:$D$60,4,0)</f>
        <v>0</v>
      </c>
    </row>
    <row r="319" spans="2:9" x14ac:dyDescent="0.25">
      <c r="B319" s="223">
        <v>2020</v>
      </c>
      <c r="C319" s="214">
        <v>31</v>
      </c>
      <c r="D319" s="217" t="s">
        <v>243</v>
      </c>
      <c r="E319" s="214"/>
      <c r="F319" s="226"/>
      <c r="G319" s="227"/>
      <c r="H319" s="227"/>
      <c r="I319" s="227"/>
    </row>
    <row r="320" spans="2:9" x14ac:dyDescent="0.25">
      <c r="B320" s="211"/>
      <c r="C320" s="214"/>
      <c r="D320" s="217"/>
      <c r="E320" s="214"/>
      <c r="F320" s="226"/>
      <c r="G320" s="227"/>
      <c r="H320" s="227"/>
      <c r="I320" s="227"/>
    </row>
    <row r="321" spans="2:9" x14ac:dyDescent="0.25">
      <c r="B321" s="211"/>
      <c r="C321" s="214"/>
      <c r="D321" s="217"/>
      <c r="E321" s="214"/>
      <c r="F321" s="226"/>
      <c r="G321" s="227"/>
      <c r="H321" s="227"/>
      <c r="I321" s="227"/>
    </row>
    <row r="322" spans="2:9" x14ac:dyDescent="0.25">
      <c r="B322" s="211"/>
      <c r="C322" s="214"/>
      <c r="D322" s="217"/>
      <c r="E322" s="214"/>
      <c r="F322" s="226"/>
      <c r="G322" s="227"/>
      <c r="H322" s="227"/>
      <c r="I322" s="227"/>
    </row>
    <row r="323" spans="2:9" x14ac:dyDescent="0.25">
      <c r="B323" s="211"/>
      <c r="C323" s="214"/>
      <c r="D323" s="217"/>
      <c r="E323" s="214"/>
      <c r="F323" s="226"/>
      <c r="G323" s="227"/>
      <c r="H323" s="227"/>
      <c r="I323" s="227"/>
    </row>
    <row r="324" spans="2:9" ht="15.75" thickBot="1" x14ac:dyDescent="0.3">
      <c r="B324" s="212"/>
      <c r="C324" s="215"/>
      <c r="D324" s="218"/>
      <c r="E324" s="215"/>
      <c r="F324" s="228"/>
      <c r="G324" s="229"/>
      <c r="H324" s="229"/>
      <c r="I324" s="229"/>
    </row>
    <row r="327" spans="2:9" x14ac:dyDescent="0.25">
      <c r="B327" s="219" t="s">
        <v>237</v>
      </c>
      <c r="C327" s="220" t="s">
        <v>242</v>
      </c>
      <c r="D327" s="219" t="str">
        <f>VLOOKUP(D328,NS!$A$5:$D$60,2,0)</f>
        <v>Income Tax Payable</v>
      </c>
      <c r="E327" s="219"/>
      <c r="F327" s="219"/>
      <c r="G327" s="219"/>
      <c r="H327" s="219"/>
      <c r="I327" s="219"/>
    </row>
    <row r="328" spans="2:9" x14ac:dyDescent="0.25">
      <c r="B328" s="219" t="s">
        <v>238</v>
      </c>
      <c r="C328" s="220" t="s">
        <v>242</v>
      </c>
      <c r="D328" s="219" t="str">
        <f>NS!A29</f>
        <v>2-1600</v>
      </c>
      <c r="E328" s="219"/>
      <c r="F328" s="219"/>
      <c r="G328" s="219"/>
      <c r="H328" s="219"/>
      <c r="I328" s="219"/>
    </row>
    <row r="329" spans="2:9" ht="15.75" thickBot="1" x14ac:dyDescent="0.3">
      <c r="B329" s="219"/>
      <c r="C329" s="219"/>
      <c r="D329" s="219"/>
      <c r="E329" s="219"/>
      <c r="F329" s="219"/>
      <c r="G329" s="219"/>
      <c r="H329" s="219"/>
      <c r="I329" s="219"/>
    </row>
    <row r="330" spans="2:9" ht="15.75" thickBot="1" x14ac:dyDescent="0.3">
      <c r="B330" s="429" t="s">
        <v>107</v>
      </c>
      <c r="C330" s="430"/>
      <c r="D330" s="433" t="s">
        <v>109</v>
      </c>
      <c r="E330" s="433" t="s">
        <v>239</v>
      </c>
      <c r="F330" s="433" t="s">
        <v>111</v>
      </c>
      <c r="G330" s="433" t="s">
        <v>112</v>
      </c>
      <c r="H330" s="435" t="s">
        <v>150</v>
      </c>
      <c r="I330" s="436"/>
    </row>
    <row r="331" spans="2:9" ht="15.75" thickBot="1" x14ac:dyDescent="0.3">
      <c r="B331" s="431"/>
      <c r="C331" s="432"/>
      <c r="D331" s="434"/>
      <c r="E331" s="434"/>
      <c r="F331" s="434"/>
      <c r="G331" s="434"/>
      <c r="H331" s="221" t="s">
        <v>111</v>
      </c>
      <c r="I331" s="222" t="s">
        <v>112</v>
      </c>
    </row>
    <row r="332" spans="2:9" x14ac:dyDescent="0.25">
      <c r="B332" s="210" t="s">
        <v>156</v>
      </c>
      <c r="C332" s="213">
        <v>1</v>
      </c>
      <c r="D332" s="216" t="s">
        <v>240</v>
      </c>
      <c r="E332" s="213"/>
      <c r="F332" s="224"/>
      <c r="G332" s="225"/>
      <c r="H332" s="230">
        <f>VLOOKUP(D328,NS!$A$5:$D$60,3,0)</f>
        <v>0</v>
      </c>
      <c r="I332" s="230">
        <f>VLOOKUP(D328,NS!$A$5:$D$60,4,0)</f>
        <v>0</v>
      </c>
    </row>
    <row r="333" spans="2:9" x14ac:dyDescent="0.25">
      <c r="B333" s="223">
        <v>2020</v>
      </c>
      <c r="C333" s="214">
        <v>31</v>
      </c>
      <c r="D333" s="217" t="s">
        <v>243</v>
      </c>
      <c r="E333" s="214"/>
      <c r="F333" s="226"/>
      <c r="G333" s="227">
        <f>REKAP!E23</f>
        <v>185000</v>
      </c>
      <c r="H333" s="227"/>
      <c r="I333" s="233">
        <f>G333</f>
        <v>185000</v>
      </c>
    </row>
    <row r="334" spans="2:9" x14ac:dyDescent="0.25">
      <c r="B334" s="211"/>
      <c r="C334" s="214"/>
      <c r="D334" s="217"/>
      <c r="E334" s="214"/>
      <c r="F334" s="226"/>
      <c r="G334" s="227"/>
      <c r="H334" s="227"/>
      <c r="I334" s="227"/>
    </row>
    <row r="335" spans="2:9" x14ac:dyDescent="0.25">
      <c r="B335" s="211"/>
      <c r="C335" s="214"/>
      <c r="D335" s="217"/>
      <c r="E335" s="214"/>
      <c r="F335" s="226"/>
      <c r="G335" s="227"/>
      <c r="H335" s="227"/>
      <c r="I335" s="227"/>
    </row>
    <row r="336" spans="2:9" x14ac:dyDescent="0.25">
      <c r="B336" s="211"/>
      <c r="C336" s="214"/>
      <c r="D336" s="217"/>
      <c r="E336" s="214"/>
      <c r="F336" s="226"/>
      <c r="G336" s="227"/>
      <c r="H336" s="227"/>
      <c r="I336" s="227"/>
    </row>
    <row r="337" spans="2:9" x14ac:dyDescent="0.25">
      <c r="B337" s="211"/>
      <c r="C337" s="214"/>
      <c r="D337" s="217"/>
      <c r="E337" s="214"/>
      <c r="F337" s="226"/>
      <c r="G337" s="227"/>
      <c r="H337" s="227"/>
      <c r="I337" s="227"/>
    </row>
    <row r="338" spans="2:9" ht="15.75" thickBot="1" x14ac:dyDescent="0.3">
      <c r="B338" s="212"/>
      <c r="C338" s="215"/>
      <c r="D338" s="218"/>
      <c r="E338" s="215"/>
      <c r="F338" s="228"/>
      <c r="G338" s="229"/>
      <c r="H338" s="229"/>
      <c r="I338" s="229"/>
    </row>
    <row r="341" spans="2:9" x14ac:dyDescent="0.25">
      <c r="B341" s="219" t="s">
        <v>237</v>
      </c>
      <c r="C341" s="220" t="s">
        <v>242</v>
      </c>
      <c r="D341" s="219" t="str">
        <f>VLOOKUP(D342,NS!$A$5:$D$60,2,0)</f>
        <v>Bank Mandiri Loan</v>
      </c>
      <c r="E341" s="219"/>
      <c r="F341" s="219"/>
      <c r="G341" s="219"/>
      <c r="H341" s="219"/>
      <c r="I341" s="219"/>
    </row>
    <row r="342" spans="2:9" x14ac:dyDescent="0.25">
      <c r="B342" s="219" t="s">
        <v>238</v>
      </c>
      <c r="C342" s="220" t="s">
        <v>242</v>
      </c>
      <c r="D342" s="231" t="str">
        <f>NS!A30</f>
        <v>2-2100</v>
      </c>
      <c r="E342" s="219"/>
      <c r="F342" s="219"/>
      <c r="G342" s="219"/>
      <c r="H342" s="219"/>
      <c r="I342" s="219"/>
    </row>
    <row r="343" spans="2:9" ht="15.75" thickBot="1" x14ac:dyDescent="0.3">
      <c r="B343" s="219"/>
      <c r="C343" s="219"/>
      <c r="D343" s="219"/>
      <c r="E343" s="219"/>
      <c r="F343" s="219"/>
      <c r="G343" s="219"/>
      <c r="H343" s="219"/>
      <c r="I343" s="219"/>
    </row>
    <row r="344" spans="2:9" ht="15.75" thickBot="1" x14ac:dyDescent="0.3">
      <c r="B344" s="429" t="s">
        <v>107</v>
      </c>
      <c r="C344" s="430"/>
      <c r="D344" s="433" t="s">
        <v>109</v>
      </c>
      <c r="E344" s="433" t="s">
        <v>239</v>
      </c>
      <c r="F344" s="433" t="s">
        <v>111</v>
      </c>
      <c r="G344" s="433" t="s">
        <v>112</v>
      </c>
      <c r="H344" s="435" t="s">
        <v>150</v>
      </c>
      <c r="I344" s="436"/>
    </row>
    <row r="345" spans="2:9" ht="15.75" thickBot="1" x14ac:dyDescent="0.3">
      <c r="B345" s="431"/>
      <c r="C345" s="432"/>
      <c r="D345" s="434"/>
      <c r="E345" s="434"/>
      <c r="F345" s="434"/>
      <c r="G345" s="434"/>
      <c r="H345" s="221" t="s">
        <v>111</v>
      </c>
      <c r="I345" s="222" t="s">
        <v>112</v>
      </c>
    </row>
    <row r="346" spans="2:9" x14ac:dyDescent="0.25">
      <c r="B346" s="210" t="s">
        <v>156</v>
      </c>
      <c r="C346" s="213">
        <v>1</v>
      </c>
      <c r="D346" s="216" t="s">
        <v>240</v>
      </c>
      <c r="E346" s="213"/>
      <c r="F346" s="224"/>
      <c r="G346" s="225"/>
      <c r="H346" s="230">
        <f>VLOOKUP(D342,NS!$A$5:$D$60,3,0)</f>
        <v>0</v>
      </c>
      <c r="I346" s="230">
        <f>VLOOKUP(D342,NS!$A$5:$D$60,4,0)</f>
        <v>200000000</v>
      </c>
    </row>
    <row r="347" spans="2:9" x14ac:dyDescent="0.25">
      <c r="B347" s="223">
        <v>2020</v>
      </c>
      <c r="C347" s="214">
        <v>31</v>
      </c>
      <c r="D347" s="217" t="s">
        <v>243</v>
      </c>
      <c r="E347" s="214"/>
      <c r="F347" s="226">
        <f>REKAP!C24</f>
        <v>18000000</v>
      </c>
      <c r="G347" s="227"/>
      <c r="H347" s="227"/>
      <c r="I347" s="233">
        <f>I346-F347</f>
        <v>182000000</v>
      </c>
    </row>
    <row r="348" spans="2:9" x14ac:dyDescent="0.25">
      <c r="B348" s="211"/>
      <c r="C348" s="214"/>
      <c r="D348" s="217"/>
      <c r="E348" s="214"/>
      <c r="F348" s="226"/>
      <c r="G348" s="227"/>
      <c r="H348" s="227"/>
      <c r="I348" s="227"/>
    </row>
    <row r="349" spans="2:9" x14ac:dyDescent="0.25">
      <c r="B349" s="211"/>
      <c r="C349" s="214"/>
      <c r="D349" s="217"/>
      <c r="E349" s="214"/>
      <c r="F349" s="226"/>
      <c r="G349" s="227"/>
      <c r="H349" s="227"/>
      <c r="I349" s="227"/>
    </row>
    <row r="350" spans="2:9" x14ac:dyDescent="0.25">
      <c r="B350" s="211"/>
      <c r="C350" s="214"/>
      <c r="D350" s="217"/>
      <c r="E350" s="214"/>
      <c r="F350" s="226"/>
      <c r="G350" s="227"/>
      <c r="H350" s="227"/>
      <c r="I350" s="227"/>
    </row>
    <row r="351" spans="2:9" x14ac:dyDescent="0.25">
      <c r="B351" s="211"/>
      <c r="C351" s="214"/>
      <c r="D351" s="217"/>
      <c r="E351" s="214"/>
      <c r="F351" s="226"/>
      <c r="G351" s="227"/>
      <c r="H351" s="227"/>
      <c r="I351" s="227"/>
    </row>
    <row r="352" spans="2:9" ht="15.75" thickBot="1" x14ac:dyDescent="0.3">
      <c r="B352" s="212"/>
      <c r="C352" s="215"/>
      <c r="D352" s="218"/>
      <c r="E352" s="215"/>
      <c r="F352" s="228"/>
      <c r="G352" s="229"/>
      <c r="H352" s="229"/>
      <c r="I352" s="229"/>
    </row>
    <row r="355" spans="2:9" x14ac:dyDescent="0.25">
      <c r="B355" s="219" t="s">
        <v>237</v>
      </c>
      <c r="C355" s="220" t="s">
        <v>242</v>
      </c>
      <c r="D355" s="219" t="str">
        <f>VLOOKUP(D356,NS!$A$5:$D$60,2,0)</f>
        <v>Common Stock</v>
      </c>
      <c r="E355" s="219"/>
      <c r="F355" s="219"/>
      <c r="G355" s="219"/>
      <c r="H355" s="219"/>
      <c r="I355" s="219"/>
    </row>
    <row r="356" spans="2:9" x14ac:dyDescent="0.25">
      <c r="B356" s="219" t="s">
        <v>238</v>
      </c>
      <c r="C356" s="220" t="s">
        <v>242</v>
      </c>
      <c r="D356" s="219" t="str">
        <f>NS!A31</f>
        <v>3-1100</v>
      </c>
      <c r="E356" s="219"/>
      <c r="F356" s="219"/>
      <c r="G356" s="219"/>
      <c r="H356" s="219"/>
      <c r="I356" s="219"/>
    </row>
    <row r="357" spans="2:9" ht="15.75" thickBot="1" x14ac:dyDescent="0.3">
      <c r="B357" s="219"/>
      <c r="C357" s="219"/>
      <c r="D357" s="219"/>
      <c r="E357" s="219"/>
      <c r="F357" s="219"/>
      <c r="G357" s="219"/>
      <c r="H357" s="219"/>
      <c r="I357" s="219"/>
    </row>
    <row r="358" spans="2:9" ht="15.75" thickBot="1" x14ac:dyDescent="0.3">
      <c r="B358" s="429" t="s">
        <v>107</v>
      </c>
      <c r="C358" s="430"/>
      <c r="D358" s="433" t="s">
        <v>109</v>
      </c>
      <c r="E358" s="433" t="s">
        <v>239</v>
      </c>
      <c r="F358" s="433" t="s">
        <v>111</v>
      </c>
      <c r="G358" s="433" t="s">
        <v>112</v>
      </c>
      <c r="H358" s="435" t="s">
        <v>150</v>
      </c>
      <c r="I358" s="436"/>
    </row>
    <row r="359" spans="2:9" ht="15.75" thickBot="1" x14ac:dyDescent="0.3">
      <c r="B359" s="431"/>
      <c r="C359" s="432"/>
      <c r="D359" s="434"/>
      <c r="E359" s="434"/>
      <c r="F359" s="434"/>
      <c r="G359" s="434"/>
      <c r="H359" s="221" t="s">
        <v>111</v>
      </c>
      <c r="I359" s="222" t="s">
        <v>112</v>
      </c>
    </row>
    <row r="360" spans="2:9" x14ac:dyDescent="0.25">
      <c r="B360" s="210" t="s">
        <v>156</v>
      </c>
      <c r="C360" s="213">
        <v>1</v>
      </c>
      <c r="D360" s="216" t="s">
        <v>240</v>
      </c>
      <c r="E360" s="213"/>
      <c r="F360" s="224"/>
      <c r="G360" s="225"/>
      <c r="H360" s="230">
        <f>VLOOKUP(D356,NS!$A$5:$D$60,3,0)</f>
        <v>0</v>
      </c>
      <c r="I360" s="234">
        <f>VLOOKUP(D356,NS!$A$5:$D$60,4,0)</f>
        <v>1580000000</v>
      </c>
    </row>
    <row r="361" spans="2:9" x14ac:dyDescent="0.25">
      <c r="B361" s="223">
        <v>2020</v>
      </c>
      <c r="C361" s="214">
        <v>31</v>
      </c>
      <c r="D361" s="217" t="s">
        <v>243</v>
      </c>
      <c r="E361" s="214"/>
      <c r="F361" s="226"/>
      <c r="G361" s="227"/>
      <c r="H361" s="227"/>
      <c r="I361" s="227"/>
    </row>
    <row r="362" spans="2:9" x14ac:dyDescent="0.25">
      <c r="B362" s="211"/>
      <c r="C362" s="214"/>
      <c r="D362" s="217"/>
      <c r="E362" s="214"/>
      <c r="F362" s="226"/>
      <c r="G362" s="227"/>
      <c r="H362" s="227"/>
      <c r="I362" s="227"/>
    </row>
    <row r="363" spans="2:9" x14ac:dyDescent="0.25">
      <c r="B363" s="211"/>
      <c r="C363" s="214"/>
      <c r="D363" s="217"/>
      <c r="E363" s="214"/>
      <c r="F363" s="226"/>
      <c r="G363" s="227"/>
      <c r="H363" s="227"/>
      <c r="I363" s="227"/>
    </row>
    <row r="364" spans="2:9" x14ac:dyDescent="0.25">
      <c r="B364" s="211"/>
      <c r="C364" s="214"/>
      <c r="D364" s="217"/>
      <c r="E364" s="214"/>
      <c r="F364" s="226"/>
      <c r="G364" s="227"/>
      <c r="H364" s="227"/>
      <c r="I364" s="227"/>
    </row>
    <row r="365" spans="2:9" x14ac:dyDescent="0.25">
      <c r="B365" s="211"/>
      <c r="C365" s="214"/>
      <c r="D365" s="217"/>
      <c r="E365" s="214"/>
      <c r="F365" s="226"/>
      <c r="G365" s="227"/>
      <c r="H365" s="227"/>
      <c r="I365" s="227"/>
    </row>
    <row r="366" spans="2:9" ht="15.75" thickBot="1" x14ac:dyDescent="0.3">
      <c r="B366" s="212"/>
      <c r="C366" s="215"/>
      <c r="D366" s="218"/>
      <c r="E366" s="215"/>
      <c r="F366" s="228"/>
      <c r="G366" s="229"/>
      <c r="H366" s="229"/>
      <c r="I366" s="229"/>
    </row>
    <row r="369" spans="2:9" x14ac:dyDescent="0.25">
      <c r="B369" s="219" t="s">
        <v>237</v>
      </c>
      <c r="C369" s="220" t="s">
        <v>242</v>
      </c>
      <c r="D369" s="219" t="str">
        <f>VLOOKUP(D370,NS!$A$5:$D$60,2,0)</f>
        <v>Retained Earning</v>
      </c>
      <c r="E369" s="219"/>
      <c r="F369" s="219"/>
      <c r="G369" s="219"/>
      <c r="H369" s="219"/>
      <c r="I369" s="219"/>
    </row>
    <row r="370" spans="2:9" x14ac:dyDescent="0.25">
      <c r="B370" s="219" t="s">
        <v>238</v>
      </c>
      <c r="C370" s="220" t="s">
        <v>242</v>
      </c>
      <c r="D370" s="219" t="str">
        <f>NS!A32</f>
        <v>3-1200</v>
      </c>
      <c r="E370" s="219"/>
      <c r="F370" s="219"/>
      <c r="G370" s="219"/>
      <c r="H370" s="219"/>
      <c r="I370" s="219"/>
    </row>
    <row r="371" spans="2:9" ht="15.75" thickBot="1" x14ac:dyDescent="0.3">
      <c r="B371" s="219"/>
      <c r="C371" s="219"/>
      <c r="D371" s="219"/>
      <c r="E371" s="219"/>
      <c r="F371" s="219"/>
      <c r="G371" s="219"/>
      <c r="H371" s="219"/>
      <c r="I371" s="219"/>
    </row>
    <row r="372" spans="2:9" ht="15.75" thickBot="1" x14ac:dyDescent="0.3">
      <c r="B372" s="429" t="s">
        <v>107</v>
      </c>
      <c r="C372" s="430"/>
      <c r="D372" s="433" t="s">
        <v>109</v>
      </c>
      <c r="E372" s="433" t="s">
        <v>239</v>
      </c>
      <c r="F372" s="433" t="s">
        <v>111</v>
      </c>
      <c r="G372" s="433" t="s">
        <v>112</v>
      </c>
      <c r="H372" s="435" t="s">
        <v>150</v>
      </c>
      <c r="I372" s="436"/>
    </row>
    <row r="373" spans="2:9" ht="15.75" thickBot="1" x14ac:dyDescent="0.3">
      <c r="B373" s="431"/>
      <c r="C373" s="432"/>
      <c r="D373" s="434"/>
      <c r="E373" s="434"/>
      <c r="F373" s="434"/>
      <c r="G373" s="434"/>
      <c r="H373" s="221" t="s">
        <v>111</v>
      </c>
      <c r="I373" s="222" t="s">
        <v>112</v>
      </c>
    </row>
    <row r="374" spans="2:9" x14ac:dyDescent="0.25">
      <c r="B374" s="210" t="s">
        <v>156</v>
      </c>
      <c r="C374" s="213">
        <v>1</v>
      </c>
      <c r="D374" s="216" t="s">
        <v>240</v>
      </c>
      <c r="E374" s="213"/>
      <c r="F374" s="224"/>
      <c r="G374" s="225"/>
      <c r="H374" s="230">
        <f>VLOOKUP(D370,NS!$A$5:$D$60,3,0)</f>
        <v>0</v>
      </c>
      <c r="I374" s="234">
        <f>VLOOKUP(D370,NS!$A$5:$D$60,4,0)</f>
        <v>128500000</v>
      </c>
    </row>
    <row r="375" spans="2:9" x14ac:dyDescent="0.25">
      <c r="B375" s="223">
        <v>2020</v>
      </c>
      <c r="C375" s="214">
        <v>31</v>
      </c>
      <c r="D375" s="217" t="s">
        <v>243</v>
      </c>
      <c r="E375" s="214"/>
      <c r="F375" s="226"/>
      <c r="G375" s="227"/>
      <c r="H375" s="227"/>
      <c r="I375" s="227"/>
    </row>
    <row r="376" spans="2:9" x14ac:dyDescent="0.25">
      <c r="B376" s="211"/>
      <c r="C376" s="214"/>
      <c r="D376" s="217"/>
      <c r="E376" s="214"/>
      <c r="F376" s="226"/>
      <c r="G376" s="227"/>
      <c r="H376" s="227"/>
      <c r="I376" s="227"/>
    </row>
    <row r="377" spans="2:9" x14ac:dyDescent="0.25">
      <c r="B377" s="211"/>
      <c r="C377" s="214"/>
      <c r="D377" s="217"/>
      <c r="E377" s="214"/>
      <c r="F377" s="226"/>
      <c r="G377" s="227"/>
      <c r="H377" s="227"/>
      <c r="I377" s="227"/>
    </row>
    <row r="378" spans="2:9" x14ac:dyDescent="0.25">
      <c r="B378" s="211"/>
      <c r="C378" s="214"/>
      <c r="D378" s="217"/>
      <c r="E378" s="214"/>
      <c r="F378" s="226"/>
      <c r="G378" s="227"/>
      <c r="H378" s="227"/>
      <c r="I378" s="227"/>
    </row>
    <row r="379" spans="2:9" x14ac:dyDescent="0.25">
      <c r="B379" s="211"/>
      <c r="C379" s="214"/>
      <c r="D379" s="217"/>
      <c r="E379" s="214"/>
      <c r="F379" s="226"/>
      <c r="G379" s="227"/>
      <c r="H379" s="227"/>
      <c r="I379" s="227"/>
    </row>
    <row r="380" spans="2:9" ht="15.75" thickBot="1" x14ac:dyDescent="0.3">
      <c r="B380" s="212"/>
      <c r="C380" s="215"/>
      <c r="D380" s="218"/>
      <c r="E380" s="215"/>
      <c r="F380" s="228"/>
      <c r="G380" s="229"/>
      <c r="H380" s="229"/>
      <c r="I380" s="229"/>
    </row>
    <row r="383" spans="2:9" x14ac:dyDescent="0.25">
      <c r="B383" s="219" t="s">
        <v>237</v>
      </c>
      <c r="C383" s="220" t="s">
        <v>242</v>
      </c>
      <c r="D383" s="219" t="str">
        <f>VLOOKUP(D384,NS!$A$5:$D$60,2,0)</f>
        <v>Sales of Merchendise</v>
      </c>
      <c r="E383" s="219"/>
      <c r="F383" s="219"/>
      <c r="G383" s="219"/>
      <c r="H383" s="219"/>
      <c r="I383" s="219"/>
    </row>
    <row r="384" spans="2:9" x14ac:dyDescent="0.25">
      <c r="B384" s="219" t="s">
        <v>238</v>
      </c>
      <c r="C384" s="220" t="s">
        <v>242</v>
      </c>
      <c r="D384" s="219" t="str">
        <f>NS!A34</f>
        <v>4-1100</v>
      </c>
      <c r="E384" s="219"/>
      <c r="F384" s="219"/>
      <c r="G384" s="219"/>
      <c r="H384" s="219"/>
      <c r="I384" s="219"/>
    </row>
    <row r="385" spans="2:9" ht="15.75" thickBot="1" x14ac:dyDescent="0.3">
      <c r="B385" s="219"/>
      <c r="C385" s="219"/>
      <c r="D385" s="219"/>
      <c r="E385" s="219"/>
      <c r="F385" s="219"/>
      <c r="G385" s="219"/>
      <c r="H385" s="219"/>
      <c r="I385" s="219"/>
    </row>
    <row r="386" spans="2:9" ht="15.75" thickBot="1" x14ac:dyDescent="0.3">
      <c r="B386" s="429" t="s">
        <v>107</v>
      </c>
      <c r="C386" s="430"/>
      <c r="D386" s="433" t="s">
        <v>109</v>
      </c>
      <c r="E386" s="433" t="s">
        <v>239</v>
      </c>
      <c r="F386" s="433" t="s">
        <v>111</v>
      </c>
      <c r="G386" s="433" t="s">
        <v>112</v>
      </c>
      <c r="H386" s="435" t="s">
        <v>150</v>
      </c>
      <c r="I386" s="436"/>
    </row>
    <row r="387" spans="2:9" ht="15.75" thickBot="1" x14ac:dyDescent="0.3">
      <c r="B387" s="431"/>
      <c r="C387" s="432"/>
      <c r="D387" s="434"/>
      <c r="E387" s="434"/>
      <c r="F387" s="434"/>
      <c r="G387" s="434"/>
      <c r="H387" s="221" t="s">
        <v>111</v>
      </c>
      <c r="I387" s="222" t="s">
        <v>112</v>
      </c>
    </row>
    <row r="388" spans="2:9" x14ac:dyDescent="0.25">
      <c r="B388" s="210" t="s">
        <v>156</v>
      </c>
      <c r="C388" s="213">
        <v>1</v>
      </c>
      <c r="D388" s="216" t="s">
        <v>240</v>
      </c>
      <c r="E388" s="213"/>
      <c r="F388" s="224"/>
      <c r="G388" s="225"/>
      <c r="H388" s="230">
        <f>VLOOKUP(D384,NS!$A$5:$D$60,3,0)</f>
        <v>0</v>
      </c>
      <c r="I388" s="230">
        <f>VLOOKUP(D384,NS!$A$5:$D$60,4,0)</f>
        <v>1141500000</v>
      </c>
    </row>
    <row r="389" spans="2:9" x14ac:dyDescent="0.25">
      <c r="B389" s="223">
        <v>2020</v>
      </c>
      <c r="C389" s="214">
        <v>31</v>
      </c>
      <c r="D389" s="217" t="s">
        <v>243</v>
      </c>
      <c r="E389" s="214"/>
      <c r="F389" s="226"/>
      <c r="G389" s="227">
        <f>REKAP!E9</f>
        <v>27600000</v>
      </c>
      <c r="H389" s="227"/>
      <c r="I389" s="227">
        <f>I388+G389</f>
        <v>1169100000</v>
      </c>
    </row>
    <row r="390" spans="2:9" x14ac:dyDescent="0.25">
      <c r="B390" s="211"/>
      <c r="C390" s="214">
        <v>31</v>
      </c>
      <c r="D390" s="217" t="s">
        <v>243</v>
      </c>
      <c r="E390" s="214"/>
      <c r="F390" s="226"/>
      <c r="G390" s="227">
        <f>REKAP!E34</f>
        <v>162200000</v>
      </c>
      <c r="H390" s="227"/>
      <c r="I390" s="233">
        <f>I389+G390</f>
        <v>1331300000</v>
      </c>
    </row>
    <row r="391" spans="2:9" x14ac:dyDescent="0.25">
      <c r="B391" s="211"/>
      <c r="C391" s="214"/>
      <c r="D391" s="217"/>
      <c r="E391" s="214"/>
      <c r="F391" s="226"/>
      <c r="G391" s="227"/>
      <c r="H391" s="227"/>
      <c r="I391" s="227"/>
    </row>
    <row r="392" spans="2:9" x14ac:dyDescent="0.25">
      <c r="B392" s="211"/>
      <c r="C392" s="214"/>
      <c r="D392" s="217"/>
      <c r="E392" s="214"/>
      <c r="F392" s="226"/>
      <c r="G392" s="227"/>
      <c r="H392" s="227"/>
      <c r="I392" s="227"/>
    </row>
    <row r="393" spans="2:9" x14ac:dyDescent="0.25">
      <c r="B393" s="211"/>
      <c r="C393" s="214"/>
      <c r="D393" s="217"/>
      <c r="E393" s="214"/>
      <c r="F393" s="226"/>
      <c r="G393" s="227"/>
      <c r="H393" s="227"/>
      <c r="I393" s="227"/>
    </row>
    <row r="394" spans="2:9" ht="15.75" thickBot="1" x14ac:dyDescent="0.3">
      <c r="B394" s="212"/>
      <c r="C394" s="215"/>
      <c r="D394" s="218"/>
      <c r="E394" s="215"/>
      <c r="F394" s="228"/>
      <c r="G394" s="229"/>
      <c r="H394" s="229"/>
      <c r="I394" s="229"/>
    </row>
    <row r="397" spans="2:9" x14ac:dyDescent="0.25">
      <c r="B397" s="219" t="s">
        <v>237</v>
      </c>
      <c r="C397" s="220" t="s">
        <v>242</v>
      </c>
      <c r="D397" s="219" t="str">
        <f>VLOOKUP(D398,NS!$A$5:$D$60,2,0)</f>
        <v>Freight Collected</v>
      </c>
      <c r="E397" s="219"/>
      <c r="F397" s="219"/>
      <c r="G397" s="219"/>
      <c r="H397" s="219"/>
      <c r="I397" s="219"/>
    </row>
    <row r="398" spans="2:9" x14ac:dyDescent="0.25">
      <c r="B398" s="219" t="s">
        <v>238</v>
      </c>
      <c r="C398" s="220" t="s">
        <v>242</v>
      </c>
      <c r="D398" s="219" t="str">
        <f>NS!A35</f>
        <v>4-1200</v>
      </c>
      <c r="E398" s="219"/>
      <c r="F398" s="219"/>
      <c r="G398" s="219"/>
      <c r="H398" s="219"/>
      <c r="I398" s="219"/>
    </row>
    <row r="399" spans="2:9" ht="15.75" thickBot="1" x14ac:dyDescent="0.3">
      <c r="B399" s="219"/>
      <c r="C399" s="219"/>
      <c r="D399" s="219"/>
      <c r="E399" s="219"/>
      <c r="F399" s="219"/>
      <c r="G399" s="219"/>
      <c r="H399" s="219"/>
      <c r="I399" s="219"/>
    </row>
    <row r="400" spans="2:9" ht="15.75" thickBot="1" x14ac:dyDescent="0.3">
      <c r="B400" s="429" t="s">
        <v>107</v>
      </c>
      <c r="C400" s="430"/>
      <c r="D400" s="433" t="s">
        <v>109</v>
      </c>
      <c r="E400" s="433" t="s">
        <v>239</v>
      </c>
      <c r="F400" s="433" t="s">
        <v>111</v>
      </c>
      <c r="G400" s="433" t="s">
        <v>112</v>
      </c>
      <c r="H400" s="435" t="s">
        <v>150</v>
      </c>
      <c r="I400" s="436"/>
    </row>
    <row r="401" spans="2:9" ht="15.75" thickBot="1" x14ac:dyDescent="0.3">
      <c r="B401" s="431"/>
      <c r="C401" s="432"/>
      <c r="D401" s="434"/>
      <c r="E401" s="434"/>
      <c r="F401" s="434"/>
      <c r="G401" s="434"/>
      <c r="H401" s="221" t="s">
        <v>111</v>
      </c>
      <c r="I401" s="222" t="s">
        <v>112</v>
      </c>
    </row>
    <row r="402" spans="2:9" x14ac:dyDescent="0.25">
      <c r="B402" s="210" t="s">
        <v>156</v>
      </c>
      <c r="C402" s="213">
        <v>1</v>
      </c>
      <c r="D402" s="216" t="s">
        <v>240</v>
      </c>
      <c r="E402" s="213"/>
      <c r="F402" s="224"/>
      <c r="G402" s="225"/>
      <c r="H402" s="230">
        <f>VLOOKUP(D398,NS!$A$5:$D$60,3,0)</f>
        <v>0</v>
      </c>
      <c r="I402" s="230">
        <f>VLOOKUP(D398,NS!$A$5:$D$60,4,0)</f>
        <v>15000000</v>
      </c>
    </row>
    <row r="403" spans="2:9" x14ac:dyDescent="0.25">
      <c r="B403" s="223">
        <v>2020</v>
      </c>
      <c r="C403" s="214">
        <v>31</v>
      </c>
      <c r="D403" s="217" t="s">
        <v>243</v>
      </c>
      <c r="E403" s="214"/>
      <c r="F403" s="226"/>
      <c r="G403" s="227">
        <f>REKAP!E11</f>
        <v>350000</v>
      </c>
      <c r="H403" s="227"/>
      <c r="I403" s="227">
        <f>I402+G403</f>
        <v>15350000</v>
      </c>
    </row>
    <row r="404" spans="2:9" x14ac:dyDescent="0.25">
      <c r="B404" s="211"/>
      <c r="C404" s="214">
        <v>31</v>
      </c>
      <c r="D404" s="217" t="s">
        <v>243</v>
      </c>
      <c r="E404" s="214"/>
      <c r="F404" s="226"/>
      <c r="G404" s="227">
        <f>REKAP!E36</f>
        <v>2000000</v>
      </c>
      <c r="H404" s="227"/>
      <c r="I404" s="227">
        <f>I403+G404</f>
        <v>17350000</v>
      </c>
    </row>
    <row r="405" spans="2:9" x14ac:dyDescent="0.25">
      <c r="B405" s="211"/>
      <c r="C405" s="214"/>
      <c r="D405" s="217"/>
      <c r="E405" s="214"/>
      <c r="F405" s="226"/>
      <c r="G405" s="227"/>
      <c r="H405" s="227"/>
      <c r="I405" s="227"/>
    </row>
    <row r="406" spans="2:9" x14ac:dyDescent="0.25">
      <c r="B406" s="211"/>
      <c r="C406" s="214"/>
      <c r="D406" s="217"/>
      <c r="E406" s="214"/>
      <c r="F406" s="226"/>
      <c r="G406" s="227"/>
      <c r="H406" s="227"/>
      <c r="I406" s="227"/>
    </row>
    <row r="407" spans="2:9" x14ac:dyDescent="0.25">
      <c r="B407" s="211"/>
      <c r="C407" s="214"/>
      <c r="D407" s="217"/>
      <c r="E407" s="214"/>
      <c r="F407" s="226"/>
      <c r="G407" s="227"/>
      <c r="H407" s="227"/>
      <c r="I407" s="227"/>
    </row>
    <row r="408" spans="2:9" ht="15.75" thickBot="1" x14ac:dyDescent="0.3">
      <c r="B408" s="212"/>
      <c r="C408" s="215"/>
      <c r="D408" s="218"/>
      <c r="E408" s="215"/>
      <c r="F408" s="228"/>
      <c r="G408" s="229"/>
      <c r="H408" s="229"/>
      <c r="I408" s="229"/>
    </row>
    <row r="411" spans="2:9" x14ac:dyDescent="0.25">
      <c r="B411" s="219" t="s">
        <v>237</v>
      </c>
      <c r="C411" s="220" t="s">
        <v>242</v>
      </c>
      <c r="D411" s="219" t="str">
        <f>VLOOKUP(D412,NS!$A$5:$D$60,2,0)</f>
        <v>Late Fee Collected</v>
      </c>
      <c r="E411" s="219"/>
      <c r="F411" s="219"/>
      <c r="G411" s="219"/>
      <c r="H411" s="219"/>
      <c r="I411" s="219"/>
    </row>
    <row r="412" spans="2:9" x14ac:dyDescent="0.25">
      <c r="B412" s="219" t="s">
        <v>238</v>
      </c>
      <c r="C412" s="220" t="s">
        <v>242</v>
      </c>
      <c r="D412" s="219" t="str">
        <f>NS!A36</f>
        <v>4-1300</v>
      </c>
      <c r="E412" s="219"/>
      <c r="F412" s="219"/>
      <c r="G412" s="219"/>
      <c r="H412" s="219"/>
      <c r="I412" s="219"/>
    </row>
    <row r="413" spans="2:9" ht="15.75" thickBot="1" x14ac:dyDescent="0.3">
      <c r="B413" s="219"/>
      <c r="C413" s="219"/>
      <c r="D413" s="219"/>
      <c r="E413" s="219"/>
      <c r="F413" s="219"/>
      <c r="G413" s="219"/>
      <c r="H413" s="219"/>
      <c r="I413" s="219"/>
    </row>
    <row r="414" spans="2:9" ht="15.75" thickBot="1" x14ac:dyDescent="0.3">
      <c r="B414" s="429" t="s">
        <v>107</v>
      </c>
      <c r="C414" s="430"/>
      <c r="D414" s="433" t="s">
        <v>109</v>
      </c>
      <c r="E414" s="433" t="s">
        <v>239</v>
      </c>
      <c r="F414" s="433" t="s">
        <v>111</v>
      </c>
      <c r="G414" s="433" t="s">
        <v>112</v>
      </c>
      <c r="H414" s="435" t="s">
        <v>150</v>
      </c>
      <c r="I414" s="436"/>
    </row>
    <row r="415" spans="2:9" ht="15.75" thickBot="1" x14ac:dyDescent="0.3">
      <c r="B415" s="431"/>
      <c r="C415" s="432"/>
      <c r="D415" s="434"/>
      <c r="E415" s="434"/>
      <c r="F415" s="434"/>
      <c r="G415" s="434"/>
      <c r="H415" s="221" t="s">
        <v>111</v>
      </c>
      <c r="I415" s="222" t="s">
        <v>112</v>
      </c>
    </row>
    <row r="416" spans="2:9" x14ac:dyDescent="0.25">
      <c r="B416" s="210" t="s">
        <v>156</v>
      </c>
      <c r="C416" s="213">
        <v>1</v>
      </c>
      <c r="D416" s="216" t="s">
        <v>240</v>
      </c>
      <c r="E416" s="213"/>
      <c r="F416" s="224"/>
      <c r="G416" s="225"/>
      <c r="H416" s="230">
        <f>VLOOKUP(D412,NS!$A$5:$D$60,3,0)</f>
        <v>0</v>
      </c>
      <c r="I416" s="230">
        <f>VLOOKUP(D412,NS!$A$5:$D$60,4,0)</f>
        <v>0</v>
      </c>
    </row>
    <row r="417" spans="2:9" x14ac:dyDescent="0.25">
      <c r="B417" s="223">
        <v>2020</v>
      </c>
      <c r="C417" s="214">
        <v>31</v>
      </c>
      <c r="D417" s="217" t="s">
        <v>243</v>
      </c>
      <c r="E417" s="214"/>
      <c r="F417" s="226"/>
      <c r="G417" s="227"/>
      <c r="H417" s="227"/>
      <c r="I417" s="227"/>
    </row>
    <row r="418" spans="2:9" x14ac:dyDescent="0.25">
      <c r="B418" s="211"/>
      <c r="C418" s="214"/>
      <c r="D418" s="217"/>
      <c r="E418" s="214"/>
      <c r="F418" s="226"/>
      <c r="G418" s="227"/>
      <c r="H418" s="227"/>
      <c r="I418" s="227"/>
    </row>
    <row r="419" spans="2:9" x14ac:dyDescent="0.25">
      <c r="B419" s="211"/>
      <c r="C419" s="214"/>
      <c r="D419" s="217"/>
      <c r="E419" s="214"/>
      <c r="F419" s="226"/>
      <c r="G419" s="227"/>
      <c r="H419" s="227"/>
      <c r="I419" s="227"/>
    </row>
    <row r="420" spans="2:9" x14ac:dyDescent="0.25">
      <c r="B420" s="211"/>
      <c r="C420" s="214"/>
      <c r="D420" s="217"/>
      <c r="E420" s="214"/>
      <c r="F420" s="226"/>
      <c r="G420" s="227"/>
      <c r="H420" s="227"/>
      <c r="I420" s="227"/>
    </row>
    <row r="421" spans="2:9" x14ac:dyDescent="0.25">
      <c r="B421" s="211"/>
      <c r="C421" s="214"/>
      <c r="D421" s="217"/>
      <c r="E421" s="214"/>
      <c r="F421" s="226"/>
      <c r="G421" s="227"/>
      <c r="H421" s="227"/>
      <c r="I421" s="227"/>
    </row>
    <row r="422" spans="2:9" ht="15.75" thickBot="1" x14ac:dyDescent="0.3">
      <c r="B422" s="212"/>
      <c r="C422" s="215"/>
      <c r="D422" s="218"/>
      <c r="E422" s="215"/>
      <c r="F422" s="228"/>
      <c r="G422" s="229"/>
      <c r="H422" s="229"/>
      <c r="I422" s="229"/>
    </row>
    <row r="425" spans="2:9" x14ac:dyDescent="0.25">
      <c r="B425" s="219" t="s">
        <v>237</v>
      </c>
      <c r="C425" s="220" t="s">
        <v>242</v>
      </c>
      <c r="D425" s="219" t="str">
        <f>VLOOKUP(D426,NS!$A$5:$D$60,2,0)</f>
        <v>Sales Discount</v>
      </c>
      <c r="E425" s="219"/>
      <c r="F425" s="219"/>
      <c r="G425" s="219"/>
      <c r="H425" s="219"/>
      <c r="I425" s="219"/>
    </row>
    <row r="426" spans="2:9" x14ac:dyDescent="0.25">
      <c r="B426" s="219" t="s">
        <v>238</v>
      </c>
      <c r="C426" s="220" t="s">
        <v>242</v>
      </c>
      <c r="D426" s="219" t="str">
        <f>NS!A37</f>
        <v>4-1400</v>
      </c>
      <c r="E426" s="219"/>
      <c r="F426" s="219"/>
      <c r="G426" s="219"/>
      <c r="H426" s="219"/>
      <c r="I426" s="219"/>
    </row>
    <row r="427" spans="2:9" ht="15.75" thickBot="1" x14ac:dyDescent="0.3">
      <c r="B427" s="219"/>
      <c r="C427" s="219"/>
      <c r="D427" s="219"/>
      <c r="E427" s="219"/>
      <c r="F427" s="219"/>
      <c r="G427" s="219"/>
      <c r="H427" s="219"/>
      <c r="I427" s="219"/>
    </row>
    <row r="428" spans="2:9" ht="15.75" thickBot="1" x14ac:dyDescent="0.3">
      <c r="B428" s="429" t="s">
        <v>107</v>
      </c>
      <c r="C428" s="430"/>
      <c r="D428" s="433" t="s">
        <v>109</v>
      </c>
      <c r="E428" s="433" t="s">
        <v>239</v>
      </c>
      <c r="F428" s="433" t="s">
        <v>111</v>
      </c>
      <c r="G428" s="433" t="s">
        <v>112</v>
      </c>
      <c r="H428" s="435" t="s">
        <v>150</v>
      </c>
      <c r="I428" s="436"/>
    </row>
    <row r="429" spans="2:9" ht="15.75" thickBot="1" x14ac:dyDescent="0.3">
      <c r="B429" s="431"/>
      <c r="C429" s="432"/>
      <c r="D429" s="434"/>
      <c r="E429" s="434"/>
      <c r="F429" s="434"/>
      <c r="G429" s="434"/>
      <c r="H429" s="221" t="s">
        <v>111</v>
      </c>
      <c r="I429" s="222" t="s">
        <v>112</v>
      </c>
    </row>
    <row r="430" spans="2:9" x14ac:dyDescent="0.25">
      <c r="B430" s="210" t="s">
        <v>156</v>
      </c>
      <c r="C430" s="213">
        <v>1</v>
      </c>
      <c r="D430" s="216" t="s">
        <v>240</v>
      </c>
      <c r="E430" s="213"/>
      <c r="F430" s="224"/>
      <c r="G430" s="225"/>
      <c r="H430" s="230">
        <f>VLOOKUP(D426,NS!$A$5:$D$60,3,0)</f>
        <v>17000000</v>
      </c>
      <c r="I430" s="230">
        <f>VLOOKUP(D426,NS!$A$5:$D$60,4,0)</f>
        <v>0</v>
      </c>
    </row>
    <row r="431" spans="2:9" x14ac:dyDescent="0.25">
      <c r="B431" s="223">
        <v>2020</v>
      </c>
      <c r="C431" s="214">
        <v>31</v>
      </c>
      <c r="D431" s="217" t="s">
        <v>243</v>
      </c>
      <c r="E431" s="214"/>
      <c r="F431" s="226">
        <f>REKAP!C9</f>
        <v>330000</v>
      </c>
      <c r="G431" s="227"/>
      <c r="H431" s="233">
        <f>H430+F431</f>
        <v>17330000</v>
      </c>
      <c r="I431" s="227"/>
    </row>
    <row r="432" spans="2:9" x14ac:dyDescent="0.25">
      <c r="B432" s="211"/>
      <c r="C432" s="214"/>
      <c r="D432" s="217"/>
      <c r="E432" s="214"/>
      <c r="F432" s="226"/>
      <c r="G432" s="227"/>
      <c r="H432" s="227"/>
      <c r="I432" s="227"/>
    </row>
    <row r="433" spans="2:9" x14ac:dyDescent="0.25">
      <c r="B433" s="211"/>
      <c r="C433" s="214"/>
      <c r="D433" s="217"/>
      <c r="E433" s="214"/>
      <c r="F433" s="226"/>
      <c r="G433" s="227"/>
      <c r="H433" s="227"/>
      <c r="I433" s="227"/>
    </row>
    <row r="434" spans="2:9" x14ac:dyDescent="0.25">
      <c r="B434" s="211"/>
      <c r="C434" s="214"/>
      <c r="D434" s="217"/>
      <c r="E434" s="214"/>
      <c r="F434" s="226"/>
      <c r="G434" s="227"/>
      <c r="H434" s="227"/>
      <c r="I434" s="227"/>
    </row>
    <row r="435" spans="2:9" x14ac:dyDescent="0.25">
      <c r="B435" s="211"/>
      <c r="C435" s="214"/>
      <c r="D435" s="217"/>
      <c r="E435" s="214"/>
      <c r="F435" s="226"/>
      <c r="G435" s="227"/>
      <c r="H435" s="227"/>
      <c r="I435" s="227"/>
    </row>
    <row r="436" spans="2:9" ht="15.75" thickBot="1" x14ac:dyDescent="0.3">
      <c r="B436" s="212"/>
      <c r="C436" s="215"/>
      <c r="D436" s="218"/>
      <c r="E436" s="215"/>
      <c r="F436" s="228"/>
      <c r="G436" s="229"/>
      <c r="H436" s="229"/>
      <c r="I436" s="229"/>
    </row>
    <row r="439" spans="2:9" x14ac:dyDescent="0.25">
      <c r="B439" s="219" t="s">
        <v>237</v>
      </c>
      <c r="C439" s="220" t="s">
        <v>242</v>
      </c>
      <c r="D439" s="219" t="str">
        <f>VLOOKUP(D440,NS!$A$5:$D$60,2,0)</f>
        <v>Sales Return</v>
      </c>
      <c r="E439" s="219"/>
      <c r="F439" s="219"/>
      <c r="G439" s="219"/>
      <c r="H439" s="219"/>
      <c r="I439" s="219"/>
    </row>
    <row r="440" spans="2:9" x14ac:dyDescent="0.25">
      <c r="B440" s="219" t="s">
        <v>238</v>
      </c>
      <c r="C440" s="220" t="s">
        <v>242</v>
      </c>
      <c r="D440" s="219" t="str">
        <f>NS!A38</f>
        <v>4-1500</v>
      </c>
      <c r="E440" s="219"/>
      <c r="F440" s="219"/>
      <c r="G440" s="219"/>
      <c r="H440" s="219"/>
      <c r="I440" s="219"/>
    </row>
    <row r="441" spans="2:9" ht="15.75" thickBot="1" x14ac:dyDescent="0.3">
      <c r="B441" s="219"/>
      <c r="C441" s="219"/>
      <c r="D441" s="219"/>
      <c r="E441" s="219"/>
      <c r="F441" s="219"/>
      <c r="G441" s="219"/>
      <c r="H441" s="219"/>
      <c r="I441" s="219"/>
    </row>
    <row r="442" spans="2:9" ht="15.75" thickBot="1" x14ac:dyDescent="0.3">
      <c r="B442" s="429" t="s">
        <v>107</v>
      </c>
      <c r="C442" s="430"/>
      <c r="D442" s="433" t="s">
        <v>109</v>
      </c>
      <c r="E442" s="433" t="s">
        <v>239</v>
      </c>
      <c r="F442" s="433" t="s">
        <v>111</v>
      </c>
      <c r="G442" s="433" t="s">
        <v>112</v>
      </c>
      <c r="H442" s="435" t="s">
        <v>150</v>
      </c>
      <c r="I442" s="436"/>
    </row>
    <row r="443" spans="2:9" ht="15.75" thickBot="1" x14ac:dyDescent="0.3">
      <c r="B443" s="431"/>
      <c r="C443" s="432"/>
      <c r="D443" s="434"/>
      <c r="E443" s="434"/>
      <c r="F443" s="434"/>
      <c r="G443" s="434"/>
      <c r="H443" s="221" t="s">
        <v>111</v>
      </c>
      <c r="I443" s="222" t="s">
        <v>112</v>
      </c>
    </row>
    <row r="444" spans="2:9" x14ac:dyDescent="0.25">
      <c r="B444" s="210" t="s">
        <v>156</v>
      </c>
      <c r="C444" s="213">
        <v>1</v>
      </c>
      <c r="D444" s="216" t="s">
        <v>240</v>
      </c>
      <c r="E444" s="213"/>
      <c r="F444" s="224"/>
      <c r="G444" s="225"/>
      <c r="H444" s="234">
        <f>VLOOKUP(D440,NS!$A$5:$D$60,3,0)</f>
        <v>20000000</v>
      </c>
      <c r="I444" s="230">
        <f>VLOOKUP(D440,NS!$A$5:$D$60,4,0)</f>
        <v>0</v>
      </c>
    </row>
    <row r="445" spans="2:9" x14ac:dyDescent="0.25">
      <c r="B445" s="223">
        <v>2020</v>
      </c>
      <c r="C445" s="214">
        <v>31</v>
      </c>
      <c r="D445" s="217" t="s">
        <v>243</v>
      </c>
      <c r="E445" s="214"/>
      <c r="F445" s="226"/>
      <c r="G445" s="227"/>
      <c r="H445" s="227"/>
      <c r="I445" s="227"/>
    </row>
    <row r="446" spans="2:9" x14ac:dyDescent="0.25">
      <c r="B446" s="211"/>
      <c r="C446" s="214"/>
      <c r="D446" s="217"/>
      <c r="E446" s="214"/>
      <c r="F446" s="226"/>
      <c r="G446" s="227"/>
      <c r="H446" s="227"/>
      <c r="I446" s="227"/>
    </row>
    <row r="447" spans="2:9" x14ac:dyDescent="0.25">
      <c r="B447" s="211"/>
      <c r="C447" s="214"/>
      <c r="D447" s="217"/>
      <c r="E447" s="214"/>
      <c r="F447" s="226"/>
      <c r="G447" s="227"/>
      <c r="H447" s="227"/>
      <c r="I447" s="227"/>
    </row>
    <row r="448" spans="2:9" x14ac:dyDescent="0.25">
      <c r="B448" s="211"/>
      <c r="C448" s="214"/>
      <c r="D448" s="217"/>
      <c r="E448" s="214"/>
      <c r="F448" s="226"/>
      <c r="G448" s="227"/>
      <c r="H448" s="227"/>
      <c r="I448" s="227"/>
    </row>
    <row r="449" spans="2:9" x14ac:dyDescent="0.25">
      <c r="B449" s="211"/>
      <c r="C449" s="214"/>
      <c r="D449" s="217"/>
      <c r="E449" s="214"/>
      <c r="F449" s="226"/>
      <c r="G449" s="227"/>
      <c r="H449" s="227"/>
      <c r="I449" s="227"/>
    </row>
    <row r="450" spans="2:9" ht="15.75" thickBot="1" x14ac:dyDescent="0.3">
      <c r="B450" s="212"/>
      <c r="C450" s="215"/>
      <c r="D450" s="218"/>
      <c r="E450" s="215"/>
      <c r="F450" s="228"/>
      <c r="G450" s="229"/>
      <c r="H450" s="229"/>
      <c r="I450" s="229"/>
    </row>
    <row r="453" spans="2:9" x14ac:dyDescent="0.25">
      <c r="B453" s="219" t="s">
        <v>237</v>
      </c>
      <c r="C453" s="220" t="s">
        <v>242</v>
      </c>
      <c r="D453" s="219" t="str">
        <f>VLOOKUP(D454,NS!$A$5:$D$60,2,0)</f>
        <v>Cost of Goods Sold</v>
      </c>
      <c r="E453" s="219"/>
      <c r="F453" s="219"/>
      <c r="G453" s="219"/>
      <c r="H453" s="219"/>
      <c r="I453" s="219"/>
    </row>
    <row r="454" spans="2:9" x14ac:dyDescent="0.25">
      <c r="B454" s="219" t="s">
        <v>238</v>
      </c>
      <c r="C454" s="220" t="s">
        <v>242</v>
      </c>
      <c r="D454" s="219" t="str">
        <f>NS!A39</f>
        <v>5-1100</v>
      </c>
      <c r="E454" s="219"/>
      <c r="F454" s="219"/>
      <c r="G454" s="219"/>
      <c r="H454" s="219"/>
      <c r="I454" s="219"/>
    </row>
    <row r="455" spans="2:9" ht="15.75" thickBot="1" x14ac:dyDescent="0.3">
      <c r="B455" s="219"/>
      <c r="C455" s="219"/>
      <c r="D455" s="219"/>
      <c r="E455" s="219"/>
      <c r="F455" s="219"/>
      <c r="G455" s="219"/>
      <c r="H455" s="219"/>
      <c r="I455" s="219"/>
    </row>
    <row r="456" spans="2:9" ht="15.75" thickBot="1" x14ac:dyDescent="0.3">
      <c r="B456" s="429" t="s">
        <v>107</v>
      </c>
      <c r="C456" s="430"/>
      <c r="D456" s="433" t="s">
        <v>109</v>
      </c>
      <c r="E456" s="433" t="s">
        <v>239</v>
      </c>
      <c r="F456" s="433" t="s">
        <v>111</v>
      </c>
      <c r="G456" s="433" t="s">
        <v>112</v>
      </c>
      <c r="H456" s="435" t="s">
        <v>150</v>
      </c>
      <c r="I456" s="436"/>
    </row>
    <row r="457" spans="2:9" ht="15.75" thickBot="1" x14ac:dyDescent="0.3">
      <c r="B457" s="431"/>
      <c r="C457" s="432"/>
      <c r="D457" s="434"/>
      <c r="E457" s="434"/>
      <c r="F457" s="434"/>
      <c r="G457" s="434"/>
      <c r="H457" s="221" t="s">
        <v>111</v>
      </c>
      <c r="I457" s="222" t="s">
        <v>112</v>
      </c>
    </row>
    <row r="458" spans="2:9" x14ac:dyDescent="0.25">
      <c r="B458" s="210" t="s">
        <v>156</v>
      </c>
      <c r="C458" s="213">
        <v>1</v>
      </c>
      <c r="D458" s="216" t="s">
        <v>240</v>
      </c>
      <c r="E458" s="213"/>
      <c r="F458" s="224"/>
      <c r="G458" s="225"/>
      <c r="H458" s="230">
        <f>VLOOKUP(D454,NS!$A$5:$D$60,3,0)</f>
        <v>646880000</v>
      </c>
      <c r="I458" s="230">
        <f>VLOOKUP(D454,NS!$A$5:$D$60,4,0)</f>
        <v>0</v>
      </c>
    </row>
    <row r="459" spans="2:9" x14ac:dyDescent="0.25">
      <c r="B459" s="223">
        <v>2020</v>
      </c>
      <c r="C459" s="214">
        <v>31</v>
      </c>
      <c r="D459" s="217" t="s">
        <v>243</v>
      </c>
      <c r="E459" s="214"/>
      <c r="F459" s="226">
        <f>REKAP!C10</f>
        <v>18000000</v>
      </c>
      <c r="G459" s="227"/>
      <c r="H459" s="227">
        <f>H458+F459</f>
        <v>664880000</v>
      </c>
      <c r="I459" s="227"/>
    </row>
    <row r="460" spans="2:9" x14ac:dyDescent="0.25">
      <c r="B460" s="211"/>
      <c r="C460" s="214">
        <v>31</v>
      </c>
      <c r="D460" s="217" t="s">
        <v>243</v>
      </c>
      <c r="E460" s="214"/>
      <c r="F460" s="226">
        <f>REKAP!C35</f>
        <v>110600000</v>
      </c>
      <c r="G460" s="227"/>
      <c r="H460" s="227">
        <f>H459+F460</f>
        <v>775480000</v>
      </c>
      <c r="I460" s="227"/>
    </row>
    <row r="461" spans="2:9" x14ac:dyDescent="0.25">
      <c r="B461" s="211"/>
      <c r="C461" s="214"/>
      <c r="D461" s="217"/>
      <c r="E461" s="214"/>
      <c r="F461" s="226"/>
      <c r="G461" s="227"/>
      <c r="H461" s="227"/>
      <c r="I461" s="227"/>
    </row>
    <row r="462" spans="2:9" x14ac:dyDescent="0.25">
      <c r="B462" s="211"/>
      <c r="C462" s="214"/>
      <c r="D462" s="217"/>
      <c r="E462" s="214"/>
      <c r="F462" s="226"/>
      <c r="G462" s="227"/>
      <c r="H462" s="227"/>
      <c r="I462" s="227"/>
    </row>
    <row r="463" spans="2:9" x14ac:dyDescent="0.25">
      <c r="B463" s="211"/>
      <c r="C463" s="214"/>
      <c r="D463" s="217"/>
      <c r="E463" s="214"/>
      <c r="F463" s="226"/>
      <c r="G463" s="227"/>
      <c r="H463" s="227"/>
      <c r="I463" s="227"/>
    </row>
    <row r="464" spans="2:9" ht="15.75" thickBot="1" x14ac:dyDescent="0.3">
      <c r="B464" s="212"/>
      <c r="C464" s="215"/>
      <c r="D464" s="218"/>
      <c r="E464" s="215"/>
      <c r="F464" s="228"/>
      <c r="G464" s="229"/>
      <c r="H464" s="229"/>
      <c r="I464" s="229"/>
    </row>
    <row r="467" spans="2:9" x14ac:dyDescent="0.25">
      <c r="B467" s="219" t="s">
        <v>237</v>
      </c>
      <c r="C467" s="220" t="s">
        <v>242</v>
      </c>
      <c r="D467" s="219" t="str">
        <f>VLOOKUP(D468,NS!$A$5:$D$60,2,0)</f>
        <v>Freight Paid</v>
      </c>
      <c r="E467" s="219"/>
      <c r="F467" s="219"/>
      <c r="G467" s="219"/>
      <c r="H467" s="219"/>
      <c r="I467" s="219"/>
    </row>
    <row r="468" spans="2:9" x14ac:dyDescent="0.25">
      <c r="B468" s="219" t="s">
        <v>238</v>
      </c>
      <c r="C468" s="220" t="s">
        <v>242</v>
      </c>
      <c r="D468" s="219" t="str">
        <f>NS!A40</f>
        <v>5-1200</v>
      </c>
      <c r="E468" s="219"/>
      <c r="F468" s="219"/>
      <c r="G468" s="219"/>
      <c r="H468" s="219"/>
      <c r="I468" s="219"/>
    </row>
    <row r="469" spans="2:9" ht="15.75" thickBot="1" x14ac:dyDescent="0.3">
      <c r="B469" s="219"/>
      <c r="C469" s="219"/>
      <c r="D469" s="219"/>
      <c r="E469" s="219"/>
      <c r="F469" s="219"/>
      <c r="G469" s="219"/>
      <c r="H469" s="219"/>
      <c r="I469" s="219"/>
    </row>
    <row r="470" spans="2:9" ht="15.75" thickBot="1" x14ac:dyDescent="0.3">
      <c r="B470" s="429" t="s">
        <v>107</v>
      </c>
      <c r="C470" s="430"/>
      <c r="D470" s="433" t="s">
        <v>109</v>
      </c>
      <c r="E470" s="433" t="s">
        <v>239</v>
      </c>
      <c r="F470" s="433" t="s">
        <v>111</v>
      </c>
      <c r="G470" s="433" t="s">
        <v>112</v>
      </c>
      <c r="H470" s="435" t="s">
        <v>150</v>
      </c>
      <c r="I470" s="436"/>
    </row>
    <row r="471" spans="2:9" ht="15.75" thickBot="1" x14ac:dyDescent="0.3">
      <c r="B471" s="431"/>
      <c r="C471" s="432"/>
      <c r="D471" s="434"/>
      <c r="E471" s="434"/>
      <c r="F471" s="434"/>
      <c r="G471" s="434"/>
      <c r="H471" s="221" t="s">
        <v>111</v>
      </c>
      <c r="I471" s="222" t="s">
        <v>112</v>
      </c>
    </row>
    <row r="472" spans="2:9" x14ac:dyDescent="0.25">
      <c r="B472" s="210" t="s">
        <v>156</v>
      </c>
      <c r="C472" s="213">
        <v>1</v>
      </c>
      <c r="D472" s="216" t="s">
        <v>240</v>
      </c>
      <c r="E472" s="213"/>
      <c r="F472" s="224"/>
      <c r="G472" s="225"/>
      <c r="H472" s="234">
        <f>VLOOKUP(D468,NS!$A$5:$D$60,3,0)</f>
        <v>2440000</v>
      </c>
      <c r="I472" s="230">
        <f>VLOOKUP(D468,NS!$A$5:$D$60,4,0)</f>
        <v>0</v>
      </c>
    </row>
    <row r="473" spans="2:9" x14ac:dyDescent="0.25">
      <c r="B473" s="223">
        <v>2020</v>
      </c>
      <c r="C473" s="214">
        <v>31</v>
      </c>
      <c r="D473" s="217" t="s">
        <v>243</v>
      </c>
      <c r="E473" s="214"/>
      <c r="F473" s="226"/>
      <c r="G473" s="227"/>
      <c r="H473" s="227"/>
      <c r="I473" s="227"/>
    </row>
    <row r="474" spans="2:9" x14ac:dyDescent="0.25">
      <c r="B474" s="211"/>
      <c r="C474" s="214"/>
      <c r="D474" s="217"/>
      <c r="E474" s="214"/>
      <c r="F474" s="226"/>
      <c r="G474" s="227"/>
      <c r="H474" s="227"/>
      <c r="I474" s="227"/>
    </row>
    <row r="475" spans="2:9" x14ac:dyDescent="0.25">
      <c r="B475" s="211"/>
      <c r="C475" s="214"/>
      <c r="D475" s="217"/>
      <c r="E475" s="214"/>
      <c r="F475" s="226"/>
      <c r="G475" s="227"/>
      <c r="H475" s="227"/>
      <c r="I475" s="227"/>
    </row>
    <row r="476" spans="2:9" x14ac:dyDescent="0.25">
      <c r="B476" s="211"/>
      <c r="C476" s="214"/>
      <c r="D476" s="217"/>
      <c r="E476" s="214"/>
      <c r="F476" s="226"/>
      <c r="G476" s="227"/>
      <c r="H476" s="227"/>
      <c r="I476" s="227"/>
    </row>
    <row r="477" spans="2:9" x14ac:dyDescent="0.25">
      <c r="B477" s="211"/>
      <c r="C477" s="214"/>
      <c r="D477" s="217"/>
      <c r="E477" s="214"/>
      <c r="F477" s="226"/>
      <c r="G477" s="227"/>
      <c r="H477" s="227"/>
      <c r="I477" s="227"/>
    </row>
    <row r="478" spans="2:9" ht="15.75" thickBot="1" x14ac:dyDescent="0.3">
      <c r="B478" s="212"/>
      <c r="C478" s="215"/>
      <c r="D478" s="218"/>
      <c r="E478" s="215"/>
      <c r="F478" s="228"/>
      <c r="G478" s="229"/>
      <c r="H478" s="229"/>
      <c r="I478" s="229"/>
    </row>
    <row r="481" spans="2:9" x14ac:dyDescent="0.25">
      <c r="B481" s="219" t="s">
        <v>237</v>
      </c>
      <c r="C481" s="220" t="s">
        <v>242</v>
      </c>
      <c r="D481" s="219" t="str">
        <f>VLOOKUP(D482,NS!$A$5:$D$60,2,0)</f>
        <v>Purchase Discount</v>
      </c>
      <c r="E481" s="219"/>
      <c r="F481" s="219"/>
      <c r="G481" s="219"/>
      <c r="H481" s="219"/>
      <c r="I481" s="219"/>
    </row>
    <row r="482" spans="2:9" x14ac:dyDescent="0.25">
      <c r="B482" s="219" t="s">
        <v>238</v>
      </c>
      <c r="C482" s="220" t="s">
        <v>242</v>
      </c>
      <c r="D482" s="219" t="str">
        <f>NS!A41</f>
        <v>5-1300</v>
      </c>
      <c r="E482" s="219"/>
      <c r="F482" s="219"/>
      <c r="G482" s="219"/>
      <c r="H482" s="219"/>
      <c r="I482" s="219"/>
    </row>
    <row r="483" spans="2:9" ht="15.75" thickBot="1" x14ac:dyDescent="0.3">
      <c r="B483" s="219"/>
      <c r="C483" s="219"/>
      <c r="D483" s="219"/>
      <c r="E483" s="219"/>
      <c r="F483" s="219"/>
      <c r="G483" s="219"/>
      <c r="H483" s="219"/>
      <c r="I483" s="219"/>
    </row>
    <row r="484" spans="2:9" ht="15.75" thickBot="1" x14ac:dyDescent="0.3">
      <c r="B484" s="429" t="s">
        <v>107</v>
      </c>
      <c r="C484" s="430"/>
      <c r="D484" s="433" t="s">
        <v>109</v>
      </c>
      <c r="E484" s="433" t="s">
        <v>239</v>
      </c>
      <c r="F484" s="433" t="s">
        <v>111</v>
      </c>
      <c r="G484" s="433" t="s">
        <v>112</v>
      </c>
      <c r="H484" s="435" t="s">
        <v>150</v>
      </c>
      <c r="I484" s="436"/>
    </row>
    <row r="485" spans="2:9" ht="15.75" thickBot="1" x14ac:dyDescent="0.3">
      <c r="B485" s="431"/>
      <c r="C485" s="432"/>
      <c r="D485" s="434"/>
      <c r="E485" s="434"/>
      <c r="F485" s="434"/>
      <c r="G485" s="434"/>
      <c r="H485" s="221" t="s">
        <v>111</v>
      </c>
      <c r="I485" s="222" t="s">
        <v>112</v>
      </c>
    </row>
    <row r="486" spans="2:9" x14ac:dyDescent="0.25">
      <c r="B486" s="210" t="s">
        <v>156</v>
      </c>
      <c r="C486" s="213">
        <v>1</v>
      </c>
      <c r="D486" s="216" t="s">
        <v>240</v>
      </c>
      <c r="E486" s="213"/>
      <c r="F486" s="224"/>
      <c r="G486" s="225"/>
      <c r="H486" s="230">
        <f>VLOOKUP(D482,NS!$A$5:$D$60,3,0)</f>
        <v>0</v>
      </c>
      <c r="I486" s="230">
        <f>VLOOKUP(D482,NS!$A$5:$D$60,4,0)</f>
        <v>2180000</v>
      </c>
    </row>
    <row r="487" spans="2:9" x14ac:dyDescent="0.25">
      <c r="B487" s="223">
        <v>2020</v>
      </c>
      <c r="C487" s="214">
        <v>31</v>
      </c>
      <c r="D487" s="217" t="s">
        <v>243</v>
      </c>
      <c r="E487" s="214"/>
      <c r="F487" s="226"/>
      <c r="G487" s="227">
        <f>REKAP!E22</f>
        <v>1760000</v>
      </c>
      <c r="H487" s="227"/>
      <c r="I487" s="233">
        <f>I486+G487</f>
        <v>3940000</v>
      </c>
    </row>
    <row r="488" spans="2:9" x14ac:dyDescent="0.25">
      <c r="B488" s="211"/>
      <c r="C488" s="214"/>
      <c r="D488" s="217"/>
      <c r="E488" s="214"/>
      <c r="F488" s="226"/>
      <c r="G488" s="227"/>
      <c r="H488" s="227"/>
      <c r="I488" s="227"/>
    </row>
    <row r="489" spans="2:9" x14ac:dyDescent="0.25">
      <c r="B489" s="211"/>
      <c r="C489" s="214"/>
      <c r="D489" s="217"/>
      <c r="E489" s="214"/>
      <c r="F489" s="226"/>
      <c r="G489" s="227"/>
      <c r="H489" s="227"/>
      <c r="I489" s="227"/>
    </row>
    <row r="490" spans="2:9" x14ac:dyDescent="0.25">
      <c r="B490" s="211"/>
      <c r="C490" s="214"/>
      <c r="D490" s="217"/>
      <c r="E490" s="214"/>
      <c r="F490" s="226"/>
      <c r="G490" s="227"/>
      <c r="H490" s="227"/>
      <c r="I490" s="227"/>
    </row>
    <row r="491" spans="2:9" x14ac:dyDescent="0.25">
      <c r="B491" s="211"/>
      <c r="C491" s="214"/>
      <c r="D491" s="217"/>
      <c r="E491" s="214"/>
      <c r="F491" s="226"/>
      <c r="G491" s="227"/>
      <c r="H491" s="227"/>
      <c r="I491" s="227"/>
    </row>
    <row r="492" spans="2:9" ht="15.75" thickBot="1" x14ac:dyDescent="0.3">
      <c r="B492" s="212"/>
      <c r="C492" s="215"/>
      <c r="D492" s="218"/>
      <c r="E492" s="215"/>
      <c r="F492" s="228"/>
      <c r="G492" s="229"/>
      <c r="H492" s="229"/>
      <c r="I492" s="229"/>
    </row>
    <row r="495" spans="2:9" x14ac:dyDescent="0.25">
      <c r="B495" s="219" t="s">
        <v>237</v>
      </c>
      <c r="C495" s="220" t="s">
        <v>242</v>
      </c>
      <c r="D495" s="219" t="str">
        <f>VLOOKUP(D496,NS!$A$5:$D$60,2,0)</f>
        <v>Advertising Expense</v>
      </c>
      <c r="E495" s="219"/>
      <c r="F495" s="219"/>
      <c r="G495" s="219"/>
      <c r="H495" s="219"/>
      <c r="I495" s="219"/>
    </row>
    <row r="496" spans="2:9" x14ac:dyDescent="0.25">
      <c r="B496" s="219" t="s">
        <v>238</v>
      </c>
      <c r="C496" s="220" t="s">
        <v>242</v>
      </c>
      <c r="D496" s="219" t="str">
        <f>NS!A42</f>
        <v>6-1100</v>
      </c>
      <c r="E496" s="219"/>
      <c r="F496" s="219"/>
      <c r="G496" s="219"/>
      <c r="H496" s="219"/>
      <c r="I496" s="219"/>
    </row>
    <row r="497" spans="2:9" ht="15.75" thickBot="1" x14ac:dyDescent="0.3">
      <c r="B497" s="219"/>
      <c r="C497" s="219"/>
      <c r="D497" s="219"/>
      <c r="E497" s="219"/>
      <c r="F497" s="219"/>
      <c r="G497" s="219"/>
      <c r="H497" s="219"/>
      <c r="I497" s="219"/>
    </row>
    <row r="498" spans="2:9" ht="15.75" thickBot="1" x14ac:dyDescent="0.3">
      <c r="B498" s="429" t="s">
        <v>107</v>
      </c>
      <c r="C498" s="430"/>
      <c r="D498" s="433" t="s">
        <v>109</v>
      </c>
      <c r="E498" s="433" t="s">
        <v>239</v>
      </c>
      <c r="F498" s="433" t="s">
        <v>111</v>
      </c>
      <c r="G498" s="433" t="s">
        <v>112</v>
      </c>
      <c r="H498" s="435" t="s">
        <v>150</v>
      </c>
      <c r="I498" s="436"/>
    </row>
    <row r="499" spans="2:9" ht="15.75" thickBot="1" x14ac:dyDescent="0.3">
      <c r="B499" s="431"/>
      <c r="C499" s="432"/>
      <c r="D499" s="434"/>
      <c r="E499" s="434"/>
      <c r="F499" s="434"/>
      <c r="G499" s="434"/>
      <c r="H499" s="221" t="s">
        <v>111</v>
      </c>
      <c r="I499" s="222" t="s">
        <v>112</v>
      </c>
    </row>
    <row r="500" spans="2:9" x14ac:dyDescent="0.25">
      <c r="B500" s="210" t="s">
        <v>156</v>
      </c>
      <c r="C500" s="213">
        <v>1</v>
      </c>
      <c r="D500" s="216" t="s">
        <v>240</v>
      </c>
      <c r="E500" s="213"/>
      <c r="F500" s="224"/>
      <c r="G500" s="225"/>
      <c r="H500" s="230">
        <f>VLOOKUP(D496,NS!$A$5:$D$60,3,0)</f>
        <v>28000000</v>
      </c>
      <c r="I500" s="230">
        <f>VLOOKUP(D496,NS!$A$5:$D$60,4,0)</f>
        <v>0</v>
      </c>
    </row>
    <row r="501" spans="2:9" x14ac:dyDescent="0.25">
      <c r="B501" s="223">
        <v>2020</v>
      </c>
      <c r="C501" s="214">
        <v>31</v>
      </c>
      <c r="D501" s="217" t="s">
        <v>243</v>
      </c>
      <c r="E501" s="214"/>
      <c r="F501" s="226">
        <f>REKAP!C73</f>
        <v>900000</v>
      </c>
      <c r="G501" s="227"/>
      <c r="H501" s="233">
        <f>H500+F501</f>
        <v>28900000</v>
      </c>
      <c r="I501" s="227"/>
    </row>
    <row r="502" spans="2:9" x14ac:dyDescent="0.25">
      <c r="B502" s="211"/>
      <c r="C502" s="214"/>
      <c r="D502" s="217"/>
      <c r="E502" s="214"/>
      <c r="F502" s="226"/>
      <c r="G502" s="227"/>
      <c r="H502" s="227"/>
      <c r="I502" s="227"/>
    </row>
    <row r="503" spans="2:9" x14ac:dyDescent="0.25">
      <c r="B503" s="211"/>
      <c r="C503" s="214"/>
      <c r="D503" s="217"/>
      <c r="E503" s="214"/>
      <c r="F503" s="226"/>
      <c r="G503" s="227"/>
      <c r="H503" s="227"/>
      <c r="I503" s="227"/>
    </row>
    <row r="504" spans="2:9" x14ac:dyDescent="0.25">
      <c r="B504" s="211"/>
      <c r="C504" s="214"/>
      <c r="D504" s="217"/>
      <c r="E504" s="214"/>
      <c r="F504" s="226"/>
      <c r="G504" s="227"/>
      <c r="H504" s="227"/>
      <c r="I504" s="227"/>
    </row>
    <row r="505" spans="2:9" x14ac:dyDescent="0.25">
      <c r="B505" s="211"/>
      <c r="C505" s="214"/>
      <c r="D505" s="217"/>
      <c r="E505" s="214"/>
      <c r="F505" s="226"/>
      <c r="G505" s="227"/>
      <c r="H505" s="227"/>
      <c r="I505" s="227"/>
    </row>
    <row r="506" spans="2:9" ht="15.75" thickBot="1" x14ac:dyDescent="0.3">
      <c r="B506" s="212"/>
      <c r="C506" s="215"/>
      <c r="D506" s="218"/>
      <c r="E506" s="215"/>
      <c r="F506" s="228"/>
      <c r="G506" s="229"/>
      <c r="H506" s="229"/>
      <c r="I506" s="229"/>
    </row>
    <row r="509" spans="2:9" x14ac:dyDescent="0.25">
      <c r="B509" s="219" t="s">
        <v>237</v>
      </c>
      <c r="C509" s="220" t="s">
        <v>242</v>
      </c>
      <c r="D509" s="219" t="str">
        <f>VLOOKUP(D510,NS!$A$5:$D$60,2,0)</f>
        <v>In Store Promotion Expense</v>
      </c>
      <c r="E509" s="219"/>
      <c r="F509" s="219"/>
      <c r="G509" s="219"/>
      <c r="H509" s="219"/>
      <c r="I509" s="219"/>
    </row>
    <row r="510" spans="2:9" x14ac:dyDescent="0.25">
      <c r="B510" s="219" t="s">
        <v>238</v>
      </c>
      <c r="C510" s="220" t="s">
        <v>242</v>
      </c>
      <c r="D510" s="219" t="str">
        <f>NS!A43</f>
        <v>6-1200</v>
      </c>
      <c r="E510" s="219"/>
      <c r="F510" s="219"/>
      <c r="G510" s="219"/>
      <c r="H510" s="219"/>
      <c r="I510" s="219"/>
    </row>
    <row r="511" spans="2:9" ht="15.75" thickBot="1" x14ac:dyDescent="0.3">
      <c r="B511" s="219"/>
      <c r="C511" s="219"/>
      <c r="D511" s="219"/>
      <c r="E511" s="219"/>
      <c r="F511" s="219"/>
      <c r="G511" s="219"/>
      <c r="H511" s="219"/>
      <c r="I511" s="219"/>
    </row>
    <row r="512" spans="2:9" ht="15.75" thickBot="1" x14ac:dyDescent="0.3">
      <c r="B512" s="429" t="s">
        <v>107</v>
      </c>
      <c r="C512" s="430"/>
      <c r="D512" s="433" t="s">
        <v>109</v>
      </c>
      <c r="E512" s="433" t="s">
        <v>239</v>
      </c>
      <c r="F512" s="433" t="s">
        <v>111</v>
      </c>
      <c r="G512" s="433" t="s">
        <v>112</v>
      </c>
      <c r="H512" s="435" t="s">
        <v>150</v>
      </c>
      <c r="I512" s="436"/>
    </row>
    <row r="513" spans="2:9" ht="15.75" thickBot="1" x14ac:dyDescent="0.3">
      <c r="B513" s="431"/>
      <c r="C513" s="432"/>
      <c r="D513" s="434"/>
      <c r="E513" s="434"/>
      <c r="F513" s="434"/>
      <c r="G513" s="434"/>
      <c r="H513" s="221" t="s">
        <v>111</v>
      </c>
      <c r="I513" s="222" t="s">
        <v>112</v>
      </c>
    </row>
    <row r="514" spans="2:9" x14ac:dyDescent="0.25">
      <c r="B514" s="210" t="s">
        <v>156</v>
      </c>
      <c r="C514" s="213">
        <v>1</v>
      </c>
      <c r="D514" s="216" t="s">
        <v>240</v>
      </c>
      <c r="E514" s="213"/>
      <c r="F514" s="224"/>
      <c r="G514" s="225"/>
      <c r="H514" s="234">
        <f>VLOOKUP(D510,NS!$A$5:$D$60,3,0)</f>
        <v>16000000</v>
      </c>
      <c r="I514" s="230">
        <f>VLOOKUP(D510,NS!$A$5:$D$60,4,0)</f>
        <v>0</v>
      </c>
    </row>
    <row r="515" spans="2:9" x14ac:dyDescent="0.25">
      <c r="B515" s="223">
        <v>2020</v>
      </c>
      <c r="C515" s="214">
        <v>31</v>
      </c>
      <c r="D515" s="217" t="s">
        <v>243</v>
      </c>
      <c r="E515" s="214"/>
      <c r="F515" s="226"/>
      <c r="G515" s="227"/>
      <c r="H515" s="227"/>
      <c r="I515" s="227"/>
    </row>
    <row r="516" spans="2:9" x14ac:dyDescent="0.25">
      <c r="B516" s="211"/>
      <c r="C516" s="214"/>
      <c r="D516" s="217"/>
      <c r="E516" s="214"/>
      <c r="F516" s="226"/>
      <c r="G516" s="227"/>
      <c r="H516" s="227"/>
      <c r="I516" s="227"/>
    </row>
    <row r="517" spans="2:9" x14ac:dyDescent="0.25">
      <c r="B517" s="211"/>
      <c r="C517" s="214"/>
      <c r="D517" s="217"/>
      <c r="E517" s="214"/>
      <c r="F517" s="226"/>
      <c r="G517" s="227"/>
      <c r="H517" s="227"/>
      <c r="I517" s="227"/>
    </row>
    <row r="518" spans="2:9" x14ac:dyDescent="0.25">
      <c r="B518" s="211"/>
      <c r="C518" s="214"/>
      <c r="D518" s="217"/>
      <c r="E518" s="214"/>
      <c r="F518" s="226"/>
      <c r="G518" s="227"/>
      <c r="H518" s="227"/>
      <c r="I518" s="227"/>
    </row>
    <row r="519" spans="2:9" x14ac:dyDescent="0.25">
      <c r="B519" s="211"/>
      <c r="C519" s="214"/>
      <c r="D519" s="217"/>
      <c r="E519" s="214"/>
      <c r="F519" s="226"/>
      <c r="G519" s="227"/>
      <c r="H519" s="227"/>
      <c r="I519" s="227"/>
    </row>
    <row r="520" spans="2:9" ht="15.75" thickBot="1" x14ac:dyDescent="0.3">
      <c r="B520" s="212"/>
      <c r="C520" s="215"/>
      <c r="D520" s="218"/>
      <c r="E520" s="215"/>
      <c r="F520" s="228"/>
      <c r="G520" s="229"/>
      <c r="H520" s="229"/>
      <c r="I520" s="229"/>
    </row>
    <row r="523" spans="2:9" x14ac:dyDescent="0.25">
      <c r="B523" s="219" t="s">
        <v>237</v>
      </c>
      <c r="C523" s="220" t="s">
        <v>242</v>
      </c>
      <c r="D523" s="219" t="str">
        <f>VLOOKUP(D524,NS!$A$5:$D$60,2,0)</f>
        <v>Utility Expense</v>
      </c>
      <c r="E523" s="219"/>
      <c r="F523" s="219"/>
      <c r="G523" s="219"/>
      <c r="H523" s="219"/>
      <c r="I523" s="219"/>
    </row>
    <row r="524" spans="2:9" x14ac:dyDescent="0.25">
      <c r="B524" s="219" t="s">
        <v>238</v>
      </c>
      <c r="C524" s="220" t="s">
        <v>242</v>
      </c>
      <c r="D524" s="231" t="str">
        <f>NS!A44</f>
        <v>6-2100</v>
      </c>
      <c r="E524" s="219"/>
      <c r="F524" s="219"/>
      <c r="G524" s="219"/>
      <c r="H524" s="219"/>
      <c r="I524" s="219"/>
    </row>
    <row r="525" spans="2:9" ht="15.75" thickBot="1" x14ac:dyDescent="0.3">
      <c r="B525" s="219"/>
      <c r="C525" s="219"/>
      <c r="D525" s="219"/>
      <c r="E525" s="219"/>
      <c r="F525" s="219"/>
      <c r="G525" s="219"/>
      <c r="H525" s="219"/>
      <c r="I525" s="219"/>
    </row>
    <row r="526" spans="2:9" ht="15.75" thickBot="1" x14ac:dyDescent="0.3">
      <c r="B526" s="429" t="s">
        <v>107</v>
      </c>
      <c r="C526" s="430"/>
      <c r="D526" s="433" t="s">
        <v>109</v>
      </c>
      <c r="E526" s="433" t="s">
        <v>239</v>
      </c>
      <c r="F526" s="433" t="s">
        <v>111</v>
      </c>
      <c r="G526" s="433" t="s">
        <v>112</v>
      </c>
      <c r="H526" s="435" t="s">
        <v>150</v>
      </c>
      <c r="I526" s="436"/>
    </row>
    <row r="527" spans="2:9" ht="15.75" thickBot="1" x14ac:dyDescent="0.3">
      <c r="B527" s="431"/>
      <c r="C527" s="432"/>
      <c r="D527" s="434"/>
      <c r="E527" s="434"/>
      <c r="F527" s="434"/>
      <c r="G527" s="434"/>
      <c r="H527" s="221" t="s">
        <v>111</v>
      </c>
      <c r="I527" s="222" t="s">
        <v>112</v>
      </c>
    </row>
    <row r="528" spans="2:9" x14ac:dyDescent="0.25">
      <c r="B528" s="210" t="s">
        <v>156</v>
      </c>
      <c r="C528" s="213">
        <v>1</v>
      </c>
      <c r="D528" s="216" t="s">
        <v>240</v>
      </c>
      <c r="E528" s="213"/>
      <c r="F528" s="224"/>
      <c r="G528" s="225"/>
      <c r="H528" s="234">
        <f>VLOOKUP(D524,NS!$A$5:$D$60,3,0)</f>
        <v>14400000</v>
      </c>
      <c r="I528" s="230">
        <f>VLOOKUP(D524,NS!$A$5:$D$60,4,0)</f>
        <v>0</v>
      </c>
    </row>
    <row r="529" spans="2:9" x14ac:dyDescent="0.25">
      <c r="B529" s="223">
        <v>2020</v>
      </c>
      <c r="C529" s="214">
        <v>31</v>
      </c>
      <c r="D529" s="217" t="s">
        <v>243</v>
      </c>
      <c r="E529" s="214"/>
      <c r="F529" s="226"/>
      <c r="G529" s="227"/>
      <c r="H529" s="227"/>
      <c r="I529" s="227"/>
    </row>
    <row r="530" spans="2:9" x14ac:dyDescent="0.25">
      <c r="B530" s="211"/>
      <c r="C530" s="214"/>
      <c r="D530" s="217"/>
      <c r="E530" s="214"/>
      <c r="F530" s="226"/>
      <c r="G530" s="227"/>
      <c r="H530" s="227"/>
      <c r="I530" s="227"/>
    </row>
    <row r="531" spans="2:9" x14ac:dyDescent="0.25">
      <c r="B531" s="211"/>
      <c r="C531" s="214"/>
      <c r="D531" s="217"/>
      <c r="E531" s="214"/>
      <c r="F531" s="226"/>
      <c r="G531" s="227"/>
      <c r="H531" s="227"/>
      <c r="I531" s="227"/>
    </row>
    <row r="532" spans="2:9" x14ac:dyDescent="0.25">
      <c r="B532" s="211"/>
      <c r="C532" s="214"/>
      <c r="D532" s="217"/>
      <c r="E532" s="214"/>
      <c r="F532" s="226"/>
      <c r="G532" s="227"/>
      <c r="H532" s="227"/>
      <c r="I532" s="227"/>
    </row>
    <row r="533" spans="2:9" x14ac:dyDescent="0.25">
      <c r="B533" s="211"/>
      <c r="C533" s="214"/>
      <c r="D533" s="217"/>
      <c r="E533" s="214"/>
      <c r="F533" s="226"/>
      <c r="G533" s="227"/>
      <c r="H533" s="227"/>
      <c r="I533" s="227"/>
    </row>
    <row r="534" spans="2:9" ht="15.75" thickBot="1" x14ac:dyDescent="0.3">
      <c r="B534" s="212"/>
      <c r="C534" s="215"/>
      <c r="D534" s="218"/>
      <c r="E534" s="215"/>
      <c r="F534" s="228"/>
      <c r="G534" s="229"/>
      <c r="H534" s="229"/>
      <c r="I534" s="229"/>
    </row>
    <row r="537" spans="2:9" x14ac:dyDescent="0.25">
      <c r="B537" s="219" t="s">
        <v>237</v>
      </c>
      <c r="C537" s="220" t="s">
        <v>242</v>
      </c>
      <c r="D537" s="219" t="str">
        <f>VLOOKUP(D538,NS!$A$5:$D$60,2,0)</f>
        <v>Telephone Expense</v>
      </c>
      <c r="E537" s="219"/>
      <c r="F537" s="219"/>
      <c r="G537" s="219"/>
      <c r="H537" s="219"/>
      <c r="I537" s="219"/>
    </row>
    <row r="538" spans="2:9" x14ac:dyDescent="0.25">
      <c r="B538" s="219" t="s">
        <v>238</v>
      </c>
      <c r="C538" s="220" t="s">
        <v>242</v>
      </c>
      <c r="D538" s="219" t="str">
        <f>NS!A45</f>
        <v>6-2200</v>
      </c>
      <c r="E538" s="219"/>
      <c r="F538" s="219"/>
      <c r="G538" s="219"/>
      <c r="H538" s="219"/>
      <c r="I538" s="219"/>
    </row>
    <row r="539" spans="2:9" ht="15.75" thickBot="1" x14ac:dyDescent="0.3">
      <c r="B539" s="219"/>
      <c r="C539" s="219"/>
      <c r="D539" s="219"/>
      <c r="E539" s="219"/>
      <c r="F539" s="219"/>
      <c r="G539" s="219"/>
      <c r="H539" s="219"/>
      <c r="I539" s="219"/>
    </row>
    <row r="540" spans="2:9" ht="15.75" thickBot="1" x14ac:dyDescent="0.3">
      <c r="B540" s="429" t="s">
        <v>107</v>
      </c>
      <c r="C540" s="430"/>
      <c r="D540" s="433" t="s">
        <v>109</v>
      </c>
      <c r="E540" s="433" t="s">
        <v>239</v>
      </c>
      <c r="F540" s="433" t="s">
        <v>111</v>
      </c>
      <c r="G540" s="433" t="s">
        <v>112</v>
      </c>
      <c r="H540" s="435" t="s">
        <v>150</v>
      </c>
      <c r="I540" s="436"/>
    </row>
    <row r="541" spans="2:9" ht="15.75" thickBot="1" x14ac:dyDescent="0.3">
      <c r="B541" s="431"/>
      <c r="C541" s="432"/>
      <c r="D541" s="434"/>
      <c r="E541" s="434"/>
      <c r="F541" s="434"/>
      <c r="G541" s="434"/>
      <c r="H541" s="221" t="s">
        <v>111</v>
      </c>
      <c r="I541" s="222" t="s">
        <v>112</v>
      </c>
    </row>
    <row r="542" spans="2:9" x14ac:dyDescent="0.25">
      <c r="B542" s="210" t="s">
        <v>156</v>
      </c>
      <c r="C542" s="213">
        <v>1</v>
      </c>
      <c r="D542" s="216" t="s">
        <v>240</v>
      </c>
      <c r="E542" s="213"/>
      <c r="F542" s="224"/>
      <c r="G542" s="225"/>
      <c r="H542" s="234">
        <f>VLOOKUP(D538,NS!$A$5:$D$60,3,0)</f>
        <v>10800000</v>
      </c>
      <c r="I542" s="230">
        <f>VLOOKUP(D538,NS!$A$5:$D$60,4,0)</f>
        <v>0</v>
      </c>
    </row>
    <row r="543" spans="2:9" x14ac:dyDescent="0.25">
      <c r="B543" s="223">
        <v>2020</v>
      </c>
      <c r="C543" s="214">
        <v>31</v>
      </c>
      <c r="D543" s="217" t="s">
        <v>243</v>
      </c>
      <c r="E543" s="214"/>
      <c r="F543" s="226"/>
      <c r="G543" s="227"/>
      <c r="H543" s="227"/>
      <c r="I543" s="227"/>
    </row>
    <row r="544" spans="2:9" x14ac:dyDescent="0.25">
      <c r="B544" s="211"/>
      <c r="C544" s="214"/>
      <c r="D544" s="217"/>
      <c r="E544" s="214"/>
      <c r="F544" s="226"/>
      <c r="G544" s="227"/>
      <c r="H544" s="227"/>
      <c r="I544" s="227"/>
    </row>
    <row r="545" spans="2:9" x14ac:dyDescent="0.25">
      <c r="B545" s="211"/>
      <c r="C545" s="214"/>
      <c r="D545" s="217"/>
      <c r="E545" s="214"/>
      <c r="F545" s="226"/>
      <c r="G545" s="227"/>
      <c r="H545" s="227"/>
      <c r="I545" s="227"/>
    </row>
    <row r="546" spans="2:9" x14ac:dyDescent="0.25">
      <c r="B546" s="211"/>
      <c r="C546" s="214"/>
      <c r="D546" s="217"/>
      <c r="E546" s="214"/>
      <c r="F546" s="226"/>
      <c r="G546" s="227"/>
      <c r="H546" s="227"/>
      <c r="I546" s="227"/>
    </row>
    <row r="547" spans="2:9" x14ac:dyDescent="0.25">
      <c r="B547" s="211"/>
      <c r="C547" s="214"/>
      <c r="D547" s="217"/>
      <c r="E547" s="214"/>
      <c r="F547" s="226"/>
      <c r="G547" s="227"/>
      <c r="H547" s="227"/>
      <c r="I547" s="227"/>
    </row>
    <row r="548" spans="2:9" ht="15.75" thickBot="1" x14ac:dyDescent="0.3">
      <c r="B548" s="212"/>
      <c r="C548" s="215"/>
      <c r="D548" s="218"/>
      <c r="E548" s="215"/>
      <c r="F548" s="228"/>
      <c r="G548" s="229"/>
      <c r="H548" s="229"/>
      <c r="I548" s="229"/>
    </row>
    <row r="551" spans="2:9" x14ac:dyDescent="0.25">
      <c r="B551" s="219" t="s">
        <v>237</v>
      </c>
      <c r="C551" s="220" t="s">
        <v>242</v>
      </c>
      <c r="D551" s="219" t="str">
        <f>VLOOKUP(D552,NS!$A$5:$D$60,2,0)</f>
        <v>Rent Expense</v>
      </c>
      <c r="E551" s="219"/>
      <c r="F551" s="219"/>
      <c r="G551" s="219"/>
      <c r="H551" s="219"/>
      <c r="I551" s="219"/>
    </row>
    <row r="552" spans="2:9" x14ac:dyDescent="0.25">
      <c r="B552" s="219" t="s">
        <v>238</v>
      </c>
      <c r="C552" s="220" t="s">
        <v>242</v>
      </c>
      <c r="D552" s="231" t="str">
        <f>NS!A46</f>
        <v>6-2300</v>
      </c>
      <c r="E552" s="219"/>
      <c r="F552" s="219"/>
      <c r="G552" s="219"/>
      <c r="H552" s="219"/>
      <c r="I552" s="219"/>
    </row>
    <row r="553" spans="2:9" ht="15.75" thickBot="1" x14ac:dyDescent="0.3">
      <c r="B553" s="219"/>
      <c r="C553" s="219"/>
      <c r="D553" s="219"/>
      <c r="E553" s="219"/>
      <c r="F553" s="219"/>
      <c r="G553" s="219"/>
      <c r="H553" s="219"/>
      <c r="I553" s="219"/>
    </row>
    <row r="554" spans="2:9" ht="15.75" thickBot="1" x14ac:dyDescent="0.3">
      <c r="B554" s="429" t="s">
        <v>107</v>
      </c>
      <c r="C554" s="430"/>
      <c r="D554" s="433" t="s">
        <v>109</v>
      </c>
      <c r="E554" s="433" t="s">
        <v>239</v>
      </c>
      <c r="F554" s="433" t="s">
        <v>111</v>
      </c>
      <c r="G554" s="433" t="s">
        <v>112</v>
      </c>
      <c r="H554" s="435" t="s">
        <v>150</v>
      </c>
      <c r="I554" s="436"/>
    </row>
    <row r="555" spans="2:9" ht="15.75" thickBot="1" x14ac:dyDescent="0.3">
      <c r="B555" s="431"/>
      <c r="C555" s="432"/>
      <c r="D555" s="434"/>
      <c r="E555" s="434"/>
      <c r="F555" s="434"/>
      <c r="G555" s="434"/>
      <c r="H555" s="221" t="s">
        <v>111</v>
      </c>
      <c r="I555" s="222" t="s">
        <v>112</v>
      </c>
    </row>
    <row r="556" spans="2:9" x14ac:dyDescent="0.25">
      <c r="B556" s="210" t="s">
        <v>156</v>
      </c>
      <c r="C556" s="213">
        <v>1</v>
      </c>
      <c r="D556" s="216" t="s">
        <v>240</v>
      </c>
      <c r="E556" s="213"/>
      <c r="F556" s="224"/>
      <c r="G556" s="225"/>
      <c r="H556" s="234">
        <f>VLOOKUP(D552,NS!$A$5:$D$60,3,0)</f>
        <v>25000000</v>
      </c>
      <c r="I556" s="230">
        <f>VLOOKUP(D552,NS!$A$5:$D$60,4,0)</f>
        <v>0</v>
      </c>
    </row>
    <row r="557" spans="2:9" x14ac:dyDescent="0.25">
      <c r="B557" s="223">
        <v>2020</v>
      </c>
      <c r="C557" s="214">
        <v>31</v>
      </c>
      <c r="D557" s="217" t="s">
        <v>243</v>
      </c>
      <c r="E557" s="214"/>
      <c r="F557" s="226"/>
      <c r="G557" s="227"/>
      <c r="H557" s="227"/>
      <c r="I557" s="227"/>
    </row>
    <row r="558" spans="2:9" x14ac:dyDescent="0.25">
      <c r="B558" s="211"/>
      <c r="C558" s="214"/>
      <c r="D558" s="217"/>
      <c r="E558" s="214"/>
      <c r="F558" s="226"/>
      <c r="G558" s="227"/>
      <c r="H558" s="227"/>
      <c r="I558" s="227"/>
    </row>
    <row r="559" spans="2:9" x14ac:dyDescent="0.25">
      <c r="B559" s="211"/>
      <c r="C559" s="214"/>
      <c r="D559" s="217"/>
      <c r="E559" s="214"/>
      <c r="F559" s="226"/>
      <c r="G559" s="227"/>
      <c r="H559" s="227"/>
      <c r="I559" s="227"/>
    </row>
    <row r="560" spans="2:9" x14ac:dyDescent="0.25">
      <c r="B560" s="211"/>
      <c r="C560" s="214"/>
      <c r="D560" s="217"/>
      <c r="E560" s="214"/>
      <c r="F560" s="226"/>
      <c r="G560" s="227"/>
      <c r="H560" s="227"/>
      <c r="I560" s="227"/>
    </row>
    <row r="561" spans="2:9" x14ac:dyDescent="0.25">
      <c r="B561" s="211"/>
      <c r="C561" s="214"/>
      <c r="D561" s="217"/>
      <c r="E561" s="214"/>
      <c r="F561" s="226"/>
      <c r="G561" s="227"/>
      <c r="H561" s="227"/>
      <c r="I561" s="227"/>
    </row>
    <row r="562" spans="2:9" ht="15.75" thickBot="1" x14ac:dyDescent="0.3">
      <c r="B562" s="212"/>
      <c r="C562" s="215"/>
      <c r="D562" s="218"/>
      <c r="E562" s="215"/>
      <c r="F562" s="228"/>
      <c r="G562" s="229"/>
      <c r="H562" s="229"/>
      <c r="I562" s="229"/>
    </row>
    <row r="565" spans="2:9" x14ac:dyDescent="0.25">
      <c r="B565" s="219" t="s">
        <v>237</v>
      </c>
      <c r="C565" s="220" t="s">
        <v>242</v>
      </c>
      <c r="D565" s="219" t="str">
        <f>VLOOKUP(D566,NS!$A$5:$D$60,2,0)</f>
        <v>Supples Expense</v>
      </c>
      <c r="E565" s="219"/>
      <c r="F565" s="219"/>
      <c r="G565" s="219"/>
      <c r="H565" s="219"/>
      <c r="I565" s="219"/>
    </row>
    <row r="566" spans="2:9" x14ac:dyDescent="0.25">
      <c r="B566" s="219" t="s">
        <v>238</v>
      </c>
      <c r="C566" s="220" t="s">
        <v>242</v>
      </c>
      <c r="D566" s="219" t="str">
        <f>NS!A47</f>
        <v>6-2400</v>
      </c>
      <c r="E566" s="219"/>
      <c r="F566" s="219"/>
      <c r="G566" s="219"/>
      <c r="H566" s="219"/>
      <c r="I566" s="219"/>
    </row>
    <row r="567" spans="2:9" ht="15.75" thickBot="1" x14ac:dyDescent="0.3">
      <c r="B567" s="219"/>
      <c r="C567" s="219"/>
      <c r="D567" s="219"/>
      <c r="E567" s="219"/>
      <c r="F567" s="219"/>
      <c r="G567" s="219"/>
      <c r="H567" s="219"/>
      <c r="I567" s="219"/>
    </row>
    <row r="568" spans="2:9" ht="15.75" thickBot="1" x14ac:dyDescent="0.3">
      <c r="B568" s="429" t="s">
        <v>107</v>
      </c>
      <c r="C568" s="430"/>
      <c r="D568" s="433" t="s">
        <v>109</v>
      </c>
      <c r="E568" s="433" t="s">
        <v>239</v>
      </c>
      <c r="F568" s="433" t="s">
        <v>111</v>
      </c>
      <c r="G568" s="433" t="s">
        <v>112</v>
      </c>
      <c r="H568" s="435" t="s">
        <v>150</v>
      </c>
      <c r="I568" s="436"/>
    </row>
    <row r="569" spans="2:9" ht="15.75" thickBot="1" x14ac:dyDescent="0.3">
      <c r="B569" s="431"/>
      <c r="C569" s="432"/>
      <c r="D569" s="434"/>
      <c r="E569" s="434"/>
      <c r="F569" s="434"/>
      <c r="G569" s="434"/>
      <c r="H569" s="221" t="s">
        <v>111</v>
      </c>
      <c r="I569" s="222" t="s">
        <v>112</v>
      </c>
    </row>
    <row r="570" spans="2:9" x14ac:dyDescent="0.25">
      <c r="B570" s="210" t="s">
        <v>156</v>
      </c>
      <c r="C570" s="213">
        <v>1</v>
      </c>
      <c r="D570" s="216" t="s">
        <v>240</v>
      </c>
      <c r="E570" s="213"/>
      <c r="F570" s="224"/>
      <c r="G570" s="225"/>
      <c r="H570" s="234">
        <f>VLOOKUP(D566,NS!$A$5:$D$60,3,0)</f>
        <v>15200000</v>
      </c>
      <c r="I570" s="230">
        <f>VLOOKUP(D566,NS!$A$5:$D$60,4,0)</f>
        <v>0</v>
      </c>
    </row>
    <row r="571" spans="2:9" x14ac:dyDescent="0.25">
      <c r="B571" s="223">
        <v>2020</v>
      </c>
      <c r="C571" s="214">
        <v>31</v>
      </c>
      <c r="D571" s="217" t="s">
        <v>243</v>
      </c>
      <c r="E571" s="214"/>
      <c r="F571" s="226"/>
      <c r="G571" s="227"/>
      <c r="H571" s="227"/>
      <c r="I571" s="227"/>
    </row>
    <row r="572" spans="2:9" x14ac:dyDescent="0.25">
      <c r="B572" s="211"/>
      <c r="C572" s="214"/>
      <c r="D572" s="217"/>
      <c r="E572" s="214"/>
      <c r="F572" s="226"/>
      <c r="G572" s="227"/>
      <c r="H572" s="227"/>
      <c r="I572" s="227"/>
    </row>
    <row r="573" spans="2:9" x14ac:dyDescent="0.25">
      <c r="B573" s="211"/>
      <c r="C573" s="214"/>
      <c r="D573" s="217"/>
      <c r="E573" s="214"/>
      <c r="F573" s="226"/>
      <c r="G573" s="227"/>
      <c r="H573" s="227"/>
      <c r="I573" s="227"/>
    </row>
    <row r="574" spans="2:9" x14ac:dyDescent="0.25">
      <c r="B574" s="211"/>
      <c r="C574" s="214"/>
      <c r="D574" s="217"/>
      <c r="E574" s="214"/>
      <c r="F574" s="226"/>
      <c r="G574" s="227"/>
      <c r="H574" s="227"/>
      <c r="I574" s="227"/>
    </row>
    <row r="575" spans="2:9" x14ac:dyDescent="0.25">
      <c r="B575" s="211"/>
      <c r="C575" s="214"/>
      <c r="D575" s="217"/>
      <c r="E575" s="214"/>
      <c r="F575" s="226"/>
      <c r="G575" s="227"/>
      <c r="H575" s="227"/>
      <c r="I575" s="227"/>
    </row>
    <row r="576" spans="2:9" ht="15.75" thickBot="1" x14ac:dyDescent="0.3">
      <c r="B576" s="212"/>
      <c r="C576" s="215"/>
      <c r="D576" s="218"/>
      <c r="E576" s="215"/>
      <c r="F576" s="228"/>
      <c r="G576" s="229"/>
      <c r="H576" s="229"/>
      <c r="I576" s="229"/>
    </row>
    <row r="579" spans="2:9" x14ac:dyDescent="0.25">
      <c r="B579" s="219" t="s">
        <v>237</v>
      </c>
      <c r="C579" s="220" t="s">
        <v>242</v>
      </c>
      <c r="D579" s="219" t="str">
        <f>VLOOKUP(D580,NS!$A$5:$D$60,2,0)</f>
        <v>Maintenance and Repair Expense</v>
      </c>
      <c r="E579" s="219"/>
      <c r="F579" s="219"/>
      <c r="G579" s="219"/>
      <c r="H579" s="219"/>
      <c r="I579" s="219"/>
    </row>
    <row r="580" spans="2:9" x14ac:dyDescent="0.25">
      <c r="B580" s="219" t="s">
        <v>238</v>
      </c>
      <c r="C580" s="220" t="s">
        <v>242</v>
      </c>
      <c r="D580" s="231" t="str">
        <f>NS!A48</f>
        <v>6-2500</v>
      </c>
      <c r="E580" s="219"/>
      <c r="F580" s="219"/>
      <c r="G580" s="219"/>
      <c r="H580" s="219"/>
      <c r="I580" s="219"/>
    </row>
    <row r="581" spans="2:9" ht="15.75" thickBot="1" x14ac:dyDescent="0.3">
      <c r="B581" s="219"/>
      <c r="C581" s="219"/>
      <c r="D581" s="219"/>
      <c r="E581" s="219"/>
      <c r="F581" s="219"/>
      <c r="G581" s="219"/>
      <c r="H581" s="219"/>
      <c r="I581" s="219"/>
    </row>
    <row r="582" spans="2:9" ht="15.75" thickBot="1" x14ac:dyDescent="0.3">
      <c r="B582" s="429" t="s">
        <v>107</v>
      </c>
      <c r="C582" s="430"/>
      <c r="D582" s="433" t="s">
        <v>109</v>
      </c>
      <c r="E582" s="433" t="s">
        <v>239</v>
      </c>
      <c r="F582" s="433" t="s">
        <v>111</v>
      </c>
      <c r="G582" s="433" t="s">
        <v>112</v>
      </c>
      <c r="H582" s="435" t="s">
        <v>150</v>
      </c>
      <c r="I582" s="436"/>
    </row>
    <row r="583" spans="2:9" ht="15.75" thickBot="1" x14ac:dyDescent="0.3">
      <c r="B583" s="431"/>
      <c r="C583" s="432"/>
      <c r="D583" s="434"/>
      <c r="E583" s="434"/>
      <c r="F583" s="434"/>
      <c r="G583" s="434"/>
      <c r="H583" s="221" t="s">
        <v>111</v>
      </c>
      <c r="I583" s="222" t="s">
        <v>112</v>
      </c>
    </row>
    <row r="584" spans="2:9" x14ac:dyDescent="0.25">
      <c r="B584" s="210" t="s">
        <v>156</v>
      </c>
      <c r="C584" s="213">
        <v>1</v>
      </c>
      <c r="D584" s="216" t="s">
        <v>240</v>
      </c>
      <c r="E584" s="213"/>
      <c r="F584" s="224"/>
      <c r="G584" s="225"/>
      <c r="H584" s="230">
        <f>VLOOKUP(D580,NS!$A$5:$D$60,3,0)</f>
        <v>20000000</v>
      </c>
      <c r="I584" s="230">
        <f>VLOOKUP(D580,NS!$A$5:$D$60,4,0)</f>
        <v>0</v>
      </c>
    </row>
    <row r="585" spans="2:9" x14ac:dyDescent="0.25">
      <c r="B585" s="223">
        <v>2020</v>
      </c>
      <c r="C585" s="214">
        <v>31</v>
      </c>
      <c r="D585" s="217" t="s">
        <v>243</v>
      </c>
      <c r="E585" s="214"/>
      <c r="F585" s="226">
        <f>REKAP!C76</f>
        <v>900000</v>
      </c>
      <c r="G585" s="227"/>
      <c r="H585" s="233">
        <f>H584+F585</f>
        <v>20900000</v>
      </c>
      <c r="I585" s="227"/>
    </row>
    <row r="586" spans="2:9" x14ac:dyDescent="0.25">
      <c r="B586" s="211"/>
      <c r="C586" s="214"/>
      <c r="D586" s="217"/>
      <c r="E586" s="214"/>
      <c r="F586" s="226"/>
      <c r="G586" s="227"/>
      <c r="H586" s="227"/>
      <c r="I586" s="227"/>
    </row>
    <row r="587" spans="2:9" x14ac:dyDescent="0.25">
      <c r="B587" s="211"/>
      <c r="C587" s="214"/>
      <c r="D587" s="217"/>
      <c r="E587" s="214"/>
      <c r="F587" s="226"/>
      <c r="G587" s="227"/>
      <c r="H587" s="227"/>
      <c r="I587" s="227"/>
    </row>
    <row r="588" spans="2:9" x14ac:dyDescent="0.25">
      <c r="B588" s="211"/>
      <c r="C588" s="214"/>
      <c r="D588" s="217"/>
      <c r="E588" s="214"/>
      <c r="F588" s="226"/>
      <c r="G588" s="227"/>
      <c r="H588" s="227"/>
      <c r="I588" s="227"/>
    </row>
    <row r="589" spans="2:9" x14ac:dyDescent="0.25">
      <c r="B589" s="211"/>
      <c r="C589" s="214"/>
      <c r="D589" s="217"/>
      <c r="E589" s="214"/>
      <c r="F589" s="226"/>
      <c r="G589" s="227"/>
      <c r="H589" s="227"/>
      <c r="I589" s="227"/>
    </row>
    <row r="590" spans="2:9" ht="15.75" thickBot="1" x14ac:dyDescent="0.3">
      <c r="B590" s="212"/>
      <c r="C590" s="215"/>
      <c r="D590" s="218"/>
      <c r="E590" s="215"/>
      <c r="F590" s="228"/>
      <c r="G590" s="229"/>
      <c r="H590" s="229"/>
      <c r="I590" s="229"/>
    </row>
    <row r="593" spans="2:9" x14ac:dyDescent="0.25">
      <c r="B593" s="219" t="s">
        <v>237</v>
      </c>
      <c r="C593" s="220" t="s">
        <v>242</v>
      </c>
      <c r="D593" s="219" t="str">
        <f>VLOOKUP(D594,NS!$A$5:$D$60,2,0)</f>
        <v>Bad Debt Expense</v>
      </c>
      <c r="E593" s="219"/>
      <c r="F593" s="219"/>
      <c r="G593" s="219"/>
      <c r="H593" s="219"/>
      <c r="I593" s="219"/>
    </row>
    <row r="594" spans="2:9" x14ac:dyDescent="0.25">
      <c r="B594" s="219" t="s">
        <v>238</v>
      </c>
      <c r="C594" s="220" t="s">
        <v>242</v>
      </c>
      <c r="D594" s="219" t="str">
        <f>NS!A49</f>
        <v>6-2600</v>
      </c>
      <c r="E594" s="219"/>
      <c r="F594" s="219"/>
      <c r="G594" s="219"/>
      <c r="H594" s="219"/>
      <c r="I594" s="219"/>
    </row>
    <row r="595" spans="2:9" ht="15.75" thickBot="1" x14ac:dyDescent="0.3">
      <c r="B595" s="219"/>
      <c r="C595" s="219"/>
      <c r="D595" s="219"/>
      <c r="E595" s="219"/>
      <c r="F595" s="219"/>
      <c r="G595" s="219"/>
      <c r="H595" s="219"/>
      <c r="I595" s="219"/>
    </row>
    <row r="596" spans="2:9" ht="15.75" thickBot="1" x14ac:dyDescent="0.3">
      <c r="B596" s="429" t="s">
        <v>107</v>
      </c>
      <c r="C596" s="430"/>
      <c r="D596" s="433" t="s">
        <v>109</v>
      </c>
      <c r="E596" s="433" t="s">
        <v>239</v>
      </c>
      <c r="F596" s="433" t="s">
        <v>111</v>
      </c>
      <c r="G596" s="433" t="s">
        <v>112</v>
      </c>
      <c r="H596" s="435" t="s">
        <v>150</v>
      </c>
      <c r="I596" s="436"/>
    </row>
    <row r="597" spans="2:9" ht="15.75" thickBot="1" x14ac:dyDescent="0.3">
      <c r="B597" s="431"/>
      <c r="C597" s="432"/>
      <c r="D597" s="434"/>
      <c r="E597" s="434"/>
      <c r="F597" s="434"/>
      <c r="G597" s="434"/>
      <c r="H597" s="221" t="s">
        <v>111</v>
      </c>
      <c r="I597" s="222" t="s">
        <v>112</v>
      </c>
    </row>
    <row r="598" spans="2:9" x14ac:dyDescent="0.25">
      <c r="B598" s="210" t="s">
        <v>156</v>
      </c>
      <c r="C598" s="213">
        <v>1</v>
      </c>
      <c r="D598" s="216" t="s">
        <v>240</v>
      </c>
      <c r="E598" s="213"/>
      <c r="F598" s="224"/>
      <c r="G598" s="225"/>
      <c r="H598" s="234">
        <f>VLOOKUP(D594,NS!$A$5:$D$60,3,0)</f>
        <v>4000000</v>
      </c>
      <c r="I598" s="230">
        <f>VLOOKUP(D594,NS!$A$5:$D$60,4,0)</f>
        <v>0</v>
      </c>
    </row>
    <row r="599" spans="2:9" x14ac:dyDescent="0.25">
      <c r="B599" s="223">
        <v>2020</v>
      </c>
      <c r="C599" s="214">
        <v>31</v>
      </c>
      <c r="D599" s="217" t="s">
        <v>243</v>
      </c>
      <c r="E599" s="214"/>
      <c r="F599" s="226"/>
      <c r="G599" s="227"/>
      <c r="H599" s="227"/>
      <c r="I599" s="227"/>
    </row>
    <row r="600" spans="2:9" x14ac:dyDescent="0.25">
      <c r="B600" s="211"/>
      <c r="C600" s="214"/>
      <c r="D600" s="217"/>
      <c r="E600" s="214"/>
      <c r="F600" s="226"/>
      <c r="G600" s="227"/>
      <c r="H600" s="227"/>
      <c r="I600" s="227"/>
    </row>
    <row r="601" spans="2:9" x14ac:dyDescent="0.25">
      <c r="B601" s="211"/>
      <c r="C601" s="214"/>
      <c r="D601" s="217"/>
      <c r="E601" s="214"/>
      <c r="F601" s="226"/>
      <c r="G601" s="227"/>
      <c r="H601" s="227"/>
      <c r="I601" s="227"/>
    </row>
    <row r="602" spans="2:9" x14ac:dyDescent="0.25">
      <c r="B602" s="211"/>
      <c r="C602" s="214"/>
      <c r="D602" s="217"/>
      <c r="E602" s="214"/>
      <c r="F602" s="226"/>
      <c r="G602" s="227"/>
      <c r="H602" s="227"/>
      <c r="I602" s="227"/>
    </row>
    <row r="603" spans="2:9" x14ac:dyDescent="0.25">
      <c r="B603" s="211"/>
      <c r="C603" s="214"/>
      <c r="D603" s="217"/>
      <c r="E603" s="214"/>
      <c r="F603" s="226"/>
      <c r="G603" s="227"/>
      <c r="H603" s="227"/>
      <c r="I603" s="227"/>
    </row>
    <row r="604" spans="2:9" ht="15.75" thickBot="1" x14ac:dyDescent="0.3">
      <c r="B604" s="212"/>
      <c r="C604" s="215"/>
      <c r="D604" s="218"/>
      <c r="E604" s="215"/>
      <c r="F604" s="228"/>
      <c r="G604" s="229"/>
      <c r="H604" s="229"/>
      <c r="I604" s="229"/>
    </row>
    <row r="607" spans="2:9" x14ac:dyDescent="0.25">
      <c r="B607" s="219" t="s">
        <v>237</v>
      </c>
      <c r="C607" s="220" t="s">
        <v>242</v>
      </c>
      <c r="D607" s="219" t="str">
        <f>VLOOKUP(D608,NS!$A$5:$D$60,2,0)</f>
        <v>Depreciation Expense</v>
      </c>
      <c r="E607" s="219"/>
      <c r="F607" s="219"/>
      <c r="G607" s="219"/>
      <c r="H607" s="219"/>
      <c r="I607" s="219"/>
    </row>
    <row r="608" spans="2:9" x14ac:dyDescent="0.25">
      <c r="B608" s="219" t="s">
        <v>238</v>
      </c>
      <c r="C608" s="220" t="s">
        <v>242</v>
      </c>
      <c r="D608" s="231" t="str">
        <f>NS!A50</f>
        <v>6-2700</v>
      </c>
      <c r="E608" s="219"/>
      <c r="F608" s="219"/>
      <c r="G608" s="219"/>
      <c r="H608" s="219"/>
      <c r="I608" s="219"/>
    </row>
    <row r="609" spans="2:9" ht="15.75" thickBot="1" x14ac:dyDescent="0.3">
      <c r="B609" s="219"/>
      <c r="C609" s="219"/>
      <c r="D609" s="219"/>
      <c r="E609" s="219"/>
      <c r="F609" s="219"/>
      <c r="G609" s="219"/>
      <c r="H609" s="219"/>
      <c r="I609" s="219"/>
    </row>
    <row r="610" spans="2:9" ht="15.75" thickBot="1" x14ac:dyDescent="0.3">
      <c r="B610" s="429" t="s">
        <v>107</v>
      </c>
      <c r="C610" s="430"/>
      <c r="D610" s="433" t="s">
        <v>109</v>
      </c>
      <c r="E610" s="433" t="s">
        <v>239</v>
      </c>
      <c r="F610" s="433" t="s">
        <v>111</v>
      </c>
      <c r="G610" s="433" t="s">
        <v>112</v>
      </c>
      <c r="H610" s="435" t="s">
        <v>150</v>
      </c>
      <c r="I610" s="436"/>
    </row>
    <row r="611" spans="2:9" ht="15.75" thickBot="1" x14ac:dyDescent="0.3">
      <c r="B611" s="431"/>
      <c r="C611" s="432"/>
      <c r="D611" s="434"/>
      <c r="E611" s="434"/>
      <c r="F611" s="434"/>
      <c r="G611" s="434"/>
      <c r="H611" s="221" t="s">
        <v>111</v>
      </c>
      <c r="I611" s="222" t="s">
        <v>112</v>
      </c>
    </row>
    <row r="612" spans="2:9" x14ac:dyDescent="0.25">
      <c r="B612" s="210" t="s">
        <v>156</v>
      </c>
      <c r="C612" s="213">
        <v>1</v>
      </c>
      <c r="D612" s="216" t="s">
        <v>240</v>
      </c>
      <c r="E612" s="213"/>
      <c r="F612" s="224"/>
      <c r="G612" s="225"/>
      <c r="H612" s="234">
        <f>VLOOKUP(D608,NS!$A$5:$D$60,3,0)</f>
        <v>27500000</v>
      </c>
      <c r="I612" s="230">
        <f>VLOOKUP(D608,NS!$A$5:$D$60,4,0)</f>
        <v>0</v>
      </c>
    </row>
    <row r="613" spans="2:9" x14ac:dyDescent="0.25">
      <c r="B613" s="223">
        <v>2020</v>
      </c>
      <c r="C613" s="214">
        <v>31</v>
      </c>
      <c r="D613" s="217" t="s">
        <v>243</v>
      </c>
      <c r="E613" s="214"/>
      <c r="F613" s="226"/>
      <c r="G613" s="227"/>
      <c r="H613" s="227"/>
      <c r="I613" s="227"/>
    </row>
    <row r="614" spans="2:9" x14ac:dyDescent="0.25">
      <c r="B614" s="211"/>
      <c r="C614" s="214"/>
      <c r="D614" s="217"/>
      <c r="E614" s="214"/>
      <c r="F614" s="226"/>
      <c r="G614" s="227"/>
      <c r="H614" s="227"/>
      <c r="I614" s="227"/>
    </row>
    <row r="615" spans="2:9" x14ac:dyDescent="0.25">
      <c r="B615" s="211"/>
      <c r="C615" s="214"/>
      <c r="D615" s="217"/>
      <c r="E615" s="214"/>
      <c r="F615" s="226"/>
      <c r="G615" s="227"/>
      <c r="H615" s="227"/>
      <c r="I615" s="227"/>
    </row>
    <row r="616" spans="2:9" x14ac:dyDescent="0.25">
      <c r="B616" s="211"/>
      <c r="C616" s="214"/>
      <c r="D616" s="217"/>
      <c r="E616" s="214"/>
      <c r="F616" s="226"/>
      <c r="G616" s="227"/>
      <c r="H616" s="227"/>
      <c r="I616" s="227"/>
    </row>
    <row r="617" spans="2:9" x14ac:dyDescent="0.25">
      <c r="B617" s="211"/>
      <c r="C617" s="214"/>
      <c r="D617" s="217"/>
      <c r="E617" s="214"/>
      <c r="F617" s="226"/>
      <c r="G617" s="227"/>
      <c r="H617" s="227"/>
      <c r="I617" s="227"/>
    </row>
    <row r="618" spans="2:9" ht="15.75" thickBot="1" x14ac:dyDescent="0.3">
      <c r="B618" s="212"/>
      <c r="C618" s="215"/>
      <c r="D618" s="218"/>
      <c r="E618" s="215"/>
      <c r="F618" s="228"/>
      <c r="G618" s="229"/>
      <c r="H618" s="229"/>
      <c r="I618" s="229"/>
    </row>
    <row r="621" spans="2:9" x14ac:dyDescent="0.25">
      <c r="B621" s="219" t="s">
        <v>237</v>
      </c>
      <c r="C621" s="220" t="s">
        <v>242</v>
      </c>
      <c r="D621" s="219" t="str">
        <f>VLOOKUP(D622,NS!$A$5:$D$60,2,0)</f>
        <v>Insurance Expense</v>
      </c>
      <c r="E621" s="219"/>
      <c r="F621" s="219"/>
      <c r="G621" s="219"/>
      <c r="H621" s="219"/>
      <c r="I621" s="219"/>
    </row>
    <row r="622" spans="2:9" x14ac:dyDescent="0.25">
      <c r="B622" s="219" t="s">
        <v>238</v>
      </c>
      <c r="C622" s="220" t="s">
        <v>242</v>
      </c>
      <c r="D622" s="219" t="str">
        <f>NS!A51</f>
        <v>6-2800</v>
      </c>
      <c r="E622" s="219"/>
      <c r="F622" s="219"/>
      <c r="G622" s="219"/>
      <c r="H622" s="219"/>
      <c r="I622" s="219"/>
    </row>
    <row r="623" spans="2:9" ht="15.75" thickBot="1" x14ac:dyDescent="0.3">
      <c r="B623" s="219"/>
      <c r="C623" s="219"/>
      <c r="D623" s="219"/>
      <c r="E623" s="219"/>
      <c r="F623" s="219"/>
      <c r="G623" s="219"/>
      <c r="H623" s="219"/>
      <c r="I623" s="219"/>
    </row>
    <row r="624" spans="2:9" ht="15.75" thickBot="1" x14ac:dyDescent="0.3">
      <c r="B624" s="429" t="s">
        <v>107</v>
      </c>
      <c r="C624" s="430"/>
      <c r="D624" s="433" t="s">
        <v>109</v>
      </c>
      <c r="E624" s="433" t="s">
        <v>239</v>
      </c>
      <c r="F624" s="433" t="s">
        <v>111</v>
      </c>
      <c r="G624" s="433" t="s">
        <v>112</v>
      </c>
      <c r="H624" s="435" t="s">
        <v>150</v>
      </c>
      <c r="I624" s="436"/>
    </row>
    <row r="625" spans="2:9" ht="15.75" thickBot="1" x14ac:dyDescent="0.3">
      <c r="B625" s="431"/>
      <c r="C625" s="432"/>
      <c r="D625" s="434"/>
      <c r="E625" s="434"/>
      <c r="F625" s="434"/>
      <c r="G625" s="434"/>
      <c r="H625" s="221" t="s">
        <v>111</v>
      </c>
      <c r="I625" s="222" t="s">
        <v>112</v>
      </c>
    </row>
    <row r="626" spans="2:9" x14ac:dyDescent="0.25">
      <c r="B626" s="210" t="s">
        <v>156</v>
      </c>
      <c r="C626" s="213">
        <v>1</v>
      </c>
      <c r="D626" s="216" t="s">
        <v>240</v>
      </c>
      <c r="E626" s="213"/>
      <c r="F626" s="224"/>
      <c r="G626" s="225"/>
      <c r="H626" s="234">
        <f>VLOOKUP(D622,NS!$A$5:$D$60,3,0)</f>
        <v>13000000</v>
      </c>
      <c r="I626" s="230">
        <f>VLOOKUP(D622,NS!$A$5:$D$60,4,0)</f>
        <v>0</v>
      </c>
    </row>
    <row r="627" spans="2:9" x14ac:dyDescent="0.25">
      <c r="B627" s="223">
        <v>2020</v>
      </c>
      <c r="C627" s="214">
        <v>31</v>
      </c>
      <c r="D627" s="217" t="s">
        <v>243</v>
      </c>
      <c r="E627" s="214"/>
      <c r="F627" s="226"/>
      <c r="G627" s="227"/>
      <c r="H627" s="227"/>
      <c r="I627" s="227"/>
    </row>
    <row r="628" spans="2:9" x14ac:dyDescent="0.25">
      <c r="B628" s="211"/>
      <c r="C628" s="214"/>
      <c r="D628" s="217"/>
      <c r="E628" s="214"/>
      <c r="F628" s="226"/>
      <c r="G628" s="227"/>
      <c r="H628" s="227"/>
      <c r="I628" s="227"/>
    </row>
    <row r="629" spans="2:9" x14ac:dyDescent="0.25">
      <c r="B629" s="211"/>
      <c r="C629" s="214"/>
      <c r="D629" s="217"/>
      <c r="E629" s="214"/>
      <c r="F629" s="226"/>
      <c r="G629" s="227"/>
      <c r="H629" s="227"/>
      <c r="I629" s="227"/>
    </row>
    <row r="630" spans="2:9" x14ac:dyDescent="0.25">
      <c r="B630" s="211"/>
      <c r="C630" s="214"/>
      <c r="D630" s="217"/>
      <c r="E630" s="214"/>
      <c r="F630" s="226"/>
      <c r="G630" s="227"/>
      <c r="H630" s="227"/>
      <c r="I630" s="227"/>
    </row>
    <row r="631" spans="2:9" x14ac:dyDescent="0.25">
      <c r="B631" s="211"/>
      <c r="C631" s="214"/>
      <c r="D631" s="217"/>
      <c r="E631" s="214"/>
      <c r="F631" s="226"/>
      <c r="G631" s="227"/>
      <c r="H631" s="227"/>
      <c r="I631" s="227"/>
    </row>
    <row r="632" spans="2:9" ht="15.75" thickBot="1" x14ac:dyDescent="0.3">
      <c r="B632" s="212"/>
      <c r="C632" s="215"/>
      <c r="D632" s="218"/>
      <c r="E632" s="215"/>
      <c r="F632" s="228"/>
      <c r="G632" s="229"/>
      <c r="H632" s="229"/>
      <c r="I632" s="229"/>
    </row>
    <row r="635" spans="2:9" x14ac:dyDescent="0.25">
      <c r="B635" s="219" t="s">
        <v>237</v>
      </c>
      <c r="C635" s="220" t="s">
        <v>242</v>
      </c>
      <c r="D635" s="219" t="str">
        <f>VLOOKUP(D636,NS!$A$5:$D$60,2,0)</f>
        <v>Late Fee Expense</v>
      </c>
      <c r="E635" s="219"/>
      <c r="F635" s="219"/>
      <c r="G635" s="219"/>
      <c r="H635" s="219"/>
      <c r="I635" s="219"/>
    </row>
    <row r="636" spans="2:9" x14ac:dyDescent="0.25">
      <c r="B636" s="219" t="s">
        <v>238</v>
      </c>
      <c r="C636" s="220" t="s">
        <v>242</v>
      </c>
      <c r="D636" s="231" t="str">
        <f>NS!A52</f>
        <v>6-2900</v>
      </c>
      <c r="E636" s="219"/>
      <c r="F636" s="219"/>
      <c r="G636" s="219"/>
      <c r="H636" s="219"/>
      <c r="I636" s="219"/>
    </row>
    <row r="637" spans="2:9" ht="15.75" thickBot="1" x14ac:dyDescent="0.3">
      <c r="B637" s="219"/>
      <c r="C637" s="219"/>
      <c r="D637" s="219"/>
      <c r="E637" s="219"/>
      <c r="F637" s="219"/>
      <c r="G637" s="219"/>
      <c r="H637" s="219"/>
      <c r="I637" s="219"/>
    </row>
    <row r="638" spans="2:9" ht="15.75" thickBot="1" x14ac:dyDescent="0.3">
      <c r="B638" s="429" t="s">
        <v>107</v>
      </c>
      <c r="C638" s="430"/>
      <c r="D638" s="433" t="s">
        <v>109</v>
      </c>
      <c r="E638" s="433" t="s">
        <v>239</v>
      </c>
      <c r="F638" s="433" t="s">
        <v>111</v>
      </c>
      <c r="G638" s="433" t="s">
        <v>112</v>
      </c>
      <c r="H638" s="435" t="s">
        <v>150</v>
      </c>
      <c r="I638" s="436"/>
    </row>
    <row r="639" spans="2:9" ht="15.75" thickBot="1" x14ac:dyDescent="0.3">
      <c r="B639" s="431"/>
      <c r="C639" s="432"/>
      <c r="D639" s="434"/>
      <c r="E639" s="434"/>
      <c r="F639" s="434"/>
      <c r="G639" s="434"/>
      <c r="H639" s="221" t="s">
        <v>111</v>
      </c>
      <c r="I639" s="222" t="s">
        <v>112</v>
      </c>
    </row>
    <row r="640" spans="2:9" x14ac:dyDescent="0.25">
      <c r="B640" s="210" t="s">
        <v>156</v>
      </c>
      <c r="C640" s="213">
        <v>1</v>
      </c>
      <c r="D640" s="216" t="s">
        <v>240</v>
      </c>
      <c r="E640" s="213"/>
      <c r="F640" s="224"/>
      <c r="G640" s="225"/>
      <c r="H640" s="230">
        <f>VLOOKUP(D636,NS!$A$5:$D$60,3,0)</f>
        <v>0</v>
      </c>
      <c r="I640" s="230">
        <f>VLOOKUP(D636,NS!$A$5:$D$60,4,0)</f>
        <v>0</v>
      </c>
    </row>
    <row r="641" spans="2:9" x14ac:dyDescent="0.25">
      <c r="B641" s="223">
        <v>2020</v>
      </c>
      <c r="C641" s="214">
        <v>31</v>
      </c>
      <c r="D641" s="217" t="s">
        <v>243</v>
      </c>
      <c r="E641" s="214"/>
      <c r="F641" s="226">
        <f>REKAP!C22</f>
        <v>440000</v>
      </c>
      <c r="G641" s="227"/>
      <c r="H641" s="233">
        <f>F641</f>
        <v>440000</v>
      </c>
      <c r="I641" s="227"/>
    </row>
    <row r="642" spans="2:9" x14ac:dyDescent="0.25">
      <c r="B642" s="211"/>
      <c r="C642" s="214"/>
      <c r="D642" s="217"/>
      <c r="E642" s="214"/>
      <c r="F642" s="226"/>
      <c r="G642" s="227"/>
      <c r="H642" s="227"/>
      <c r="I642" s="227"/>
    </row>
    <row r="643" spans="2:9" x14ac:dyDescent="0.25">
      <c r="B643" s="211"/>
      <c r="C643" s="214"/>
      <c r="D643" s="217"/>
      <c r="E643" s="214"/>
      <c r="F643" s="226"/>
      <c r="G643" s="227"/>
      <c r="H643" s="227"/>
      <c r="I643" s="227"/>
    </row>
    <row r="644" spans="2:9" x14ac:dyDescent="0.25">
      <c r="B644" s="211"/>
      <c r="C644" s="214"/>
      <c r="D644" s="217"/>
      <c r="E644" s="214"/>
      <c r="F644" s="226"/>
      <c r="G644" s="227"/>
      <c r="H644" s="227"/>
      <c r="I644" s="227"/>
    </row>
    <row r="645" spans="2:9" x14ac:dyDescent="0.25">
      <c r="B645" s="211"/>
      <c r="C645" s="214"/>
      <c r="D645" s="217"/>
      <c r="E645" s="214"/>
      <c r="F645" s="226"/>
      <c r="G645" s="227"/>
      <c r="H645" s="227"/>
      <c r="I645" s="227"/>
    </row>
    <row r="646" spans="2:9" ht="15.75" thickBot="1" x14ac:dyDescent="0.3">
      <c r="B646" s="212"/>
      <c r="C646" s="215"/>
      <c r="D646" s="218"/>
      <c r="E646" s="215"/>
      <c r="F646" s="228"/>
      <c r="G646" s="229"/>
      <c r="H646" s="229"/>
      <c r="I646" s="229"/>
    </row>
    <row r="649" spans="2:9" x14ac:dyDescent="0.25">
      <c r="B649" s="219" t="s">
        <v>237</v>
      </c>
      <c r="C649" s="220" t="s">
        <v>242</v>
      </c>
      <c r="D649" s="219" t="str">
        <f>VLOOKUP(D650,NS!$A$5:$D$60,2,0)</f>
        <v>Wages and Salaries</v>
      </c>
      <c r="E649" s="219"/>
      <c r="F649" s="219"/>
      <c r="G649" s="219"/>
      <c r="H649" s="219"/>
      <c r="I649" s="219"/>
    </row>
    <row r="650" spans="2:9" x14ac:dyDescent="0.25">
      <c r="B650" s="219" t="s">
        <v>238</v>
      </c>
      <c r="C650" s="220" t="s">
        <v>242</v>
      </c>
      <c r="D650" s="219" t="str">
        <f>NS!A53</f>
        <v>6-3000</v>
      </c>
      <c r="E650" s="219"/>
      <c r="F650" s="219"/>
      <c r="G650" s="219"/>
      <c r="H650" s="219"/>
      <c r="I650" s="219"/>
    </row>
    <row r="651" spans="2:9" ht="15.75" thickBot="1" x14ac:dyDescent="0.3">
      <c r="B651" s="219"/>
      <c r="C651" s="219"/>
      <c r="D651" s="219"/>
      <c r="E651" s="219"/>
      <c r="F651" s="219"/>
      <c r="G651" s="219"/>
      <c r="H651" s="219"/>
      <c r="I651" s="219"/>
    </row>
    <row r="652" spans="2:9" ht="15.75" thickBot="1" x14ac:dyDescent="0.3">
      <c r="B652" s="429" t="s">
        <v>107</v>
      </c>
      <c r="C652" s="430"/>
      <c r="D652" s="433" t="s">
        <v>109</v>
      </c>
      <c r="E652" s="433" t="s">
        <v>239</v>
      </c>
      <c r="F652" s="433" t="s">
        <v>111</v>
      </c>
      <c r="G652" s="433" t="s">
        <v>112</v>
      </c>
      <c r="H652" s="435" t="s">
        <v>150</v>
      </c>
      <c r="I652" s="436"/>
    </row>
    <row r="653" spans="2:9" ht="15.75" thickBot="1" x14ac:dyDescent="0.3">
      <c r="B653" s="431"/>
      <c r="C653" s="432"/>
      <c r="D653" s="434"/>
      <c r="E653" s="434"/>
      <c r="F653" s="434"/>
      <c r="G653" s="434"/>
      <c r="H653" s="221" t="s">
        <v>111</v>
      </c>
      <c r="I653" s="222" t="s">
        <v>112</v>
      </c>
    </row>
    <row r="654" spans="2:9" x14ac:dyDescent="0.25">
      <c r="B654" s="210" t="s">
        <v>156</v>
      </c>
      <c r="C654" s="213">
        <v>1</v>
      </c>
      <c r="D654" s="216" t="s">
        <v>240</v>
      </c>
      <c r="E654" s="213"/>
      <c r="F654" s="224"/>
      <c r="G654" s="225"/>
      <c r="H654" s="230">
        <f>VLOOKUP(D650,NS!$A$5:$D$60,3,0)</f>
        <v>53000000</v>
      </c>
      <c r="I654" s="230">
        <f>VLOOKUP(D650,NS!$A$5:$D$60,4,0)</f>
        <v>0</v>
      </c>
    </row>
    <row r="655" spans="2:9" x14ac:dyDescent="0.25">
      <c r="B655" s="223">
        <v>2020</v>
      </c>
      <c r="C655" s="214">
        <v>31</v>
      </c>
      <c r="D655" s="217" t="s">
        <v>243</v>
      </c>
      <c r="E655" s="214"/>
      <c r="F655" s="226">
        <f>REKAP!C26</f>
        <v>9000000</v>
      </c>
      <c r="G655" s="227"/>
      <c r="H655" s="233">
        <f>H654+F655</f>
        <v>62000000</v>
      </c>
      <c r="I655" s="227"/>
    </row>
    <row r="656" spans="2:9" x14ac:dyDescent="0.25">
      <c r="B656" s="211"/>
      <c r="C656" s="214"/>
      <c r="D656" s="217"/>
      <c r="E656" s="214"/>
      <c r="F656" s="226"/>
      <c r="G656" s="227"/>
      <c r="H656" s="227"/>
      <c r="I656" s="227"/>
    </row>
    <row r="657" spans="2:9" x14ac:dyDescent="0.25">
      <c r="B657" s="211"/>
      <c r="C657" s="214"/>
      <c r="D657" s="217"/>
      <c r="E657" s="214"/>
      <c r="F657" s="226"/>
      <c r="G657" s="227"/>
      <c r="H657" s="227"/>
      <c r="I657" s="227"/>
    </row>
    <row r="658" spans="2:9" x14ac:dyDescent="0.25">
      <c r="B658" s="211"/>
      <c r="C658" s="214"/>
      <c r="D658" s="217"/>
      <c r="E658" s="214"/>
      <c r="F658" s="226"/>
      <c r="G658" s="227"/>
      <c r="H658" s="227"/>
      <c r="I658" s="227"/>
    </row>
    <row r="659" spans="2:9" x14ac:dyDescent="0.25">
      <c r="B659" s="211"/>
      <c r="C659" s="214"/>
      <c r="D659" s="217"/>
      <c r="E659" s="214"/>
      <c r="F659" s="226"/>
      <c r="G659" s="227"/>
      <c r="H659" s="227"/>
      <c r="I659" s="227"/>
    </row>
    <row r="660" spans="2:9" ht="15.75" thickBot="1" x14ac:dyDescent="0.3">
      <c r="B660" s="212"/>
      <c r="C660" s="215"/>
      <c r="D660" s="218"/>
      <c r="E660" s="215"/>
      <c r="F660" s="228"/>
      <c r="G660" s="229"/>
      <c r="H660" s="229"/>
      <c r="I660" s="229"/>
    </row>
    <row r="663" spans="2:9" x14ac:dyDescent="0.25">
      <c r="B663" s="219" t="s">
        <v>237</v>
      </c>
      <c r="C663" s="220" t="s">
        <v>242</v>
      </c>
      <c r="D663" s="219" t="str">
        <f>VLOOKUP(D664,NS!$A$5:$D$60,2,0)</f>
        <v>Other Expense</v>
      </c>
      <c r="E663" s="219"/>
      <c r="F663" s="219"/>
      <c r="G663" s="219"/>
      <c r="H663" s="219"/>
      <c r="I663" s="219"/>
    </row>
    <row r="664" spans="2:9" x14ac:dyDescent="0.25">
      <c r="B664" s="219" t="s">
        <v>238</v>
      </c>
      <c r="C664" s="220" t="s">
        <v>242</v>
      </c>
      <c r="D664" s="231" t="str">
        <f>NS!A54</f>
        <v>6-4000</v>
      </c>
      <c r="E664" s="219"/>
      <c r="F664" s="219"/>
      <c r="G664" s="219"/>
      <c r="H664" s="219"/>
      <c r="I664" s="219"/>
    </row>
    <row r="665" spans="2:9" ht="15.75" thickBot="1" x14ac:dyDescent="0.3">
      <c r="B665" s="219"/>
      <c r="C665" s="219"/>
      <c r="D665" s="219"/>
      <c r="E665" s="219"/>
      <c r="F665" s="219"/>
      <c r="G665" s="219"/>
      <c r="H665" s="219"/>
      <c r="I665" s="219"/>
    </row>
    <row r="666" spans="2:9" ht="15.75" thickBot="1" x14ac:dyDescent="0.3">
      <c r="B666" s="429" t="s">
        <v>107</v>
      </c>
      <c r="C666" s="430"/>
      <c r="D666" s="433" t="s">
        <v>109</v>
      </c>
      <c r="E666" s="433" t="s">
        <v>239</v>
      </c>
      <c r="F666" s="433" t="s">
        <v>111</v>
      </c>
      <c r="G666" s="433" t="s">
        <v>112</v>
      </c>
      <c r="H666" s="435" t="s">
        <v>150</v>
      </c>
      <c r="I666" s="436"/>
    </row>
    <row r="667" spans="2:9" ht="15.75" thickBot="1" x14ac:dyDescent="0.3">
      <c r="B667" s="431"/>
      <c r="C667" s="432"/>
      <c r="D667" s="434"/>
      <c r="E667" s="434"/>
      <c r="F667" s="434"/>
      <c r="G667" s="434"/>
      <c r="H667" s="221" t="s">
        <v>111</v>
      </c>
      <c r="I667" s="222" t="s">
        <v>112</v>
      </c>
    </row>
    <row r="668" spans="2:9" x14ac:dyDescent="0.25">
      <c r="B668" s="210" t="s">
        <v>156</v>
      </c>
      <c r="C668" s="213">
        <v>1</v>
      </c>
      <c r="D668" s="216" t="s">
        <v>240</v>
      </c>
      <c r="E668" s="213"/>
      <c r="F668" s="224"/>
      <c r="G668" s="225"/>
      <c r="H668" s="230">
        <f>VLOOKUP(D664,NS!$A$5:$D$60,3,0)</f>
        <v>0</v>
      </c>
      <c r="I668" s="230">
        <f>VLOOKUP(D664,NS!$A$5:$D$60,4,0)</f>
        <v>0</v>
      </c>
    </row>
    <row r="669" spans="2:9" x14ac:dyDescent="0.25">
      <c r="B669" s="223">
        <v>2020</v>
      </c>
      <c r="C669" s="214">
        <v>31</v>
      </c>
      <c r="D669" s="217" t="s">
        <v>243</v>
      </c>
      <c r="E669" s="214"/>
      <c r="F669" s="226"/>
      <c r="G669" s="227"/>
      <c r="H669" s="227"/>
      <c r="I669" s="227"/>
    </row>
    <row r="670" spans="2:9" x14ac:dyDescent="0.25">
      <c r="B670" s="211"/>
      <c r="C670" s="214"/>
      <c r="D670" s="217"/>
      <c r="E670" s="214"/>
      <c r="F670" s="226"/>
      <c r="G670" s="227"/>
      <c r="H670" s="227"/>
      <c r="I670" s="227"/>
    </row>
    <row r="671" spans="2:9" x14ac:dyDescent="0.25">
      <c r="B671" s="211"/>
      <c r="C671" s="214"/>
      <c r="D671" s="217"/>
      <c r="E671" s="214"/>
      <c r="F671" s="226"/>
      <c r="G671" s="227"/>
      <c r="H671" s="227"/>
      <c r="I671" s="227"/>
    </row>
    <row r="672" spans="2:9" x14ac:dyDescent="0.25">
      <c r="B672" s="211"/>
      <c r="C672" s="214"/>
      <c r="D672" s="217"/>
      <c r="E672" s="214"/>
      <c r="F672" s="226"/>
      <c r="G672" s="227"/>
      <c r="H672" s="227"/>
      <c r="I672" s="227"/>
    </row>
    <row r="673" spans="2:9" x14ac:dyDescent="0.25">
      <c r="B673" s="211"/>
      <c r="C673" s="214"/>
      <c r="D673" s="217"/>
      <c r="E673" s="214"/>
      <c r="F673" s="226"/>
      <c r="G673" s="227"/>
      <c r="H673" s="227"/>
      <c r="I673" s="227"/>
    </row>
    <row r="674" spans="2:9" ht="15.75" thickBot="1" x14ac:dyDescent="0.3">
      <c r="B674" s="212"/>
      <c r="C674" s="215"/>
      <c r="D674" s="218"/>
      <c r="E674" s="215"/>
      <c r="F674" s="228"/>
      <c r="G674" s="229"/>
      <c r="H674" s="229"/>
      <c r="I674" s="229"/>
    </row>
    <row r="677" spans="2:9" x14ac:dyDescent="0.25">
      <c r="B677" s="219" t="s">
        <v>237</v>
      </c>
      <c r="C677" s="220" t="s">
        <v>242</v>
      </c>
      <c r="D677" s="219" t="str">
        <f>VLOOKUP(D678,NS!$A$5:$D$60,2,0)</f>
        <v>Interest Income</v>
      </c>
      <c r="E677" s="219"/>
      <c r="F677" s="219"/>
      <c r="G677" s="219"/>
      <c r="H677" s="219"/>
      <c r="I677" s="219"/>
    </row>
    <row r="678" spans="2:9" x14ac:dyDescent="0.25">
      <c r="B678" s="219" t="s">
        <v>238</v>
      </c>
      <c r="C678" s="220" t="s">
        <v>242</v>
      </c>
      <c r="D678" s="231" t="str">
        <f>NS!A55</f>
        <v>8-1100</v>
      </c>
      <c r="E678" s="219"/>
      <c r="F678" s="219"/>
      <c r="G678" s="219"/>
      <c r="H678" s="219"/>
      <c r="I678" s="219"/>
    </row>
    <row r="679" spans="2:9" ht="15.75" thickBot="1" x14ac:dyDescent="0.3">
      <c r="B679" s="219"/>
      <c r="C679" s="219"/>
      <c r="D679" s="219"/>
      <c r="E679" s="219"/>
      <c r="F679" s="219"/>
      <c r="G679" s="219"/>
      <c r="H679" s="219"/>
      <c r="I679" s="219"/>
    </row>
    <row r="680" spans="2:9" ht="15.75" thickBot="1" x14ac:dyDescent="0.3">
      <c r="B680" s="429" t="s">
        <v>107</v>
      </c>
      <c r="C680" s="430"/>
      <c r="D680" s="433" t="s">
        <v>109</v>
      </c>
      <c r="E680" s="433" t="s">
        <v>239</v>
      </c>
      <c r="F680" s="433" t="s">
        <v>111</v>
      </c>
      <c r="G680" s="433" t="s">
        <v>112</v>
      </c>
      <c r="H680" s="435" t="s">
        <v>150</v>
      </c>
      <c r="I680" s="436"/>
    </row>
    <row r="681" spans="2:9" ht="15.75" thickBot="1" x14ac:dyDescent="0.3">
      <c r="B681" s="431"/>
      <c r="C681" s="432"/>
      <c r="D681" s="434"/>
      <c r="E681" s="434"/>
      <c r="F681" s="434"/>
      <c r="G681" s="434"/>
      <c r="H681" s="221" t="s">
        <v>111</v>
      </c>
      <c r="I681" s="222" t="s">
        <v>112</v>
      </c>
    </row>
    <row r="682" spans="2:9" x14ac:dyDescent="0.25">
      <c r="B682" s="210" t="s">
        <v>156</v>
      </c>
      <c r="C682" s="213">
        <v>1</v>
      </c>
      <c r="D682" s="216" t="s">
        <v>240</v>
      </c>
      <c r="E682" s="213"/>
      <c r="F682" s="224"/>
      <c r="G682" s="225"/>
      <c r="H682" s="230">
        <f>VLOOKUP(D678,NS!$A$5:$D$60,3,0)</f>
        <v>0</v>
      </c>
      <c r="I682" s="234">
        <f>VLOOKUP(D678,NS!$A$5:$D$60,4,0)</f>
        <v>7000000</v>
      </c>
    </row>
    <row r="683" spans="2:9" x14ac:dyDescent="0.25">
      <c r="B683" s="223">
        <v>2020</v>
      </c>
      <c r="C683" s="214">
        <v>31</v>
      </c>
      <c r="D683" s="217" t="s">
        <v>243</v>
      </c>
      <c r="E683" s="214"/>
      <c r="F683" s="226"/>
      <c r="G683" s="227"/>
      <c r="H683" s="227"/>
      <c r="I683" s="227"/>
    </row>
    <row r="684" spans="2:9" x14ac:dyDescent="0.25">
      <c r="B684" s="211"/>
      <c r="C684" s="214"/>
      <c r="D684" s="217"/>
      <c r="E684" s="214"/>
      <c r="F684" s="226"/>
      <c r="G684" s="227"/>
      <c r="H684" s="227"/>
      <c r="I684" s="227"/>
    </row>
    <row r="685" spans="2:9" x14ac:dyDescent="0.25">
      <c r="B685" s="211"/>
      <c r="C685" s="214"/>
      <c r="D685" s="217"/>
      <c r="E685" s="214"/>
      <c r="F685" s="226"/>
      <c r="G685" s="227"/>
      <c r="H685" s="227"/>
      <c r="I685" s="227"/>
    </row>
    <row r="686" spans="2:9" x14ac:dyDescent="0.25">
      <c r="B686" s="211"/>
      <c r="C686" s="214"/>
      <c r="D686" s="217"/>
      <c r="E686" s="214"/>
      <c r="F686" s="226"/>
      <c r="G686" s="227"/>
      <c r="H686" s="227"/>
      <c r="I686" s="227"/>
    </row>
    <row r="687" spans="2:9" x14ac:dyDescent="0.25">
      <c r="B687" s="211"/>
      <c r="C687" s="214"/>
      <c r="D687" s="217"/>
      <c r="E687" s="214"/>
      <c r="F687" s="226"/>
      <c r="G687" s="227"/>
      <c r="H687" s="227"/>
      <c r="I687" s="227"/>
    </row>
    <row r="688" spans="2:9" ht="15.75" thickBot="1" x14ac:dyDescent="0.3">
      <c r="B688" s="212"/>
      <c r="C688" s="215"/>
      <c r="D688" s="218"/>
      <c r="E688" s="215"/>
      <c r="F688" s="228"/>
      <c r="G688" s="229"/>
      <c r="H688" s="229"/>
      <c r="I688" s="229"/>
    </row>
    <row r="691" spans="2:9" x14ac:dyDescent="0.25">
      <c r="B691" s="219" t="s">
        <v>237</v>
      </c>
      <c r="C691" s="220" t="s">
        <v>242</v>
      </c>
      <c r="D691" s="219" t="str">
        <f>VLOOKUP(D692,NS!$A$5:$D$60,2,0)</f>
        <v>Devidend Income</v>
      </c>
      <c r="E691" s="219"/>
      <c r="F691" s="219"/>
      <c r="G691" s="219"/>
      <c r="H691" s="219"/>
      <c r="I691" s="219"/>
    </row>
    <row r="692" spans="2:9" x14ac:dyDescent="0.25">
      <c r="B692" s="219" t="s">
        <v>238</v>
      </c>
      <c r="C692" s="220" t="s">
        <v>242</v>
      </c>
      <c r="D692" s="219" t="str">
        <f>NS!A56</f>
        <v>8-1200</v>
      </c>
      <c r="E692" s="219"/>
      <c r="F692" s="219"/>
      <c r="G692" s="219"/>
      <c r="H692" s="219"/>
      <c r="I692" s="219"/>
    </row>
    <row r="693" spans="2:9" ht="15.75" thickBot="1" x14ac:dyDescent="0.3">
      <c r="B693" s="219"/>
      <c r="C693" s="219"/>
      <c r="D693" s="219"/>
      <c r="E693" s="219"/>
      <c r="F693" s="219"/>
      <c r="G693" s="219"/>
      <c r="H693" s="219"/>
      <c r="I693" s="219"/>
    </row>
    <row r="694" spans="2:9" ht="15.75" thickBot="1" x14ac:dyDescent="0.3">
      <c r="B694" s="429" t="s">
        <v>107</v>
      </c>
      <c r="C694" s="430"/>
      <c r="D694" s="433" t="s">
        <v>109</v>
      </c>
      <c r="E694" s="433" t="s">
        <v>239</v>
      </c>
      <c r="F694" s="433" t="s">
        <v>111</v>
      </c>
      <c r="G694" s="433" t="s">
        <v>112</v>
      </c>
      <c r="H694" s="435" t="s">
        <v>150</v>
      </c>
      <c r="I694" s="436"/>
    </row>
    <row r="695" spans="2:9" ht="15.75" thickBot="1" x14ac:dyDescent="0.3">
      <c r="B695" s="431"/>
      <c r="C695" s="432"/>
      <c r="D695" s="434"/>
      <c r="E695" s="434"/>
      <c r="F695" s="434"/>
      <c r="G695" s="434"/>
      <c r="H695" s="221" t="s">
        <v>111</v>
      </c>
      <c r="I695" s="222" t="s">
        <v>112</v>
      </c>
    </row>
    <row r="696" spans="2:9" x14ac:dyDescent="0.25">
      <c r="B696" s="210" t="s">
        <v>156</v>
      </c>
      <c r="C696" s="213">
        <v>1</v>
      </c>
      <c r="D696" s="216" t="s">
        <v>240</v>
      </c>
      <c r="E696" s="213"/>
      <c r="F696" s="224"/>
      <c r="G696" s="225"/>
      <c r="H696" s="230">
        <f>VLOOKUP(D692,NS!$A$5:$D$60,3,0)</f>
        <v>0</v>
      </c>
      <c r="I696" s="234">
        <f>VLOOKUP(D692,NS!$A$5:$D$60,4,0)</f>
        <v>17000000</v>
      </c>
    </row>
    <row r="697" spans="2:9" x14ac:dyDescent="0.25">
      <c r="B697" s="223">
        <v>2020</v>
      </c>
      <c r="C697" s="214">
        <v>31</v>
      </c>
      <c r="D697" s="217" t="s">
        <v>243</v>
      </c>
      <c r="E697" s="214"/>
      <c r="F697" s="226"/>
      <c r="G697" s="227"/>
      <c r="H697" s="227"/>
      <c r="I697" s="227"/>
    </row>
    <row r="698" spans="2:9" x14ac:dyDescent="0.25">
      <c r="B698" s="211"/>
      <c r="C698" s="214"/>
      <c r="D698" s="217"/>
      <c r="E698" s="214"/>
      <c r="F698" s="226"/>
      <c r="G698" s="227"/>
      <c r="H698" s="227"/>
      <c r="I698" s="227"/>
    </row>
    <row r="699" spans="2:9" x14ac:dyDescent="0.25">
      <c r="B699" s="211"/>
      <c r="C699" s="214"/>
      <c r="D699" s="217"/>
      <c r="E699" s="214"/>
      <c r="F699" s="226"/>
      <c r="G699" s="227"/>
      <c r="H699" s="227"/>
      <c r="I699" s="227"/>
    </row>
    <row r="700" spans="2:9" x14ac:dyDescent="0.25">
      <c r="B700" s="211"/>
      <c r="C700" s="214"/>
      <c r="D700" s="217"/>
      <c r="E700" s="214"/>
      <c r="F700" s="226"/>
      <c r="G700" s="227"/>
      <c r="H700" s="227"/>
      <c r="I700" s="227"/>
    </row>
    <row r="701" spans="2:9" x14ac:dyDescent="0.25">
      <c r="B701" s="211"/>
      <c r="C701" s="214"/>
      <c r="D701" s="217"/>
      <c r="E701" s="214"/>
      <c r="F701" s="226"/>
      <c r="G701" s="227"/>
      <c r="H701" s="227"/>
      <c r="I701" s="227"/>
    </row>
    <row r="702" spans="2:9" ht="15.75" thickBot="1" x14ac:dyDescent="0.3">
      <c r="B702" s="212"/>
      <c r="C702" s="215"/>
      <c r="D702" s="218"/>
      <c r="E702" s="215"/>
      <c r="F702" s="228"/>
      <c r="G702" s="229"/>
      <c r="H702" s="229"/>
      <c r="I702" s="229"/>
    </row>
    <row r="705" spans="2:9" x14ac:dyDescent="0.25">
      <c r="B705" s="219" t="s">
        <v>237</v>
      </c>
      <c r="C705" s="220" t="s">
        <v>242</v>
      </c>
      <c r="D705" s="219" t="str">
        <f>VLOOKUP(D706,NS!$A$5:$D$60,2,0)</f>
        <v>Interest Expense</v>
      </c>
      <c r="E705" s="219"/>
      <c r="F705" s="219"/>
      <c r="G705" s="219"/>
      <c r="H705" s="219"/>
      <c r="I705" s="219"/>
    </row>
    <row r="706" spans="2:9" x14ac:dyDescent="0.25">
      <c r="B706" s="219" t="s">
        <v>238</v>
      </c>
      <c r="C706" s="220" t="s">
        <v>242</v>
      </c>
      <c r="D706" s="219" t="str">
        <f>NS!A57</f>
        <v>9-1100</v>
      </c>
      <c r="E706" s="219"/>
      <c r="F706" s="219"/>
      <c r="G706" s="219"/>
      <c r="H706" s="219"/>
      <c r="I706" s="219"/>
    </row>
    <row r="707" spans="2:9" ht="15.75" thickBot="1" x14ac:dyDescent="0.3">
      <c r="B707" s="219"/>
      <c r="C707" s="219"/>
      <c r="D707" s="219"/>
      <c r="E707" s="219"/>
      <c r="F707" s="219"/>
      <c r="G707" s="219"/>
      <c r="H707" s="219"/>
      <c r="I707" s="219"/>
    </row>
    <row r="708" spans="2:9" ht="15.75" thickBot="1" x14ac:dyDescent="0.3">
      <c r="B708" s="429" t="s">
        <v>107</v>
      </c>
      <c r="C708" s="430"/>
      <c r="D708" s="433" t="s">
        <v>109</v>
      </c>
      <c r="E708" s="433" t="s">
        <v>239</v>
      </c>
      <c r="F708" s="433" t="s">
        <v>111</v>
      </c>
      <c r="G708" s="433" t="s">
        <v>112</v>
      </c>
      <c r="H708" s="435" t="s">
        <v>150</v>
      </c>
      <c r="I708" s="436"/>
    </row>
    <row r="709" spans="2:9" ht="15.75" thickBot="1" x14ac:dyDescent="0.3">
      <c r="B709" s="431"/>
      <c r="C709" s="432"/>
      <c r="D709" s="434"/>
      <c r="E709" s="434"/>
      <c r="F709" s="434"/>
      <c r="G709" s="434"/>
      <c r="H709" s="221" t="s">
        <v>111</v>
      </c>
      <c r="I709" s="222" t="s">
        <v>112</v>
      </c>
    </row>
    <row r="710" spans="2:9" x14ac:dyDescent="0.25">
      <c r="B710" s="210" t="s">
        <v>156</v>
      </c>
      <c r="C710" s="213">
        <v>1</v>
      </c>
      <c r="D710" s="216" t="s">
        <v>240</v>
      </c>
      <c r="E710" s="213"/>
      <c r="F710" s="224"/>
      <c r="G710" s="225"/>
      <c r="H710" s="230">
        <f>VLOOKUP(D706,NS!$A$5:$D$60,3,0)</f>
        <v>8140000</v>
      </c>
      <c r="I710" s="230">
        <f>VLOOKUP(D706,NS!$A$5:$D$60,4,0)</f>
        <v>0</v>
      </c>
    </row>
    <row r="711" spans="2:9" x14ac:dyDescent="0.25">
      <c r="B711" s="223">
        <v>2020</v>
      </c>
      <c r="C711" s="214">
        <v>31</v>
      </c>
      <c r="D711" s="217" t="s">
        <v>243</v>
      </c>
      <c r="E711" s="214"/>
      <c r="F711" s="226">
        <f>REKAP!C25</f>
        <v>1800000</v>
      </c>
      <c r="G711" s="227"/>
      <c r="H711" s="233">
        <f>H710+F711</f>
        <v>9940000</v>
      </c>
      <c r="I711" s="227"/>
    </row>
    <row r="712" spans="2:9" x14ac:dyDescent="0.25">
      <c r="B712" s="211"/>
      <c r="C712" s="214"/>
      <c r="D712" s="217"/>
      <c r="E712" s="214"/>
      <c r="F712" s="226"/>
      <c r="G712" s="227"/>
      <c r="H712" s="227"/>
      <c r="I712" s="227"/>
    </row>
    <row r="713" spans="2:9" x14ac:dyDescent="0.25">
      <c r="B713" s="211"/>
      <c r="C713" s="214"/>
      <c r="D713" s="217"/>
      <c r="E713" s="214"/>
      <c r="F713" s="226"/>
      <c r="G713" s="227"/>
      <c r="H713" s="227"/>
      <c r="I713" s="227"/>
    </row>
    <row r="714" spans="2:9" x14ac:dyDescent="0.25">
      <c r="B714" s="211"/>
      <c r="C714" s="214"/>
      <c r="D714" s="217"/>
      <c r="E714" s="214"/>
      <c r="F714" s="226"/>
      <c r="G714" s="227"/>
      <c r="H714" s="227"/>
      <c r="I714" s="227"/>
    </row>
    <row r="715" spans="2:9" x14ac:dyDescent="0.25">
      <c r="B715" s="211"/>
      <c r="C715" s="214"/>
      <c r="D715" s="217"/>
      <c r="E715" s="214"/>
      <c r="F715" s="226"/>
      <c r="G715" s="227"/>
      <c r="H715" s="227"/>
      <c r="I715" s="227"/>
    </row>
    <row r="716" spans="2:9" ht="15.75" thickBot="1" x14ac:dyDescent="0.3">
      <c r="B716" s="212"/>
      <c r="C716" s="215"/>
      <c r="D716" s="218"/>
      <c r="E716" s="215"/>
      <c r="F716" s="228"/>
      <c r="G716" s="229"/>
      <c r="H716" s="229"/>
      <c r="I716" s="229"/>
    </row>
    <row r="719" spans="2:9" x14ac:dyDescent="0.25">
      <c r="B719" s="219" t="s">
        <v>237</v>
      </c>
      <c r="C719" s="220" t="s">
        <v>242</v>
      </c>
      <c r="D719" s="219" t="str">
        <f>VLOOKUP(D720,NS!$A$5:$D$60,2,0)</f>
        <v>Bank Service Charge</v>
      </c>
      <c r="E719" s="219"/>
      <c r="F719" s="219"/>
      <c r="G719" s="219"/>
      <c r="H719" s="219"/>
      <c r="I719" s="219"/>
    </row>
    <row r="720" spans="2:9" x14ac:dyDescent="0.25">
      <c r="B720" s="219" t="s">
        <v>238</v>
      </c>
      <c r="C720" s="220" t="s">
        <v>242</v>
      </c>
      <c r="D720" s="219" t="str">
        <f>NS!A58</f>
        <v>9-1200</v>
      </c>
      <c r="E720" s="219"/>
      <c r="F720" s="219"/>
      <c r="G720" s="219"/>
      <c r="H720" s="219"/>
      <c r="I720" s="219"/>
    </row>
    <row r="721" spans="2:9" ht="15.75" thickBot="1" x14ac:dyDescent="0.3">
      <c r="B721" s="219"/>
      <c r="C721" s="219"/>
      <c r="D721" s="219"/>
      <c r="E721" s="219"/>
      <c r="F721" s="219"/>
      <c r="G721" s="219"/>
      <c r="H721" s="219"/>
      <c r="I721" s="219"/>
    </row>
    <row r="722" spans="2:9" ht="15.75" thickBot="1" x14ac:dyDescent="0.3">
      <c r="B722" s="429" t="s">
        <v>107</v>
      </c>
      <c r="C722" s="430"/>
      <c r="D722" s="433" t="s">
        <v>109</v>
      </c>
      <c r="E722" s="433" t="s">
        <v>239</v>
      </c>
      <c r="F722" s="433" t="s">
        <v>111</v>
      </c>
      <c r="G722" s="433" t="s">
        <v>112</v>
      </c>
      <c r="H722" s="435" t="s">
        <v>150</v>
      </c>
      <c r="I722" s="436"/>
    </row>
    <row r="723" spans="2:9" ht="15.75" thickBot="1" x14ac:dyDescent="0.3">
      <c r="B723" s="431"/>
      <c r="C723" s="432"/>
      <c r="D723" s="434"/>
      <c r="E723" s="434"/>
      <c r="F723" s="434"/>
      <c r="G723" s="434"/>
      <c r="H723" s="221" t="s">
        <v>111</v>
      </c>
      <c r="I723" s="222" t="s">
        <v>112</v>
      </c>
    </row>
    <row r="724" spans="2:9" x14ac:dyDescent="0.25">
      <c r="B724" s="210" t="s">
        <v>156</v>
      </c>
      <c r="C724" s="213">
        <v>1</v>
      </c>
      <c r="D724" s="216" t="s">
        <v>240</v>
      </c>
      <c r="E724" s="213"/>
      <c r="F724" s="224"/>
      <c r="G724" s="225"/>
      <c r="H724" s="234">
        <f>VLOOKUP(D720,NS!$A$5:$D$60,3,0)</f>
        <v>15000000</v>
      </c>
      <c r="I724" s="230">
        <f>VLOOKUP(D720,NS!$A$5:$D$60,4,0)</f>
        <v>0</v>
      </c>
    </row>
    <row r="725" spans="2:9" x14ac:dyDescent="0.25">
      <c r="B725" s="223">
        <v>2020</v>
      </c>
      <c r="C725" s="214">
        <v>31</v>
      </c>
      <c r="D725" s="217" t="s">
        <v>243</v>
      </c>
      <c r="E725" s="214"/>
      <c r="F725" s="226"/>
      <c r="G725" s="227"/>
      <c r="H725" s="227"/>
      <c r="I725" s="227"/>
    </row>
    <row r="726" spans="2:9" x14ac:dyDescent="0.25">
      <c r="B726" s="211"/>
      <c r="C726" s="214"/>
      <c r="D726" s="217"/>
      <c r="E726" s="214"/>
      <c r="F726" s="226"/>
      <c r="G726" s="227"/>
      <c r="H726" s="227"/>
      <c r="I726" s="227"/>
    </row>
    <row r="727" spans="2:9" x14ac:dyDescent="0.25">
      <c r="B727" s="211"/>
      <c r="C727" s="214"/>
      <c r="D727" s="217"/>
      <c r="E727" s="214"/>
      <c r="F727" s="226"/>
      <c r="G727" s="227"/>
      <c r="H727" s="227"/>
      <c r="I727" s="227"/>
    </row>
    <row r="728" spans="2:9" x14ac:dyDescent="0.25">
      <c r="B728" s="211"/>
      <c r="C728" s="214"/>
      <c r="D728" s="217"/>
      <c r="E728" s="214"/>
      <c r="F728" s="226"/>
      <c r="G728" s="227"/>
      <c r="H728" s="227"/>
      <c r="I728" s="227"/>
    </row>
    <row r="729" spans="2:9" x14ac:dyDescent="0.25">
      <c r="B729" s="211"/>
      <c r="C729" s="214"/>
      <c r="D729" s="217"/>
      <c r="E729" s="214"/>
      <c r="F729" s="226"/>
      <c r="G729" s="227"/>
      <c r="H729" s="227"/>
      <c r="I729" s="227"/>
    </row>
    <row r="730" spans="2:9" ht="15.75" thickBot="1" x14ac:dyDescent="0.3">
      <c r="B730" s="212"/>
      <c r="C730" s="215"/>
      <c r="D730" s="218"/>
      <c r="E730" s="215"/>
      <c r="F730" s="228"/>
      <c r="G730" s="229"/>
      <c r="H730" s="229"/>
      <c r="I730" s="229"/>
    </row>
    <row r="733" spans="2:9" x14ac:dyDescent="0.25">
      <c r="B733" s="219" t="s">
        <v>237</v>
      </c>
      <c r="C733" s="220" t="s">
        <v>242</v>
      </c>
      <c r="D733" s="219" t="str">
        <f>VLOOKUP(D734,NS!$A$5:$D$60,2,0)</f>
        <v>Income Tax Expense</v>
      </c>
      <c r="E733" s="219"/>
      <c r="F733" s="219"/>
      <c r="G733" s="219"/>
      <c r="H733" s="219"/>
      <c r="I733" s="219"/>
    </row>
    <row r="734" spans="2:9" x14ac:dyDescent="0.25">
      <c r="B734" s="219" t="s">
        <v>238</v>
      </c>
      <c r="C734" s="220" t="s">
        <v>242</v>
      </c>
      <c r="D734" s="219" t="str">
        <f>NS!A59</f>
        <v>9-1300</v>
      </c>
      <c r="E734" s="219"/>
      <c r="F734" s="219"/>
      <c r="G734" s="219"/>
      <c r="H734" s="219"/>
      <c r="I734" s="219"/>
    </row>
    <row r="735" spans="2:9" ht="15.75" thickBot="1" x14ac:dyDescent="0.3">
      <c r="B735" s="219"/>
      <c r="C735" s="219"/>
      <c r="D735" s="219"/>
      <c r="E735" s="219"/>
      <c r="F735" s="219"/>
      <c r="G735" s="219"/>
      <c r="H735" s="219"/>
      <c r="I735" s="219"/>
    </row>
    <row r="736" spans="2:9" ht="15.75" thickBot="1" x14ac:dyDescent="0.3">
      <c r="B736" s="429" t="s">
        <v>107</v>
      </c>
      <c r="C736" s="430"/>
      <c r="D736" s="433" t="s">
        <v>109</v>
      </c>
      <c r="E736" s="433" t="s">
        <v>239</v>
      </c>
      <c r="F736" s="433" t="s">
        <v>111</v>
      </c>
      <c r="G736" s="433" t="s">
        <v>112</v>
      </c>
      <c r="H736" s="435" t="s">
        <v>150</v>
      </c>
      <c r="I736" s="436"/>
    </row>
    <row r="737" spans="2:9" ht="15.75" thickBot="1" x14ac:dyDescent="0.3">
      <c r="B737" s="431"/>
      <c r="C737" s="432"/>
      <c r="D737" s="434"/>
      <c r="E737" s="434"/>
      <c r="F737" s="434"/>
      <c r="G737" s="434"/>
      <c r="H737" s="221" t="s">
        <v>111</v>
      </c>
      <c r="I737" s="222" t="s">
        <v>112</v>
      </c>
    </row>
    <row r="738" spans="2:9" x14ac:dyDescent="0.25">
      <c r="B738" s="210" t="s">
        <v>156</v>
      </c>
      <c r="C738" s="213">
        <v>1</v>
      </c>
      <c r="D738" s="216" t="s">
        <v>240</v>
      </c>
      <c r="E738" s="213"/>
      <c r="F738" s="224"/>
      <c r="G738" s="225"/>
      <c r="H738" s="230">
        <f>VLOOKUP(D734,NS!$A$5:$D$60,3,0)</f>
        <v>0</v>
      </c>
      <c r="I738" s="230">
        <f>VLOOKUP(D734,NS!$A$5:$D$60,4,0)</f>
        <v>0</v>
      </c>
    </row>
    <row r="739" spans="2:9" x14ac:dyDescent="0.25">
      <c r="B739" s="223">
        <v>2020</v>
      </c>
      <c r="C739" s="214">
        <v>31</v>
      </c>
      <c r="D739" s="217" t="s">
        <v>243</v>
      </c>
      <c r="E739" s="214"/>
      <c r="F739" s="226"/>
      <c r="G739" s="227"/>
      <c r="H739" s="227"/>
      <c r="I739" s="227"/>
    </row>
    <row r="740" spans="2:9" x14ac:dyDescent="0.25">
      <c r="B740" s="211"/>
      <c r="C740" s="214"/>
      <c r="D740" s="217"/>
      <c r="E740" s="214"/>
      <c r="F740" s="226"/>
      <c r="G740" s="227"/>
      <c r="H740" s="227"/>
      <c r="I740" s="227"/>
    </row>
    <row r="741" spans="2:9" x14ac:dyDescent="0.25">
      <c r="B741" s="211"/>
      <c r="C741" s="214"/>
      <c r="D741" s="217"/>
      <c r="E741" s="214"/>
      <c r="F741" s="226"/>
      <c r="G741" s="227"/>
      <c r="H741" s="227"/>
      <c r="I741" s="227"/>
    </row>
    <row r="742" spans="2:9" x14ac:dyDescent="0.25">
      <c r="B742" s="211"/>
      <c r="C742" s="214"/>
      <c r="D742" s="217"/>
      <c r="E742" s="214"/>
      <c r="F742" s="226"/>
      <c r="G742" s="227"/>
      <c r="H742" s="227"/>
      <c r="I742" s="227"/>
    </row>
    <row r="743" spans="2:9" x14ac:dyDescent="0.25">
      <c r="B743" s="211"/>
      <c r="C743" s="214"/>
      <c r="D743" s="217"/>
      <c r="E743" s="214"/>
      <c r="F743" s="226"/>
      <c r="G743" s="227"/>
      <c r="H743" s="227"/>
      <c r="I743" s="227"/>
    </row>
    <row r="744" spans="2:9" ht="15.75" thickBot="1" x14ac:dyDescent="0.3">
      <c r="B744" s="212"/>
      <c r="C744" s="215"/>
      <c r="D744" s="218"/>
      <c r="E744" s="215"/>
      <c r="F744" s="228"/>
      <c r="G744" s="229"/>
      <c r="H744" s="229"/>
      <c r="I744" s="229"/>
    </row>
    <row r="747" spans="2:9" x14ac:dyDescent="0.25">
      <c r="B747" s="219" t="s">
        <v>237</v>
      </c>
      <c r="C747" s="220" t="s">
        <v>242</v>
      </c>
      <c r="D747" s="219" t="str">
        <f>VLOOKUP(D748,NS!$A$5:$D$60,2,0)</f>
        <v>Gain / Loss Sales Vehicle</v>
      </c>
      <c r="E747" s="219"/>
      <c r="F747" s="219"/>
      <c r="G747" s="219"/>
      <c r="H747" s="219"/>
      <c r="I747" s="219"/>
    </row>
    <row r="748" spans="2:9" x14ac:dyDescent="0.25">
      <c r="B748" s="219" t="s">
        <v>238</v>
      </c>
      <c r="C748" s="220" t="s">
        <v>242</v>
      </c>
      <c r="D748" s="219" t="str">
        <f>NS!A60</f>
        <v>9-1400</v>
      </c>
      <c r="E748" s="219"/>
      <c r="F748" s="219"/>
      <c r="G748" s="219"/>
      <c r="H748" s="219"/>
      <c r="I748" s="219"/>
    </row>
    <row r="749" spans="2:9" ht="15.75" thickBot="1" x14ac:dyDescent="0.3">
      <c r="B749" s="219"/>
      <c r="C749" s="219"/>
      <c r="D749" s="219"/>
      <c r="E749" s="219"/>
      <c r="F749" s="219"/>
      <c r="G749" s="219"/>
      <c r="H749" s="219"/>
      <c r="I749" s="219"/>
    </row>
    <row r="750" spans="2:9" ht="15.75" thickBot="1" x14ac:dyDescent="0.3">
      <c r="B750" s="429" t="s">
        <v>107</v>
      </c>
      <c r="C750" s="430"/>
      <c r="D750" s="433" t="s">
        <v>109</v>
      </c>
      <c r="E750" s="433" t="s">
        <v>239</v>
      </c>
      <c r="F750" s="433" t="s">
        <v>111</v>
      </c>
      <c r="G750" s="433" t="s">
        <v>112</v>
      </c>
      <c r="H750" s="435" t="s">
        <v>150</v>
      </c>
      <c r="I750" s="436"/>
    </row>
    <row r="751" spans="2:9" ht="15.75" thickBot="1" x14ac:dyDescent="0.3">
      <c r="B751" s="431"/>
      <c r="C751" s="432"/>
      <c r="D751" s="434"/>
      <c r="E751" s="434"/>
      <c r="F751" s="434"/>
      <c r="G751" s="434"/>
      <c r="H751" s="221" t="s">
        <v>111</v>
      </c>
      <c r="I751" s="222" t="s">
        <v>112</v>
      </c>
    </row>
    <row r="752" spans="2:9" x14ac:dyDescent="0.25">
      <c r="B752" s="210" t="s">
        <v>156</v>
      </c>
      <c r="C752" s="213">
        <v>1</v>
      </c>
      <c r="D752" s="216" t="s">
        <v>240</v>
      </c>
      <c r="E752" s="213"/>
      <c r="F752" s="224"/>
      <c r="G752" s="225"/>
      <c r="H752" s="230">
        <f>VLOOKUP(D748,NS!$A$5:$D$60,3,0)</f>
        <v>0</v>
      </c>
      <c r="I752" s="230">
        <f>VLOOKUP(D748,NS!$A$5:$D$60,4,0)</f>
        <v>0</v>
      </c>
    </row>
    <row r="753" spans="2:9" x14ac:dyDescent="0.25">
      <c r="B753" s="223">
        <v>2020</v>
      </c>
      <c r="C753" s="214">
        <v>31</v>
      </c>
      <c r="D753" s="217" t="s">
        <v>243</v>
      </c>
      <c r="E753" s="214"/>
      <c r="F753" s="226">
        <f>REKAP!C12</f>
        <v>4000000</v>
      </c>
      <c r="G753" s="227"/>
      <c r="H753" s="233">
        <f>F753</f>
        <v>4000000</v>
      </c>
      <c r="I753" s="227"/>
    </row>
    <row r="754" spans="2:9" x14ac:dyDescent="0.25">
      <c r="B754" s="211"/>
      <c r="C754" s="214"/>
      <c r="D754" s="217"/>
      <c r="E754" s="214"/>
      <c r="F754" s="226"/>
      <c r="G754" s="227"/>
      <c r="H754" s="227"/>
      <c r="I754" s="227"/>
    </row>
    <row r="755" spans="2:9" x14ac:dyDescent="0.25">
      <c r="B755" s="211"/>
      <c r="C755" s="214"/>
      <c r="D755" s="217"/>
      <c r="E755" s="214"/>
      <c r="F755" s="226"/>
      <c r="G755" s="227"/>
      <c r="H755" s="227"/>
      <c r="I755" s="227"/>
    </row>
    <row r="756" spans="2:9" x14ac:dyDescent="0.25">
      <c r="B756" s="211"/>
      <c r="C756" s="214"/>
      <c r="D756" s="217"/>
      <c r="E756" s="214"/>
      <c r="F756" s="226"/>
      <c r="G756" s="227"/>
      <c r="H756" s="227"/>
      <c r="I756" s="227"/>
    </row>
    <row r="757" spans="2:9" x14ac:dyDescent="0.25">
      <c r="B757" s="211"/>
      <c r="C757" s="214"/>
      <c r="D757" s="217"/>
      <c r="E757" s="214"/>
      <c r="F757" s="226"/>
      <c r="G757" s="227"/>
      <c r="H757" s="227"/>
      <c r="I757" s="227"/>
    </row>
    <row r="758" spans="2:9" ht="15.75" thickBot="1" x14ac:dyDescent="0.3">
      <c r="B758" s="212"/>
      <c r="C758" s="215"/>
      <c r="D758" s="218"/>
      <c r="E758" s="215"/>
      <c r="F758" s="228"/>
      <c r="G758" s="229"/>
      <c r="H758" s="229"/>
      <c r="I758" s="229"/>
    </row>
  </sheetData>
  <mergeCells count="327">
    <mergeCell ref="B1:I1"/>
    <mergeCell ref="B2:I2"/>
    <mergeCell ref="B3:I3"/>
    <mergeCell ref="B22:C23"/>
    <mergeCell ref="B8:C9"/>
    <mergeCell ref="D8:D9"/>
    <mergeCell ref="E8:E9"/>
    <mergeCell ref="F8:F9"/>
    <mergeCell ref="G8:G9"/>
    <mergeCell ref="H8:I8"/>
    <mergeCell ref="H36:I36"/>
    <mergeCell ref="B50:C51"/>
    <mergeCell ref="D50:D51"/>
    <mergeCell ref="E50:E51"/>
    <mergeCell ref="F50:F51"/>
    <mergeCell ref="G50:G51"/>
    <mergeCell ref="H50:I50"/>
    <mergeCell ref="D22:D23"/>
    <mergeCell ref="E22:E23"/>
    <mergeCell ref="F22:F23"/>
    <mergeCell ref="G22:G23"/>
    <mergeCell ref="H22:I22"/>
    <mergeCell ref="B36:C37"/>
    <mergeCell ref="D36:D37"/>
    <mergeCell ref="E36:E37"/>
    <mergeCell ref="F36:F37"/>
    <mergeCell ref="G36:G37"/>
    <mergeCell ref="B78:C79"/>
    <mergeCell ref="D78:D79"/>
    <mergeCell ref="E78:E79"/>
    <mergeCell ref="F78:F79"/>
    <mergeCell ref="G78:G79"/>
    <mergeCell ref="H78:I78"/>
    <mergeCell ref="B64:C65"/>
    <mergeCell ref="D64:D65"/>
    <mergeCell ref="E64:E65"/>
    <mergeCell ref="F64:F65"/>
    <mergeCell ref="G64:G65"/>
    <mergeCell ref="H64:I64"/>
    <mergeCell ref="B106:C107"/>
    <mergeCell ref="D106:D107"/>
    <mergeCell ref="E106:E107"/>
    <mergeCell ref="F106:F107"/>
    <mergeCell ref="G106:G107"/>
    <mergeCell ref="H106:I106"/>
    <mergeCell ref="B92:C93"/>
    <mergeCell ref="D92:D93"/>
    <mergeCell ref="E92:E93"/>
    <mergeCell ref="F92:F93"/>
    <mergeCell ref="G92:G93"/>
    <mergeCell ref="H92:I92"/>
    <mergeCell ref="B134:C135"/>
    <mergeCell ref="D134:D135"/>
    <mergeCell ref="E134:E135"/>
    <mergeCell ref="F134:F135"/>
    <mergeCell ref="G134:G135"/>
    <mergeCell ref="H134:I134"/>
    <mergeCell ref="B120:C121"/>
    <mergeCell ref="D120:D121"/>
    <mergeCell ref="E120:E121"/>
    <mergeCell ref="F120:F121"/>
    <mergeCell ref="G120:G121"/>
    <mergeCell ref="H120:I120"/>
    <mergeCell ref="B162:C163"/>
    <mergeCell ref="D162:D163"/>
    <mergeCell ref="E162:E163"/>
    <mergeCell ref="F162:F163"/>
    <mergeCell ref="G162:G163"/>
    <mergeCell ref="H162:I162"/>
    <mergeCell ref="B148:C149"/>
    <mergeCell ref="D148:D149"/>
    <mergeCell ref="E148:E149"/>
    <mergeCell ref="F148:F149"/>
    <mergeCell ref="G148:G149"/>
    <mergeCell ref="H148:I148"/>
    <mergeCell ref="B190:C191"/>
    <mergeCell ref="D190:D191"/>
    <mergeCell ref="E190:E191"/>
    <mergeCell ref="F190:F191"/>
    <mergeCell ref="G190:G191"/>
    <mergeCell ref="H190:I190"/>
    <mergeCell ref="B176:C177"/>
    <mergeCell ref="D176:D177"/>
    <mergeCell ref="E176:E177"/>
    <mergeCell ref="F176:F177"/>
    <mergeCell ref="G176:G177"/>
    <mergeCell ref="H176:I176"/>
    <mergeCell ref="B218:C219"/>
    <mergeCell ref="D218:D219"/>
    <mergeCell ref="E218:E219"/>
    <mergeCell ref="F218:F219"/>
    <mergeCell ref="G218:G219"/>
    <mergeCell ref="H218:I218"/>
    <mergeCell ref="B204:C205"/>
    <mergeCell ref="D204:D205"/>
    <mergeCell ref="E204:E205"/>
    <mergeCell ref="F204:F205"/>
    <mergeCell ref="G204:G205"/>
    <mergeCell ref="H204:I204"/>
    <mergeCell ref="B246:C247"/>
    <mergeCell ref="D246:D247"/>
    <mergeCell ref="E246:E247"/>
    <mergeCell ref="F246:F247"/>
    <mergeCell ref="G246:G247"/>
    <mergeCell ref="H246:I246"/>
    <mergeCell ref="B232:C233"/>
    <mergeCell ref="D232:D233"/>
    <mergeCell ref="E232:E233"/>
    <mergeCell ref="F232:F233"/>
    <mergeCell ref="G232:G233"/>
    <mergeCell ref="H232:I232"/>
    <mergeCell ref="B274:C275"/>
    <mergeCell ref="D274:D275"/>
    <mergeCell ref="E274:E275"/>
    <mergeCell ref="F274:F275"/>
    <mergeCell ref="G274:G275"/>
    <mergeCell ref="H274:I274"/>
    <mergeCell ref="B260:C261"/>
    <mergeCell ref="D260:D261"/>
    <mergeCell ref="E260:E261"/>
    <mergeCell ref="F260:F261"/>
    <mergeCell ref="G260:G261"/>
    <mergeCell ref="H260:I260"/>
    <mergeCell ref="B302:C303"/>
    <mergeCell ref="D302:D303"/>
    <mergeCell ref="E302:E303"/>
    <mergeCell ref="F302:F303"/>
    <mergeCell ref="G302:G303"/>
    <mergeCell ref="H302:I302"/>
    <mergeCell ref="B288:C289"/>
    <mergeCell ref="D288:D289"/>
    <mergeCell ref="E288:E289"/>
    <mergeCell ref="F288:F289"/>
    <mergeCell ref="G288:G289"/>
    <mergeCell ref="H288:I288"/>
    <mergeCell ref="B330:C331"/>
    <mergeCell ref="D330:D331"/>
    <mergeCell ref="E330:E331"/>
    <mergeCell ref="F330:F331"/>
    <mergeCell ref="G330:G331"/>
    <mergeCell ref="H330:I330"/>
    <mergeCell ref="B316:C317"/>
    <mergeCell ref="D316:D317"/>
    <mergeCell ref="E316:E317"/>
    <mergeCell ref="F316:F317"/>
    <mergeCell ref="G316:G317"/>
    <mergeCell ref="H316:I316"/>
    <mergeCell ref="B358:C359"/>
    <mergeCell ref="D358:D359"/>
    <mergeCell ref="E358:E359"/>
    <mergeCell ref="F358:F359"/>
    <mergeCell ref="G358:G359"/>
    <mergeCell ref="H358:I358"/>
    <mergeCell ref="B344:C345"/>
    <mergeCell ref="D344:D345"/>
    <mergeCell ref="E344:E345"/>
    <mergeCell ref="F344:F345"/>
    <mergeCell ref="G344:G345"/>
    <mergeCell ref="H344:I344"/>
    <mergeCell ref="B386:C387"/>
    <mergeCell ref="D386:D387"/>
    <mergeCell ref="E386:E387"/>
    <mergeCell ref="F386:F387"/>
    <mergeCell ref="G386:G387"/>
    <mergeCell ref="H386:I386"/>
    <mergeCell ref="B372:C373"/>
    <mergeCell ref="D372:D373"/>
    <mergeCell ref="E372:E373"/>
    <mergeCell ref="F372:F373"/>
    <mergeCell ref="G372:G373"/>
    <mergeCell ref="H372:I372"/>
    <mergeCell ref="B414:C415"/>
    <mergeCell ref="D414:D415"/>
    <mergeCell ref="E414:E415"/>
    <mergeCell ref="F414:F415"/>
    <mergeCell ref="G414:G415"/>
    <mergeCell ref="H414:I414"/>
    <mergeCell ref="B400:C401"/>
    <mergeCell ref="D400:D401"/>
    <mergeCell ref="E400:E401"/>
    <mergeCell ref="F400:F401"/>
    <mergeCell ref="G400:G401"/>
    <mergeCell ref="H400:I400"/>
    <mergeCell ref="B442:C443"/>
    <mergeCell ref="D442:D443"/>
    <mergeCell ref="E442:E443"/>
    <mergeCell ref="F442:F443"/>
    <mergeCell ref="G442:G443"/>
    <mergeCell ref="H442:I442"/>
    <mergeCell ref="B428:C429"/>
    <mergeCell ref="D428:D429"/>
    <mergeCell ref="E428:E429"/>
    <mergeCell ref="F428:F429"/>
    <mergeCell ref="G428:G429"/>
    <mergeCell ref="H428:I428"/>
    <mergeCell ref="B470:C471"/>
    <mergeCell ref="D470:D471"/>
    <mergeCell ref="E470:E471"/>
    <mergeCell ref="F470:F471"/>
    <mergeCell ref="G470:G471"/>
    <mergeCell ref="H470:I470"/>
    <mergeCell ref="B456:C457"/>
    <mergeCell ref="D456:D457"/>
    <mergeCell ref="E456:E457"/>
    <mergeCell ref="F456:F457"/>
    <mergeCell ref="G456:G457"/>
    <mergeCell ref="H456:I456"/>
    <mergeCell ref="B498:C499"/>
    <mergeCell ref="D498:D499"/>
    <mergeCell ref="E498:E499"/>
    <mergeCell ref="F498:F499"/>
    <mergeCell ref="G498:G499"/>
    <mergeCell ref="H498:I498"/>
    <mergeCell ref="B484:C485"/>
    <mergeCell ref="D484:D485"/>
    <mergeCell ref="E484:E485"/>
    <mergeCell ref="F484:F485"/>
    <mergeCell ref="G484:G485"/>
    <mergeCell ref="H484:I484"/>
    <mergeCell ref="B526:C527"/>
    <mergeCell ref="D526:D527"/>
    <mergeCell ref="E526:E527"/>
    <mergeCell ref="F526:F527"/>
    <mergeCell ref="G526:G527"/>
    <mergeCell ref="H526:I526"/>
    <mergeCell ref="B512:C513"/>
    <mergeCell ref="D512:D513"/>
    <mergeCell ref="E512:E513"/>
    <mergeCell ref="F512:F513"/>
    <mergeCell ref="G512:G513"/>
    <mergeCell ref="H512:I512"/>
    <mergeCell ref="B554:C555"/>
    <mergeCell ref="D554:D555"/>
    <mergeCell ref="E554:E555"/>
    <mergeCell ref="F554:F555"/>
    <mergeCell ref="G554:G555"/>
    <mergeCell ref="H554:I554"/>
    <mergeCell ref="B540:C541"/>
    <mergeCell ref="D540:D541"/>
    <mergeCell ref="E540:E541"/>
    <mergeCell ref="F540:F541"/>
    <mergeCell ref="G540:G541"/>
    <mergeCell ref="H540:I540"/>
    <mergeCell ref="B582:C583"/>
    <mergeCell ref="D582:D583"/>
    <mergeCell ref="E582:E583"/>
    <mergeCell ref="F582:F583"/>
    <mergeCell ref="G582:G583"/>
    <mergeCell ref="H582:I582"/>
    <mergeCell ref="B568:C569"/>
    <mergeCell ref="D568:D569"/>
    <mergeCell ref="E568:E569"/>
    <mergeCell ref="F568:F569"/>
    <mergeCell ref="G568:G569"/>
    <mergeCell ref="H568:I568"/>
    <mergeCell ref="B610:C611"/>
    <mergeCell ref="D610:D611"/>
    <mergeCell ref="E610:E611"/>
    <mergeCell ref="F610:F611"/>
    <mergeCell ref="G610:G611"/>
    <mergeCell ref="H610:I610"/>
    <mergeCell ref="B596:C597"/>
    <mergeCell ref="D596:D597"/>
    <mergeCell ref="E596:E597"/>
    <mergeCell ref="F596:F597"/>
    <mergeCell ref="G596:G597"/>
    <mergeCell ref="H596:I596"/>
    <mergeCell ref="B638:C639"/>
    <mergeCell ref="D638:D639"/>
    <mergeCell ref="E638:E639"/>
    <mergeCell ref="F638:F639"/>
    <mergeCell ref="G638:G639"/>
    <mergeCell ref="H638:I638"/>
    <mergeCell ref="B624:C625"/>
    <mergeCell ref="D624:D625"/>
    <mergeCell ref="E624:E625"/>
    <mergeCell ref="F624:F625"/>
    <mergeCell ref="G624:G625"/>
    <mergeCell ref="H624:I624"/>
    <mergeCell ref="B666:C667"/>
    <mergeCell ref="D666:D667"/>
    <mergeCell ref="E666:E667"/>
    <mergeCell ref="F666:F667"/>
    <mergeCell ref="G666:G667"/>
    <mergeCell ref="H666:I666"/>
    <mergeCell ref="B652:C653"/>
    <mergeCell ref="D652:D653"/>
    <mergeCell ref="E652:E653"/>
    <mergeCell ref="F652:F653"/>
    <mergeCell ref="G652:G653"/>
    <mergeCell ref="H652:I652"/>
    <mergeCell ref="B694:C695"/>
    <mergeCell ref="D694:D695"/>
    <mergeCell ref="E694:E695"/>
    <mergeCell ref="F694:F695"/>
    <mergeCell ref="G694:G695"/>
    <mergeCell ref="H694:I694"/>
    <mergeCell ref="B680:C681"/>
    <mergeCell ref="D680:D681"/>
    <mergeCell ref="E680:E681"/>
    <mergeCell ref="F680:F681"/>
    <mergeCell ref="G680:G681"/>
    <mergeCell ref="H680:I680"/>
    <mergeCell ref="B722:C723"/>
    <mergeCell ref="D722:D723"/>
    <mergeCell ref="E722:E723"/>
    <mergeCell ref="F722:F723"/>
    <mergeCell ref="G722:G723"/>
    <mergeCell ref="H722:I722"/>
    <mergeCell ref="B708:C709"/>
    <mergeCell ref="D708:D709"/>
    <mergeCell ref="E708:E709"/>
    <mergeCell ref="F708:F709"/>
    <mergeCell ref="G708:G709"/>
    <mergeCell ref="H708:I708"/>
    <mergeCell ref="B750:C751"/>
    <mergeCell ref="D750:D751"/>
    <mergeCell ref="E750:E751"/>
    <mergeCell ref="F750:F751"/>
    <mergeCell ref="G750:G751"/>
    <mergeCell ref="H750:I750"/>
    <mergeCell ref="B736:C737"/>
    <mergeCell ref="D736:D737"/>
    <mergeCell ref="E736:E737"/>
    <mergeCell ref="F736:F737"/>
    <mergeCell ref="G736:G737"/>
    <mergeCell ref="H736:I73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opLeftCell="A23" workbookViewId="0">
      <selection activeCell="E45" sqref="E45"/>
    </sheetView>
  </sheetViews>
  <sheetFormatPr defaultRowHeight="15" x14ac:dyDescent="0.25"/>
  <cols>
    <col min="1" max="1" width="4.7109375" style="219" customWidth="1"/>
    <col min="2" max="2" width="11.7109375" style="219" bestFit="1" customWidth="1"/>
    <col min="3" max="3" width="32.85546875" style="219" bestFit="1" customWidth="1"/>
    <col min="4" max="5" width="19.7109375" style="219" customWidth="1"/>
    <col min="6" max="6" width="14" style="313" bestFit="1" customWidth="1"/>
    <col min="7" max="16384" width="9.140625" style="219"/>
  </cols>
  <sheetData>
    <row r="1" spans="2:6" x14ac:dyDescent="0.25">
      <c r="B1" s="345" t="s">
        <v>94</v>
      </c>
      <c r="C1" s="345"/>
      <c r="D1" s="345"/>
      <c r="E1" s="345"/>
    </row>
    <row r="2" spans="2:6" x14ac:dyDescent="0.25">
      <c r="B2" s="345" t="s">
        <v>95</v>
      </c>
      <c r="C2" s="345"/>
      <c r="D2" s="345"/>
      <c r="E2" s="345"/>
    </row>
    <row r="3" spans="2:6" x14ac:dyDescent="0.25">
      <c r="B3" s="345" t="s">
        <v>256</v>
      </c>
      <c r="C3" s="345"/>
      <c r="D3" s="345"/>
      <c r="E3" s="345"/>
    </row>
    <row r="4" spans="2:6" ht="15.75" thickBot="1" x14ac:dyDescent="0.3">
      <c r="B4" s="183"/>
      <c r="C4" s="1"/>
      <c r="D4" s="183"/>
      <c r="E4" s="183"/>
    </row>
    <row r="5" spans="2:6" ht="23.25" customHeight="1" thickBot="1" x14ac:dyDescent="0.3">
      <c r="B5" s="301" t="s">
        <v>0</v>
      </c>
      <c r="C5" s="302" t="s">
        <v>93</v>
      </c>
      <c r="D5" s="300" t="s">
        <v>97</v>
      </c>
      <c r="E5" s="299" t="s">
        <v>98</v>
      </c>
    </row>
    <row r="6" spans="2:6" x14ac:dyDescent="0.25">
      <c r="B6" s="306" t="s">
        <v>47</v>
      </c>
      <c r="C6" s="303" t="s">
        <v>1</v>
      </c>
      <c r="D6" s="235">
        <f>LEDGER!H12</f>
        <v>324305000</v>
      </c>
      <c r="E6" s="235"/>
    </row>
    <row r="7" spans="2:6" x14ac:dyDescent="0.25">
      <c r="B7" s="307" t="s">
        <v>48</v>
      </c>
      <c r="C7" s="304" t="s">
        <v>2</v>
      </c>
      <c r="D7" s="236">
        <f>LEDGER!H26</f>
        <v>5550000</v>
      </c>
      <c r="E7" s="236"/>
    </row>
    <row r="8" spans="2:6" x14ac:dyDescent="0.25">
      <c r="B8" s="307" t="s">
        <v>49</v>
      </c>
      <c r="C8" s="304" t="s">
        <v>3</v>
      </c>
      <c r="D8" s="236">
        <f>LEDGER!H40</f>
        <v>224420000</v>
      </c>
      <c r="E8" s="236"/>
      <c r="F8" s="314">
        <f>D8*5%</f>
        <v>11221000</v>
      </c>
    </row>
    <row r="9" spans="2:6" x14ac:dyDescent="0.25">
      <c r="B9" s="307" t="s">
        <v>50</v>
      </c>
      <c r="C9" s="304" t="s">
        <v>4</v>
      </c>
      <c r="D9" s="236"/>
      <c r="E9" s="236">
        <f>LEDGER!I52</f>
        <v>7200000</v>
      </c>
      <c r="F9" s="314">
        <f>F8-E9</f>
        <v>4021000</v>
      </c>
    </row>
    <row r="10" spans="2:6" x14ac:dyDescent="0.25">
      <c r="B10" s="307" t="s">
        <v>51</v>
      </c>
      <c r="C10" s="304" t="s">
        <v>5</v>
      </c>
      <c r="D10" s="236">
        <f>LEDGER!H70</f>
        <v>107000000</v>
      </c>
      <c r="E10" s="236"/>
    </row>
    <row r="11" spans="2:6" x14ac:dyDescent="0.25">
      <c r="B11" s="307" t="s">
        <v>52</v>
      </c>
      <c r="C11" s="304" t="s">
        <v>6</v>
      </c>
      <c r="D11" s="236">
        <f>LEDGER!H81</f>
        <v>14550000</v>
      </c>
      <c r="E11" s="236"/>
    </row>
    <row r="12" spans="2:6" x14ac:dyDescent="0.25">
      <c r="B12" s="307" t="s">
        <v>53</v>
      </c>
      <c r="C12" s="304" t="s">
        <v>7</v>
      </c>
      <c r="D12" s="236">
        <f>LEDGER!H94</f>
        <v>3000000</v>
      </c>
      <c r="E12" s="236"/>
    </row>
    <row r="13" spans="2:6" x14ac:dyDescent="0.25">
      <c r="B13" s="307" t="s">
        <v>54</v>
      </c>
      <c r="C13" s="304" t="s">
        <v>8</v>
      </c>
      <c r="D13" s="236">
        <f>LEDGER!H108</f>
        <v>8000000</v>
      </c>
      <c r="E13" s="236"/>
    </row>
    <row r="14" spans="2:6" x14ac:dyDescent="0.25">
      <c r="B14" s="307" t="s">
        <v>55</v>
      </c>
      <c r="C14" s="304" t="s">
        <v>9</v>
      </c>
      <c r="D14" s="236">
        <f>LEDGER!H122</f>
        <v>670000000</v>
      </c>
      <c r="E14" s="236"/>
    </row>
    <row r="15" spans="2:6" x14ac:dyDescent="0.25">
      <c r="B15" s="308" t="s">
        <v>229</v>
      </c>
      <c r="C15" s="304" t="s">
        <v>19</v>
      </c>
      <c r="D15" s="236">
        <f>LEDGER!H138</f>
        <v>119360000</v>
      </c>
      <c r="E15" s="236"/>
    </row>
    <row r="16" spans="2:6" x14ac:dyDescent="0.25">
      <c r="B16" s="309" t="s">
        <v>230</v>
      </c>
      <c r="C16" s="304" t="s">
        <v>21</v>
      </c>
      <c r="D16" s="236">
        <f>LEDGER!H150</f>
        <v>4500000</v>
      </c>
      <c r="E16" s="236"/>
    </row>
    <row r="17" spans="2:5" x14ac:dyDescent="0.25">
      <c r="B17" s="308" t="s">
        <v>56</v>
      </c>
      <c r="C17" s="304" t="s">
        <v>10</v>
      </c>
      <c r="D17" s="236">
        <f>LEDGER!H164</f>
        <v>550000000</v>
      </c>
      <c r="E17" s="236"/>
    </row>
    <row r="18" spans="2:5" x14ac:dyDescent="0.25">
      <c r="B18" s="308" t="s">
        <v>57</v>
      </c>
      <c r="C18" s="304" t="s">
        <v>11</v>
      </c>
      <c r="D18" s="236">
        <f>LEDGER!H178</f>
        <v>320000000</v>
      </c>
      <c r="E18" s="236"/>
    </row>
    <row r="19" spans="2:5" x14ac:dyDescent="0.25">
      <c r="B19" s="309" t="s">
        <v>58</v>
      </c>
      <c r="C19" s="304" t="s">
        <v>12</v>
      </c>
      <c r="D19" s="236"/>
      <c r="E19" s="236">
        <f>LEDGER!I192</f>
        <v>30500000</v>
      </c>
    </row>
    <row r="20" spans="2:5" x14ac:dyDescent="0.25">
      <c r="B20" s="309" t="s">
        <v>59</v>
      </c>
      <c r="C20" s="304" t="s">
        <v>100</v>
      </c>
      <c r="D20" s="236">
        <f>LEDGER!H207</f>
        <v>0</v>
      </c>
      <c r="E20" s="236"/>
    </row>
    <row r="21" spans="2:5" x14ac:dyDescent="0.25">
      <c r="B21" s="309" t="s">
        <v>60</v>
      </c>
      <c r="C21" s="304" t="s">
        <v>101</v>
      </c>
      <c r="D21" s="236"/>
      <c r="E21" s="236">
        <f>LEDGER!I221</f>
        <v>0</v>
      </c>
    </row>
    <row r="22" spans="2:5" x14ac:dyDescent="0.25">
      <c r="B22" s="309" t="s">
        <v>102</v>
      </c>
      <c r="C22" s="304" t="s">
        <v>13</v>
      </c>
      <c r="D22" s="236">
        <f>LEDGER!H234</f>
        <v>130000000</v>
      </c>
      <c r="E22" s="236"/>
    </row>
    <row r="23" spans="2:5" x14ac:dyDescent="0.25">
      <c r="B23" s="309" t="s">
        <v>103</v>
      </c>
      <c r="C23" s="304" t="s">
        <v>14</v>
      </c>
      <c r="D23" s="236"/>
      <c r="E23" s="236">
        <f>LEDGER!I248</f>
        <v>43000000</v>
      </c>
    </row>
    <row r="24" spans="2:5" x14ac:dyDescent="0.25">
      <c r="B24" s="307" t="s">
        <v>61</v>
      </c>
      <c r="C24" s="304" t="s">
        <v>15</v>
      </c>
      <c r="D24" s="236"/>
      <c r="E24" s="236">
        <f>LEDGER!I263</f>
        <v>0</v>
      </c>
    </row>
    <row r="25" spans="2:5" x14ac:dyDescent="0.25">
      <c r="B25" s="307" t="s">
        <v>62</v>
      </c>
      <c r="C25" s="304" t="s">
        <v>16</v>
      </c>
      <c r="D25" s="236"/>
      <c r="E25" s="236">
        <f>LEDGER!I279</f>
        <v>78760000</v>
      </c>
    </row>
    <row r="26" spans="2:5" x14ac:dyDescent="0.25">
      <c r="B26" s="307" t="s">
        <v>63</v>
      </c>
      <c r="C26" s="304" t="s">
        <v>17</v>
      </c>
      <c r="D26" s="236"/>
      <c r="E26" s="236">
        <f>LEDGER!I291</f>
        <v>400000</v>
      </c>
    </row>
    <row r="27" spans="2:5" x14ac:dyDescent="0.25">
      <c r="B27" s="307" t="s">
        <v>64</v>
      </c>
      <c r="C27" s="304" t="s">
        <v>18</v>
      </c>
      <c r="D27" s="236"/>
      <c r="E27" s="236">
        <f>LEDGER!I306</f>
        <v>158380000</v>
      </c>
    </row>
    <row r="28" spans="2:5" x14ac:dyDescent="0.25">
      <c r="B28" s="307" t="s">
        <v>65</v>
      </c>
      <c r="C28" s="304" t="s">
        <v>20</v>
      </c>
      <c r="D28" s="236"/>
      <c r="E28" s="236">
        <f>LEDGER!I318</f>
        <v>0</v>
      </c>
    </row>
    <row r="29" spans="2:5" x14ac:dyDescent="0.25">
      <c r="B29" s="307" t="s">
        <v>226</v>
      </c>
      <c r="C29" s="304" t="s">
        <v>227</v>
      </c>
      <c r="D29" s="236"/>
      <c r="E29" s="236">
        <f>LEDGER!I333</f>
        <v>185000</v>
      </c>
    </row>
    <row r="30" spans="2:5" x14ac:dyDescent="0.25">
      <c r="B30" s="308" t="s">
        <v>66</v>
      </c>
      <c r="C30" s="304" t="s">
        <v>22</v>
      </c>
      <c r="D30" s="236"/>
      <c r="E30" s="236">
        <f>LEDGER!I347</f>
        <v>182000000</v>
      </c>
    </row>
    <row r="31" spans="2:5" x14ac:dyDescent="0.25">
      <c r="B31" s="307" t="s">
        <v>67</v>
      </c>
      <c r="C31" s="304" t="s">
        <v>23</v>
      </c>
      <c r="D31" s="236"/>
      <c r="E31" s="236">
        <f>LEDGER!I360</f>
        <v>1580000000</v>
      </c>
    </row>
    <row r="32" spans="2:5" x14ac:dyDescent="0.25">
      <c r="B32" s="307" t="s">
        <v>68</v>
      </c>
      <c r="C32" s="304" t="s">
        <v>24</v>
      </c>
      <c r="D32" s="236"/>
      <c r="E32" s="236">
        <v>128500000</v>
      </c>
    </row>
    <row r="33" spans="2:6" x14ac:dyDescent="0.25">
      <c r="B33" s="308" t="s">
        <v>254</v>
      </c>
      <c r="C33" s="304" t="s">
        <v>255</v>
      </c>
      <c r="D33" s="236">
        <v>22500000</v>
      </c>
      <c r="E33" s="236"/>
    </row>
    <row r="34" spans="2:6" x14ac:dyDescent="0.25">
      <c r="B34" s="307" t="s">
        <v>69</v>
      </c>
      <c r="C34" s="304" t="s">
        <v>25</v>
      </c>
      <c r="D34" s="236"/>
      <c r="E34" s="236">
        <f>LEDGER!I390</f>
        <v>1331300000</v>
      </c>
      <c r="F34" s="314">
        <f>E34*1%</f>
        <v>13313000</v>
      </c>
    </row>
    <row r="35" spans="2:6" x14ac:dyDescent="0.25">
      <c r="B35" s="307" t="s">
        <v>70</v>
      </c>
      <c r="C35" s="304" t="s">
        <v>26</v>
      </c>
      <c r="D35" s="236"/>
      <c r="E35" s="236">
        <f>LEDGER!I404</f>
        <v>17350000</v>
      </c>
    </row>
    <row r="36" spans="2:6" x14ac:dyDescent="0.25">
      <c r="B36" s="307" t="s">
        <v>71</v>
      </c>
      <c r="C36" s="304" t="s">
        <v>27</v>
      </c>
      <c r="D36" s="236"/>
      <c r="E36" s="236">
        <f>LEDGER!I416</f>
        <v>0</v>
      </c>
    </row>
    <row r="37" spans="2:6" x14ac:dyDescent="0.25">
      <c r="B37" s="307" t="s">
        <v>72</v>
      </c>
      <c r="C37" s="304" t="s">
        <v>28</v>
      </c>
      <c r="D37" s="236">
        <f>LEDGER!H431</f>
        <v>17330000</v>
      </c>
      <c r="E37" s="236"/>
    </row>
    <row r="38" spans="2:6" x14ac:dyDescent="0.25">
      <c r="B38" s="307" t="s">
        <v>158</v>
      </c>
      <c r="C38" s="304" t="s">
        <v>159</v>
      </c>
      <c r="D38" s="236">
        <f>LEDGER!H444</f>
        <v>20000000</v>
      </c>
      <c r="E38" s="236"/>
    </row>
    <row r="39" spans="2:6" x14ac:dyDescent="0.25">
      <c r="B39" s="307" t="s">
        <v>74</v>
      </c>
      <c r="C39" s="304" t="s">
        <v>73</v>
      </c>
      <c r="D39" s="236">
        <f>LEDGER!H460</f>
        <v>775480000</v>
      </c>
      <c r="E39" s="236"/>
    </row>
    <row r="40" spans="2:6" x14ac:dyDescent="0.25">
      <c r="B40" s="307" t="s">
        <v>75</v>
      </c>
      <c r="C40" s="304" t="s">
        <v>29</v>
      </c>
      <c r="D40" s="236">
        <f>LEDGER!H472</f>
        <v>2440000</v>
      </c>
      <c r="E40" s="236"/>
    </row>
    <row r="41" spans="2:6" x14ac:dyDescent="0.25">
      <c r="B41" s="307" t="s">
        <v>76</v>
      </c>
      <c r="C41" s="304" t="s">
        <v>30</v>
      </c>
      <c r="D41" s="236"/>
      <c r="E41" s="236">
        <f>LEDGER!I487</f>
        <v>3940000</v>
      </c>
    </row>
    <row r="42" spans="2:6" x14ac:dyDescent="0.25">
      <c r="B42" s="307" t="s">
        <v>77</v>
      </c>
      <c r="C42" s="304" t="s">
        <v>31</v>
      </c>
      <c r="D42" s="236">
        <f>LEDGER!H501</f>
        <v>28900000</v>
      </c>
      <c r="E42" s="236"/>
    </row>
    <row r="43" spans="2:6" x14ac:dyDescent="0.25">
      <c r="B43" s="307" t="s">
        <v>78</v>
      </c>
      <c r="C43" s="304" t="s">
        <v>32</v>
      </c>
      <c r="D43" s="236">
        <f>LEDGER!H514</f>
        <v>16000000</v>
      </c>
      <c r="E43" s="236"/>
    </row>
    <row r="44" spans="2:6" x14ac:dyDescent="0.25">
      <c r="B44" s="308" t="s">
        <v>79</v>
      </c>
      <c r="C44" s="304" t="s">
        <v>33</v>
      </c>
      <c r="D44" s="236">
        <f>LEDGER!H528</f>
        <v>14400000</v>
      </c>
      <c r="E44" s="236"/>
    </row>
    <row r="45" spans="2:6" x14ac:dyDescent="0.25">
      <c r="B45" s="309" t="s">
        <v>80</v>
      </c>
      <c r="C45" s="304" t="s">
        <v>34</v>
      </c>
      <c r="D45" s="236">
        <f>LEDGER!H542</f>
        <v>10800000</v>
      </c>
      <c r="E45" s="236"/>
    </row>
    <row r="46" spans="2:6" x14ac:dyDescent="0.25">
      <c r="B46" s="308" t="s">
        <v>81</v>
      </c>
      <c r="C46" s="304" t="s">
        <v>35</v>
      </c>
      <c r="D46" s="236">
        <f>LEDGER!H556</f>
        <v>25000000</v>
      </c>
      <c r="E46" s="236"/>
    </row>
    <row r="47" spans="2:6" x14ac:dyDescent="0.25">
      <c r="B47" s="309" t="s">
        <v>82</v>
      </c>
      <c r="C47" s="304" t="s">
        <v>36</v>
      </c>
      <c r="D47" s="236">
        <f>LEDGER!H570</f>
        <v>15200000</v>
      </c>
      <c r="E47" s="236"/>
    </row>
    <row r="48" spans="2:6" x14ac:dyDescent="0.25">
      <c r="B48" s="308" t="s">
        <v>83</v>
      </c>
      <c r="C48" s="304" t="s">
        <v>37</v>
      </c>
      <c r="D48" s="236">
        <f>LEDGER!H585</f>
        <v>20900000</v>
      </c>
      <c r="E48" s="236"/>
    </row>
    <row r="49" spans="2:5" x14ac:dyDescent="0.25">
      <c r="B49" s="309" t="s">
        <v>84</v>
      </c>
      <c r="C49" s="304" t="s">
        <v>38</v>
      </c>
      <c r="D49" s="236">
        <f>LEDGER!H598</f>
        <v>4000000</v>
      </c>
      <c r="E49" s="236"/>
    </row>
    <row r="50" spans="2:5" x14ac:dyDescent="0.25">
      <c r="B50" s="308" t="s">
        <v>85</v>
      </c>
      <c r="C50" s="304" t="s">
        <v>39</v>
      </c>
      <c r="D50" s="236">
        <f>LEDGER!H612</f>
        <v>27500000</v>
      </c>
      <c r="E50" s="236"/>
    </row>
    <row r="51" spans="2:5" x14ac:dyDescent="0.25">
      <c r="B51" s="309" t="s">
        <v>86</v>
      </c>
      <c r="C51" s="304" t="s">
        <v>40</v>
      </c>
      <c r="D51" s="236">
        <f>LEDGER!H626</f>
        <v>13000000</v>
      </c>
      <c r="E51" s="236"/>
    </row>
    <row r="52" spans="2:5" x14ac:dyDescent="0.25">
      <c r="B52" s="308" t="s">
        <v>87</v>
      </c>
      <c r="C52" s="304" t="s">
        <v>41</v>
      </c>
      <c r="D52" s="236">
        <f>LEDGER!H641</f>
        <v>440000</v>
      </c>
      <c r="E52" s="236"/>
    </row>
    <row r="53" spans="2:5" x14ac:dyDescent="0.25">
      <c r="B53" s="309" t="s">
        <v>88</v>
      </c>
      <c r="C53" s="304" t="s">
        <v>42</v>
      </c>
      <c r="D53" s="236">
        <f>LEDGER!H655</f>
        <v>62000000</v>
      </c>
      <c r="E53" s="236"/>
    </row>
    <row r="54" spans="2:5" x14ac:dyDescent="0.25">
      <c r="B54" s="308" t="s">
        <v>105</v>
      </c>
      <c r="C54" s="304" t="s">
        <v>104</v>
      </c>
      <c r="D54" s="236">
        <f>LEDGER!H668</f>
        <v>0</v>
      </c>
      <c r="E54" s="236"/>
    </row>
    <row r="55" spans="2:5" x14ac:dyDescent="0.25">
      <c r="B55" s="310" t="s">
        <v>89</v>
      </c>
      <c r="C55" s="304" t="s">
        <v>43</v>
      </c>
      <c r="D55" s="236"/>
      <c r="E55" s="236">
        <f>LEDGER!I682</f>
        <v>7000000</v>
      </c>
    </row>
    <row r="56" spans="2:5" x14ac:dyDescent="0.25">
      <c r="B56" s="307" t="s">
        <v>90</v>
      </c>
      <c r="C56" s="304" t="s">
        <v>44</v>
      </c>
      <c r="D56" s="236"/>
      <c r="E56" s="236">
        <f>LEDGER!I696</f>
        <v>17000000</v>
      </c>
    </row>
    <row r="57" spans="2:5" x14ac:dyDescent="0.25">
      <c r="B57" s="307" t="s">
        <v>91</v>
      </c>
      <c r="C57" s="304" t="s">
        <v>45</v>
      </c>
      <c r="D57" s="236">
        <f>LEDGER!H711</f>
        <v>9940000</v>
      </c>
      <c r="E57" s="236"/>
    </row>
    <row r="58" spans="2:5" x14ac:dyDescent="0.25">
      <c r="B58" s="307" t="s">
        <v>92</v>
      </c>
      <c r="C58" s="304" t="s">
        <v>46</v>
      </c>
      <c r="D58" s="236">
        <f>LEDGER!H724</f>
        <v>15000000</v>
      </c>
      <c r="E58" s="236"/>
    </row>
    <row r="59" spans="2:5" x14ac:dyDescent="0.25">
      <c r="B59" s="307" t="s">
        <v>199</v>
      </c>
      <c r="C59" s="304" t="s">
        <v>201</v>
      </c>
      <c r="D59" s="236">
        <f>LEDGER!H738</f>
        <v>0</v>
      </c>
      <c r="E59" s="236"/>
    </row>
    <row r="60" spans="2:5" ht="15.75" thickBot="1" x14ac:dyDescent="0.3">
      <c r="B60" s="311" t="s">
        <v>200</v>
      </c>
      <c r="C60" s="305" t="s">
        <v>202</v>
      </c>
      <c r="D60" s="237">
        <f>LEDGER!H753</f>
        <v>4000000</v>
      </c>
      <c r="E60" s="237"/>
    </row>
    <row r="61" spans="2:5" ht="15.75" thickBot="1" x14ac:dyDescent="0.3">
      <c r="B61" s="438" t="s">
        <v>99</v>
      </c>
      <c r="C61" s="439"/>
      <c r="D61" s="298">
        <f>SUM(D6:D60)</f>
        <v>3585515000</v>
      </c>
      <c r="E61" s="298">
        <f>SUM(E6:E58)</f>
        <v>3585515000</v>
      </c>
    </row>
    <row r="62" spans="2:5" x14ac:dyDescent="0.25">
      <c r="D62" s="238">
        <f>D61-E61</f>
        <v>0</v>
      </c>
    </row>
  </sheetData>
  <mergeCells count="4">
    <mergeCell ref="B1:E1"/>
    <mergeCell ref="B2:E2"/>
    <mergeCell ref="B3:E3"/>
    <mergeCell ref="B61:C6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B3" workbookViewId="0">
      <selection activeCell="H16" sqref="H16"/>
    </sheetView>
  </sheetViews>
  <sheetFormatPr defaultRowHeight="15" x14ac:dyDescent="0.25"/>
  <cols>
    <col min="1" max="1" width="4" style="219" customWidth="1"/>
    <col min="2" max="2" width="9.28515625" style="219" bestFit="1" customWidth="1"/>
    <col min="3" max="3" width="3.7109375" style="219" bestFit="1" customWidth="1"/>
    <col min="4" max="4" width="10.140625" style="219" customWidth="1"/>
    <col min="5" max="5" width="27" style="219" bestFit="1" customWidth="1"/>
    <col min="6" max="6" width="7.42578125" style="219" bestFit="1" customWidth="1"/>
    <col min="7" max="8" width="16.7109375" style="219" customWidth="1"/>
    <col min="9" max="16384" width="9.140625" style="219"/>
  </cols>
  <sheetData>
    <row r="1" spans="2:8" x14ac:dyDescent="0.25">
      <c r="B1" s="440" t="str">
        <f>CDJ!A1</f>
        <v>PT. MATSUMEGA</v>
      </c>
      <c r="C1" s="440"/>
      <c r="D1" s="440"/>
      <c r="E1" s="440"/>
      <c r="F1" s="440"/>
      <c r="G1" s="440"/>
      <c r="H1" s="440"/>
    </row>
    <row r="2" spans="2:8" x14ac:dyDescent="0.25">
      <c r="B2" s="441" t="s">
        <v>244</v>
      </c>
      <c r="C2" s="441"/>
      <c r="D2" s="441"/>
      <c r="E2" s="441"/>
      <c r="F2" s="441"/>
      <c r="G2" s="441"/>
      <c r="H2" s="441"/>
    </row>
    <row r="3" spans="2:8" ht="15.75" thickBot="1" x14ac:dyDescent="0.3">
      <c r="B3" s="442" t="str">
        <f>SJ!A3</f>
        <v>PER DESEMBER 2020</v>
      </c>
      <c r="C3" s="442"/>
      <c r="D3" s="442"/>
      <c r="E3" s="442"/>
      <c r="F3" s="442"/>
      <c r="G3" s="442"/>
      <c r="H3" s="442"/>
    </row>
    <row r="4" spans="2:8" ht="15.75" thickBot="1" x14ac:dyDescent="0.3">
      <c r="B4" s="265"/>
      <c r="C4" s="265"/>
      <c r="D4" s="265"/>
      <c r="E4" s="265"/>
      <c r="F4" s="265"/>
      <c r="G4" s="265"/>
      <c r="H4" s="265"/>
    </row>
    <row r="5" spans="2:8" ht="15.75" thickBot="1" x14ac:dyDescent="0.3">
      <c r="B5" s="443" t="s">
        <v>122</v>
      </c>
      <c r="C5" s="444"/>
      <c r="D5" s="266" t="s">
        <v>123</v>
      </c>
      <c r="E5" s="267" t="s">
        <v>124</v>
      </c>
      <c r="F5" s="267" t="s">
        <v>125</v>
      </c>
      <c r="G5" s="267" t="s">
        <v>97</v>
      </c>
      <c r="H5" s="268" t="s">
        <v>98</v>
      </c>
    </row>
    <row r="6" spans="2:8" x14ac:dyDescent="0.25">
      <c r="B6" s="269" t="s">
        <v>156</v>
      </c>
      <c r="C6" s="270">
        <v>31</v>
      </c>
      <c r="D6" s="271" t="s">
        <v>245</v>
      </c>
      <c r="E6" s="272" t="str">
        <f>'NS31'!C6</f>
        <v>Cash In Bank</v>
      </c>
      <c r="F6" s="270" t="str">
        <f>'NS31'!B6</f>
        <v>1-1100</v>
      </c>
      <c r="G6" s="290">
        <v>5000000</v>
      </c>
      <c r="H6" s="291"/>
    </row>
    <row r="7" spans="2:8" x14ac:dyDescent="0.25">
      <c r="B7" s="273"/>
      <c r="C7" s="274"/>
      <c r="D7" s="275"/>
      <c r="E7" s="276" t="str">
        <f>'NS31'!C58</f>
        <v>Bank Service Charge</v>
      </c>
      <c r="F7" s="274" t="str">
        <f>'NS31'!B58</f>
        <v>9-1200</v>
      </c>
      <c r="G7" s="277">
        <v>500000</v>
      </c>
      <c r="H7" s="278"/>
    </row>
    <row r="8" spans="2:8" x14ac:dyDescent="0.25">
      <c r="B8" s="273"/>
      <c r="C8" s="274"/>
      <c r="D8" s="275"/>
      <c r="E8" s="279" t="str">
        <f>'NS31'!C55</f>
        <v>Interest Income</v>
      </c>
      <c r="F8" s="292" t="str">
        <f>'NS31'!B55</f>
        <v>8-1100</v>
      </c>
      <c r="G8" s="280"/>
      <c r="H8" s="281">
        <f>G6+G7</f>
        <v>5500000</v>
      </c>
    </row>
    <row r="9" spans="2:8" x14ac:dyDescent="0.25">
      <c r="B9" s="273"/>
      <c r="C9" s="274"/>
      <c r="D9" s="275"/>
      <c r="E9" s="279"/>
      <c r="F9" s="274"/>
      <c r="G9" s="280"/>
      <c r="H9" s="281"/>
    </row>
    <row r="10" spans="2:8" x14ac:dyDescent="0.25">
      <c r="B10" s="273"/>
      <c r="C10" s="274">
        <v>31</v>
      </c>
      <c r="D10" s="275" t="s">
        <v>246</v>
      </c>
      <c r="E10" s="276" t="str">
        <f>'NS31'!C47</f>
        <v>Supples Expense</v>
      </c>
      <c r="F10" s="274" t="str">
        <f>'NS31'!B47</f>
        <v>6-2400</v>
      </c>
      <c r="G10" s="282">
        <v>6500000</v>
      </c>
      <c r="H10" s="278"/>
    </row>
    <row r="11" spans="2:8" x14ac:dyDescent="0.25">
      <c r="B11" s="273"/>
      <c r="C11" s="274"/>
      <c r="D11" s="275"/>
      <c r="E11" s="279" t="str">
        <f>'NS31'!C11</f>
        <v>Supplies</v>
      </c>
      <c r="F11" s="274" t="str">
        <f>'NS31'!B11</f>
        <v>1-1600</v>
      </c>
      <c r="G11" s="282"/>
      <c r="H11" s="278">
        <f>G10</f>
        <v>6500000</v>
      </c>
    </row>
    <row r="12" spans="2:8" x14ac:dyDescent="0.25">
      <c r="B12" s="273"/>
      <c r="C12" s="274"/>
      <c r="D12" s="275"/>
      <c r="E12" s="276" t="str">
        <f>'NS31'!C46</f>
        <v>Rent Expense</v>
      </c>
      <c r="F12" s="293" t="str">
        <f>'NS31'!B46</f>
        <v>6-2300</v>
      </c>
      <c r="G12" s="282">
        <v>1500000</v>
      </c>
      <c r="H12" s="278"/>
    </row>
    <row r="13" spans="2:8" x14ac:dyDescent="0.25">
      <c r="B13" s="273"/>
      <c r="C13" s="274"/>
      <c r="D13" s="275"/>
      <c r="E13" s="279" t="str">
        <f>'NS31'!C12</f>
        <v>Prepaid Rent</v>
      </c>
      <c r="F13" s="274" t="str">
        <f>'NS31'!B12</f>
        <v>1-1700</v>
      </c>
      <c r="G13" s="282"/>
      <c r="H13" s="278">
        <f>G12</f>
        <v>1500000</v>
      </c>
    </row>
    <row r="14" spans="2:8" x14ac:dyDescent="0.25">
      <c r="B14" s="273"/>
      <c r="C14" s="274"/>
      <c r="D14" s="275"/>
      <c r="E14" s="276" t="str">
        <f>'NS31'!C51</f>
        <v>Insurance Expense</v>
      </c>
      <c r="F14" s="274" t="str">
        <f>'NS31'!B51</f>
        <v>6-2800</v>
      </c>
      <c r="G14" s="282">
        <v>4000000</v>
      </c>
      <c r="H14" s="278"/>
    </row>
    <row r="15" spans="2:8" x14ac:dyDescent="0.25">
      <c r="B15" s="273"/>
      <c r="C15" s="274"/>
      <c r="D15" s="275"/>
      <c r="E15" s="279" t="str">
        <f>'NS31'!C13</f>
        <v>Prepaid Insurance</v>
      </c>
      <c r="F15" s="274" t="str">
        <f>'NS31'!B13</f>
        <v>1-1800</v>
      </c>
      <c r="G15" s="282"/>
      <c r="H15" s="278">
        <v>4000000</v>
      </c>
    </row>
    <row r="16" spans="2:8" x14ac:dyDescent="0.25">
      <c r="B16" s="273"/>
      <c r="C16" s="274"/>
      <c r="D16" s="275"/>
      <c r="E16" s="276" t="str">
        <f>'NS31'!C49</f>
        <v>Bad Debt Expense</v>
      </c>
      <c r="F16" s="274" t="str">
        <f>'NS31'!B49</f>
        <v>6-2600</v>
      </c>
      <c r="G16" s="282">
        <f>'NS31'!F9</f>
        <v>4021000</v>
      </c>
      <c r="H16" s="278"/>
    </row>
    <row r="17" spans="2:8" x14ac:dyDescent="0.25">
      <c r="B17" s="273"/>
      <c r="C17" s="274"/>
      <c r="D17" s="275"/>
      <c r="E17" s="279" t="str">
        <f>'NS31'!C9</f>
        <v>Allowance For Doubtful Debt</v>
      </c>
      <c r="F17" s="274" t="str">
        <f>'NS31'!B9</f>
        <v>1-1400</v>
      </c>
      <c r="G17" s="282"/>
      <c r="H17" s="278">
        <f>G16</f>
        <v>4021000</v>
      </c>
    </row>
    <row r="18" spans="2:8" x14ac:dyDescent="0.25">
      <c r="B18" s="273"/>
      <c r="C18" s="274"/>
      <c r="D18" s="275"/>
      <c r="E18" s="276"/>
      <c r="F18" s="274"/>
      <c r="G18" s="282"/>
      <c r="H18" s="278"/>
    </row>
    <row r="19" spans="2:8" x14ac:dyDescent="0.25">
      <c r="B19" s="273"/>
      <c r="C19" s="274">
        <v>31</v>
      </c>
      <c r="D19" s="275" t="s">
        <v>247</v>
      </c>
      <c r="E19" s="276" t="str">
        <f>'NS31'!C50</f>
        <v>Depreciation Expense</v>
      </c>
      <c r="F19" s="293" t="str">
        <f>'NS31'!B50</f>
        <v>6-2700</v>
      </c>
      <c r="G19" s="280">
        <f>H20+H21</f>
        <v>1800000</v>
      </c>
      <c r="H19" s="281"/>
    </row>
    <row r="20" spans="2:8" x14ac:dyDescent="0.25">
      <c r="B20" s="273"/>
      <c r="C20" s="274"/>
      <c r="D20" s="275"/>
      <c r="E20" s="279" t="str">
        <f>'NS31'!C19</f>
        <v>Building Accum Dep</v>
      </c>
      <c r="F20" s="274" t="str">
        <f>'NS31'!B19</f>
        <v>1-3210</v>
      </c>
      <c r="G20" s="280"/>
      <c r="H20" s="278">
        <v>1000000</v>
      </c>
    </row>
    <row r="21" spans="2:8" x14ac:dyDescent="0.25">
      <c r="B21" s="273"/>
      <c r="C21" s="274"/>
      <c r="D21" s="275"/>
      <c r="E21" s="279" t="str">
        <f>'NS31'!C23</f>
        <v>Equipment Accum Dep</v>
      </c>
      <c r="F21" s="274" t="str">
        <f>'NS31'!B23</f>
        <v>1-3410</v>
      </c>
      <c r="G21" s="282"/>
      <c r="H21" s="278">
        <v>800000</v>
      </c>
    </row>
    <row r="22" spans="2:8" x14ac:dyDescent="0.25">
      <c r="B22" s="273"/>
      <c r="C22" s="274"/>
      <c r="D22" s="275"/>
      <c r="E22" s="276"/>
      <c r="F22" s="274"/>
      <c r="G22" s="282"/>
      <c r="H22" s="281"/>
    </row>
    <row r="23" spans="2:8" x14ac:dyDescent="0.25">
      <c r="B23" s="273"/>
      <c r="C23" s="274">
        <v>31</v>
      </c>
      <c r="D23" s="275" t="s">
        <v>248</v>
      </c>
      <c r="E23" s="276" t="str">
        <f>'NS31'!C27</f>
        <v>PPN Outcome</v>
      </c>
      <c r="F23" s="274"/>
      <c r="G23" s="282">
        <f>'NS31'!E27</f>
        <v>158380000</v>
      </c>
      <c r="H23" s="281"/>
    </row>
    <row r="24" spans="2:8" x14ac:dyDescent="0.25">
      <c r="B24" s="273"/>
      <c r="C24" s="274"/>
      <c r="D24" s="275"/>
      <c r="E24" s="279" t="str">
        <f>'NS31'!C15</f>
        <v>PPN Income</v>
      </c>
      <c r="F24" s="274"/>
      <c r="G24" s="282"/>
      <c r="H24" s="281">
        <f>'NS31'!D15</f>
        <v>119360000</v>
      </c>
    </row>
    <row r="25" spans="2:8" x14ac:dyDescent="0.25">
      <c r="B25" s="273"/>
      <c r="C25" s="274"/>
      <c r="D25" s="275"/>
      <c r="E25" s="279" t="str">
        <f>'NS31'!C28</f>
        <v>PPN Payable</v>
      </c>
      <c r="F25" s="274"/>
      <c r="G25" s="282"/>
      <c r="H25" s="281">
        <f>G23-H24</f>
        <v>39020000</v>
      </c>
    </row>
    <row r="26" spans="2:8" x14ac:dyDescent="0.25">
      <c r="B26" s="273"/>
      <c r="C26" s="274"/>
      <c r="D26" s="275"/>
      <c r="E26" s="276"/>
      <c r="F26" s="274"/>
      <c r="G26" s="280"/>
      <c r="H26" s="281"/>
    </row>
    <row r="27" spans="2:8" x14ac:dyDescent="0.25">
      <c r="B27" s="273"/>
      <c r="C27" s="274"/>
      <c r="D27" s="275"/>
      <c r="E27" s="276" t="str">
        <f>'NS31'!C59</f>
        <v>Income Tax Expense</v>
      </c>
      <c r="F27" s="274"/>
      <c r="G27" s="280">
        <f>'NS31'!F34</f>
        <v>13313000</v>
      </c>
      <c r="H27" s="281"/>
    </row>
    <row r="28" spans="2:8" x14ac:dyDescent="0.25">
      <c r="B28" s="273"/>
      <c r="C28" s="274"/>
      <c r="D28" s="275"/>
      <c r="E28" s="279" t="str">
        <f>'NS31'!C16</f>
        <v>Prepaid Income Tax</v>
      </c>
      <c r="F28" s="274"/>
      <c r="G28" s="282"/>
      <c r="H28" s="278">
        <f>'NS31'!D16</f>
        <v>4500000</v>
      </c>
    </row>
    <row r="29" spans="2:8" x14ac:dyDescent="0.25">
      <c r="B29" s="273"/>
      <c r="C29" s="274"/>
      <c r="D29" s="275"/>
      <c r="E29" s="279" t="str">
        <f>'NS31'!C29</f>
        <v>Income Tax Payable</v>
      </c>
      <c r="F29" s="274"/>
      <c r="G29" s="280"/>
      <c r="H29" s="281">
        <f>G27-H28</f>
        <v>8813000</v>
      </c>
    </row>
    <row r="30" spans="2:8" x14ac:dyDescent="0.25">
      <c r="B30" s="273"/>
      <c r="C30" s="274"/>
      <c r="D30" s="275"/>
      <c r="E30" s="276"/>
      <c r="F30" s="274"/>
      <c r="G30" s="280"/>
      <c r="H30" s="281"/>
    </row>
    <row r="31" spans="2:8" ht="15.75" thickBot="1" x14ac:dyDescent="0.3">
      <c r="B31" s="283"/>
      <c r="C31" s="284"/>
      <c r="D31" s="285"/>
      <c r="E31" s="286"/>
      <c r="F31" s="284"/>
      <c r="G31" s="287"/>
      <c r="H31" s="288"/>
    </row>
    <row r="32" spans="2:8" ht="15.75" thickBot="1" x14ac:dyDescent="0.3">
      <c r="B32" s="445" t="s">
        <v>99</v>
      </c>
      <c r="C32" s="446"/>
      <c r="D32" s="446"/>
      <c r="E32" s="446"/>
      <c r="F32" s="447"/>
      <c r="G32" s="287">
        <f>SUM(G6:G31)</f>
        <v>195014000</v>
      </c>
      <c r="H32" s="287">
        <f>SUM(H6:H31)</f>
        <v>195014000</v>
      </c>
    </row>
  </sheetData>
  <mergeCells count="5">
    <mergeCell ref="B1:H1"/>
    <mergeCell ref="B2:H2"/>
    <mergeCell ref="B3:H3"/>
    <mergeCell ref="B5:C5"/>
    <mergeCell ref="B32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33" zoomScale="70" zoomScaleNormal="70" workbookViewId="0">
      <selection activeCell="J43" sqref="J43"/>
    </sheetView>
  </sheetViews>
  <sheetFormatPr defaultRowHeight="15" x14ac:dyDescent="0.25"/>
  <cols>
    <col min="1" max="1" width="13.140625" style="219" bestFit="1" customWidth="1"/>
    <col min="2" max="2" width="32.85546875" style="219" bestFit="1" customWidth="1"/>
    <col min="3" max="4" width="24" style="219" bestFit="1" customWidth="1"/>
    <col min="5" max="12" width="19.7109375" style="219" customWidth="1"/>
    <col min="13" max="16384" width="9.140625" style="219"/>
  </cols>
  <sheetData>
    <row r="1" spans="1:12" x14ac:dyDescent="0.25">
      <c r="A1" s="449" t="str">
        <f>GJ!A1</f>
        <v>PT. MATSUMEGA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</row>
    <row r="2" spans="1:12" x14ac:dyDescent="0.25">
      <c r="A2" s="449" t="s">
        <v>257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4" spans="1:12" x14ac:dyDescent="0.25">
      <c r="A4" s="451" t="s">
        <v>0</v>
      </c>
      <c r="B4" s="451" t="s">
        <v>93</v>
      </c>
      <c r="C4" s="448" t="s">
        <v>249</v>
      </c>
      <c r="D4" s="448"/>
      <c r="E4" s="448" t="s">
        <v>250</v>
      </c>
      <c r="F4" s="448"/>
      <c r="G4" s="448" t="s">
        <v>251</v>
      </c>
      <c r="H4" s="448"/>
      <c r="I4" s="448" t="s">
        <v>252</v>
      </c>
      <c r="J4" s="448"/>
      <c r="K4" s="448" t="s">
        <v>253</v>
      </c>
      <c r="L4" s="448"/>
    </row>
    <row r="5" spans="1:12" x14ac:dyDescent="0.25">
      <c r="A5" s="451"/>
      <c r="B5" s="451"/>
      <c r="C5" s="295" t="s">
        <v>97</v>
      </c>
      <c r="D5" s="295" t="s">
        <v>98</v>
      </c>
      <c r="E5" s="295" t="s">
        <v>97</v>
      </c>
      <c r="F5" s="295" t="s">
        <v>98</v>
      </c>
      <c r="G5" s="295" t="s">
        <v>97</v>
      </c>
      <c r="H5" s="295" t="s">
        <v>98</v>
      </c>
      <c r="I5" s="295" t="s">
        <v>97</v>
      </c>
      <c r="J5" s="295" t="s">
        <v>98</v>
      </c>
      <c r="K5" s="295" t="s">
        <v>97</v>
      </c>
      <c r="L5" s="295" t="s">
        <v>98</v>
      </c>
    </row>
    <row r="6" spans="1:12" x14ac:dyDescent="0.25">
      <c r="A6" s="289" t="s">
        <v>47</v>
      </c>
      <c r="B6" s="3" t="s">
        <v>1</v>
      </c>
      <c r="C6" s="4">
        <f>'NS31'!D6</f>
        <v>324305000</v>
      </c>
      <c r="D6" s="4"/>
      <c r="E6" s="296">
        <f>AJP!G6</f>
        <v>5000000</v>
      </c>
      <c r="F6" s="297"/>
      <c r="G6" s="296">
        <f>C6+E6</f>
        <v>329305000</v>
      </c>
      <c r="H6" s="297"/>
      <c r="I6" s="297"/>
      <c r="J6" s="297"/>
      <c r="K6" s="296">
        <f>G6</f>
        <v>329305000</v>
      </c>
      <c r="L6" s="296"/>
    </row>
    <row r="7" spans="1:12" x14ac:dyDescent="0.25">
      <c r="A7" s="289" t="s">
        <v>48</v>
      </c>
      <c r="B7" s="3" t="s">
        <v>2</v>
      </c>
      <c r="C7" s="4">
        <f>'NS31'!D7</f>
        <v>5550000</v>
      </c>
      <c r="D7" s="4"/>
      <c r="E7" s="297"/>
      <c r="F7" s="297"/>
      <c r="G7" s="296">
        <f t="shared" ref="G7:G8" si="0">C7+E7</f>
        <v>5550000</v>
      </c>
      <c r="H7" s="297"/>
      <c r="I7" s="297"/>
      <c r="J7" s="297"/>
      <c r="K7" s="296">
        <f t="shared" ref="K7:K22" si="1">G7</f>
        <v>5550000</v>
      </c>
      <c r="L7" s="296"/>
    </row>
    <row r="8" spans="1:12" x14ac:dyDescent="0.25">
      <c r="A8" s="289" t="s">
        <v>49</v>
      </c>
      <c r="B8" s="3" t="s">
        <v>3</v>
      </c>
      <c r="C8" s="4">
        <f>'NS31'!D8</f>
        <v>224420000</v>
      </c>
      <c r="D8" s="4"/>
      <c r="E8" s="297"/>
      <c r="F8" s="297"/>
      <c r="G8" s="296">
        <f t="shared" si="0"/>
        <v>224420000</v>
      </c>
      <c r="H8" s="297"/>
      <c r="I8" s="297"/>
      <c r="J8" s="297"/>
      <c r="K8" s="296">
        <f t="shared" si="1"/>
        <v>224420000</v>
      </c>
      <c r="L8" s="296"/>
    </row>
    <row r="9" spans="1:12" x14ac:dyDescent="0.25">
      <c r="A9" s="289" t="s">
        <v>50</v>
      </c>
      <c r="B9" s="3" t="s">
        <v>4</v>
      </c>
      <c r="C9" s="4"/>
      <c r="D9" s="4">
        <f>'NS31'!E9</f>
        <v>7200000</v>
      </c>
      <c r="E9" s="297"/>
      <c r="F9" s="296">
        <f>AJP!H17</f>
        <v>4021000</v>
      </c>
      <c r="G9" s="297"/>
      <c r="H9" s="296">
        <f>D9+F9</f>
        <v>11221000</v>
      </c>
      <c r="I9" s="297"/>
      <c r="J9" s="297"/>
      <c r="K9" s="296"/>
      <c r="L9" s="296">
        <f t="shared" ref="L9:L32" si="2">H9</f>
        <v>11221000</v>
      </c>
    </row>
    <row r="10" spans="1:12" x14ac:dyDescent="0.25">
      <c r="A10" s="289" t="s">
        <v>51</v>
      </c>
      <c r="B10" s="3" t="s">
        <v>5</v>
      </c>
      <c r="C10" s="4">
        <f>'NS31'!D10</f>
        <v>107000000</v>
      </c>
      <c r="D10" s="4"/>
      <c r="E10" s="297"/>
      <c r="F10" s="297"/>
      <c r="G10" s="296">
        <f>C10</f>
        <v>107000000</v>
      </c>
      <c r="H10" s="297"/>
      <c r="I10" s="297"/>
      <c r="J10" s="297"/>
      <c r="K10" s="296">
        <f t="shared" si="1"/>
        <v>107000000</v>
      </c>
      <c r="L10" s="296"/>
    </row>
    <row r="11" spans="1:12" x14ac:dyDescent="0.25">
      <c r="A11" s="289" t="s">
        <v>52</v>
      </c>
      <c r="B11" s="3" t="s">
        <v>6</v>
      </c>
      <c r="C11" s="4">
        <f>'NS31'!D11</f>
        <v>14550000</v>
      </c>
      <c r="D11" s="4"/>
      <c r="E11" s="297"/>
      <c r="F11" s="296">
        <f>AJP!H11</f>
        <v>6500000</v>
      </c>
      <c r="G11" s="296">
        <f>C11-F11</f>
        <v>8050000</v>
      </c>
      <c r="H11" s="297"/>
      <c r="I11" s="297"/>
      <c r="J11" s="297"/>
      <c r="K11" s="296">
        <f t="shared" si="1"/>
        <v>8050000</v>
      </c>
      <c r="L11" s="296"/>
    </row>
    <row r="12" spans="1:12" x14ac:dyDescent="0.25">
      <c r="A12" s="289" t="s">
        <v>53</v>
      </c>
      <c r="B12" s="3" t="s">
        <v>7</v>
      </c>
      <c r="C12" s="4">
        <f>'NS31'!D12</f>
        <v>3000000</v>
      </c>
      <c r="D12" s="4"/>
      <c r="E12" s="297"/>
      <c r="F12" s="296">
        <f>AJP!H13</f>
        <v>1500000</v>
      </c>
      <c r="G12" s="296">
        <f t="shared" ref="G12:G18" si="3">C12-F12</f>
        <v>1500000</v>
      </c>
      <c r="H12" s="297"/>
      <c r="I12" s="297"/>
      <c r="J12" s="297"/>
      <c r="K12" s="296">
        <f t="shared" si="1"/>
        <v>1500000</v>
      </c>
      <c r="L12" s="296"/>
    </row>
    <row r="13" spans="1:12" x14ac:dyDescent="0.25">
      <c r="A13" s="289" t="s">
        <v>54</v>
      </c>
      <c r="B13" s="3" t="s">
        <v>8</v>
      </c>
      <c r="C13" s="4">
        <f>'NS31'!D13</f>
        <v>8000000</v>
      </c>
      <c r="D13" s="4"/>
      <c r="E13" s="297"/>
      <c r="F13" s="296">
        <f>AJP!H15</f>
        <v>4000000</v>
      </c>
      <c r="G13" s="296">
        <f t="shared" si="3"/>
        <v>4000000</v>
      </c>
      <c r="H13" s="297"/>
      <c r="I13" s="297"/>
      <c r="J13" s="297"/>
      <c r="K13" s="296">
        <f t="shared" si="1"/>
        <v>4000000</v>
      </c>
      <c r="L13" s="296"/>
    </row>
    <row r="14" spans="1:12" x14ac:dyDescent="0.25">
      <c r="A14" s="289" t="s">
        <v>55</v>
      </c>
      <c r="B14" s="3" t="s">
        <v>9</v>
      </c>
      <c r="C14" s="4">
        <f>'NS31'!D14</f>
        <v>670000000</v>
      </c>
      <c r="D14" s="4"/>
      <c r="E14" s="297"/>
      <c r="F14" s="297"/>
      <c r="G14" s="296">
        <f t="shared" si="3"/>
        <v>670000000</v>
      </c>
      <c r="H14" s="297"/>
      <c r="I14" s="297"/>
      <c r="J14" s="297"/>
      <c r="K14" s="296">
        <f t="shared" si="1"/>
        <v>670000000</v>
      </c>
      <c r="L14" s="296"/>
    </row>
    <row r="15" spans="1:12" x14ac:dyDescent="0.25">
      <c r="A15" s="5" t="s">
        <v>229</v>
      </c>
      <c r="B15" s="3" t="s">
        <v>19</v>
      </c>
      <c r="C15" s="4">
        <f>'NS31'!D15</f>
        <v>119360000</v>
      </c>
      <c r="D15" s="4"/>
      <c r="E15" s="297"/>
      <c r="F15" s="296">
        <f>AJP!H24</f>
        <v>119360000</v>
      </c>
      <c r="G15" s="296">
        <f t="shared" si="3"/>
        <v>0</v>
      </c>
      <c r="H15" s="297"/>
      <c r="I15" s="297"/>
      <c r="J15" s="297"/>
      <c r="K15" s="296"/>
      <c r="L15" s="296"/>
    </row>
    <row r="16" spans="1:12" x14ac:dyDescent="0.25">
      <c r="A16" s="6" t="s">
        <v>230</v>
      </c>
      <c r="B16" s="3" t="s">
        <v>21</v>
      </c>
      <c r="C16" s="4">
        <f>'NS31'!D16</f>
        <v>4500000</v>
      </c>
      <c r="D16" s="4"/>
      <c r="E16" s="297"/>
      <c r="F16" s="296">
        <f>AJP!H28</f>
        <v>4500000</v>
      </c>
      <c r="G16" s="296">
        <f t="shared" si="3"/>
        <v>0</v>
      </c>
      <c r="H16" s="297"/>
      <c r="I16" s="297"/>
      <c r="J16" s="297"/>
      <c r="K16" s="296"/>
      <c r="L16" s="296"/>
    </row>
    <row r="17" spans="1:12" x14ac:dyDescent="0.25">
      <c r="A17" s="5" t="s">
        <v>56</v>
      </c>
      <c r="B17" s="3" t="s">
        <v>10</v>
      </c>
      <c r="C17" s="4">
        <f>'NS31'!D17</f>
        <v>550000000</v>
      </c>
      <c r="D17" s="4"/>
      <c r="E17" s="297"/>
      <c r="F17" s="297"/>
      <c r="G17" s="296">
        <f t="shared" si="3"/>
        <v>550000000</v>
      </c>
      <c r="H17" s="297"/>
      <c r="I17" s="297"/>
      <c r="J17" s="297"/>
      <c r="K17" s="296">
        <f t="shared" si="1"/>
        <v>550000000</v>
      </c>
      <c r="L17" s="296"/>
    </row>
    <row r="18" spans="1:12" x14ac:dyDescent="0.25">
      <c r="A18" s="5" t="s">
        <v>57</v>
      </c>
      <c r="B18" s="3" t="s">
        <v>11</v>
      </c>
      <c r="C18" s="4">
        <f>'NS31'!D18</f>
        <v>320000000</v>
      </c>
      <c r="D18" s="4"/>
      <c r="E18" s="297"/>
      <c r="F18" s="297"/>
      <c r="G18" s="296">
        <f t="shared" si="3"/>
        <v>320000000</v>
      </c>
      <c r="H18" s="297"/>
      <c r="I18" s="297"/>
      <c r="J18" s="297"/>
      <c r="K18" s="296">
        <f t="shared" si="1"/>
        <v>320000000</v>
      </c>
      <c r="L18" s="296"/>
    </row>
    <row r="19" spans="1:12" x14ac:dyDescent="0.25">
      <c r="A19" s="6" t="s">
        <v>58</v>
      </c>
      <c r="B19" s="3" t="s">
        <v>12</v>
      </c>
      <c r="C19" s="4"/>
      <c r="D19" s="4">
        <f>'NS31'!E19</f>
        <v>30500000</v>
      </c>
      <c r="E19" s="297"/>
      <c r="F19" s="296">
        <f>AJP!H20</f>
        <v>1000000</v>
      </c>
      <c r="G19" s="297"/>
      <c r="H19" s="296">
        <f>D19+F19</f>
        <v>31500000</v>
      </c>
      <c r="I19" s="297"/>
      <c r="J19" s="297"/>
      <c r="K19" s="296"/>
      <c r="L19" s="296">
        <f t="shared" si="2"/>
        <v>31500000</v>
      </c>
    </row>
    <row r="20" spans="1:12" x14ac:dyDescent="0.25">
      <c r="A20" s="6" t="s">
        <v>59</v>
      </c>
      <c r="B20" s="3" t="s">
        <v>100</v>
      </c>
      <c r="C20" s="4"/>
      <c r="D20" s="4"/>
      <c r="E20" s="297"/>
      <c r="F20" s="297"/>
      <c r="G20" s="297"/>
      <c r="H20" s="297"/>
      <c r="I20" s="297"/>
      <c r="J20" s="297"/>
      <c r="K20" s="296"/>
      <c r="L20" s="296"/>
    </row>
    <row r="21" spans="1:12" x14ac:dyDescent="0.25">
      <c r="A21" s="6" t="s">
        <v>60</v>
      </c>
      <c r="B21" s="3" t="s">
        <v>101</v>
      </c>
      <c r="C21" s="4"/>
      <c r="D21" s="4"/>
      <c r="E21" s="297"/>
      <c r="F21" s="297"/>
      <c r="G21" s="297"/>
      <c r="H21" s="297"/>
      <c r="I21" s="297"/>
      <c r="J21" s="297"/>
      <c r="K21" s="296"/>
      <c r="L21" s="296"/>
    </row>
    <row r="22" spans="1:12" x14ac:dyDescent="0.25">
      <c r="A22" s="6" t="s">
        <v>102</v>
      </c>
      <c r="B22" s="3" t="s">
        <v>13</v>
      </c>
      <c r="C22" s="4">
        <f>'NS31'!D22</f>
        <v>130000000</v>
      </c>
      <c r="D22" s="4"/>
      <c r="E22" s="297"/>
      <c r="F22" s="297"/>
      <c r="G22" s="296">
        <f>C22</f>
        <v>130000000</v>
      </c>
      <c r="H22" s="297"/>
      <c r="I22" s="297"/>
      <c r="J22" s="297"/>
      <c r="K22" s="296">
        <f t="shared" si="1"/>
        <v>130000000</v>
      </c>
      <c r="L22" s="296"/>
    </row>
    <row r="23" spans="1:12" x14ac:dyDescent="0.25">
      <c r="A23" s="6" t="s">
        <v>103</v>
      </c>
      <c r="B23" s="3" t="s">
        <v>14</v>
      </c>
      <c r="C23" s="4"/>
      <c r="D23" s="4">
        <f>'NS31'!E23</f>
        <v>43000000</v>
      </c>
      <c r="E23" s="297"/>
      <c r="F23" s="296">
        <f>AJP!H21</f>
        <v>800000</v>
      </c>
      <c r="G23" s="297"/>
      <c r="H23" s="296">
        <f>D23+F23</f>
        <v>43800000</v>
      </c>
      <c r="I23" s="297"/>
      <c r="J23" s="297"/>
      <c r="K23" s="296"/>
      <c r="L23" s="296">
        <f t="shared" si="2"/>
        <v>43800000</v>
      </c>
    </row>
    <row r="24" spans="1:12" x14ac:dyDescent="0.25">
      <c r="A24" s="289" t="s">
        <v>61</v>
      </c>
      <c r="B24" s="3" t="s">
        <v>15</v>
      </c>
      <c r="C24" s="4"/>
      <c r="D24" s="4">
        <f>'NS31'!E24</f>
        <v>0</v>
      </c>
      <c r="E24" s="297"/>
      <c r="F24" s="297"/>
      <c r="G24" s="297"/>
      <c r="H24" s="296">
        <f t="shared" ref="H24:H26" si="4">D24+F24</f>
        <v>0</v>
      </c>
      <c r="I24" s="297"/>
      <c r="J24" s="297"/>
      <c r="K24" s="296"/>
      <c r="L24" s="296"/>
    </row>
    <row r="25" spans="1:12" x14ac:dyDescent="0.25">
      <c r="A25" s="289" t="s">
        <v>62</v>
      </c>
      <c r="B25" s="3" t="s">
        <v>16</v>
      </c>
      <c r="C25" s="4"/>
      <c r="D25" s="4">
        <f>'NS31'!E25</f>
        <v>78760000</v>
      </c>
      <c r="E25" s="297"/>
      <c r="F25" s="297"/>
      <c r="G25" s="297"/>
      <c r="H25" s="296">
        <f t="shared" si="4"/>
        <v>78760000</v>
      </c>
      <c r="I25" s="297"/>
      <c r="J25" s="297"/>
      <c r="K25" s="296"/>
      <c r="L25" s="296">
        <f t="shared" si="2"/>
        <v>78760000</v>
      </c>
    </row>
    <row r="26" spans="1:12" x14ac:dyDescent="0.25">
      <c r="A26" s="289" t="s">
        <v>63</v>
      </c>
      <c r="B26" s="3" t="s">
        <v>17</v>
      </c>
      <c r="C26" s="4"/>
      <c r="D26" s="4">
        <f>'NS31'!E26</f>
        <v>400000</v>
      </c>
      <c r="E26" s="297"/>
      <c r="F26" s="297"/>
      <c r="G26" s="297"/>
      <c r="H26" s="296">
        <f t="shared" si="4"/>
        <v>400000</v>
      </c>
      <c r="I26" s="297"/>
      <c r="J26" s="297"/>
      <c r="K26" s="296"/>
      <c r="L26" s="296">
        <f t="shared" si="2"/>
        <v>400000</v>
      </c>
    </row>
    <row r="27" spans="1:12" x14ac:dyDescent="0.25">
      <c r="A27" s="289" t="s">
        <v>64</v>
      </c>
      <c r="B27" s="3" t="s">
        <v>18</v>
      </c>
      <c r="C27" s="4"/>
      <c r="D27" s="4">
        <f>'NS31'!E27</f>
        <v>158380000</v>
      </c>
      <c r="E27" s="296">
        <f>AJP!G23</f>
        <v>158380000</v>
      </c>
      <c r="F27" s="297"/>
      <c r="G27" s="297"/>
      <c r="H27" s="296">
        <f>D27-E27</f>
        <v>0</v>
      </c>
      <c r="I27" s="297"/>
      <c r="J27" s="297"/>
      <c r="K27" s="296"/>
      <c r="L27" s="296"/>
    </row>
    <row r="28" spans="1:12" x14ac:dyDescent="0.25">
      <c r="A28" s="289" t="s">
        <v>65</v>
      </c>
      <c r="B28" s="3" t="s">
        <v>20</v>
      </c>
      <c r="C28" s="4"/>
      <c r="D28" s="4">
        <f>'NS31'!E28</f>
        <v>0</v>
      </c>
      <c r="E28" s="297"/>
      <c r="F28" s="296">
        <f>AJP!H25</f>
        <v>39020000</v>
      </c>
      <c r="G28" s="297"/>
      <c r="H28" s="296">
        <f>D28+F28</f>
        <v>39020000</v>
      </c>
      <c r="I28" s="297"/>
      <c r="J28" s="297"/>
      <c r="K28" s="296"/>
      <c r="L28" s="296">
        <f t="shared" si="2"/>
        <v>39020000</v>
      </c>
    </row>
    <row r="29" spans="1:12" x14ac:dyDescent="0.25">
      <c r="A29" s="289" t="s">
        <v>226</v>
      </c>
      <c r="B29" s="3" t="s">
        <v>227</v>
      </c>
      <c r="C29" s="4"/>
      <c r="D29" s="4">
        <f>'NS31'!E29</f>
        <v>185000</v>
      </c>
      <c r="E29" s="297"/>
      <c r="F29" s="296">
        <f>AJP!H29</f>
        <v>8813000</v>
      </c>
      <c r="G29" s="297"/>
      <c r="H29" s="296">
        <f t="shared" ref="H29:H36" si="5">D29+F29</f>
        <v>8998000</v>
      </c>
      <c r="I29" s="297"/>
      <c r="J29" s="297"/>
      <c r="K29" s="296"/>
      <c r="L29" s="296">
        <f t="shared" si="2"/>
        <v>8998000</v>
      </c>
    </row>
    <row r="30" spans="1:12" x14ac:dyDescent="0.25">
      <c r="A30" s="5" t="s">
        <v>66</v>
      </c>
      <c r="B30" s="3" t="s">
        <v>22</v>
      </c>
      <c r="C30" s="4"/>
      <c r="D30" s="4">
        <f>'NS31'!E30</f>
        <v>182000000</v>
      </c>
      <c r="E30" s="297"/>
      <c r="F30" s="297"/>
      <c r="G30" s="297"/>
      <c r="H30" s="296">
        <f t="shared" si="5"/>
        <v>182000000</v>
      </c>
      <c r="I30" s="297"/>
      <c r="J30" s="297"/>
      <c r="K30" s="296"/>
      <c r="L30" s="296">
        <f t="shared" si="2"/>
        <v>182000000</v>
      </c>
    </row>
    <row r="31" spans="1:12" x14ac:dyDescent="0.25">
      <c r="A31" s="289" t="s">
        <v>67</v>
      </c>
      <c r="B31" s="3" t="s">
        <v>23</v>
      </c>
      <c r="C31" s="4"/>
      <c r="D31" s="4">
        <f>'NS31'!E31</f>
        <v>1580000000</v>
      </c>
      <c r="E31" s="297"/>
      <c r="F31" s="297"/>
      <c r="G31" s="297"/>
      <c r="H31" s="296">
        <f t="shared" si="5"/>
        <v>1580000000</v>
      </c>
      <c r="I31" s="297"/>
      <c r="J31" s="297"/>
      <c r="K31" s="296"/>
      <c r="L31" s="296">
        <f t="shared" si="2"/>
        <v>1580000000</v>
      </c>
    </row>
    <row r="32" spans="1:12" x14ac:dyDescent="0.25">
      <c r="A32" s="289" t="s">
        <v>68</v>
      </c>
      <c r="B32" s="3" t="s">
        <v>24</v>
      </c>
      <c r="C32" s="4"/>
      <c r="D32" s="4">
        <f>'NS31'!E32</f>
        <v>128500000</v>
      </c>
      <c r="E32" s="297"/>
      <c r="F32" s="297"/>
      <c r="G32" s="297"/>
      <c r="H32" s="296">
        <f t="shared" si="5"/>
        <v>128500000</v>
      </c>
      <c r="I32" s="297"/>
      <c r="J32" s="297"/>
      <c r="K32" s="296"/>
      <c r="L32" s="296">
        <f t="shared" si="2"/>
        <v>128500000</v>
      </c>
    </row>
    <row r="33" spans="1:12" x14ac:dyDescent="0.25">
      <c r="A33" s="5" t="s">
        <v>254</v>
      </c>
      <c r="B33" s="3" t="s">
        <v>255</v>
      </c>
      <c r="C33" s="4">
        <v>22500000</v>
      </c>
      <c r="D33" s="4"/>
      <c r="E33" s="297"/>
      <c r="F33" s="297"/>
      <c r="G33" s="296">
        <f>C33</f>
        <v>22500000</v>
      </c>
      <c r="H33" s="296"/>
      <c r="I33" s="297"/>
      <c r="J33" s="297"/>
      <c r="K33" s="296">
        <f>G33</f>
        <v>22500000</v>
      </c>
      <c r="L33" s="296"/>
    </row>
    <row r="34" spans="1:12" x14ac:dyDescent="0.25">
      <c r="A34" s="289" t="s">
        <v>69</v>
      </c>
      <c r="B34" s="3" t="s">
        <v>25</v>
      </c>
      <c r="C34" s="4"/>
      <c r="D34" s="4">
        <f>'NS31'!E34</f>
        <v>1331300000</v>
      </c>
      <c r="E34" s="297"/>
      <c r="F34" s="297"/>
      <c r="G34" s="297"/>
      <c r="H34" s="296">
        <f t="shared" si="5"/>
        <v>1331300000</v>
      </c>
      <c r="I34" s="297"/>
      <c r="J34" s="296">
        <f>H34</f>
        <v>1331300000</v>
      </c>
      <c r="K34" s="297"/>
      <c r="L34" s="297"/>
    </row>
    <row r="35" spans="1:12" x14ac:dyDescent="0.25">
      <c r="A35" s="289" t="s">
        <v>70</v>
      </c>
      <c r="B35" s="3" t="s">
        <v>26</v>
      </c>
      <c r="C35" s="4"/>
      <c r="D35" s="4">
        <f>'NS31'!E35</f>
        <v>17350000</v>
      </c>
      <c r="E35" s="297"/>
      <c r="F35" s="297"/>
      <c r="G35" s="297"/>
      <c r="H35" s="296">
        <f t="shared" si="5"/>
        <v>17350000</v>
      </c>
      <c r="I35" s="297"/>
      <c r="J35" s="296">
        <f>H35</f>
        <v>17350000</v>
      </c>
      <c r="K35" s="297"/>
      <c r="L35" s="297"/>
    </row>
    <row r="36" spans="1:12" x14ac:dyDescent="0.25">
      <c r="A36" s="289" t="s">
        <v>71</v>
      </c>
      <c r="B36" s="3" t="s">
        <v>27</v>
      </c>
      <c r="C36" s="4"/>
      <c r="D36" s="4">
        <f>'NS31'!E36</f>
        <v>0</v>
      </c>
      <c r="E36" s="297"/>
      <c r="F36" s="297"/>
      <c r="G36" s="297"/>
      <c r="H36" s="296">
        <f t="shared" si="5"/>
        <v>0</v>
      </c>
      <c r="I36" s="297"/>
      <c r="J36" s="296"/>
      <c r="K36" s="297"/>
      <c r="L36" s="297"/>
    </row>
    <row r="37" spans="1:12" x14ac:dyDescent="0.25">
      <c r="A37" s="289" t="s">
        <v>72</v>
      </c>
      <c r="B37" s="3" t="s">
        <v>28</v>
      </c>
      <c r="C37" s="4">
        <f>'NS31'!D37</f>
        <v>17330000</v>
      </c>
      <c r="D37" s="4"/>
      <c r="E37" s="297"/>
      <c r="F37" s="297"/>
      <c r="G37" s="296">
        <f>C37</f>
        <v>17330000</v>
      </c>
      <c r="H37" s="297"/>
      <c r="I37" s="296">
        <f>G37</f>
        <v>17330000</v>
      </c>
      <c r="J37" s="297"/>
      <c r="K37" s="297"/>
      <c r="L37" s="297"/>
    </row>
    <row r="38" spans="1:12" x14ac:dyDescent="0.25">
      <c r="A38" s="289" t="s">
        <v>158</v>
      </c>
      <c r="B38" s="3" t="s">
        <v>159</v>
      </c>
      <c r="C38" s="4">
        <f>'NS31'!D38</f>
        <v>20000000</v>
      </c>
      <c r="D38" s="4"/>
      <c r="E38" s="297"/>
      <c r="F38" s="297"/>
      <c r="G38" s="296">
        <f t="shared" ref="G38:G40" si="6">C38</f>
        <v>20000000</v>
      </c>
      <c r="H38" s="297"/>
      <c r="I38" s="296">
        <f t="shared" ref="I38:I60" si="7">G38</f>
        <v>20000000</v>
      </c>
      <c r="J38" s="297"/>
      <c r="K38" s="297"/>
      <c r="L38" s="297"/>
    </row>
    <row r="39" spans="1:12" x14ac:dyDescent="0.25">
      <c r="A39" s="289" t="s">
        <v>74</v>
      </c>
      <c r="B39" s="3" t="s">
        <v>73</v>
      </c>
      <c r="C39" s="4">
        <f>'NS31'!D39</f>
        <v>775480000</v>
      </c>
      <c r="D39" s="4"/>
      <c r="E39" s="297"/>
      <c r="F39" s="297"/>
      <c r="G39" s="296">
        <f t="shared" si="6"/>
        <v>775480000</v>
      </c>
      <c r="H39" s="297"/>
      <c r="I39" s="296">
        <f t="shared" si="7"/>
        <v>775480000</v>
      </c>
      <c r="J39" s="297"/>
      <c r="K39" s="297"/>
      <c r="L39" s="297"/>
    </row>
    <row r="40" spans="1:12" x14ac:dyDescent="0.25">
      <c r="A40" s="289" t="s">
        <v>75</v>
      </c>
      <c r="B40" s="3" t="s">
        <v>29</v>
      </c>
      <c r="C40" s="4">
        <f>'NS31'!D40</f>
        <v>2440000</v>
      </c>
      <c r="D40" s="4"/>
      <c r="E40" s="297"/>
      <c r="F40" s="297"/>
      <c r="G40" s="296">
        <f t="shared" si="6"/>
        <v>2440000</v>
      </c>
      <c r="H40" s="297"/>
      <c r="I40" s="296">
        <f t="shared" si="7"/>
        <v>2440000</v>
      </c>
      <c r="J40" s="297"/>
      <c r="K40" s="297"/>
      <c r="L40" s="297"/>
    </row>
    <row r="41" spans="1:12" x14ac:dyDescent="0.25">
      <c r="A41" s="289" t="s">
        <v>76</v>
      </c>
      <c r="B41" s="3" t="s">
        <v>30</v>
      </c>
      <c r="C41" s="4">
        <f>'NS31'!D41</f>
        <v>0</v>
      </c>
      <c r="D41" s="4">
        <f>'NS31'!E41</f>
        <v>3940000</v>
      </c>
      <c r="E41" s="297"/>
      <c r="F41" s="297"/>
      <c r="G41" s="297"/>
      <c r="H41" s="296">
        <f>D41</f>
        <v>3940000</v>
      </c>
      <c r="I41" s="296">
        <f t="shared" si="7"/>
        <v>0</v>
      </c>
      <c r="J41" s="296">
        <f>H41</f>
        <v>3940000</v>
      </c>
      <c r="K41" s="297"/>
      <c r="L41" s="297"/>
    </row>
    <row r="42" spans="1:12" x14ac:dyDescent="0.25">
      <c r="A42" s="289" t="s">
        <v>77</v>
      </c>
      <c r="B42" s="3" t="s">
        <v>31</v>
      </c>
      <c r="C42" s="4">
        <f>'NS31'!D42</f>
        <v>28900000</v>
      </c>
      <c r="D42" s="4"/>
      <c r="E42" s="297"/>
      <c r="F42" s="297"/>
      <c r="G42" s="296">
        <f>C42</f>
        <v>28900000</v>
      </c>
      <c r="H42" s="297"/>
      <c r="I42" s="296">
        <f t="shared" si="7"/>
        <v>28900000</v>
      </c>
      <c r="J42" s="297"/>
      <c r="K42" s="297"/>
      <c r="L42" s="297"/>
    </row>
    <row r="43" spans="1:12" x14ac:dyDescent="0.25">
      <c r="A43" s="289" t="s">
        <v>78</v>
      </c>
      <c r="B43" s="3" t="s">
        <v>32</v>
      </c>
      <c r="C43" s="4">
        <f>'NS31'!D43</f>
        <v>16000000</v>
      </c>
      <c r="D43" s="4"/>
      <c r="E43" s="297"/>
      <c r="F43" s="297"/>
      <c r="G43" s="296">
        <f t="shared" ref="G43:G45" si="8">C43</f>
        <v>16000000</v>
      </c>
      <c r="H43" s="297"/>
      <c r="I43" s="296">
        <f t="shared" si="7"/>
        <v>16000000</v>
      </c>
      <c r="J43" s="297"/>
      <c r="K43" s="297"/>
      <c r="L43" s="297"/>
    </row>
    <row r="44" spans="1:12" x14ac:dyDescent="0.25">
      <c r="A44" s="5" t="s">
        <v>79</v>
      </c>
      <c r="B44" s="3" t="s">
        <v>33</v>
      </c>
      <c r="C44" s="4">
        <f>'NS31'!D44</f>
        <v>14400000</v>
      </c>
      <c r="D44" s="4"/>
      <c r="E44" s="297"/>
      <c r="F44" s="297"/>
      <c r="G44" s="296">
        <f t="shared" si="8"/>
        <v>14400000</v>
      </c>
      <c r="H44" s="297"/>
      <c r="I44" s="296">
        <f t="shared" si="7"/>
        <v>14400000</v>
      </c>
      <c r="J44" s="297"/>
      <c r="K44" s="297"/>
      <c r="L44" s="297"/>
    </row>
    <row r="45" spans="1:12" x14ac:dyDescent="0.25">
      <c r="A45" s="6" t="s">
        <v>80</v>
      </c>
      <c r="B45" s="3" t="s">
        <v>34</v>
      </c>
      <c r="C45" s="4">
        <f>'NS31'!D45</f>
        <v>10800000</v>
      </c>
      <c r="D45" s="4"/>
      <c r="E45" s="297"/>
      <c r="F45" s="297"/>
      <c r="G45" s="296">
        <f t="shared" si="8"/>
        <v>10800000</v>
      </c>
      <c r="H45" s="297"/>
      <c r="I45" s="296">
        <f t="shared" si="7"/>
        <v>10800000</v>
      </c>
      <c r="J45" s="297"/>
      <c r="K45" s="297"/>
      <c r="L45" s="297"/>
    </row>
    <row r="46" spans="1:12" x14ac:dyDescent="0.25">
      <c r="A46" s="5" t="s">
        <v>81</v>
      </c>
      <c r="B46" s="3" t="s">
        <v>35</v>
      </c>
      <c r="C46" s="4">
        <f>'NS31'!D46</f>
        <v>25000000</v>
      </c>
      <c r="D46" s="4"/>
      <c r="E46" s="296">
        <f>AJP!G12</f>
        <v>1500000</v>
      </c>
      <c r="F46" s="297"/>
      <c r="G46" s="296">
        <f>C46+E46</f>
        <v>26500000</v>
      </c>
      <c r="H46" s="297"/>
      <c r="I46" s="296">
        <f t="shared" si="7"/>
        <v>26500000</v>
      </c>
      <c r="J46" s="297"/>
      <c r="K46" s="297"/>
      <c r="L46" s="297"/>
    </row>
    <row r="47" spans="1:12" x14ac:dyDescent="0.25">
      <c r="A47" s="6" t="s">
        <v>82</v>
      </c>
      <c r="B47" s="3" t="s">
        <v>36</v>
      </c>
      <c r="C47" s="4">
        <f>'NS31'!D47</f>
        <v>15200000</v>
      </c>
      <c r="D47" s="4"/>
      <c r="E47" s="296">
        <f>AJP!G10</f>
        <v>6500000</v>
      </c>
      <c r="F47" s="297"/>
      <c r="G47" s="296">
        <f t="shared" ref="G47:G53" si="9">C47+E47</f>
        <v>21700000</v>
      </c>
      <c r="H47" s="297"/>
      <c r="I47" s="296">
        <f t="shared" si="7"/>
        <v>21700000</v>
      </c>
      <c r="J47" s="297"/>
      <c r="K47" s="297"/>
      <c r="L47" s="297"/>
    </row>
    <row r="48" spans="1:12" x14ac:dyDescent="0.25">
      <c r="A48" s="5" t="s">
        <v>83</v>
      </c>
      <c r="B48" s="3" t="s">
        <v>37</v>
      </c>
      <c r="C48" s="4">
        <f>'NS31'!D48</f>
        <v>20900000</v>
      </c>
      <c r="D48" s="4"/>
      <c r="E48" s="297"/>
      <c r="F48" s="297"/>
      <c r="G48" s="296">
        <f t="shared" si="9"/>
        <v>20900000</v>
      </c>
      <c r="H48" s="297"/>
      <c r="I48" s="296">
        <f t="shared" si="7"/>
        <v>20900000</v>
      </c>
      <c r="J48" s="297"/>
      <c r="K48" s="297"/>
      <c r="L48" s="297"/>
    </row>
    <row r="49" spans="1:12" x14ac:dyDescent="0.25">
      <c r="A49" s="6" t="s">
        <v>84</v>
      </c>
      <c r="B49" s="3" t="s">
        <v>38</v>
      </c>
      <c r="C49" s="4">
        <f>'NS31'!D49</f>
        <v>4000000</v>
      </c>
      <c r="D49" s="4"/>
      <c r="E49" s="296">
        <f>AJP!G16</f>
        <v>4021000</v>
      </c>
      <c r="F49" s="297"/>
      <c r="G49" s="296">
        <f t="shared" si="9"/>
        <v>8021000</v>
      </c>
      <c r="H49" s="297"/>
      <c r="I49" s="296">
        <f t="shared" si="7"/>
        <v>8021000</v>
      </c>
      <c r="J49" s="297"/>
      <c r="K49" s="297"/>
      <c r="L49" s="297"/>
    </row>
    <row r="50" spans="1:12" x14ac:dyDescent="0.25">
      <c r="A50" s="5" t="s">
        <v>85</v>
      </c>
      <c r="B50" s="3" t="s">
        <v>39</v>
      </c>
      <c r="C50" s="4">
        <f>'NS31'!D50</f>
        <v>27500000</v>
      </c>
      <c r="D50" s="4"/>
      <c r="E50" s="296">
        <f>AJP!G19</f>
        <v>1800000</v>
      </c>
      <c r="F50" s="297"/>
      <c r="G50" s="296">
        <f t="shared" si="9"/>
        <v>29300000</v>
      </c>
      <c r="H50" s="297"/>
      <c r="I50" s="296">
        <f t="shared" si="7"/>
        <v>29300000</v>
      </c>
      <c r="J50" s="297"/>
      <c r="K50" s="297"/>
      <c r="L50" s="297"/>
    </row>
    <row r="51" spans="1:12" x14ac:dyDescent="0.25">
      <c r="A51" s="6" t="s">
        <v>86</v>
      </c>
      <c r="B51" s="3" t="s">
        <v>40</v>
      </c>
      <c r="C51" s="4">
        <f>'NS31'!D51</f>
        <v>13000000</v>
      </c>
      <c r="D51" s="4"/>
      <c r="E51" s="296">
        <f>AJP!G14</f>
        <v>4000000</v>
      </c>
      <c r="F51" s="297"/>
      <c r="G51" s="296">
        <f t="shared" si="9"/>
        <v>17000000</v>
      </c>
      <c r="H51" s="297"/>
      <c r="I51" s="296">
        <f t="shared" si="7"/>
        <v>17000000</v>
      </c>
      <c r="J51" s="297"/>
      <c r="K51" s="297"/>
      <c r="L51" s="297"/>
    </row>
    <row r="52" spans="1:12" x14ac:dyDescent="0.25">
      <c r="A52" s="5" t="s">
        <v>87</v>
      </c>
      <c r="B52" s="3" t="s">
        <v>41</v>
      </c>
      <c r="C52" s="4">
        <f>'NS31'!D52</f>
        <v>440000</v>
      </c>
      <c r="D52" s="4"/>
      <c r="E52" s="297"/>
      <c r="F52" s="297"/>
      <c r="G52" s="296">
        <f t="shared" si="9"/>
        <v>440000</v>
      </c>
      <c r="H52" s="297"/>
      <c r="I52" s="296">
        <f t="shared" si="7"/>
        <v>440000</v>
      </c>
      <c r="J52" s="297"/>
      <c r="K52" s="297"/>
      <c r="L52" s="297"/>
    </row>
    <row r="53" spans="1:12" x14ac:dyDescent="0.25">
      <c r="A53" s="6" t="s">
        <v>88</v>
      </c>
      <c r="B53" s="3" t="s">
        <v>42</v>
      </c>
      <c r="C53" s="4">
        <f>'NS31'!D53</f>
        <v>62000000</v>
      </c>
      <c r="D53" s="4"/>
      <c r="E53" s="297"/>
      <c r="F53" s="297"/>
      <c r="G53" s="296">
        <f t="shared" si="9"/>
        <v>62000000</v>
      </c>
      <c r="H53" s="297"/>
      <c r="I53" s="296">
        <f t="shared" si="7"/>
        <v>62000000</v>
      </c>
      <c r="J53" s="297"/>
      <c r="K53" s="297"/>
      <c r="L53" s="297"/>
    </row>
    <row r="54" spans="1:12" x14ac:dyDescent="0.25">
      <c r="A54" s="5" t="s">
        <v>105</v>
      </c>
      <c r="B54" s="3" t="s">
        <v>104</v>
      </c>
      <c r="C54" s="4">
        <f>'NS31'!D54</f>
        <v>0</v>
      </c>
      <c r="D54" s="4">
        <f>'NS31'!E54</f>
        <v>0</v>
      </c>
      <c r="E54" s="297"/>
      <c r="F54" s="297"/>
      <c r="G54" s="297"/>
      <c r="H54" s="296">
        <f>D54+F54</f>
        <v>0</v>
      </c>
      <c r="I54" s="296"/>
      <c r="J54" s="296"/>
      <c r="K54" s="297"/>
      <c r="L54" s="297"/>
    </row>
    <row r="55" spans="1:12" x14ac:dyDescent="0.25">
      <c r="A55" s="7" t="s">
        <v>89</v>
      </c>
      <c r="B55" s="3" t="s">
        <v>43</v>
      </c>
      <c r="C55" s="4">
        <f>'NS31'!D55</f>
        <v>0</v>
      </c>
      <c r="D55" s="4">
        <f>'NS31'!E55</f>
        <v>7000000</v>
      </c>
      <c r="E55" s="297"/>
      <c r="F55" s="296">
        <f>AJP!H8</f>
        <v>5500000</v>
      </c>
      <c r="G55" s="297"/>
      <c r="H55" s="296">
        <f t="shared" ref="H55:H56" si="10">D55+F55</f>
        <v>12500000</v>
      </c>
      <c r="I55" s="296"/>
      <c r="J55" s="296">
        <f t="shared" ref="J55:J56" si="11">H55</f>
        <v>12500000</v>
      </c>
      <c r="K55" s="297"/>
      <c r="L55" s="297"/>
    </row>
    <row r="56" spans="1:12" x14ac:dyDescent="0.25">
      <c r="A56" s="289" t="s">
        <v>90</v>
      </c>
      <c r="B56" s="3" t="s">
        <v>44</v>
      </c>
      <c r="C56" s="4">
        <f>'NS31'!D56</f>
        <v>0</v>
      </c>
      <c r="D56" s="4">
        <f>'NS31'!E56</f>
        <v>17000000</v>
      </c>
      <c r="E56" s="297"/>
      <c r="F56" s="297"/>
      <c r="G56" s="297"/>
      <c r="H56" s="296">
        <f t="shared" si="10"/>
        <v>17000000</v>
      </c>
      <c r="I56" s="296"/>
      <c r="J56" s="296">
        <f t="shared" si="11"/>
        <v>17000000</v>
      </c>
      <c r="K56" s="297"/>
      <c r="L56" s="297"/>
    </row>
    <row r="57" spans="1:12" x14ac:dyDescent="0.25">
      <c r="A57" s="289" t="s">
        <v>91</v>
      </c>
      <c r="B57" s="3" t="s">
        <v>45</v>
      </c>
      <c r="C57" s="4">
        <f>'NS31'!D57</f>
        <v>9940000</v>
      </c>
      <c r="D57" s="4"/>
      <c r="E57" s="297"/>
      <c r="F57" s="297"/>
      <c r="G57" s="296">
        <f>C57+E57</f>
        <v>9940000</v>
      </c>
      <c r="H57" s="297"/>
      <c r="I57" s="296">
        <f t="shared" si="7"/>
        <v>9940000</v>
      </c>
      <c r="J57" s="297"/>
      <c r="K57" s="297"/>
      <c r="L57" s="297"/>
    </row>
    <row r="58" spans="1:12" x14ac:dyDescent="0.25">
      <c r="A58" s="289" t="s">
        <v>92</v>
      </c>
      <c r="B58" s="3" t="s">
        <v>46</v>
      </c>
      <c r="C58" s="4">
        <f>'NS31'!D58</f>
        <v>15000000</v>
      </c>
      <c r="D58" s="4"/>
      <c r="E58" s="296">
        <f>AJP!G7</f>
        <v>500000</v>
      </c>
      <c r="F58" s="297"/>
      <c r="G58" s="296">
        <f t="shared" ref="G58:G60" si="12">C58+E58</f>
        <v>15500000</v>
      </c>
      <c r="H58" s="297"/>
      <c r="I58" s="296">
        <f t="shared" si="7"/>
        <v>15500000</v>
      </c>
      <c r="J58" s="297"/>
      <c r="K58" s="297"/>
      <c r="L58" s="297"/>
    </row>
    <row r="59" spans="1:12" x14ac:dyDescent="0.25">
      <c r="A59" s="289" t="s">
        <v>199</v>
      </c>
      <c r="B59" s="3" t="s">
        <v>201</v>
      </c>
      <c r="C59" s="4">
        <f>'NS31'!D59</f>
        <v>0</v>
      </c>
      <c r="D59" s="4"/>
      <c r="E59" s="296">
        <f>AJP!G27</f>
        <v>13313000</v>
      </c>
      <c r="F59" s="297"/>
      <c r="G59" s="296">
        <f t="shared" si="12"/>
        <v>13313000</v>
      </c>
      <c r="H59" s="297"/>
      <c r="I59" s="296">
        <f t="shared" si="7"/>
        <v>13313000</v>
      </c>
      <c r="J59" s="297"/>
      <c r="K59" s="297"/>
      <c r="L59" s="297"/>
    </row>
    <row r="60" spans="1:12" x14ac:dyDescent="0.25">
      <c r="A60" s="289" t="s">
        <v>200</v>
      </c>
      <c r="B60" s="3" t="s">
        <v>202</v>
      </c>
      <c r="C60" s="4">
        <f>'NS31'!D60</f>
        <v>4000000</v>
      </c>
      <c r="D60" s="4"/>
      <c r="E60" s="297"/>
      <c r="F60" s="297"/>
      <c r="G60" s="296">
        <f t="shared" si="12"/>
        <v>4000000</v>
      </c>
      <c r="H60" s="297"/>
      <c r="I60" s="296">
        <f t="shared" si="7"/>
        <v>4000000</v>
      </c>
      <c r="J60" s="297"/>
      <c r="K60" s="297"/>
      <c r="L60" s="297"/>
    </row>
    <row r="61" spans="1:12" x14ac:dyDescent="0.25">
      <c r="A61" s="450" t="s">
        <v>99</v>
      </c>
      <c r="B61" s="450"/>
      <c r="C61" s="294">
        <f>SUM(C6:C60)</f>
        <v>3585515000</v>
      </c>
      <c r="D61" s="294">
        <f>SUM(D6:D58)</f>
        <v>3585515000</v>
      </c>
      <c r="E61" s="296">
        <f>SUM(E6:E60)</f>
        <v>195014000</v>
      </c>
      <c r="F61" s="296">
        <f>SUM(F6:F60)</f>
        <v>195014000</v>
      </c>
      <c r="G61" s="296">
        <f t="shared" ref="G61:L61" si="13">SUM(G6:G60)</f>
        <v>3486289000</v>
      </c>
      <c r="H61" s="296">
        <f t="shared" si="13"/>
        <v>3486289000</v>
      </c>
      <c r="I61" s="296">
        <f t="shared" si="13"/>
        <v>1113964000</v>
      </c>
      <c r="J61" s="296">
        <f t="shared" si="13"/>
        <v>1382090000</v>
      </c>
      <c r="K61" s="296">
        <f t="shared" si="13"/>
        <v>2372325000</v>
      </c>
      <c r="L61" s="296">
        <f t="shared" si="13"/>
        <v>2104199000</v>
      </c>
    </row>
    <row r="62" spans="1:12" x14ac:dyDescent="0.25">
      <c r="I62" s="296">
        <f>J61-I61</f>
        <v>268126000</v>
      </c>
      <c r="J62" s="297"/>
      <c r="K62" s="297"/>
      <c r="L62" s="296">
        <f>I62</f>
        <v>268126000</v>
      </c>
    </row>
    <row r="63" spans="1:12" x14ac:dyDescent="0.25">
      <c r="I63" s="296">
        <f t="shared" ref="I63:J63" si="14">I61+I62</f>
        <v>1382090000</v>
      </c>
      <c r="J63" s="296">
        <f t="shared" si="14"/>
        <v>1382090000</v>
      </c>
      <c r="K63" s="296">
        <f>K61+K62</f>
        <v>2372325000</v>
      </c>
      <c r="L63" s="296">
        <f>L61+L62</f>
        <v>2372325000</v>
      </c>
    </row>
    <row r="64" spans="1:12" x14ac:dyDescent="0.25">
      <c r="L64" s="238"/>
    </row>
  </sheetData>
  <mergeCells count="10">
    <mergeCell ref="I4:J4"/>
    <mergeCell ref="K4:L4"/>
    <mergeCell ref="A1:L1"/>
    <mergeCell ref="A2:L2"/>
    <mergeCell ref="A61:B61"/>
    <mergeCell ref="A4:A5"/>
    <mergeCell ref="B4:B5"/>
    <mergeCell ref="C4:D4"/>
    <mergeCell ref="E4:F4"/>
    <mergeCell ref="G4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sqref="A1:D1"/>
    </sheetView>
  </sheetViews>
  <sheetFormatPr defaultRowHeight="15" x14ac:dyDescent="0.25"/>
  <cols>
    <col min="1" max="1" width="30.140625" customWidth="1"/>
    <col min="2" max="2" width="18.42578125" customWidth="1"/>
    <col min="3" max="3" width="18.28515625" customWidth="1"/>
    <col min="4" max="4" width="18.140625" customWidth="1"/>
  </cols>
  <sheetData>
    <row r="1" spans="1:4" ht="15.75" x14ac:dyDescent="0.25">
      <c r="A1" s="452" t="str">
        <f>AJP!B1</f>
        <v>PT. MATSUMEGA</v>
      </c>
      <c r="B1" s="452"/>
      <c r="C1" s="452"/>
      <c r="D1" s="452"/>
    </row>
    <row r="2" spans="1:4" ht="15.75" x14ac:dyDescent="0.25">
      <c r="A2" s="452" t="s">
        <v>252</v>
      </c>
      <c r="B2" s="452"/>
      <c r="C2" s="452"/>
      <c r="D2" s="452"/>
    </row>
    <row r="3" spans="1:4" ht="15.75" x14ac:dyDescent="0.25">
      <c r="A3" s="452" t="s">
        <v>258</v>
      </c>
      <c r="B3" s="452"/>
      <c r="C3" s="452"/>
      <c r="D3" s="452"/>
    </row>
    <row r="4" spans="1:4" x14ac:dyDescent="0.25">
      <c r="A4" s="453"/>
      <c r="B4" s="453"/>
      <c r="C4" s="453"/>
      <c r="D4" s="453"/>
    </row>
    <row r="5" spans="1:4" x14ac:dyDescent="0.25">
      <c r="A5" s="330" t="s">
        <v>279</v>
      </c>
      <c r="B5" s="315"/>
      <c r="C5" s="315"/>
      <c r="D5" s="315"/>
    </row>
    <row r="6" spans="1:4" x14ac:dyDescent="0.25">
      <c r="A6" s="315" t="str">
        <f>WS!B34</f>
        <v>Sales of Merchendise</v>
      </c>
      <c r="B6" s="329">
        <f>WS!J34</f>
        <v>1331300000</v>
      </c>
      <c r="C6" s="315"/>
      <c r="D6" s="315"/>
    </row>
    <row r="7" spans="1:4" x14ac:dyDescent="0.25">
      <c r="A7" s="315" t="str">
        <f>WS!B35</f>
        <v>Freight Collected</v>
      </c>
      <c r="B7" s="329">
        <f>WS!J35</f>
        <v>17350000</v>
      </c>
      <c r="C7" s="315"/>
      <c r="D7" s="315"/>
    </row>
    <row r="8" spans="1:4" x14ac:dyDescent="0.25">
      <c r="A8" s="315" t="str">
        <f>WS!B36</f>
        <v>Late Fee Collected</v>
      </c>
      <c r="B8" s="329">
        <f>WS!J36</f>
        <v>0</v>
      </c>
      <c r="C8" s="315"/>
      <c r="D8" s="315"/>
    </row>
    <row r="9" spans="1:4" x14ac:dyDescent="0.25">
      <c r="A9" s="315" t="str">
        <f>WS!B37</f>
        <v>Sales Discount</v>
      </c>
      <c r="B9" s="329">
        <f>-WS!I37</f>
        <v>-17330000</v>
      </c>
      <c r="C9" s="315"/>
      <c r="D9" s="315"/>
    </row>
    <row r="10" spans="1:4" x14ac:dyDescent="0.25">
      <c r="A10" s="315" t="str">
        <f>WS!B38</f>
        <v>Sales Return</v>
      </c>
      <c r="B10" s="329">
        <f>-WS!I38</f>
        <v>-20000000</v>
      </c>
      <c r="C10" s="315"/>
      <c r="D10" s="315"/>
    </row>
    <row r="11" spans="1:4" x14ac:dyDescent="0.25">
      <c r="A11" s="330" t="s">
        <v>269</v>
      </c>
      <c r="B11" s="315"/>
      <c r="C11" s="329">
        <f>SUM(B6:B10)</f>
        <v>1311320000</v>
      </c>
      <c r="D11" s="315"/>
    </row>
    <row r="12" spans="1:4" x14ac:dyDescent="0.25">
      <c r="A12" s="330" t="s">
        <v>270</v>
      </c>
      <c r="B12" s="315"/>
      <c r="C12" s="315"/>
      <c r="D12" s="315"/>
    </row>
    <row r="13" spans="1:4" x14ac:dyDescent="0.25">
      <c r="A13" s="315" t="str">
        <f>WS!B39</f>
        <v>Cost of Goods Sold</v>
      </c>
      <c r="B13" s="329">
        <f>WS!I39</f>
        <v>775480000</v>
      </c>
      <c r="C13" s="315"/>
      <c r="D13" s="315"/>
    </row>
    <row r="14" spans="1:4" x14ac:dyDescent="0.25">
      <c r="A14" s="315" t="str">
        <f>WS!B40</f>
        <v>Freight Paid</v>
      </c>
      <c r="B14" s="329">
        <f>WS!I40</f>
        <v>2440000</v>
      </c>
      <c r="C14" s="315"/>
      <c r="D14" s="315"/>
    </row>
    <row r="15" spans="1:4" x14ac:dyDescent="0.25">
      <c r="A15" s="315" t="str">
        <f>WS!B41</f>
        <v>Purchase Discount</v>
      </c>
      <c r="B15" s="329">
        <f>-WS!J41</f>
        <v>-3940000</v>
      </c>
      <c r="C15" s="315"/>
      <c r="D15" s="315"/>
    </row>
    <row r="16" spans="1:4" x14ac:dyDescent="0.25">
      <c r="A16" s="330" t="s">
        <v>271</v>
      </c>
      <c r="B16" s="315"/>
      <c r="C16" s="329">
        <f>SUM(B13:B15)</f>
        <v>773980000</v>
      </c>
      <c r="D16" s="315"/>
    </row>
    <row r="17" spans="1:4" x14ac:dyDescent="0.25">
      <c r="A17" s="331" t="s">
        <v>280</v>
      </c>
      <c r="B17" s="315"/>
      <c r="C17" s="315"/>
      <c r="D17" s="329">
        <f>C11-C16</f>
        <v>537340000</v>
      </c>
    </row>
    <row r="18" spans="1:4" x14ac:dyDescent="0.25">
      <c r="A18" s="330" t="s">
        <v>272</v>
      </c>
      <c r="B18" s="315"/>
      <c r="C18" s="315"/>
      <c r="D18" s="315"/>
    </row>
    <row r="19" spans="1:4" x14ac:dyDescent="0.25">
      <c r="A19" s="315" t="str">
        <f>WS!B42</f>
        <v>Advertising Expense</v>
      </c>
      <c r="B19" s="329">
        <f>WS!I42</f>
        <v>28900000</v>
      </c>
      <c r="C19" s="315"/>
      <c r="D19" s="315"/>
    </row>
    <row r="20" spans="1:4" x14ac:dyDescent="0.25">
      <c r="A20" s="315" t="str">
        <f>WS!B43</f>
        <v>In Store Promotion Expense</v>
      </c>
      <c r="B20" s="329">
        <f>WS!I43</f>
        <v>16000000</v>
      </c>
      <c r="C20" s="315"/>
      <c r="D20" s="315"/>
    </row>
    <row r="21" spans="1:4" x14ac:dyDescent="0.25">
      <c r="A21" s="315" t="str">
        <f>WS!B44</f>
        <v>Utility Expense</v>
      </c>
      <c r="B21" s="329">
        <f>WS!I44</f>
        <v>14400000</v>
      </c>
      <c r="C21" s="315"/>
      <c r="D21" s="315"/>
    </row>
    <row r="22" spans="1:4" x14ac:dyDescent="0.25">
      <c r="A22" s="315" t="str">
        <f>WS!B45</f>
        <v>Telephone Expense</v>
      </c>
      <c r="B22" s="329">
        <f>WS!I45</f>
        <v>10800000</v>
      </c>
      <c r="C22" s="315"/>
      <c r="D22" s="315"/>
    </row>
    <row r="23" spans="1:4" x14ac:dyDescent="0.25">
      <c r="A23" s="315" t="str">
        <f>WS!B46</f>
        <v>Rent Expense</v>
      </c>
      <c r="B23" s="329">
        <f>WS!I46</f>
        <v>26500000</v>
      </c>
      <c r="C23" s="315"/>
      <c r="D23" s="315"/>
    </row>
    <row r="24" spans="1:4" x14ac:dyDescent="0.25">
      <c r="A24" s="315" t="str">
        <f>WS!B47</f>
        <v>Supples Expense</v>
      </c>
      <c r="B24" s="329">
        <f>WS!I47</f>
        <v>21700000</v>
      </c>
      <c r="C24" s="315"/>
      <c r="D24" s="315"/>
    </row>
    <row r="25" spans="1:4" x14ac:dyDescent="0.25">
      <c r="A25" s="315" t="str">
        <f>WS!B48</f>
        <v>Maintenance and Repair Expense</v>
      </c>
      <c r="B25" s="329">
        <f>WS!I48</f>
        <v>20900000</v>
      </c>
      <c r="C25" s="315"/>
      <c r="D25" s="315"/>
    </row>
    <row r="26" spans="1:4" x14ac:dyDescent="0.25">
      <c r="A26" s="315" t="str">
        <f>WS!B49</f>
        <v>Bad Debt Expense</v>
      </c>
      <c r="B26" s="329">
        <f>WS!I49</f>
        <v>8021000</v>
      </c>
      <c r="C26" s="315"/>
      <c r="D26" s="315"/>
    </row>
    <row r="27" spans="1:4" x14ac:dyDescent="0.25">
      <c r="A27" s="315" t="str">
        <f>WS!B50</f>
        <v>Depreciation Expense</v>
      </c>
      <c r="B27" s="329">
        <f>WS!I50</f>
        <v>29300000</v>
      </c>
      <c r="C27" s="315"/>
      <c r="D27" s="315"/>
    </row>
    <row r="28" spans="1:4" x14ac:dyDescent="0.25">
      <c r="A28" s="315" t="str">
        <f>WS!B51</f>
        <v>Insurance Expense</v>
      </c>
      <c r="B28" s="329">
        <f>WS!I51</f>
        <v>17000000</v>
      </c>
      <c r="C28" s="315"/>
      <c r="D28" s="315"/>
    </row>
    <row r="29" spans="1:4" x14ac:dyDescent="0.25">
      <c r="A29" s="315" t="str">
        <f>WS!B52</f>
        <v>Late Fee Expense</v>
      </c>
      <c r="B29" s="329">
        <f>WS!I52</f>
        <v>440000</v>
      </c>
      <c r="C29" s="315"/>
      <c r="D29" s="315"/>
    </row>
    <row r="30" spans="1:4" x14ac:dyDescent="0.25">
      <c r="A30" s="315" t="str">
        <f>WS!B53</f>
        <v>Wages and Salaries</v>
      </c>
      <c r="B30" s="329">
        <f>WS!I53</f>
        <v>62000000</v>
      </c>
      <c r="C30" s="315"/>
      <c r="D30" s="315"/>
    </row>
    <row r="31" spans="1:4" x14ac:dyDescent="0.25">
      <c r="A31" s="315" t="str">
        <f>WS!B54</f>
        <v>Other Expense</v>
      </c>
      <c r="B31" s="329">
        <f>WS!I54</f>
        <v>0</v>
      </c>
      <c r="C31" s="315"/>
      <c r="D31" s="315"/>
    </row>
    <row r="32" spans="1:4" x14ac:dyDescent="0.25">
      <c r="A32" s="330" t="s">
        <v>273</v>
      </c>
      <c r="B32" s="315"/>
      <c r="C32" s="329">
        <f>SUM(B19:B31)</f>
        <v>255961000</v>
      </c>
      <c r="D32" s="315"/>
    </row>
    <row r="33" spans="1:4" x14ac:dyDescent="0.25">
      <c r="A33" s="315"/>
      <c r="B33" s="315"/>
      <c r="C33" s="329"/>
      <c r="D33" s="329">
        <f>D17-C32</f>
        <v>281379000</v>
      </c>
    </row>
    <row r="34" spans="1:4" x14ac:dyDescent="0.25">
      <c r="A34" s="315" t="s">
        <v>274</v>
      </c>
      <c r="B34" s="315"/>
      <c r="C34" s="315"/>
    </row>
    <row r="35" spans="1:4" x14ac:dyDescent="0.25">
      <c r="A35" s="315" t="str">
        <f>WS!B55</f>
        <v>Interest Income</v>
      </c>
      <c r="B35" s="329">
        <f>WS!J55</f>
        <v>12500000</v>
      </c>
      <c r="C35" s="315"/>
      <c r="D35" s="315"/>
    </row>
    <row r="36" spans="1:4" x14ac:dyDescent="0.25">
      <c r="A36" s="315" t="str">
        <f>WS!B56</f>
        <v>Devidend Income</v>
      </c>
      <c r="B36" s="329">
        <f>WS!J56</f>
        <v>17000000</v>
      </c>
      <c r="C36" s="315"/>
      <c r="D36" s="315"/>
    </row>
    <row r="37" spans="1:4" x14ac:dyDescent="0.25">
      <c r="A37" s="330" t="s">
        <v>275</v>
      </c>
      <c r="B37" s="329"/>
      <c r="C37" s="329">
        <f>SUM(B35:B36)</f>
        <v>29500000</v>
      </c>
      <c r="D37" s="315"/>
    </row>
    <row r="38" spans="1:4" x14ac:dyDescent="0.25">
      <c r="A38" s="330"/>
      <c r="B38" s="329"/>
      <c r="C38" s="315"/>
      <c r="D38" s="329">
        <f>D33+C37</f>
        <v>310879000</v>
      </c>
    </row>
    <row r="39" spans="1:4" x14ac:dyDescent="0.25">
      <c r="A39" s="330" t="s">
        <v>276</v>
      </c>
      <c r="B39" s="329"/>
      <c r="C39" s="315"/>
      <c r="D39" s="329"/>
    </row>
    <row r="40" spans="1:4" x14ac:dyDescent="0.25">
      <c r="A40" s="315" t="str">
        <f>WS!B57</f>
        <v>Interest Expense</v>
      </c>
      <c r="B40" s="329">
        <f>WS!I57</f>
        <v>9940000</v>
      </c>
      <c r="C40" s="315"/>
      <c r="D40" s="315"/>
    </row>
    <row r="41" spans="1:4" x14ac:dyDescent="0.25">
      <c r="A41" s="315" t="str">
        <f>WS!B58</f>
        <v>Bank Service Charge</v>
      </c>
      <c r="B41" s="329">
        <f>WS!I58</f>
        <v>15500000</v>
      </c>
      <c r="C41" s="315"/>
      <c r="D41" s="315"/>
    </row>
    <row r="42" spans="1:4" x14ac:dyDescent="0.25">
      <c r="A42" s="315" t="str">
        <f>WS!B59</f>
        <v>Income Tax Expense</v>
      </c>
      <c r="B42" s="329">
        <f>WS!I59</f>
        <v>13313000</v>
      </c>
      <c r="C42" s="315"/>
      <c r="D42" s="315"/>
    </row>
    <row r="43" spans="1:4" x14ac:dyDescent="0.25">
      <c r="A43" s="315" t="str">
        <f>WS!B60</f>
        <v>Gain / Loss Sales Vehicle</v>
      </c>
      <c r="B43" s="329">
        <f>WS!I60</f>
        <v>4000000</v>
      </c>
      <c r="C43" s="315"/>
      <c r="D43" s="315"/>
    </row>
    <row r="44" spans="1:4" x14ac:dyDescent="0.25">
      <c r="A44" s="330" t="s">
        <v>277</v>
      </c>
      <c r="B44" s="315"/>
      <c r="C44" s="329">
        <f>SUM(B40:B43)</f>
        <v>42753000</v>
      </c>
      <c r="D44" s="315"/>
    </row>
    <row r="45" spans="1:4" x14ac:dyDescent="0.25">
      <c r="A45" s="330" t="s">
        <v>278</v>
      </c>
      <c r="B45" s="315"/>
      <c r="C45" s="315"/>
      <c r="D45" s="329">
        <f>D38-C44</f>
        <v>268126000</v>
      </c>
    </row>
    <row r="46" spans="1:4" x14ac:dyDescent="0.25">
      <c r="A46" s="315"/>
      <c r="B46" s="315"/>
      <c r="C46" s="315"/>
      <c r="D46" s="315"/>
    </row>
    <row r="47" spans="1:4" x14ac:dyDescent="0.25">
      <c r="A47" s="315"/>
      <c r="B47" s="315"/>
      <c r="C47" s="315"/>
      <c r="D47" s="315"/>
    </row>
    <row r="48" spans="1:4" x14ac:dyDescent="0.25">
      <c r="A48" s="315"/>
      <c r="B48" s="315"/>
      <c r="C48" s="315"/>
      <c r="D48" s="315"/>
    </row>
    <row r="49" spans="1:4" x14ac:dyDescent="0.25">
      <c r="A49" s="315"/>
      <c r="B49" s="315"/>
      <c r="C49" s="315"/>
      <c r="D49" s="315"/>
    </row>
    <row r="50" spans="1:4" x14ac:dyDescent="0.25">
      <c r="A50" s="315"/>
      <c r="B50" s="315"/>
      <c r="C50" s="315"/>
      <c r="D50" s="315"/>
    </row>
    <row r="51" spans="1:4" x14ac:dyDescent="0.25">
      <c r="A51" s="315"/>
      <c r="B51" s="315"/>
      <c r="C51" s="315"/>
      <c r="D51" s="315"/>
    </row>
    <row r="52" spans="1:4" x14ac:dyDescent="0.25">
      <c r="A52" s="315"/>
      <c r="B52" s="315"/>
      <c r="C52" s="315"/>
      <c r="D52" s="315"/>
    </row>
    <row r="53" spans="1:4" x14ac:dyDescent="0.25">
      <c r="A53" s="315"/>
      <c r="B53" s="315"/>
      <c r="C53" s="315"/>
      <c r="D53" s="315"/>
    </row>
    <row r="54" spans="1:4" x14ac:dyDescent="0.25">
      <c r="A54" s="315"/>
      <c r="B54" s="315"/>
      <c r="C54" s="315"/>
      <c r="D54" s="315"/>
    </row>
    <row r="55" spans="1:4" x14ac:dyDescent="0.25">
      <c r="A55" s="315"/>
      <c r="B55" s="315"/>
      <c r="C55" s="315"/>
      <c r="D55" s="315"/>
    </row>
    <row r="56" spans="1:4" x14ac:dyDescent="0.25">
      <c r="A56" s="315"/>
      <c r="B56" s="315"/>
      <c r="C56" s="315"/>
      <c r="D56" s="315"/>
    </row>
    <row r="57" spans="1:4" x14ac:dyDescent="0.25">
      <c r="A57" s="315"/>
      <c r="B57" s="315"/>
      <c r="C57" s="315"/>
      <c r="D57" s="315"/>
    </row>
    <row r="58" spans="1:4" x14ac:dyDescent="0.25">
      <c r="A58" s="315"/>
      <c r="B58" s="315"/>
      <c r="C58" s="315"/>
      <c r="D58" s="315"/>
    </row>
    <row r="59" spans="1:4" x14ac:dyDescent="0.25">
      <c r="A59" s="315"/>
      <c r="B59" s="315"/>
      <c r="C59" s="315"/>
      <c r="D59" s="315"/>
    </row>
    <row r="60" spans="1:4" x14ac:dyDescent="0.25">
      <c r="A60" s="315"/>
      <c r="B60" s="315"/>
      <c r="C60" s="315"/>
      <c r="D60" s="315"/>
    </row>
    <row r="61" spans="1:4" x14ac:dyDescent="0.25">
      <c r="A61" s="315"/>
      <c r="B61" s="315"/>
      <c r="C61" s="315"/>
      <c r="D61" s="315"/>
    </row>
    <row r="62" spans="1:4" x14ac:dyDescent="0.25">
      <c r="A62" s="315"/>
      <c r="B62" s="315"/>
      <c r="C62" s="315"/>
      <c r="D62" s="315"/>
    </row>
    <row r="63" spans="1:4" x14ac:dyDescent="0.25">
      <c r="A63" s="315"/>
      <c r="B63" s="315"/>
      <c r="C63" s="315"/>
      <c r="D63" s="315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5" x14ac:dyDescent="0.25"/>
  <cols>
    <col min="1" max="1" width="23.85546875" customWidth="1"/>
    <col min="2" max="2" width="18.5703125" customWidth="1"/>
    <col min="3" max="3" width="18.28515625" customWidth="1"/>
    <col min="4" max="4" width="18.140625" customWidth="1"/>
  </cols>
  <sheetData>
    <row r="1" spans="1:4" x14ac:dyDescent="0.25">
      <c r="A1" s="454" t="str">
        <f>'Laba rugi'!A1:D1</f>
        <v>PT. MATSUMEGA</v>
      </c>
      <c r="B1" s="454"/>
      <c r="C1" s="454"/>
      <c r="D1" s="454"/>
    </row>
    <row r="2" spans="1:4" x14ac:dyDescent="0.25">
      <c r="A2" s="454" t="s">
        <v>259</v>
      </c>
      <c r="B2" s="454"/>
      <c r="C2" s="454"/>
      <c r="D2" s="454"/>
    </row>
    <row r="3" spans="1:4" x14ac:dyDescent="0.25">
      <c r="A3" s="454" t="s">
        <v>258</v>
      </c>
      <c r="B3" s="454"/>
      <c r="C3" s="454"/>
      <c r="D3" s="454"/>
    </row>
    <row r="5" spans="1:4" x14ac:dyDescent="0.25">
      <c r="A5" s="315"/>
      <c r="B5" s="315" t="str">
        <f>WS!B32</f>
        <v>Retained Earning</v>
      </c>
      <c r="C5" s="315" t="str">
        <f>WS!B31</f>
        <v>Common Stock</v>
      </c>
      <c r="D5" s="315" t="s">
        <v>261</v>
      </c>
    </row>
    <row r="6" spans="1:4" x14ac:dyDescent="0.25">
      <c r="A6" s="316" t="s">
        <v>260</v>
      </c>
      <c r="B6" s="329">
        <f>WS!L32</f>
        <v>128500000</v>
      </c>
      <c r="C6" s="329">
        <f>WS!L31</f>
        <v>1580000000</v>
      </c>
      <c r="D6" s="329">
        <f>SUM(B6:C6)</f>
        <v>1708500000</v>
      </c>
    </row>
    <row r="7" spans="1:4" x14ac:dyDescent="0.25">
      <c r="A7" s="315" t="s">
        <v>262</v>
      </c>
      <c r="B7" s="329">
        <f>'Laba rugi'!D45</f>
        <v>268126000</v>
      </c>
      <c r="C7" s="315"/>
      <c r="D7" s="329">
        <f>SUM(B7:C7)</f>
        <v>268126000</v>
      </c>
    </row>
    <row r="8" spans="1:4" x14ac:dyDescent="0.25">
      <c r="A8" s="315" t="s">
        <v>255</v>
      </c>
      <c r="B8" s="329">
        <f>-WS!K33</f>
        <v>-22500000</v>
      </c>
      <c r="C8" s="315"/>
      <c r="D8" s="329">
        <f>SUM(B8:C8)</f>
        <v>-22500000</v>
      </c>
    </row>
    <row r="9" spans="1:4" x14ac:dyDescent="0.25">
      <c r="A9" s="315" t="s">
        <v>261</v>
      </c>
      <c r="B9" s="329">
        <f>SUM(B6:B8)</f>
        <v>374126000</v>
      </c>
      <c r="C9" s="329">
        <f>SUM(C6:C8)</f>
        <v>1580000000</v>
      </c>
      <c r="D9" s="329">
        <f>SUM(D6:D8)</f>
        <v>1954126000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1"/>
    </sheetView>
  </sheetViews>
  <sheetFormatPr defaultRowHeight="15" x14ac:dyDescent="0.25"/>
  <cols>
    <col min="1" max="1" width="27.140625" style="219" bestFit="1" customWidth="1"/>
    <col min="2" max="2" width="18.42578125" style="219" customWidth="1"/>
    <col min="3" max="3" width="23.7109375" style="219" customWidth="1"/>
    <col min="4" max="4" width="18.28515625" style="219" customWidth="1"/>
    <col min="5" max="16384" width="9.140625" style="219"/>
  </cols>
  <sheetData>
    <row r="1" spans="1:4" x14ac:dyDescent="0.25">
      <c r="A1" s="455" t="str">
        <f>'Perubahan Equitas'!A1:D1</f>
        <v>PT. MATSUMEGA</v>
      </c>
      <c r="B1" s="455"/>
      <c r="C1" s="455"/>
      <c r="D1" s="455"/>
    </row>
    <row r="2" spans="1:4" x14ac:dyDescent="0.25">
      <c r="A2" s="455" t="s">
        <v>253</v>
      </c>
      <c r="B2" s="455"/>
      <c r="C2" s="455"/>
      <c r="D2" s="455"/>
    </row>
    <row r="3" spans="1:4" x14ac:dyDescent="0.25">
      <c r="A3" s="455" t="s">
        <v>258</v>
      </c>
      <c r="B3" s="455"/>
      <c r="C3" s="455"/>
      <c r="D3" s="455"/>
    </row>
    <row r="5" spans="1:4" x14ac:dyDescent="0.25">
      <c r="A5" s="317" t="s">
        <v>263</v>
      </c>
      <c r="B5" s="297" t="s">
        <v>140</v>
      </c>
      <c r="C5" s="317" t="s">
        <v>264</v>
      </c>
      <c r="D5" s="297" t="s">
        <v>140</v>
      </c>
    </row>
    <row r="6" spans="1:4" x14ac:dyDescent="0.25">
      <c r="A6" s="317" t="s">
        <v>281</v>
      </c>
      <c r="B6" s="297"/>
      <c r="C6" s="317" t="s">
        <v>286</v>
      </c>
      <c r="D6" s="297"/>
    </row>
    <row r="7" spans="1:4" ht="14.25" customHeight="1" x14ac:dyDescent="0.25">
      <c r="A7" s="3" t="str">
        <f>WS!B6</f>
        <v>Cash In Bank</v>
      </c>
      <c r="B7" s="296">
        <f>WS!K6</f>
        <v>329305000</v>
      </c>
      <c r="C7" s="325" t="s">
        <v>287</v>
      </c>
      <c r="D7" s="296"/>
    </row>
    <row r="8" spans="1:4" x14ac:dyDescent="0.25">
      <c r="A8" s="3" t="str">
        <f>WS!B7</f>
        <v>Petty Cash</v>
      </c>
      <c r="B8" s="296">
        <f>WS!K7</f>
        <v>5550000</v>
      </c>
      <c r="C8" s="3" t="str">
        <f>WS!B24</f>
        <v>Credit Card</v>
      </c>
      <c r="D8" s="296">
        <f>WS!L24</f>
        <v>0</v>
      </c>
    </row>
    <row r="9" spans="1:4" x14ac:dyDescent="0.25">
      <c r="A9" s="3" t="str">
        <f>WS!B8</f>
        <v>Accounts Receivable</v>
      </c>
      <c r="B9" s="296">
        <f>WS!K8</f>
        <v>224420000</v>
      </c>
      <c r="C9" s="3" t="str">
        <f>WS!B25</f>
        <v>Accounts Payable</v>
      </c>
      <c r="D9" s="296">
        <f>WS!L25</f>
        <v>78760000</v>
      </c>
    </row>
    <row r="10" spans="1:4" x14ac:dyDescent="0.25">
      <c r="A10" s="3" t="str">
        <f>WS!B9</f>
        <v>Allowance For Doubtful Debt</v>
      </c>
      <c r="B10" s="296">
        <f>-WS!L9</f>
        <v>-11221000</v>
      </c>
      <c r="C10" s="3" t="str">
        <f>WS!B26</f>
        <v>Accrued Expense</v>
      </c>
      <c r="D10" s="296">
        <f>WS!L26</f>
        <v>400000</v>
      </c>
    </row>
    <row r="11" spans="1:4" x14ac:dyDescent="0.25">
      <c r="A11" s="3" t="str">
        <f>WS!B10</f>
        <v>Merchendise Inventory</v>
      </c>
      <c r="B11" s="296">
        <f>WS!K10</f>
        <v>107000000</v>
      </c>
      <c r="C11" s="3" t="str">
        <f>WS!B27</f>
        <v>PPN Outcome</v>
      </c>
      <c r="D11" s="296">
        <f>WS!L27</f>
        <v>0</v>
      </c>
    </row>
    <row r="12" spans="1:4" x14ac:dyDescent="0.25">
      <c r="A12" s="3" t="str">
        <f>WS!B11</f>
        <v>Supplies</v>
      </c>
      <c r="B12" s="296">
        <f>WS!K11</f>
        <v>8050000</v>
      </c>
      <c r="C12" s="3" t="str">
        <f>WS!B28</f>
        <v>PPN Payable</v>
      </c>
      <c r="D12" s="296">
        <f>WS!L28</f>
        <v>39020000</v>
      </c>
    </row>
    <row r="13" spans="1:4" x14ac:dyDescent="0.25">
      <c r="A13" s="3" t="str">
        <f>WS!B12</f>
        <v>Prepaid Rent</v>
      </c>
      <c r="B13" s="296">
        <f>WS!K12</f>
        <v>1500000</v>
      </c>
      <c r="C13" s="3" t="str">
        <f>WS!B29</f>
        <v>Income Tax Payable</v>
      </c>
      <c r="D13" s="296">
        <f>WS!L29</f>
        <v>8998000</v>
      </c>
    </row>
    <row r="14" spans="1:4" x14ac:dyDescent="0.25">
      <c r="A14" s="3" t="str">
        <f>WS!B13</f>
        <v>Prepaid Insurance</v>
      </c>
      <c r="B14" s="296">
        <f>WS!K13</f>
        <v>4000000</v>
      </c>
      <c r="C14" s="325" t="s">
        <v>288</v>
      </c>
      <c r="D14" s="296">
        <f>SUM(D8:D13)</f>
        <v>127178000</v>
      </c>
    </row>
    <row r="15" spans="1:4" x14ac:dyDescent="0.25">
      <c r="A15" s="3" t="str">
        <f>WS!B14</f>
        <v>Stock Invesment</v>
      </c>
      <c r="B15" s="296">
        <f>WS!K14</f>
        <v>670000000</v>
      </c>
      <c r="C15" s="3"/>
      <c r="D15" s="326"/>
    </row>
    <row r="16" spans="1:4" x14ac:dyDescent="0.25">
      <c r="A16" s="3" t="str">
        <f>WS!B15</f>
        <v>PPN Income</v>
      </c>
      <c r="B16" s="296">
        <f>WS!K15</f>
        <v>0</v>
      </c>
      <c r="C16" s="325" t="s">
        <v>289</v>
      </c>
      <c r="D16" s="296"/>
    </row>
    <row r="17" spans="1:4" x14ac:dyDescent="0.25">
      <c r="A17" s="3" t="str">
        <f>WS!B16</f>
        <v>Prepaid Income Tax</v>
      </c>
      <c r="B17" s="296">
        <f>WS!K16</f>
        <v>0</v>
      </c>
      <c r="C17" s="3" t="str">
        <f>WS!B30</f>
        <v>Bank Mandiri Loan</v>
      </c>
      <c r="D17" s="296">
        <f>WS!L30</f>
        <v>182000000</v>
      </c>
    </row>
    <row r="18" spans="1:4" x14ac:dyDescent="0.25">
      <c r="A18" s="325" t="s">
        <v>282</v>
      </c>
      <c r="B18" s="296">
        <f>SUM(B7:B17)</f>
        <v>1338604000</v>
      </c>
      <c r="C18" s="325" t="s">
        <v>290</v>
      </c>
      <c r="D18" s="296">
        <f>SUM(D17)</f>
        <v>182000000</v>
      </c>
    </row>
    <row r="19" spans="1:4" x14ac:dyDescent="0.25">
      <c r="A19" s="325" t="s">
        <v>283</v>
      </c>
      <c r="B19" s="296"/>
      <c r="C19" s="325" t="s">
        <v>291</v>
      </c>
      <c r="D19" s="296">
        <f>D18+D14</f>
        <v>309178000</v>
      </c>
    </row>
    <row r="20" spans="1:4" x14ac:dyDescent="0.25">
      <c r="A20" s="3" t="str">
        <f>WS!B17</f>
        <v>Land</v>
      </c>
      <c r="B20" s="296">
        <f>WS!K17</f>
        <v>550000000</v>
      </c>
      <c r="C20" s="325"/>
      <c r="D20" s="297"/>
    </row>
    <row r="21" spans="1:4" x14ac:dyDescent="0.25">
      <c r="A21" s="3" t="str">
        <f>WS!B18</f>
        <v>Building at Cost</v>
      </c>
      <c r="B21" s="296">
        <f>WS!K18</f>
        <v>320000000</v>
      </c>
      <c r="C21" s="317" t="s">
        <v>292</v>
      </c>
      <c r="D21" s="296"/>
    </row>
    <row r="22" spans="1:4" x14ac:dyDescent="0.25">
      <c r="A22" s="3" t="str">
        <f>WS!B19</f>
        <v>Building Accum Dep</v>
      </c>
      <c r="B22" s="296">
        <f>-WS!L19</f>
        <v>-31500000</v>
      </c>
      <c r="C22" s="297" t="str">
        <f>WS!B31</f>
        <v>Common Stock</v>
      </c>
      <c r="D22" s="296">
        <f>WS!L31</f>
        <v>1580000000</v>
      </c>
    </row>
    <row r="23" spans="1:4" x14ac:dyDescent="0.25">
      <c r="A23" s="3" t="str">
        <f>WS!B20</f>
        <v>Vehicle at Cost</v>
      </c>
      <c r="B23" s="296">
        <f>WS!K20</f>
        <v>0</v>
      </c>
      <c r="C23" s="297" t="str">
        <f>WS!B32</f>
        <v>Retained Earning</v>
      </c>
      <c r="D23" s="296">
        <f>'Perubahan Equitas'!B9</f>
        <v>374126000</v>
      </c>
    </row>
    <row r="24" spans="1:4" x14ac:dyDescent="0.25">
      <c r="A24" s="3" t="str">
        <f>WS!B21</f>
        <v>Vehicle Accum Dep</v>
      </c>
      <c r="B24" s="296">
        <f>WS!K21</f>
        <v>0</v>
      </c>
      <c r="C24" s="297" t="str">
        <f>WS!B33</f>
        <v>Dividend</v>
      </c>
      <c r="D24" s="296">
        <f>WS!L33</f>
        <v>0</v>
      </c>
    </row>
    <row r="25" spans="1:4" x14ac:dyDescent="0.25">
      <c r="A25" s="3" t="str">
        <f>WS!B22</f>
        <v>Equipment at Cost</v>
      </c>
      <c r="B25" s="296">
        <f>WS!K22</f>
        <v>130000000</v>
      </c>
      <c r="C25" s="317" t="s">
        <v>293</v>
      </c>
      <c r="D25" s="296">
        <f>SUM(D22:D24)</f>
        <v>1954126000</v>
      </c>
    </row>
    <row r="26" spans="1:4" x14ac:dyDescent="0.25">
      <c r="A26" s="3" t="str">
        <f>WS!B23</f>
        <v>Equipment Accum Dep</v>
      </c>
      <c r="B26" s="296">
        <f>-WS!L23</f>
        <v>-43800000</v>
      </c>
      <c r="C26" s="317"/>
      <c r="D26" s="297"/>
    </row>
    <row r="27" spans="1:4" x14ac:dyDescent="0.25">
      <c r="A27" s="325" t="s">
        <v>284</v>
      </c>
      <c r="B27" s="296">
        <f>SUM(B20:B26)</f>
        <v>924700000</v>
      </c>
      <c r="C27" s="317"/>
      <c r="D27" s="297"/>
    </row>
    <row r="28" spans="1:4" ht="17.25" x14ac:dyDescent="0.4">
      <c r="A28" s="328"/>
      <c r="B28" s="327"/>
      <c r="C28" s="317"/>
      <c r="D28" s="297"/>
    </row>
    <row r="29" spans="1:4" x14ac:dyDescent="0.25">
      <c r="A29" s="317" t="s">
        <v>285</v>
      </c>
      <c r="B29" s="296">
        <f>B18+B27</f>
        <v>2263304000</v>
      </c>
      <c r="C29" s="317" t="s">
        <v>294</v>
      </c>
      <c r="D29" s="296">
        <f>D25+D19</f>
        <v>2263304000</v>
      </c>
    </row>
    <row r="30" spans="1:4" x14ac:dyDescent="0.25">
      <c r="A30" s="297"/>
      <c r="B30" s="297"/>
      <c r="C30" s="297"/>
      <c r="D30" s="296"/>
    </row>
    <row r="31" spans="1:4" x14ac:dyDescent="0.25">
      <c r="A31" s="297"/>
      <c r="B31" s="297"/>
      <c r="C31" s="297"/>
      <c r="D31" s="297"/>
    </row>
    <row r="32" spans="1:4" x14ac:dyDescent="0.25">
      <c r="A32" s="297"/>
      <c r="B32" s="297"/>
      <c r="C32" s="297"/>
      <c r="D32" s="297"/>
    </row>
    <row r="33" spans="1:4" x14ac:dyDescent="0.25">
      <c r="A33" s="297"/>
      <c r="B33" s="297"/>
      <c r="C33" s="297"/>
      <c r="D33" s="297"/>
    </row>
    <row r="34" spans="1:4" x14ac:dyDescent="0.25">
      <c r="A34" s="297"/>
      <c r="B34" s="297"/>
      <c r="C34" s="297"/>
      <c r="D34" s="297"/>
    </row>
    <row r="35" spans="1:4" x14ac:dyDescent="0.25">
      <c r="A35" s="297"/>
      <c r="B35" s="297"/>
      <c r="C35" s="297"/>
      <c r="D35" s="297"/>
    </row>
    <row r="36" spans="1:4" x14ac:dyDescent="0.25">
      <c r="A36" s="297"/>
      <c r="B36" s="297"/>
      <c r="C36" s="297"/>
      <c r="D36" s="297"/>
    </row>
    <row r="37" spans="1:4" x14ac:dyDescent="0.25">
      <c r="C37" s="297"/>
      <c r="D37" s="297"/>
    </row>
    <row r="38" spans="1:4" x14ac:dyDescent="0.25">
      <c r="C38" s="297"/>
      <c r="D38" s="297"/>
    </row>
    <row r="39" spans="1:4" x14ac:dyDescent="0.25">
      <c r="C39" s="297"/>
      <c r="D39" s="297"/>
    </row>
    <row r="40" spans="1:4" x14ac:dyDescent="0.25">
      <c r="C40" s="297"/>
      <c r="D40" s="297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1"/>
    </sheetView>
  </sheetViews>
  <sheetFormatPr defaultRowHeight="15" x14ac:dyDescent="0.25"/>
  <cols>
    <col min="1" max="1" width="46.140625" customWidth="1"/>
    <col min="2" max="2" width="18.28515625" customWidth="1"/>
    <col min="3" max="3" width="18.5703125" customWidth="1"/>
  </cols>
  <sheetData>
    <row r="1" spans="1:3" x14ac:dyDescent="0.25">
      <c r="A1" s="454" t="str">
        <f>'Balance Sheet'!A1:D1</f>
        <v>PT. MATSUMEGA</v>
      </c>
      <c r="B1" s="454"/>
      <c r="C1" s="454"/>
    </row>
    <row r="2" spans="1:3" x14ac:dyDescent="0.25">
      <c r="A2" s="454" t="s">
        <v>265</v>
      </c>
      <c r="B2" s="454"/>
      <c r="C2" s="454"/>
    </row>
    <row r="3" spans="1:3" x14ac:dyDescent="0.25">
      <c r="A3" s="454" t="s">
        <v>258</v>
      </c>
      <c r="B3" s="454"/>
      <c r="C3" s="454"/>
    </row>
    <row r="4" spans="1:3" x14ac:dyDescent="0.25">
      <c r="A4" s="315" t="s">
        <v>124</v>
      </c>
      <c r="B4" s="315"/>
      <c r="C4" s="315"/>
    </row>
    <row r="5" spans="1:3" x14ac:dyDescent="0.25">
      <c r="A5" s="330" t="s">
        <v>297</v>
      </c>
      <c r="B5" s="315"/>
      <c r="C5" s="315"/>
    </row>
    <row r="6" spans="1:3" x14ac:dyDescent="0.25">
      <c r="A6" s="330" t="s">
        <v>298</v>
      </c>
      <c r="B6" s="315"/>
      <c r="C6" s="315"/>
    </row>
    <row r="7" spans="1:3" x14ac:dyDescent="0.25">
      <c r="A7" s="315" t="s">
        <v>299</v>
      </c>
      <c r="B7" s="329">
        <f>CRJ!I18</f>
        <v>66000000</v>
      </c>
      <c r="C7" s="315"/>
    </row>
    <row r="8" spans="1:3" x14ac:dyDescent="0.25">
      <c r="A8" s="315" t="s">
        <v>300</v>
      </c>
      <c r="B8" s="329">
        <f>CRJ!F9</f>
        <v>30710000</v>
      </c>
      <c r="C8" s="315"/>
    </row>
    <row r="9" spans="1:3" x14ac:dyDescent="0.25">
      <c r="A9" s="315" t="s">
        <v>301</v>
      </c>
      <c r="B9" s="329">
        <f>CRJ!F13</f>
        <v>146000000</v>
      </c>
      <c r="C9" s="315"/>
    </row>
    <row r="10" spans="1:3" x14ac:dyDescent="0.25">
      <c r="A10" s="315" t="s">
        <v>28</v>
      </c>
      <c r="B10" s="329">
        <f>-CRJ!H8</f>
        <v>-330000</v>
      </c>
      <c r="C10" s="315"/>
    </row>
    <row r="11" spans="1:3" x14ac:dyDescent="0.25">
      <c r="A11" s="315" t="s">
        <v>302</v>
      </c>
      <c r="B11" s="329">
        <f>AJP!G6</f>
        <v>5000000</v>
      </c>
      <c r="C11" s="315"/>
    </row>
    <row r="12" spans="1:3" x14ac:dyDescent="0.25">
      <c r="A12" s="330" t="s">
        <v>303</v>
      </c>
      <c r="B12" s="315"/>
      <c r="C12" s="329">
        <f>SUM(B7:B11)</f>
        <v>247380000</v>
      </c>
    </row>
    <row r="13" spans="1:3" x14ac:dyDescent="0.25">
      <c r="A13" s="330" t="s">
        <v>304</v>
      </c>
      <c r="B13" s="315"/>
      <c r="C13" s="315"/>
    </row>
    <row r="14" spans="1:3" x14ac:dyDescent="0.25">
      <c r="A14" s="315" t="s">
        <v>305</v>
      </c>
      <c r="B14" s="329">
        <f>CDJ!G19</f>
        <v>154000000</v>
      </c>
      <c r="C14" s="315"/>
    </row>
    <row r="15" spans="1:3" x14ac:dyDescent="0.25">
      <c r="A15" s="315" t="s">
        <v>306</v>
      </c>
      <c r="B15" s="329">
        <f>CDJ!I11</f>
        <v>8400000</v>
      </c>
      <c r="C15" s="315"/>
    </row>
    <row r="16" spans="1:3" x14ac:dyDescent="0.25">
      <c r="A16" s="315" t="s">
        <v>307</v>
      </c>
      <c r="B16" s="329">
        <f>CDJ!J12+CDJ!J13</f>
        <v>19800000</v>
      </c>
      <c r="C16" s="315"/>
    </row>
    <row r="17" spans="1:3" x14ac:dyDescent="0.25">
      <c r="A17" s="315" t="s">
        <v>308</v>
      </c>
      <c r="B17" s="329">
        <f>CDJ!J14</f>
        <v>8815000</v>
      </c>
      <c r="C17" s="315"/>
    </row>
    <row r="18" spans="1:3" x14ac:dyDescent="0.25">
      <c r="A18" s="315" t="s">
        <v>309</v>
      </c>
      <c r="B18" s="329">
        <f>CDJ!I16</f>
        <v>4500000</v>
      </c>
      <c r="C18" s="315"/>
    </row>
    <row r="19" spans="1:3" x14ac:dyDescent="0.25">
      <c r="A19" s="315" t="s">
        <v>30</v>
      </c>
      <c r="B19" s="329">
        <f>-CDJ!L8</f>
        <v>-1760000</v>
      </c>
      <c r="C19" s="315"/>
    </row>
    <row r="20" spans="1:3" x14ac:dyDescent="0.25">
      <c r="A20" s="315" t="s">
        <v>310</v>
      </c>
      <c r="B20" s="329">
        <f>CDJ!I10</f>
        <v>440000</v>
      </c>
      <c r="C20" s="315"/>
    </row>
    <row r="21" spans="1:3" x14ac:dyDescent="0.25">
      <c r="A21" s="330" t="s">
        <v>311</v>
      </c>
      <c r="B21" s="315"/>
      <c r="C21" s="329">
        <f>SUM(B14:B20)</f>
        <v>194195000</v>
      </c>
    </row>
    <row r="22" spans="1:3" x14ac:dyDescent="0.25">
      <c r="A22" s="315"/>
      <c r="B22" s="315"/>
      <c r="C22" s="315"/>
    </row>
    <row r="23" spans="1:3" x14ac:dyDescent="0.25">
      <c r="A23" s="330" t="s">
        <v>315</v>
      </c>
      <c r="B23" s="315"/>
      <c r="C23" s="315"/>
    </row>
    <row r="24" spans="1:3" x14ac:dyDescent="0.25">
      <c r="A24" s="330" t="s">
        <v>176</v>
      </c>
      <c r="B24" s="315"/>
      <c r="C24" s="315"/>
    </row>
    <row r="25" spans="1:3" x14ac:dyDescent="0.25">
      <c r="A25" s="330" t="s">
        <v>316</v>
      </c>
      <c r="B25" s="315"/>
      <c r="C25" s="315"/>
    </row>
    <row r="26" spans="1:3" x14ac:dyDescent="0.25">
      <c r="A26" s="315" t="s">
        <v>176</v>
      </c>
      <c r="B26" s="315"/>
      <c r="C26" s="315"/>
    </row>
    <row r="27" spans="1:3" x14ac:dyDescent="0.25">
      <c r="A27" s="315"/>
      <c r="B27" s="315"/>
      <c r="C27" s="315"/>
    </row>
    <row r="28" spans="1:3" x14ac:dyDescent="0.25">
      <c r="A28" s="330" t="s">
        <v>312</v>
      </c>
      <c r="B28" s="315"/>
      <c r="C28" s="329">
        <f>C12-C21</f>
        <v>53185000</v>
      </c>
    </row>
    <row r="29" spans="1:3" x14ac:dyDescent="0.25">
      <c r="A29" s="330" t="s">
        <v>313</v>
      </c>
      <c r="B29" s="315"/>
      <c r="C29" s="329">
        <f>NS!C6</f>
        <v>276120000</v>
      </c>
    </row>
    <row r="30" spans="1:3" x14ac:dyDescent="0.25">
      <c r="A30" s="330" t="s">
        <v>314</v>
      </c>
      <c r="B30" s="315"/>
      <c r="C30" s="329">
        <f>SUM(C28:C29)</f>
        <v>329305000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1"/>
    </sheetView>
  </sheetViews>
  <sheetFormatPr defaultRowHeight="15" x14ac:dyDescent="0.25"/>
  <cols>
    <col min="1" max="1" width="9.28515625" bestFit="1" customWidth="1"/>
    <col min="2" max="2" width="3.7109375" bestFit="1" customWidth="1"/>
    <col min="3" max="3" width="27" bestFit="1" customWidth="1"/>
    <col min="4" max="4" width="7.42578125" bestFit="1" customWidth="1"/>
    <col min="5" max="6" width="16.7109375" customWidth="1"/>
  </cols>
  <sheetData>
    <row r="1" spans="1:6" x14ac:dyDescent="0.25">
      <c r="A1" s="440" t="str">
        <f>'Cash Flow'!A1:C1</f>
        <v>PT. MATSUMEGA</v>
      </c>
      <c r="B1" s="440"/>
      <c r="C1" s="440"/>
      <c r="D1" s="440"/>
      <c r="E1" s="440"/>
      <c r="F1" s="440"/>
    </row>
    <row r="2" spans="1:6" x14ac:dyDescent="0.25">
      <c r="A2" s="441" t="s">
        <v>267</v>
      </c>
      <c r="B2" s="441"/>
      <c r="C2" s="441"/>
      <c r="D2" s="441"/>
      <c r="E2" s="441"/>
      <c r="F2" s="441"/>
    </row>
    <row r="3" spans="1:6" ht="15.75" thickBot="1" x14ac:dyDescent="0.3">
      <c r="A3" s="442" t="s">
        <v>266</v>
      </c>
      <c r="B3" s="442"/>
      <c r="C3" s="442"/>
      <c r="D3" s="442"/>
      <c r="E3" s="442"/>
      <c r="F3" s="442"/>
    </row>
    <row r="4" spans="1:6" ht="15.75" thickBot="1" x14ac:dyDescent="0.3">
      <c r="A4" s="265"/>
      <c r="B4" s="265"/>
      <c r="C4" s="265"/>
      <c r="D4" s="265"/>
      <c r="E4" s="265"/>
      <c r="F4" s="265"/>
    </row>
    <row r="5" spans="1:6" ht="15.75" thickBot="1" x14ac:dyDescent="0.3">
      <c r="A5" s="456" t="s">
        <v>122</v>
      </c>
      <c r="B5" s="456"/>
      <c r="C5" s="333" t="s">
        <v>124</v>
      </c>
      <c r="D5" s="333" t="s">
        <v>125</v>
      </c>
      <c r="E5" s="333" t="s">
        <v>97</v>
      </c>
      <c r="F5" s="333" t="s">
        <v>98</v>
      </c>
    </row>
    <row r="6" spans="1:6" ht="15.75" thickBot="1" x14ac:dyDescent="0.3">
      <c r="A6" s="333" t="s">
        <v>156</v>
      </c>
      <c r="B6" s="333">
        <v>31</v>
      </c>
      <c r="C6" s="334" t="s">
        <v>25</v>
      </c>
      <c r="D6" s="333"/>
      <c r="E6" s="335">
        <v>1331300000</v>
      </c>
      <c r="F6" s="336"/>
    </row>
    <row r="7" spans="1:6" ht="15.75" thickBot="1" x14ac:dyDescent="0.3">
      <c r="A7" s="337"/>
      <c r="B7" s="333"/>
      <c r="C7" s="334" t="s">
        <v>26</v>
      </c>
      <c r="D7" s="333"/>
      <c r="E7" s="335">
        <v>17350000</v>
      </c>
      <c r="F7" s="336"/>
    </row>
    <row r="8" spans="1:6" ht="15.75" thickBot="1" x14ac:dyDescent="0.3">
      <c r="A8" s="337"/>
      <c r="B8" s="333"/>
      <c r="C8" s="334" t="str">
        <f>WS!B36</f>
        <v>Late Fee Collected</v>
      </c>
      <c r="D8" s="338"/>
      <c r="E8" s="339">
        <f>WS!J36</f>
        <v>0</v>
      </c>
      <c r="F8" s="340"/>
    </row>
    <row r="9" spans="1:6" ht="15.75" thickBot="1" x14ac:dyDescent="0.3">
      <c r="A9" s="337"/>
      <c r="B9" s="333"/>
      <c r="C9" s="334" t="s">
        <v>30</v>
      </c>
      <c r="D9" s="341"/>
      <c r="E9" s="335">
        <v>3940000</v>
      </c>
      <c r="F9" s="340"/>
    </row>
    <row r="10" spans="1:6" ht="15.75" thickBot="1" x14ac:dyDescent="0.3">
      <c r="A10" s="337"/>
      <c r="B10" s="333"/>
      <c r="C10" s="334" t="s">
        <v>43</v>
      </c>
      <c r="D10" s="333"/>
      <c r="E10" s="335">
        <v>12500000</v>
      </c>
      <c r="F10" s="336"/>
    </row>
    <row r="11" spans="1:6" ht="15.75" thickBot="1" x14ac:dyDescent="0.3">
      <c r="A11" s="337"/>
      <c r="B11" s="333"/>
      <c r="C11" s="334" t="s">
        <v>44</v>
      </c>
      <c r="D11" s="333"/>
      <c r="E11" s="335">
        <v>17000000</v>
      </c>
      <c r="F11" s="338"/>
    </row>
    <row r="12" spans="1:6" ht="15.75" thickBot="1" x14ac:dyDescent="0.3">
      <c r="A12" s="337"/>
      <c r="B12" s="333"/>
      <c r="C12" s="342" t="s">
        <v>295</v>
      </c>
      <c r="D12" s="333"/>
      <c r="E12" s="340"/>
      <c r="F12" s="336">
        <f>SUM(E6:E11)</f>
        <v>1382090000</v>
      </c>
    </row>
    <row r="13" spans="1:6" ht="15.75" thickBot="1" x14ac:dyDescent="0.3">
      <c r="A13" s="337"/>
      <c r="B13" s="338"/>
      <c r="C13" s="338"/>
      <c r="D13" s="333"/>
      <c r="E13" s="338"/>
      <c r="F13" s="338"/>
    </row>
    <row r="14" spans="1:6" ht="15.75" thickBot="1" x14ac:dyDescent="0.3">
      <c r="A14" s="337"/>
      <c r="B14" s="333">
        <v>31</v>
      </c>
      <c r="C14" s="337" t="str">
        <f>C12</f>
        <v>Income Summary</v>
      </c>
      <c r="D14" s="333"/>
      <c r="E14" s="340">
        <f>SUM(F15:F35)</f>
        <v>1113964000</v>
      </c>
      <c r="F14" s="336"/>
    </row>
    <row r="15" spans="1:6" ht="15.75" thickBot="1" x14ac:dyDescent="0.3">
      <c r="A15" s="337"/>
      <c r="B15" s="333"/>
      <c r="C15" s="342" t="str">
        <f>WS!B37</f>
        <v>Sales Discount</v>
      </c>
      <c r="D15" s="333"/>
      <c r="E15" s="340"/>
      <c r="F15" s="336">
        <f>WS!I37</f>
        <v>17330000</v>
      </c>
    </row>
    <row r="16" spans="1:6" ht="15.75" thickBot="1" x14ac:dyDescent="0.3">
      <c r="A16" s="337"/>
      <c r="B16" s="333"/>
      <c r="C16" s="342" t="str">
        <f>WS!B38</f>
        <v>Sales Return</v>
      </c>
      <c r="D16" s="333"/>
      <c r="E16" s="340"/>
      <c r="F16" s="336">
        <f>WS!I38</f>
        <v>20000000</v>
      </c>
    </row>
    <row r="17" spans="1:6" ht="15.75" thickBot="1" x14ac:dyDescent="0.3">
      <c r="A17" s="337"/>
      <c r="B17" s="333"/>
      <c r="C17" s="342" t="str">
        <f>WS!B39</f>
        <v>Cost of Goods Sold</v>
      </c>
      <c r="D17" s="333"/>
      <c r="E17" s="340"/>
      <c r="F17" s="336">
        <f>WS!I39</f>
        <v>775480000</v>
      </c>
    </row>
    <row r="18" spans="1:6" ht="15.75" thickBot="1" x14ac:dyDescent="0.3">
      <c r="A18" s="337"/>
      <c r="B18" s="333"/>
      <c r="C18" s="342" t="str">
        <f>WS!B40</f>
        <v>Freight Paid</v>
      </c>
      <c r="D18" s="333"/>
      <c r="E18" s="340"/>
      <c r="F18" s="336">
        <f>WS!I40</f>
        <v>2440000</v>
      </c>
    </row>
    <row r="19" spans="1:6" ht="15.75" thickBot="1" x14ac:dyDescent="0.3">
      <c r="A19" s="337"/>
      <c r="B19" s="333"/>
      <c r="C19" s="342" t="str">
        <f>WS!B42</f>
        <v>Advertising Expense</v>
      </c>
      <c r="D19" s="333"/>
      <c r="E19" s="340"/>
      <c r="F19" s="336">
        <f>WS!I42</f>
        <v>28900000</v>
      </c>
    </row>
    <row r="20" spans="1:6" ht="15.75" thickBot="1" x14ac:dyDescent="0.3">
      <c r="A20" s="337"/>
      <c r="B20" s="333"/>
      <c r="C20" s="342" t="str">
        <f>WS!B43</f>
        <v>In Store Promotion Expense</v>
      </c>
      <c r="D20" s="333"/>
      <c r="E20" s="340"/>
      <c r="F20" s="336">
        <f>WS!I43</f>
        <v>16000000</v>
      </c>
    </row>
    <row r="21" spans="1:6" ht="15.75" thickBot="1" x14ac:dyDescent="0.3">
      <c r="A21" s="337"/>
      <c r="B21" s="333"/>
      <c r="C21" s="342" t="str">
        <f>WS!B44</f>
        <v>Utility Expense</v>
      </c>
      <c r="D21" s="333"/>
      <c r="E21" s="340"/>
      <c r="F21" s="336">
        <f>WS!I44</f>
        <v>14400000</v>
      </c>
    </row>
    <row r="22" spans="1:6" ht="15.75" thickBot="1" x14ac:dyDescent="0.3">
      <c r="A22" s="337"/>
      <c r="B22" s="333"/>
      <c r="C22" s="342" t="str">
        <f>WS!B45</f>
        <v>Telephone Expense</v>
      </c>
      <c r="D22" s="333"/>
      <c r="E22" s="340"/>
      <c r="F22" s="336">
        <f>WS!I45</f>
        <v>10800000</v>
      </c>
    </row>
    <row r="23" spans="1:6" ht="15.75" thickBot="1" x14ac:dyDescent="0.3">
      <c r="A23" s="337"/>
      <c r="B23" s="333"/>
      <c r="C23" s="342" t="str">
        <f>WS!B46</f>
        <v>Rent Expense</v>
      </c>
      <c r="D23" s="333"/>
      <c r="E23" s="340"/>
      <c r="F23" s="336">
        <f>WS!I46</f>
        <v>26500000</v>
      </c>
    </row>
    <row r="24" spans="1:6" ht="15.75" thickBot="1" x14ac:dyDescent="0.3">
      <c r="A24" s="337"/>
      <c r="B24" s="333"/>
      <c r="C24" s="342" t="str">
        <f>WS!B47</f>
        <v>Supples Expense</v>
      </c>
      <c r="D24" s="333"/>
      <c r="E24" s="340"/>
      <c r="F24" s="336">
        <f>WS!I47</f>
        <v>21700000</v>
      </c>
    </row>
    <row r="25" spans="1:6" ht="15.75" thickBot="1" x14ac:dyDescent="0.3">
      <c r="A25" s="337"/>
      <c r="B25" s="333"/>
      <c r="C25" s="342" t="str">
        <f>WS!B48</f>
        <v>Maintenance and Repair Expense</v>
      </c>
      <c r="D25" s="333"/>
      <c r="E25" s="340"/>
      <c r="F25" s="336">
        <f>WS!I48</f>
        <v>20900000</v>
      </c>
    </row>
    <row r="26" spans="1:6" ht="15.75" thickBot="1" x14ac:dyDescent="0.3">
      <c r="A26" s="337"/>
      <c r="B26" s="333"/>
      <c r="C26" s="342" t="str">
        <f>WS!B49</f>
        <v>Bad Debt Expense</v>
      </c>
      <c r="D26" s="333"/>
      <c r="E26" s="340"/>
      <c r="F26" s="336">
        <f>WS!I49</f>
        <v>8021000</v>
      </c>
    </row>
    <row r="27" spans="1:6" ht="15.75" thickBot="1" x14ac:dyDescent="0.3">
      <c r="A27" s="337"/>
      <c r="B27" s="333"/>
      <c r="C27" s="342" t="str">
        <f>WS!B50</f>
        <v>Depreciation Expense</v>
      </c>
      <c r="D27" s="333"/>
      <c r="E27" s="340"/>
      <c r="F27" s="336">
        <f>WS!I50</f>
        <v>29300000</v>
      </c>
    </row>
    <row r="28" spans="1:6" ht="15.75" thickBot="1" x14ac:dyDescent="0.3">
      <c r="A28" s="337"/>
      <c r="B28" s="333"/>
      <c r="C28" s="342" t="str">
        <f>WS!B51</f>
        <v>Insurance Expense</v>
      </c>
      <c r="D28" s="333"/>
      <c r="E28" s="340"/>
      <c r="F28" s="336">
        <f>WS!I51</f>
        <v>17000000</v>
      </c>
    </row>
    <row r="29" spans="1:6" ht="15.75" thickBot="1" x14ac:dyDescent="0.3">
      <c r="A29" s="337"/>
      <c r="B29" s="333"/>
      <c r="C29" s="342" t="str">
        <f>WS!B52</f>
        <v>Late Fee Expense</v>
      </c>
      <c r="D29" s="343"/>
      <c r="E29" s="340"/>
      <c r="F29" s="336">
        <f>WS!I52</f>
        <v>440000</v>
      </c>
    </row>
    <row r="30" spans="1:6" ht="15.75" thickBot="1" x14ac:dyDescent="0.3">
      <c r="A30" s="337"/>
      <c r="B30" s="333"/>
      <c r="C30" s="342" t="str">
        <f>WS!B53</f>
        <v>Wages and Salaries</v>
      </c>
      <c r="D30" s="333"/>
      <c r="E30" s="336"/>
      <c r="F30" s="336">
        <f>WS!I53</f>
        <v>62000000</v>
      </c>
    </row>
    <row r="31" spans="1:6" ht="15.75" thickBot="1" x14ac:dyDescent="0.3">
      <c r="A31" s="337"/>
      <c r="B31" s="333"/>
      <c r="C31" s="342" t="str">
        <f>WS!B54</f>
        <v>Other Expense</v>
      </c>
      <c r="D31" s="333"/>
      <c r="E31" s="336"/>
      <c r="F31" s="336">
        <f>WS!I54</f>
        <v>0</v>
      </c>
    </row>
    <row r="32" spans="1:6" ht="15.75" thickBot="1" x14ac:dyDescent="0.3">
      <c r="A32" s="337"/>
      <c r="B32" s="333"/>
      <c r="C32" s="342" t="str">
        <f>WS!B57</f>
        <v>Interest Expense</v>
      </c>
      <c r="D32" s="333"/>
      <c r="E32" s="340"/>
      <c r="F32" s="336">
        <f>WS!I57</f>
        <v>9940000</v>
      </c>
    </row>
    <row r="33" spans="1:6" ht="15.75" thickBot="1" x14ac:dyDescent="0.3">
      <c r="A33" s="337"/>
      <c r="B33" s="333"/>
      <c r="C33" s="342" t="str">
        <f>WS!B58</f>
        <v>Bank Service Charge</v>
      </c>
      <c r="D33" s="333"/>
      <c r="E33" s="340"/>
      <c r="F33" s="336">
        <f>WS!I58</f>
        <v>15500000</v>
      </c>
    </row>
    <row r="34" spans="1:6" ht="15.75" thickBot="1" x14ac:dyDescent="0.3">
      <c r="A34" s="337"/>
      <c r="B34" s="333"/>
      <c r="C34" s="342" t="str">
        <f>WS!B59</f>
        <v>Income Tax Expense</v>
      </c>
      <c r="D34" s="333"/>
      <c r="E34" s="340"/>
      <c r="F34" s="336">
        <f>WS!I59</f>
        <v>13313000</v>
      </c>
    </row>
    <row r="35" spans="1:6" ht="15.75" thickBot="1" x14ac:dyDescent="0.3">
      <c r="A35" s="337"/>
      <c r="B35" s="333"/>
      <c r="C35" s="342" t="str">
        <f>WS!B60</f>
        <v>Gain / Loss Sales Vehicle</v>
      </c>
      <c r="D35" s="333"/>
      <c r="E35" s="340"/>
      <c r="F35" s="336">
        <f>WS!I60</f>
        <v>4000000</v>
      </c>
    </row>
    <row r="36" spans="1:6" ht="15.75" thickBot="1" x14ac:dyDescent="0.3">
      <c r="A36" s="337"/>
      <c r="B36" s="333"/>
      <c r="C36" s="342"/>
      <c r="D36" s="333"/>
      <c r="E36" s="340"/>
      <c r="F36" s="340"/>
    </row>
    <row r="37" spans="1:6" ht="15.75" thickBot="1" x14ac:dyDescent="0.3">
      <c r="A37" s="337"/>
      <c r="B37" s="333">
        <v>31</v>
      </c>
      <c r="C37" s="337" t="str">
        <f>C14</f>
        <v>Income Summary</v>
      </c>
      <c r="D37" s="333"/>
      <c r="E37" s="336">
        <f>F12-E14</f>
        <v>268126000</v>
      </c>
      <c r="F37" s="340"/>
    </row>
    <row r="38" spans="1:6" ht="15.75" thickBot="1" x14ac:dyDescent="0.3">
      <c r="A38" s="337"/>
      <c r="B38" s="333"/>
      <c r="C38" s="342" t="s">
        <v>24</v>
      </c>
      <c r="D38" s="333"/>
      <c r="E38" s="336"/>
      <c r="F38" s="340">
        <f>E37</f>
        <v>268126000</v>
      </c>
    </row>
    <row r="39" spans="1:6" ht="15.75" thickBot="1" x14ac:dyDescent="0.3">
      <c r="A39" s="337"/>
      <c r="B39" s="333"/>
      <c r="C39" s="342"/>
      <c r="D39" s="333"/>
      <c r="E39" s="336"/>
      <c r="F39" s="340"/>
    </row>
    <row r="40" spans="1:6" ht="15.75" thickBot="1" x14ac:dyDescent="0.3">
      <c r="A40" s="337"/>
      <c r="B40" s="333">
        <v>31</v>
      </c>
      <c r="C40" s="344" t="str">
        <f>C38</f>
        <v>Retained Earning</v>
      </c>
      <c r="D40" s="333"/>
      <c r="E40" s="336">
        <f>WS!K33</f>
        <v>22500000</v>
      </c>
      <c r="F40" s="340"/>
    </row>
    <row r="41" spans="1:6" ht="15.75" thickBot="1" x14ac:dyDescent="0.3">
      <c r="A41" s="337"/>
      <c r="B41" s="333"/>
      <c r="C41" s="342" t="s">
        <v>296</v>
      </c>
      <c r="D41" s="333"/>
      <c r="E41" s="340"/>
      <c r="F41" s="336">
        <f>E40</f>
        <v>22500000</v>
      </c>
    </row>
    <row r="42" spans="1:6" ht="15.75" thickBot="1" x14ac:dyDescent="0.3">
      <c r="A42" s="457" t="s">
        <v>99</v>
      </c>
      <c r="B42" s="458"/>
      <c r="C42" s="458"/>
      <c r="D42" s="459"/>
      <c r="E42" s="332">
        <f>SUM(E6:E40)</f>
        <v>2786680000</v>
      </c>
      <c r="F42" s="332">
        <f>SUM(F6:F41)</f>
        <v>2786680000</v>
      </c>
    </row>
  </sheetData>
  <mergeCells count="5">
    <mergeCell ref="A1:F1"/>
    <mergeCell ref="A2:F2"/>
    <mergeCell ref="A3:F3"/>
    <mergeCell ref="A5:B5"/>
    <mergeCell ref="A42:D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D1"/>
    </sheetView>
  </sheetViews>
  <sheetFormatPr defaultRowHeight="15" x14ac:dyDescent="0.25"/>
  <cols>
    <col min="1" max="1" width="12.140625" bestFit="1" customWidth="1"/>
    <col min="2" max="2" width="32.85546875" bestFit="1" customWidth="1"/>
    <col min="3" max="4" width="19.7109375" customWidth="1"/>
  </cols>
  <sheetData>
    <row r="1" spans="1:4" x14ac:dyDescent="0.25">
      <c r="A1" s="345" t="s">
        <v>94</v>
      </c>
      <c r="B1" s="345"/>
      <c r="C1" s="345"/>
      <c r="D1" s="345"/>
    </row>
    <row r="2" spans="1:4" x14ac:dyDescent="0.25">
      <c r="A2" s="345" t="s">
        <v>268</v>
      </c>
      <c r="B2" s="345"/>
      <c r="C2" s="345"/>
      <c r="D2" s="345"/>
    </row>
    <row r="3" spans="1:4" x14ac:dyDescent="0.25">
      <c r="A3" s="345" t="s">
        <v>256</v>
      </c>
      <c r="B3" s="345"/>
      <c r="C3" s="345"/>
      <c r="D3" s="345"/>
    </row>
    <row r="4" spans="1:4" ht="15.75" thickBot="1" x14ac:dyDescent="0.3">
      <c r="A4" s="312"/>
      <c r="B4" s="1"/>
      <c r="C4" s="312"/>
      <c r="D4" s="312"/>
    </row>
    <row r="5" spans="1:4" ht="22.5" customHeight="1" thickBot="1" x14ac:dyDescent="0.3">
      <c r="A5" s="321" t="s">
        <v>0</v>
      </c>
      <c r="B5" s="322" t="s">
        <v>93</v>
      </c>
      <c r="C5" s="323" t="s">
        <v>97</v>
      </c>
      <c r="D5" s="324" t="s">
        <v>98</v>
      </c>
    </row>
    <row r="6" spans="1:4" ht="15.75" thickBot="1" x14ac:dyDescent="0.3">
      <c r="A6" s="306" t="s">
        <v>47</v>
      </c>
      <c r="B6" s="303" t="s">
        <v>1</v>
      </c>
      <c r="C6" s="235">
        <f>WS!K6</f>
        <v>329305000</v>
      </c>
      <c r="D6" s="235">
        <f>WS!L6</f>
        <v>0</v>
      </c>
    </row>
    <row r="7" spans="1:4" ht="15.75" thickBot="1" x14ac:dyDescent="0.3">
      <c r="A7" s="307" t="s">
        <v>48</v>
      </c>
      <c r="B7" s="304" t="s">
        <v>2</v>
      </c>
      <c r="C7" s="235">
        <f>WS!K7</f>
        <v>5550000</v>
      </c>
      <c r="D7" s="235">
        <f>WS!L7</f>
        <v>0</v>
      </c>
    </row>
    <row r="8" spans="1:4" ht="15.75" thickBot="1" x14ac:dyDescent="0.3">
      <c r="A8" s="307" t="s">
        <v>49</v>
      </c>
      <c r="B8" s="304" t="s">
        <v>3</v>
      </c>
      <c r="C8" s="235">
        <f>WS!K8</f>
        <v>224420000</v>
      </c>
      <c r="D8" s="235">
        <f>WS!L8</f>
        <v>0</v>
      </c>
    </row>
    <row r="9" spans="1:4" ht="15.75" thickBot="1" x14ac:dyDescent="0.3">
      <c r="A9" s="307" t="s">
        <v>50</v>
      </c>
      <c r="B9" s="304" t="s">
        <v>4</v>
      </c>
      <c r="C9" s="235">
        <f>WS!K9</f>
        <v>0</v>
      </c>
      <c r="D9" s="235">
        <f>WS!L9</f>
        <v>11221000</v>
      </c>
    </row>
    <row r="10" spans="1:4" ht="15.75" thickBot="1" x14ac:dyDescent="0.3">
      <c r="A10" s="307" t="s">
        <v>51</v>
      </c>
      <c r="B10" s="304" t="s">
        <v>5</v>
      </c>
      <c r="C10" s="235">
        <f>WS!K10</f>
        <v>107000000</v>
      </c>
      <c r="D10" s="235">
        <f>WS!L10</f>
        <v>0</v>
      </c>
    </row>
    <row r="11" spans="1:4" ht="15.75" thickBot="1" x14ac:dyDescent="0.3">
      <c r="A11" s="307" t="s">
        <v>52</v>
      </c>
      <c r="B11" s="304" t="s">
        <v>6</v>
      </c>
      <c r="C11" s="235">
        <f>WS!K11</f>
        <v>8050000</v>
      </c>
      <c r="D11" s="235">
        <f>WS!L11</f>
        <v>0</v>
      </c>
    </row>
    <row r="12" spans="1:4" ht="15.75" thickBot="1" x14ac:dyDescent="0.3">
      <c r="A12" s="307" t="s">
        <v>53</v>
      </c>
      <c r="B12" s="304" t="s">
        <v>7</v>
      </c>
      <c r="C12" s="235">
        <f>WS!K12</f>
        <v>1500000</v>
      </c>
      <c r="D12" s="235">
        <f>WS!L12</f>
        <v>0</v>
      </c>
    </row>
    <row r="13" spans="1:4" ht="15.75" thickBot="1" x14ac:dyDescent="0.3">
      <c r="A13" s="307" t="s">
        <v>54</v>
      </c>
      <c r="B13" s="304" t="s">
        <v>8</v>
      </c>
      <c r="C13" s="235">
        <f>WS!K13</f>
        <v>4000000</v>
      </c>
      <c r="D13" s="235">
        <f>WS!L13</f>
        <v>0</v>
      </c>
    </row>
    <row r="14" spans="1:4" ht="15.75" thickBot="1" x14ac:dyDescent="0.3">
      <c r="A14" s="307" t="s">
        <v>55</v>
      </c>
      <c r="B14" s="304" t="s">
        <v>9</v>
      </c>
      <c r="C14" s="235">
        <f>WS!K14</f>
        <v>670000000</v>
      </c>
      <c r="D14" s="235">
        <f>WS!L14</f>
        <v>0</v>
      </c>
    </row>
    <row r="15" spans="1:4" ht="15.75" thickBot="1" x14ac:dyDescent="0.3">
      <c r="A15" s="308" t="s">
        <v>229</v>
      </c>
      <c r="B15" s="304" t="s">
        <v>19</v>
      </c>
      <c r="C15" s="235">
        <f>WS!K15</f>
        <v>0</v>
      </c>
      <c r="D15" s="235">
        <f>WS!L15</f>
        <v>0</v>
      </c>
    </row>
    <row r="16" spans="1:4" ht="15.75" thickBot="1" x14ac:dyDescent="0.3">
      <c r="A16" s="309" t="s">
        <v>230</v>
      </c>
      <c r="B16" s="304" t="s">
        <v>21</v>
      </c>
      <c r="C16" s="235">
        <f>WS!K16</f>
        <v>0</v>
      </c>
      <c r="D16" s="235">
        <f>WS!L16</f>
        <v>0</v>
      </c>
    </row>
    <row r="17" spans="1:4" ht="15.75" thickBot="1" x14ac:dyDescent="0.3">
      <c r="A17" s="308" t="s">
        <v>56</v>
      </c>
      <c r="B17" s="304" t="s">
        <v>10</v>
      </c>
      <c r="C17" s="235">
        <f>WS!K17</f>
        <v>550000000</v>
      </c>
      <c r="D17" s="235">
        <f>WS!L17</f>
        <v>0</v>
      </c>
    </row>
    <row r="18" spans="1:4" ht="15.75" thickBot="1" x14ac:dyDescent="0.3">
      <c r="A18" s="308" t="s">
        <v>57</v>
      </c>
      <c r="B18" s="304" t="s">
        <v>11</v>
      </c>
      <c r="C18" s="235">
        <f>WS!K18</f>
        <v>320000000</v>
      </c>
      <c r="D18" s="235">
        <f>WS!L18</f>
        <v>0</v>
      </c>
    </row>
    <row r="19" spans="1:4" ht="15.75" thickBot="1" x14ac:dyDescent="0.3">
      <c r="A19" s="309" t="s">
        <v>58</v>
      </c>
      <c r="B19" s="304" t="s">
        <v>12</v>
      </c>
      <c r="C19" s="235">
        <f>WS!K19</f>
        <v>0</v>
      </c>
      <c r="D19" s="235">
        <f>WS!L19</f>
        <v>31500000</v>
      </c>
    </row>
    <row r="20" spans="1:4" ht="15.75" thickBot="1" x14ac:dyDescent="0.3">
      <c r="A20" s="309" t="s">
        <v>59</v>
      </c>
      <c r="B20" s="304" t="s">
        <v>100</v>
      </c>
      <c r="C20" s="235">
        <f>WS!K20</f>
        <v>0</v>
      </c>
      <c r="D20" s="235">
        <f>WS!L20</f>
        <v>0</v>
      </c>
    </row>
    <row r="21" spans="1:4" ht="15.75" thickBot="1" x14ac:dyDescent="0.3">
      <c r="A21" s="309" t="s">
        <v>60</v>
      </c>
      <c r="B21" s="304" t="s">
        <v>101</v>
      </c>
      <c r="C21" s="235">
        <f>WS!K21</f>
        <v>0</v>
      </c>
      <c r="D21" s="235">
        <f>WS!L21</f>
        <v>0</v>
      </c>
    </row>
    <row r="22" spans="1:4" ht="15.75" thickBot="1" x14ac:dyDescent="0.3">
      <c r="A22" s="309" t="s">
        <v>102</v>
      </c>
      <c r="B22" s="304" t="s">
        <v>13</v>
      </c>
      <c r="C22" s="235">
        <f>WS!K22</f>
        <v>130000000</v>
      </c>
      <c r="D22" s="235">
        <f>WS!L22</f>
        <v>0</v>
      </c>
    </row>
    <row r="23" spans="1:4" ht="15.75" thickBot="1" x14ac:dyDescent="0.3">
      <c r="A23" s="309" t="s">
        <v>103</v>
      </c>
      <c r="B23" s="304" t="s">
        <v>14</v>
      </c>
      <c r="C23" s="235">
        <f>WS!K23</f>
        <v>0</v>
      </c>
      <c r="D23" s="235">
        <f>WS!L23</f>
        <v>43800000</v>
      </c>
    </row>
    <row r="24" spans="1:4" ht="15.75" thickBot="1" x14ac:dyDescent="0.3">
      <c r="A24" s="307" t="s">
        <v>61</v>
      </c>
      <c r="B24" s="304" t="s">
        <v>15</v>
      </c>
      <c r="C24" s="235">
        <f>WS!K24</f>
        <v>0</v>
      </c>
      <c r="D24" s="235">
        <f>WS!L24</f>
        <v>0</v>
      </c>
    </row>
    <row r="25" spans="1:4" ht="15.75" thickBot="1" x14ac:dyDescent="0.3">
      <c r="A25" s="307" t="s">
        <v>62</v>
      </c>
      <c r="B25" s="304" t="s">
        <v>16</v>
      </c>
      <c r="C25" s="235">
        <f>WS!K25</f>
        <v>0</v>
      </c>
      <c r="D25" s="235">
        <f>WS!L25</f>
        <v>78760000</v>
      </c>
    </row>
    <row r="26" spans="1:4" ht="15.75" thickBot="1" x14ac:dyDescent="0.3">
      <c r="A26" s="307" t="s">
        <v>63</v>
      </c>
      <c r="B26" s="304" t="s">
        <v>17</v>
      </c>
      <c r="C26" s="235">
        <f>WS!K26</f>
        <v>0</v>
      </c>
      <c r="D26" s="235">
        <f>WS!L26</f>
        <v>400000</v>
      </c>
    </row>
    <row r="27" spans="1:4" ht="15.75" thickBot="1" x14ac:dyDescent="0.3">
      <c r="A27" s="307" t="s">
        <v>64</v>
      </c>
      <c r="B27" s="304" t="s">
        <v>18</v>
      </c>
      <c r="C27" s="235">
        <f>WS!K27</f>
        <v>0</v>
      </c>
      <c r="D27" s="235">
        <f>WS!L27</f>
        <v>0</v>
      </c>
    </row>
    <row r="28" spans="1:4" ht="15.75" thickBot="1" x14ac:dyDescent="0.3">
      <c r="A28" s="307" t="s">
        <v>65</v>
      </c>
      <c r="B28" s="304" t="s">
        <v>20</v>
      </c>
      <c r="C28" s="235">
        <f>WS!K28</f>
        <v>0</v>
      </c>
      <c r="D28" s="235">
        <f>WS!L28</f>
        <v>39020000</v>
      </c>
    </row>
    <row r="29" spans="1:4" ht="15.75" thickBot="1" x14ac:dyDescent="0.3">
      <c r="A29" s="307" t="s">
        <v>226</v>
      </c>
      <c r="B29" s="304" t="s">
        <v>227</v>
      </c>
      <c r="C29" s="235">
        <f>WS!K29</f>
        <v>0</v>
      </c>
      <c r="D29" s="235">
        <f>WS!L29</f>
        <v>8998000</v>
      </c>
    </row>
    <row r="30" spans="1:4" ht="15.75" thickBot="1" x14ac:dyDescent="0.3">
      <c r="A30" s="308" t="s">
        <v>66</v>
      </c>
      <c r="B30" s="304" t="s">
        <v>22</v>
      </c>
      <c r="C30" s="235">
        <f>WS!K30</f>
        <v>0</v>
      </c>
      <c r="D30" s="235">
        <f>WS!L30</f>
        <v>182000000</v>
      </c>
    </row>
    <row r="31" spans="1:4" ht="15.75" thickBot="1" x14ac:dyDescent="0.3">
      <c r="A31" s="307" t="s">
        <v>67</v>
      </c>
      <c r="B31" s="304" t="s">
        <v>23</v>
      </c>
      <c r="C31" s="235">
        <f>WS!K31</f>
        <v>0</v>
      </c>
      <c r="D31" s="235">
        <f>WS!L31</f>
        <v>1580000000</v>
      </c>
    </row>
    <row r="32" spans="1:4" ht="15.75" thickBot="1" x14ac:dyDescent="0.3">
      <c r="A32" s="307" t="s">
        <v>68</v>
      </c>
      <c r="B32" s="304" t="s">
        <v>24</v>
      </c>
      <c r="C32" s="235">
        <f>WS!K32</f>
        <v>0</v>
      </c>
      <c r="D32" s="235">
        <f>'Perubahan Equitas'!B9</f>
        <v>374126000</v>
      </c>
    </row>
    <row r="33" spans="1:4" ht="15.75" thickBot="1" x14ac:dyDescent="0.3">
      <c r="A33" s="318" t="s">
        <v>254</v>
      </c>
      <c r="B33" s="319" t="s">
        <v>255</v>
      </c>
      <c r="C33" s="235">
        <v>0</v>
      </c>
      <c r="D33" s="235">
        <f>WS!L33</f>
        <v>0</v>
      </c>
    </row>
    <row r="34" spans="1:4" ht="15.75" thickBot="1" x14ac:dyDescent="0.3">
      <c r="A34" s="460" t="s">
        <v>99</v>
      </c>
      <c r="B34" s="461"/>
      <c r="C34" s="320">
        <f>SUM(C6:C33)</f>
        <v>2349825000</v>
      </c>
      <c r="D34" s="320">
        <f>SUM(D6:D33)</f>
        <v>2349825000</v>
      </c>
    </row>
  </sheetData>
  <mergeCells count="4">
    <mergeCell ref="A1:D1"/>
    <mergeCell ref="A2:D2"/>
    <mergeCell ref="A3:D3"/>
    <mergeCell ref="A34:B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selection sqref="A1:K1"/>
    </sheetView>
  </sheetViews>
  <sheetFormatPr defaultRowHeight="15" x14ac:dyDescent="0.25"/>
  <cols>
    <col min="1" max="1" width="9.28515625" style="12" customWidth="1"/>
    <col min="2" max="2" width="3.85546875" style="12" customWidth="1"/>
    <col min="3" max="3" width="12.28515625" style="12" bestFit="1" customWidth="1"/>
    <col min="4" max="4" width="26.28515625" style="12" customWidth="1"/>
    <col min="5" max="5" width="4.28515625" style="12" bestFit="1" customWidth="1"/>
    <col min="6" max="6" width="15.5703125" style="12" customWidth="1"/>
    <col min="7" max="7" width="9.140625" style="12" bestFit="1" customWidth="1"/>
    <col min="8" max="8" width="16.7109375" style="12" customWidth="1"/>
    <col min="9" max="9" width="16.42578125" style="12" bestFit="1" customWidth="1"/>
    <col min="10" max="10" width="10.28515625" style="12" bestFit="1" customWidth="1"/>
    <col min="11" max="11" width="16.7109375" style="12" customWidth="1"/>
    <col min="12" max="16384" width="9.140625" style="12"/>
  </cols>
  <sheetData>
    <row r="1" spans="1:11" x14ac:dyDescent="0.25">
      <c r="A1" s="351" t="str">
        <f>NS!A1</f>
        <v>PT. MATSUMEGA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</row>
    <row r="2" spans="1:11" x14ac:dyDescent="0.25">
      <c r="A2" s="352" t="s">
        <v>106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</row>
    <row r="3" spans="1:11" ht="15.75" thickBot="1" x14ac:dyDescent="0.3">
      <c r="A3" s="353" t="s">
        <v>157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1" ht="15.75" thickBo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358" t="s">
        <v>107</v>
      </c>
      <c r="B5" s="359"/>
      <c r="C5" s="359" t="s">
        <v>108</v>
      </c>
      <c r="D5" s="359" t="s">
        <v>109</v>
      </c>
      <c r="E5" s="359" t="s">
        <v>110</v>
      </c>
      <c r="F5" s="354" t="s">
        <v>111</v>
      </c>
      <c r="G5" s="355"/>
      <c r="H5" s="356"/>
      <c r="I5" s="354" t="s">
        <v>112</v>
      </c>
      <c r="J5" s="355"/>
      <c r="K5" s="357"/>
    </row>
    <row r="6" spans="1:11" x14ac:dyDescent="0.25">
      <c r="A6" s="360"/>
      <c r="B6" s="347"/>
      <c r="C6" s="347"/>
      <c r="D6" s="347"/>
      <c r="E6" s="347"/>
      <c r="F6" s="347" t="s">
        <v>1</v>
      </c>
      <c r="G6" s="32"/>
      <c r="H6" s="33"/>
      <c r="I6" s="347" t="s">
        <v>113</v>
      </c>
      <c r="J6" s="32"/>
      <c r="K6" s="34"/>
    </row>
    <row r="7" spans="1:11" ht="15.75" thickBot="1" x14ac:dyDescent="0.3">
      <c r="A7" s="361"/>
      <c r="B7" s="348"/>
      <c r="C7" s="348"/>
      <c r="D7" s="348"/>
      <c r="E7" s="348"/>
      <c r="F7" s="348"/>
      <c r="G7" s="35" t="s">
        <v>114</v>
      </c>
      <c r="H7" s="35" t="s">
        <v>115</v>
      </c>
      <c r="I7" s="348"/>
      <c r="J7" s="35" t="s">
        <v>114</v>
      </c>
      <c r="K7" s="36" t="s">
        <v>115</v>
      </c>
    </row>
    <row r="8" spans="1:11" x14ac:dyDescent="0.25">
      <c r="A8" s="37" t="s">
        <v>156</v>
      </c>
      <c r="B8" s="38">
        <v>5</v>
      </c>
      <c r="C8" s="38" t="s">
        <v>174</v>
      </c>
      <c r="D8" s="39" t="s">
        <v>175</v>
      </c>
      <c r="E8" s="38" t="s">
        <v>176</v>
      </c>
      <c r="F8" s="40">
        <v>32670000</v>
      </c>
      <c r="G8" s="41" t="str">
        <f>NS!A37</f>
        <v>4-1400</v>
      </c>
      <c r="H8" s="42">
        <v>330000</v>
      </c>
      <c r="I8" s="40">
        <f>F8+H8</f>
        <v>33000000</v>
      </c>
      <c r="J8" s="39" t="s">
        <v>176</v>
      </c>
      <c r="K8" s="43" t="s">
        <v>176</v>
      </c>
    </row>
    <row r="9" spans="1:11" x14ac:dyDescent="0.25">
      <c r="A9" s="44">
        <v>2020</v>
      </c>
      <c r="B9" s="45">
        <v>9</v>
      </c>
      <c r="C9" s="45" t="s">
        <v>191</v>
      </c>
      <c r="D9" s="46" t="s">
        <v>192</v>
      </c>
      <c r="E9" s="45"/>
      <c r="F9" s="47">
        <v>30710000</v>
      </c>
      <c r="G9" s="48" t="str">
        <f>NS!A39</f>
        <v>5-1100</v>
      </c>
      <c r="H9" s="49">
        <f>IC!J14+IC!J31</f>
        <v>18000000</v>
      </c>
      <c r="I9" s="47"/>
      <c r="J9" s="46" t="str">
        <f>NS!A34</f>
        <v>4-1100</v>
      </c>
      <c r="K9" s="50">
        <v>27600000</v>
      </c>
    </row>
    <row r="10" spans="1:11" x14ac:dyDescent="0.25">
      <c r="A10" s="44"/>
      <c r="B10" s="45"/>
      <c r="C10" s="45"/>
      <c r="D10" s="46"/>
      <c r="E10" s="45"/>
      <c r="F10" s="47"/>
      <c r="G10" s="48"/>
      <c r="H10" s="49"/>
      <c r="I10" s="51"/>
      <c r="J10" s="46" t="str">
        <f>NS!A27</f>
        <v>2-1400</v>
      </c>
      <c r="K10" s="50">
        <v>2760000</v>
      </c>
    </row>
    <row r="11" spans="1:11" x14ac:dyDescent="0.25">
      <c r="A11" s="44"/>
      <c r="B11" s="45"/>
      <c r="C11" s="45"/>
      <c r="D11" s="46"/>
      <c r="E11" s="45"/>
      <c r="F11" s="47"/>
      <c r="G11" s="48"/>
      <c r="H11" s="49"/>
      <c r="I11" s="51"/>
      <c r="J11" s="46" t="str">
        <f>NS!A35</f>
        <v>4-1200</v>
      </c>
      <c r="K11" s="50">
        <v>350000</v>
      </c>
    </row>
    <row r="12" spans="1:11" x14ac:dyDescent="0.25">
      <c r="A12" s="44"/>
      <c r="B12" s="45"/>
      <c r="C12" s="45"/>
      <c r="D12" s="46"/>
      <c r="E12" s="45"/>
      <c r="F12" s="47"/>
      <c r="G12" s="48"/>
      <c r="H12" s="49"/>
      <c r="I12" s="51"/>
      <c r="J12" s="46" t="str">
        <f>NS!A10</f>
        <v>1-1500</v>
      </c>
      <c r="K12" s="50">
        <f>H9</f>
        <v>18000000</v>
      </c>
    </row>
    <row r="13" spans="1:11" x14ac:dyDescent="0.25">
      <c r="A13" s="44"/>
      <c r="B13" s="45">
        <v>11</v>
      </c>
      <c r="C13" s="45" t="s">
        <v>197</v>
      </c>
      <c r="D13" s="46" t="s">
        <v>198</v>
      </c>
      <c r="E13" s="45"/>
      <c r="F13" s="47">
        <v>146000000</v>
      </c>
      <c r="G13" s="48" t="str">
        <f>NS!A21</f>
        <v>1-3310</v>
      </c>
      <c r="H13" s="49">
        <f>NS!D21</f>
        <v>10000000</v>
      </c>
      <c r="I13" s="51"/>
      <c r="J13" s="46" t="str">
        <f>NS!A20</f>
        <v>1-3300</v>
      </c>
      <c r="K13" s="50">
        <f>NS!C20</f>
        <v>160000000</v>
      </c>
    </row>
    <row r="14" spans="1:11" x14ac:dyDescent="0.25">
      <c r="A14" s="21"/>
      <c r="B14" s="22"/>
      <c r="C14" s="22"/>
      <c r="D14" s="52"/>
      <c r="E14" s="22"/>
      <c r="F14" s="23"/>
      <c r="G14" s="53" t="str">
        <f>NS!A60</f>
        <v>9-1400</v>
      </c>
      <c r="H14" s="23">
        <f>K13-(F13+H13)</f>
        <v>4000000</v>
      </c>
      <c r="I14" s="23"/>
      <c r="J14" s="52"/>
      <c r="K14" s="26"/>
    </row>
    <row r="15" spans="1:11" x14ac:dyDescent="0.25">
      <c r="A15" s="21"/>
      <c r="B15" s="22">
        <v>12</v>
      </c>
      <c r="C15" s="22" t="s">
        <v>203</v>
      </c>
      <c r="D15" s="52" t="s">
        <v>190</v>
      </c>
      <c r="E15" s="22"/>
      <c r="F15" s="23">
        <v>33000000</v>
      </c>
      <c r="G15" s="23"/>
      <c r="H15" s="23"/>
      <c r="I15" s="23">
        <f>F15</f>
        <v>33000000</v>
      </c>
      <c r="J15" s="52"/>
      <c r="K15" s="26"/>
    </row>
    <row r="16" spans="1:11" ht="15.75" thickBot="1" x14ac:dyDescent="0.3">
      <c r="A16" s="27"/>
      <c r="B16" s="28"/>
      <c r="C16" s="28"/>
      <c r="D16" s="189"/>
      <c r="E16" s="28"/>
      <c r="F16" s="29"/>
      <c r="G16" s="190"/>
      <c r="H16" s="29"/>
      <c r="I16" s="29"/>
      <c r="J16" s="191"/>
      <c r="K16" s="31"/>
    </row>
    <row r="17" spans="1:11" x14ac:dyDescent="0.25">
      <c r="A17" s="192"/>
      <c r="B17" s="193"/>
      <c r="C17" s="193"/>
      <c r="D17" s="194"/>
      <c r="E17" s="193"/>
      <c r="F17" s="197" t="str">
        <f>NS!A6</f>
        <v>1-1100</v>
      </c>
      <c r="G17" s="195"/>
      <c r="H17" s="195"/>
      <c r="I17" s="197" t="str">
        <f>NS!A8</f>
        <v>1-1300</v>
      </c>
      <c r="J17" s="194"/>
      <c r="K17" s="196"/>
    </row>
    <row r="18" spans="1:11" ht="15.75" thickBot="1" x14ac:dyDescent="0.3">
      <c r="A18" s="349" t="s">
        <v>99</v>
      </c>
      <c r="B18" s="350"/>
      <c r="C18" s="350"/>
      <c r="D18" s="350"/>
      <c r="E18" s="350"/>
      <c r="F18" s="56">
        <f>SUM(F8:F17)</f>
        <v>242380000</v>
      </c>
      <c r="G18" s="54"/>
      <c r="H18" s="56">
        <f>SUM(H8:H17)</f>
        <v>32330000</v>
      </c>
      <c r="I18" s="56">
        <f>SUM(I8:I17)</f>
        <v>66000000</v>
      </c>
      <c r="J18" s="55"/>
      <c r="K18" s="57">
        <f>SUM(K8:K17)</f>
        <v>208710000</v>
      </c>
    </row>
    <row r="19" spans="1:11" x14ac:dyDescent="0.25">
      <c r="F19" s="12" t="s">
        <v>225</v>
      </c>
      <c r="G19" s="188">
        <f>(F18+H18)-(I18+K18)</f>
        <v>0</v>
      </c>
    </row>
  </sheetData>
  <mergeCells count="12">
    <mergeCell ref="I6:I7"/>
    <mergeCell ref="A18:E18"/>
    <mergeCell ref="A1:K1"/>
    <mergeCell ref="A2:K2"/>
    <mergeCell ref="A3:K3"/>
    <mergeCell ref="F5:H5"/>
    <mergeCell ref="I5:K5"/>
    <mergeCell ref="A5:B7"/>
    <mergeCell ref="C5:C7"/>
    <mergeCell ref="D5:D7"/>
    <mergeCell ref="E5:E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L1"/>
    </sheetView>
  </sheetViews>
  <sheetFormatPr defaultRowHeight="15" x14ac:dyDescent="0.25"/>
  <cols>
    <col min="1" max="1" width="10.140625" style="12" bestFit="1" customWidth="1"/>
    <col min="2" max="2" width="3.28515625" style="12" customWidth="1"/>
    <col min="3" max="3" width="12.28515625" style="12" bestFit="1" customWidth="1"/>
    <col min="4" max="4" width="33.7109375" style="12" customWidth="1"/>
    <col min="5" max="5" width="11.42578125" style="12" bestFit="1" customWidth="1"/>
    <col min="6" max="6" width="4.140625" style="12" bestFit="1" customWidth="1"/>
    <col min="7" max="7" width="15.7109375" style="12" bestFit="1" customWidth="1"/>
    <col min="8" max="8" width="9.42578125" style="12" bestFit="1" customWidth="1"/>
    <col min="9" max="9" width="15.7109375" style="12" customWidth="1"/>
    <col min="10" max="10" width="15.7109375" style="12" bestFit="1" customWidth="1"/>
    <col min="11" max="11" width="9.140625" style="12" customWidth="1"/>
    <col min="12" max="12" width="17.140625" style="12" customWidth="1"/>
    <col min="13" max="16384" width="9.140625" style="12"/>
  </cols>
  <sheetData>
    <row r="1" spans="1:12" x14ac:dyDescent="0.25">
      <c r="A1" s="351" t="str">
        <f>CRJ!A1</f>
        <v>PT. MATSUMEGA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 x14ac:dyDescent="0.25">
      <c r="A2" s="364" t="s">
        <v>116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</row>
    <row r="3" spans="1:12" ht="15.75" thickBot="1" x14ac:dyDescent="0.3">
      <c r="A3" s="353" t="str">
        <f>CRJ!A3</f>
        <v>PER DESEMBER 2020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</row>
    <row r="4" spans="1:12" ht="15.75" thickBo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358" t="s">
        <v>107</v>
      </c>
      <c r="B5" s="359"/>
      <c r="C5" s="359" t="s">
        <v>108</v>
      </c>
      <c r="D5" s="359" t="s">
        <v>109</v>
      </c>
      <c r="E5" s="359" t="s">
        <v>117</v>
      </c>
      <c r="F5" s="359" t="s">
        <v>110</v>
      </c>
      <c r="G5" s="359" t="s">
        <v>111</v>
      </c>
      <c r="H5" s="359"/>
      <c r="I5" s="359"/>
      <c r="J5" s="359" t="s">
        <v>112</v>
      </c>
      <c r="K5" s="359"/>
      <c r="L5" s="365"/>
    </row>
    <row r="6" spans="1:12" x14ac:dyDescent="0.25">
      <c r="A6" s="360"/>
      <c r="B6" s="347"/>
      <c r="C6" s="347"/>
      <c r="D6" s="347"/>
      <c r="E6" s="347"/>
      <c r="F6" s="347"/>
      <c r="G6" s="366" t="s">
        <v>118</v>
      </c>
      <c r="H6" s="368"/>
      <c r="I6" s="369"/>
      <c r="J6" s="347" t="s">
        <v>119</v>
      </c>
      <c r="K6" s="368"/>
      <c r="L6" s="370"/>
    </row>
    <row r="7" spans="1:12" ht="15.75" thickBot="1" x14ac:dyDescent="0.3">
      <c r="A7" s="361"/>
      <c r="B7" s="348"/>
      <c r="C7" s="348"/>
      <c r="D7" s="348"/>
      <c r="E7" s="348"/>
      <c r="F7" s="348"/>
      <c r="G7" s="367"/>
      <c r="H7" s="14" t="s">
        <v>120</v>
      </c>
      <c r="I7" s="14" t="s">
        <v>115</v>
      </c>
      <c r="J7" s="348"/>
      <c r="K7" s="14" t="s">
        <v>120</v>
      </c>
      <c r="L7" s="15" t="s">
        <v>115</v>
      </c>
    </row>
    <row r="8" spans="1:12" x14ac:dyDescent="0.25">
      <c r="A8" s="16" t="s">
        <v>156</v>
      </c>
      <c r="B8" s="17">
        <v>8</v>
      </c>
      <c r="C8" s="17" t="s">
        <v>186</v>
      </c>
      <c r="D8" s="17" t="s">
        <v>187</v>
      </c>
      <c r="E8" s="17" t="s">
        <v>188</v>
      </c>
      <c r="F8" s="17"/>
      <c r="G8" s="18">
        <v>88000000</v>
      </c>
      <c r="H8" s="17"/>
      <c r="I8" s="18"/>
      <c r="J8" s="19">
        <v>86240000</v>
      </c>
      <c r="K8" s="17" t="str">
        <f>NS!A41</f>
        <v>5-1300</v>
      </c>
      <c r="L8" s="20">
        <f>G8-J8</f>
        <v>1760000</v>
      </c>
    </row>
    <row r="9" spans="1:12" x14ac:dyDescent="0.25">
      <c r="A9" s="21"/>
      <c r="B9" s="22">
        <v>10</v>
      </c>
      <c r="C9" s="22" t="s">
        <v>194</v>
      </c>
      <c r="D9" s="22" t="s">
        <v>195</v>
      </c>
      <c r="E9" s="22" t="s">
        <v>196</v>
      </c>
      <c r="F9" s="22"/>
      <c r="G9" s="23">
        <v>22000000</v>
      </c>
      <c r="H9" s="24"/>
      <c r="I9" s="23"/>
      <c r="J9" s="23">
        <f>G9</f>
        <v>22000000</v>
      </c>
      <c r="K9" s="25"/>
      <c r="L9" s="26"/>
    </row>
    <row r="10" spans="1:12" x14ac:dyDescent="0.25">
      <c r="A10" s="21"/>
      <c r="B10" s="22">
        <v>20</v>
      </c>
      <c r="C10" s="22" t="s">
        <v>209</v>
      </c>
      <c r="D10" s="22" t="s">
        <v>210</v>
      </c>
      <c r="E10" s="22" t="s">
        <v>211</v>
      </c>
      <c r="F10" s="22"/>
      <c r="G10" s="23">
        <v>44000000</v>
      </c>
      <c r="H10" s="24" t="str">
        <f>NS!A52</f>
        <v>6-2900</v>
      </c>
      <c r="I10" s="23">
        <f>J10-G10</f>
        <v>440000</v>
      </c>
      <c r="J10" s="23">
        <v>44440000</v>
      </c>
      <c r="K10" s="25"/>
      <c r="L10" s="26"/>
    </row>
    <row r="11" spans="1:12" x14ac:dyDescent="0.25">
      <c r="A11" s="21"/>
      <c r="B11" s="22">
        <v>30</v>
      </c>
      <c r="C11" s="22" t="s">
        <v>213</v>
      </c>
      <c r="D11" s="22" t="s">
        <v>214</v>
      </c>
      <c r="E11" s="22" t="s">
        <v>215</v>
      </c>
      <c r="F11" s="22"/>
      <c r="G11" s="23"/>
      <c r="H11" s="24" t="str">
        <f>NS!A24</f>
        <v>2-1100</v>
      </c>
      <c r="I11" s="23">
        <v>8400000</v>
      </c>
      <c r="J11" s="23">
        <f>I11</f>
        <v>8400000</v>
      </c>
      <c r="K11" s="25"/>
      <c r="L11" s="26"/>
    </row>
    <row r="12" spans="1:12" x14ac:dyDescent="0.25">
      <c r="A12" s="21"/>
      <c r="B12" s="22">
        <v>31</v>
      </c>
      <c r="C12" s="22" t="s">
        <v>216</v>
      </c>
      <c r="D12" s="22" t="s">
        <v>217</v>
      </c>
      <c r="E12" s="22" t="s">
        <v>218</v>
      </c>
      <c r="F12" s="22"/>
      <c r="G12" s="23"/>
      <c r="H12" s="24" t="str">
        <f>NS!A30</f>
        <v>2-2100</v>
      </c>
      <c r="I12" s="23">
        <v>18000000</v>
      </c>
      <c r="J12" s="23">
        <v>18000000</v>
      </c>
      <c r="K12" s="25"/>
      <c r="L12" s="26"/>
    </row>
    <row r="13" spans="1:12" x14ac:dyDescent="0.25">
      <c r="A13" s="21"/>
      <c r="B13" s="22"/>
      <c r="C13" s="22"/>
      <c r="D13" s="22"/>
      <c r="E13" s="22"/>
      <c r="F13" s="22"/>
      <c r="G13" s="23"/>
      <c r="H13" s="22" t="str">
        <f>NS!A57</f>
        <v>9-1100</v>
      </c>
      <c r="I13" s="23">
        <v>1800000</v>
      </c>
      <c r="J13" s="23">
        <f>I13</f>
        <v>1800000</v>
      </c>
      <c r="K13" s="22"/>
      <c r="L13" s="26"/>
    </row>
    <row r="14" spans="1:12" x14ac:dyDescent="0.25">
      <c r="A14" s="21"/>
      <c r="B14" s="22">
        <v>31</v>
      </c>
      <c r="C14" s="22" t="s">
        <v>219</v>
      </c>
      <c r="D14" s="22" t="s">
        <v>220</v>
      </c>
      <c r="E14" s="22" t="s">
        <v>221</v>
      </c>
      <c r="F14" s="22"/>
      <c r="G14" s="23"/>
      <c r="H14" s="25" t="str">
        <f>NS!A53</f>
        <v>6-3000</v>
      </c>
      <c r="I14" s="23">
        <v>9000000</v>
      </c>
      <c r="J14" s="23">
        <v>8815000</v>
      </c>
      <c r="K14" s="22" t="str">
        <f>NS!A29</f>
        <v>2-1600</v>
      </c>
      <c r="L14" s="26">
        <f>I14-J14</f>
        <v>185000</v>
      </c>
    </row>
    <row r="15" spans="1:12" x14ac:dyDescent="0.25">
      <c r="A15" s="21"/>
      <c r="B15" s="22"/>
      <c r="C15" s="22"/>
      <c r="D15" s="22"/>
      <c r="E15" s="22"/>
      <c r="F15" s="22"/>
      <c r="G15" s="23"/>
      <c r="H15" s="25"/>
      <c r="I15" s="23"/>
      <c r="J15" s="23"/>
      <c r="K15" s="22"/>
      <c r="L15" s="26"/>
    </row>
    <row r="16" spans="1:12" x14ac:dyDescent="0.25">
      <c r="A16" s="21"/>
      <c r="B16" s="22">
        <v>31</v>
      </c>
      <c r="C16" s="22" t="s">
        <v>222</v>
      </c>
      <c r="D16" s="22" t="s">
        <v>223</v>
      </c>
      <c r="E16" s="22" t="s">
        <v>224</v>
      </c>
      <c r="F16" s="22"/>
      <c r="G16" s="23"/>
      <c r="H16" s="25" t="str">
        <f>NS!A7</f>
        <v>1-1200</v>
      </c>
      <c r="I16" s="23">
        <v>4500000</v>
      </c>
      <c r="J16" s="23">
        <f>I16</f>
        <v>4500000</v>
      </c>
      <c r="K16" s="22"/>
      <c r="L16" s="26"/>
    </row>
    <row r="17" spans="1:12" ht="15.75" thickBot="1" x14ac:dyDescent="0.3">
      <c r="A17" s="27"/>
      <c r="B17" s="28"/>
      <c r="C17" s="28"/>
      <c r="D17" s="28"/>
      <c r="E17" s="28"/>
      <c r="F17" s="28"/>
      <c r="G17" s="29"/>
      <c r="H17" s="30"/>
      <c r="I17" s="29"/>
      <c r="J17" s="29"/>
      <c r="K17" s="28"/>
      <c r="L17" s="31"/>
    </row>
    <row r="18" spans="1:12" x14ac:dyDescent="0.25">
      <c r="A18" s="192"/>
      <c r="B18" s="193"/>
      <c r="C18" s="193"/>
      <c r="D18" s="193"/>
      <c r="E18" s="193"/>
      <c r="F18" s="193"/>
      <c r="G18" s="197" t="str">
        <f>NS!A25</f>
        <v>2-1200</v>
      </c>
      <c r="H18" s="198"/>
      <c r="I18" s="195"/>
      <c r="J18" s="197" t="str">
        <f>NS!A6</f>
        <v>1-1100</v>
      </c>
      <c r="K18" s="193"/>
      <c r="L18" s="196"/>
    </row>
    <row r="19" spans="1:12" ht="15.75" thickBot="1" x14ac:dyDescent="0.3">
      <c r="A19" s="362" t="s">
        <v>99</v>
      </c>
      <c r="B19" s="363"/>
      <c r="C19" s="363"/>
      <c r="D19" s="363"/>
      <c r="E19" s="363"/>
      <c r="F19" s="363"/>
      <c r="G19" s="56">
        <f>SUM(G8:G18)</f>
        <v>154000000</v>
      </c>
      <c r="H19" s="54"/>
      <c r="I19" s="56">
        <f>SUM(I8:I18)</f>
        <v>42140000</v>
      </c>
      <c r="J19" s="56">
        <f>SUM(J8:J18)</f>
        <v>194195000</v>
      </c>
      <c r="K19" s="54"/>
      <c r="L19" s="57">
        <f>SUM(L8:L18)</f>
        <v>1945000</v>
      </c>
    </row>
    <row r="20" spans="1:12" x14ac:dyDescent="0.25">
      <c r="G20" s="12" t="s">
        <v>225</v>
      </c>
      <c r="I20" s="188">
        <f>(I19+G19)-(J19+L19)</f>
        <v>0</v>
      </c>
    </row>
  </sheetData>
  <mergeCells count="15">
    <mergeCell ref="A19:F19"/>
    <mergeCell ref="A1:L1"/>
    <mergeCell ref="A2:L2"/>
    <mergeCell ref="A3:L3"/>
    <mergeCell ref="A5:B7"/>
    <mergeCell ref="C5:C7"/>
    <mergeCell ref="D5:D7"/>
    <mergeCell ref="E5:E7"/>
    <mergeCell ref="F5:F7"/>
    <mergeCell ref="G5:I5"/>
    <mergeCell ref="J5:L5"/>
    <mergeCell ref="G6:G7"/>
    <mergeCell ref="H6:I6"/>
    <mergeCell ref="J6:J7"/>
    <mergeCell ref="K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15" sqref="L15"/>
    </sheetView>
  </sheetViews>
  <sheetFormatPr defaultRowHeight="15" x14ac:dyDescent="0.25"/>
  <cols>
    <col min="1" max="1" width="9.28515625" style="12" bestFit="1" customWidth="1"/>
    <col min="2" max="2" width="3.5703125" style="12" customWidth="1"/>
    <col min="3" max="3" width="9.85546875" style="12" bestFit="1" customWidth="1"/>
    <col min="4" max="4" width="23.7109375" style="12" customWidth="1"/>
    <col min="5" max="5" width="7.5703125" style="12" bestFit="1" customWidth="1"/>
    <col min="6" max="11" width="17.7109375" style="12" customWidth="1"/>
    <col min="12" max="16384" width="9.140625" style="12"/>
  </cols>
  <sheetData>
    <row r="1" spans="1:11" x14ac:dyDescent="0.25">
      <c r="A1" s="374" t="str">
        <f>CDJ!A1</f>
        <v>PT. MATSUMEGA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</row>
    <row r="2" spans="1:11" x14ac:dyDescent="0.25">
      <c r="A2" s="375" t="s">
        <v>121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</row>
    <row r="3" spans="1:11" ht="15.75" thickBot="1" x14ac:dyDescent="0.3">
      <c r="A3" s="376" t="str">
        <f>CDJ!A3</f>
        <v>PER DESEMBER 2020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</row>
    <row r="4" spans="1:11" ht="15.75" thickBot="1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x14ac:dyDescent="0.25">
      <c r="A5" s="377" t="s">
        <v>122</v>
      </c>
      <c r="B5" s="378"/>
      <c r="C5" s="378" t="s">
        <v>123</v>
      </c>
      <c r="D5" s="378" t="s">
        <v>124</v>
      </c>
      <c r="E5" s="378" t="s">
        <v>125</v>
      </c>
      <c r="F5" s="381" t="s">
        <v>97</v>
      </c>
      <c r="G5" s="382"/>
      <c r="H5" s="383" t="s">
        <v>98</v>
      </c>
      <c r="I5" s="383"/>
      <c r="J5" s="383"/>
      <c r="K5" s="384"/>
    </row>
    <row r="6" spans="1:11" ht="21.75" thickBot="1" x14ac:dyDescent="0.3">
      <c r="A6" s="379"/>
      <c r="B6" s="380"/>
      <c r="C6" s="380"/>
      <c r="D6" s="380"/>
      <c r="E6" s="380"/>
      <c r="F6" s="59" t="s">
        <v>126</v>
      </c>
      <c r="G6" s="59" t="s">
        <v>127</v>
      </c>
      <c r="H6" s="59" t="s">
        <v>128</v>
      </c>
      <c r="I6" s="59" t="s">
        <v>129</v>
      </c>
      <c r="J6" s="59" t="s">
        <v>130</v>
      </c>
      <c r="K6" s="60" t="s">
        <v>131</v>
      </c>
    </row>
    <row r="7" spans="1:11" x14ac:dyDescent="0.25">
      <c r="A7" s="61" t="s">
        <v>166</v>
      </c>
      <c r="B7" s="62">
        <v>2</v>
      </c>
      <c r="C7" s="62" t="s">
        <v>167</v>
      </c>
      <c r="D7" s="63" t="s">
        <v>168</v>
      </c>
      <c r="E7" s="63"/>
      <c r="F7" s="64">
        <v>65400000</v>
      </c>
      <c r="G7" s="64">
        <f>IC!J10+IC!J27</f>
        <v>38000000</v>
      </c>
      <c r="H7" s="64">
        <v>59000000</v>
      </c>
      <c r="I7" s="64">
        <f>G7</f>
        <v>38000000</v>
      </c>
      <c r="J7" s="64">
        <v>500000</v>
      </c>
      <c r="K7" s="65">
        <v>5900000</v>
      </c>
    </row>
    <row r="8" spans="1:11" x14ac:dyDescent="0.25">
      <c r="A8" s="66">
        <v>2020</v>
      </c>
      <c r="B8" s="67">
        <v>8</v>
      </c>
      <c r="C8" s="67" t="s">
        <v>189</v>
      </c>
      <c r="D8" s="68" t="s">
        <v>190</v>
      </c>
      <c r="E8" s="68"/>
      <c r="F8" s="69">
        <v>30220000</v>
      </c>
      <c r="G8" s="69">
        <f>IC!J13+IC!J30</f>
        <v>17600000</v>
      </c>
      <c r="H8" s="69">
        <v>27200000</v>
      </c>
      <c r="I8" s="69">
        <f>G8</f>
        <v>17600000</v>
      </c>
      <c r="J8" s="69">
        <v>300000</v>
      </c>
      <c r="K8" s="70">
        <v>2720000</v>
      </c>
    </row>
    <row r="9" spans="1:11" x14ac:dyDescent="0.25">
      <c r="A9" s="66"/>
      <c r="B9" s="67">
        <v>14</v>
      </c>
      <c r="C9" s="67" t="s">
        <v>205</v>
      </c>
      <c r="D9" s="68" t="s">
        <v>206</v>
      </c>
      <c r="E9" s="68"/>
      <c r="F9" s="69">
        <v>37800000</v>
      </c>
      <c r="G9" s="69">
        <f>IC!J16+IC!J33</f>
        <v>22000000</v>
      </c>
      <c r="H9" s="69">
        <v>34000000</v>
      </c>
      <c r="I9" s="69">
        <f>G9</f>
        <v>22000000</v>
      </c>
      <c r="J9" s="69">
        <v>400000</v>
      </c>
      <c r="K9" s="70">
        <v>3400000</v>
      </c>
    </row>
    <row r="10" spans="1:11" x14ac:dyDescent="0.25">
      <c r="A10" s="66"/>
      <c r="B10" s="67">
        <v>20</v>
      </c>
      <c r="C10" s="67" t="s">
        <v>212</v>
      </c>
      <c r="D10" s="68" t="s">
        <v>175</v>
      </c>
      <c r="E10" s="68"/>
      <c r="F10" s="69">
        <v>47000000</v>
      </c>
      <c r="G10" s="69">
        <f>IC!J17+IC!J34</f>
        <v>33000000</v>
      </c>
      <c r="H10" s="69">
        <v>42000000</v>
      </c>
      <c r="I10" s="69">
        <f>G10</f>
        <v>33000000</v>
      </c>
      <c r="J10" s="69">
        <v>800000</v>
      </c>
      <c r="K10" s="70">
        <v>4200000</v>
      </c>
    </row>
    <row r="11" spans="1:11" x14ac:dyDescent="0.25">
      <c r="A11" s="66"/>
      <c r="B11" s="67"/>
      <c r="C11" s="67"/>
      <c r="D11" s="68"/>
      <c r="E11" s="68"/>
      <c r="F11" s="69"/>
      <c r="G11" s="69"/>
      <c r="H11" s="69"/>
      <c r="I11" s="69"/>
      <c r="J11" s="69"/>
      <c r="K11" s="70"/>
    </row>
    <row r="12" spans="1:11" x14ac:dyDescent="0.25">
      <c r="A12" s="66"/>
      <c r="B12" s="67"/>
      <c r="C12" s="67"/>
      <c r="D12" s="68"/>
      <c r="E12" s="68"/>
      <c r="F12" s="69"/>
      <c r="G12" s="69"/>
      <c r="H12" s="69"/>
      <c r="I12" s="69"/>
      <c r="J12" s="69"/>
      <c r="K12" s="70"/>
    </row>
    <row r="13" spans="1:11" ht="15.75" thickBot="1" x14ac:dyDescent="0.3">
      <c r="A13" s="71"/>
      <c r="B13" s="72"/>
      <c r="C13" s="72"/>
      <c r="D13" s="73"/>
      <c r="E13" s="73"/>
      <c r="F13" s="74"/>
      <c r="G13" s="74"/>
      <c r="H13" s="74"/>
      <c r="I13" s="74"/>
      <c r="J13" s="74"/>
      <c r="K13" s="75"/>
    </row>
    <row r="14" spans="1:11" x14ac:dyDescent="0.25">
      <c r="A14" s="199"/>
      <c r="B14" s="200"/>
      <c r="C14" s="200"/>
      <c r="D14" s="201"/>
      <c r="E14" s="201"/>
      <c r="F14" s="202" t="s">
        <v>49</v>
      </c>
      <c r="G14" s="202" t="s">
        <v>74</v>
      </c>
      <c r="H14" s="202" t="s">
        <v>69</v>
      </c>
      <c r="I14" s="202" t="s">
        <v>51</v>
      </c>
      <c r="J14" s="202" t="s">
        <v>70</v>
      </c>
      <c r="K14" s="203" t="s">
        <v>64</v>
      </c>
    </row>
    <row r="15" spans="1:11" ht="15.75" thickBot="1" x14ac:dyDescent="0.3">
      <c r="A15" s="371" t="s">
        <v>99</v>
      </c>
      <c r="B15" s="372"/>
      <c r="C15" s="372"/>
      <c r="D15" s="372"/>
      <c r="E15" s="373"/>
      <c r="F15" s="76">
        <f>SUM(F7:F10)</f>
        <v>180420000</v>
      </c>
      <c r="G15" s="76">
        <f t="shared" ref="G15:K15" si="0">SUM(G7:G10)</f>
        <v>110600000</v>
      </c>
      <c r="H15" s="76">
        <f t="shared" si="0"/>
        <v>162200000</v>
      </c>
      <c r="I15" s="76">
        <f t="shared" si="0"/>
        <v>110600000</v>
      </c>
      <c r="J15" s="76">
        <f t="shared" si="0"/>
        <v>2000000</v>
      </c>
      <c r="K15" s="76">
        <f t="shared" si="0"/>
        <v>16220000</v>
      </c>
    </row>
    <row r="16" spans="1:11" x14ac:dyDescent="0.25">
      <c r="G16" s="12" t="s">
        <v>225</v>
      </c>
      <c r="H16" s="188">
        <f>(F15+G15)-(H15+I15+J15+K15)</f>
        <v>0</v>
      </c>
    </row>
  </sheetData>
  <mergeCells count="10">
    <mergeCell ref="A15:E15"/>
    <mergeCell ref="A1:K1"/>
    <mergeCell ref="A2:K2"/>
    <mergeCell ref="A3:K3"/>
    <mergeCell ref="A5:B6"/>
    <mergeCell ref="C5:C6"/>
    <mergeCell ref="D5:D6"/>
    <mergeCell ref="E5:E6"/>
    <mergeCell ref="F5:G5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20" sqref="E20"/>
    </sheetView>
  </sheetViews>
  <sheetFormatPr defaultRowHeight="15" x14ac:dyDescent="0.25"/>
  <cols>
    <col min="1" max="1" width="10.85546875" style="12" customWidth="1"/>
    <col min="2" max="2" width="3" style="12" bestFit="1" customWidth="1"/>
    <col min="3" max="3" width="9.85546875" style="12" bestFit="1" customWidth="1"/>
    <col min="4" max="4" width="18" style="12" customWidth="1"/>
    <col min="5" max="5" width="5" style="12" customWidth="1"/>
    <col min="6" max="9" width="16.7109375" style="12" customWidth="1"/>
    <col min="10" max="16384" width="9.140625" style="12"/>
  </cols>
  <sheetData>
    <row r="1" spans="1:9" ht="15.75" x14ac:dyDescent="0.25">
      <c r="A1" s="387" t="str">
        <f>SJ!A1</f>
        <v>PT. MATSUMEGA</v>
      </c>
      <c r="B1" s="387"/>
      <c r="C1" s="387"/>
      <c r="D1" s="387"/>
      <c r="E1" s="387"/>
      <c r="F1" s="387"/>
      <c r="G1" s="387"/>
      <c r="H1" s="387"/>
      <c r="I1" s="387"/>
    </row>
    <row r="2" spans="1:9" ht="15.75" x14ac:dyDescent="0.25">
      <c r="A2" s="388" t="s">
        <v>132</v>
      </c>
      <c r="B2" s="388"/>
      <c r="C2" s="388"/>
      <c r="D2" s="388"/>
      <c r="E2" s="388"/>
      <c r="F2" s="388"/>
      <c r="G2" s="388"/>
      <c r="H2" s="388"/>
      <c r="I2" s="388"/>
    </row>
    <row r="3" spans="1:9" ht="16.5" thickBot="1" x14ac:dyDescent="0.3">
      <c r="A3" s="389" t="str">
        <f>SJ!A3</f>
        <v>PER DESEMBER 2020</v>
      </c>
      <c r="B3" s="389"/>
      <c r="C3" s="389"/>
      <c r="D3" s="389"/>
      <c r="E3" s="389"/>
      <c r="F3" s="389"/>
      <c r="G3" s="389"/>
      <c r="H3" s="389"/>
      <c r="I3" s="389"/>
    </row>
    <row r="4" spans="1:9" ht="16.5" thickBot="1" x14ac:dyDescent="0.3">
      <c r="A4" s="77"/>
      <c r="B4" s="78"/>
      <c r="C4" s="78"/>
      <c r="D4" s="78"/>
      <c r="E4" s="78"/>
      <c r="F4" s="78"/>
      <c r="G4" s="78"/>
      <c r="H4" s="78"/>
      <c r="I4" s="78"/>
    </row>
    <row r="5" spans="1:9" x14ac:dyDescent="0.25">
      <c r="A5" s="377" t="s">
        <v>122</v>
      </c>
      <c r="B5" s="378"/>
      <c r="C5" s="378" t="s">
        <v>123</v>
      </c>
      <c r="D5" s="378" t="s">
        <v>124</v>
      </c>
      <c r="E5" s="390" t="s">
        <v>125</v>
      </c>
      <c r="F5" s="392" t="s">
        <v>97</v>
      </c>
      <c r="G5" s="392"/>
      <c r="H5" s="392"/>
      <c r="I5" s="79" t="s">
        <v>98</v>
      </c>
    </row>
    <row r="6" spans="1:9" ht="21.75" thickBot="1" x14ac:dyDescent="0.3">
      <c r="A6" s="379"/>
      <c r="B6" s="380"/>
      <c r="C6" s="380"/>
      <c r="D6" s="380"/>
      <c r="E6" s="391"/>
      <c r="F6" s="59" t="s">
        <v>133</v>
      </c>
      <c r="G6" s="80" t="s">
        <v>134</v>
      </c>
      <c r="H6" s="59" t="s">
        <v>135</v>
      </c>
      <c r="I6" s="60" t="s">
        <v>136</v>
      </c>
    </row>
    <row r="7" spans="1:9" x14ac:dyDescent="0.25">
      <c r="A7" s="81" t="s">
        <v>156</v>
      </c>
      <c r="B7" s="82">
        <v>5</v>
      </c>
      <c r="C7" s="82" t="s">
        <v>177</v>
      </c>
      <c r="D7" s="83" t="s">
        <v>178</v>
      </c>
      <c r="E7" s="83"/>
      <c r="F7" s="84">
        <v>0</v>
      </c>
      <c r="G7" s="84">
        <v>3000000</v>
      </c>
      <c r="H7" s="84">
        <v>30000000</v>
      </c>
      <c r="I7" s="85">
        <v>33000000</v>
      </c>
    </row>
    <row r="8" spans="1:9" x14ac:dyDescent="0.25">
      <c r="A8" s="81">
        <v>2020</v>
      </c>
      <c r="B8" s="82">
        <v>13</v>
      </c>
      <c r="C8" s="82" t="s">
        <v>204</v>
      </c>
      <c r="D8" s="83" t="s">
        <v>195</v>
      </c>
      <c r="E8" s="83"/>
      <c r="F8" s="84">
        <v>0</v>
      </c>
      <c r="G8" s="84">
        <v>4600000</v>
      </c>
      <c r="H8" s="84">
        <v>46000000</v>
      </c>
      <c r="I8" s="85">
        <v>50600000</v>
      </c>
    </row>
    <row r="9" spans="1:9" x14ac:dyDescent="0.25">
      <c r="A9" s="81"/>
      <c r="B9" s="82"/>
      <c r="C9" s="82"/>
      <c r="D9" s="83"/>
      <c r="E9" s="83"/>
      <c r="F9" s="84"/>
      <c r="G9" s="84"/>
      <c r="H9" s="84"/>
      <c r="I9" s="85"/>
    </row>
    <row r="10" spans="1:9" x14ac:dyDescent="0.25">
      <c r="A10" s="81"/>
      <c r="B10" s="82"/>
      <c r="C10" s="82"/>
      <c r="D10" s="83"/>
      <c r="E10" s="83"/>
      <c r="F10" s="84"/>
      <c r="G10" s="84"/>
      <c r="H10" s="84"/>
      <c r="I10" s="85"/>
    </row>
    <row r="11" spans="1:9" x14ac:dyDescent="0.25">
      <c r="A11" s="86"/>
      <c r="B11" s="87"/>
      <c r="C11" s="87"/>
      <c r="D11" s="88"/>
      <c r="E11" s="88"/>
      <c r="F11" s="89"/>
      <c r="G11" s="89"/>
      <c r="H11" s="89"/>
      <c r="I11" s="90"/>
    </row>
    <row r="12" spans="1:9" ht="15.75" thickBot="1" x14ac:dyDescent="0.3">
      <c r="A12" s="91"/>
      <c r="B12" s="92"/>
      <c r="C12" s="92"/>
      <c r="D12" s="93"/>
      <c r="E12" s="93"/>
      <c r="F12" s="94"/>
      <c r="G12" s="94"/>
      <c r="H12" s="94"/>
      <c r="I12" s="95"/>
    </row>
    <row r="13" spans="1:9" x14ac:dyDescent="0.25">
      <c r="A13" s="204"/>
      <c r="B13" s="185"/>
      <c r="C13" s="185"/>
      <c r="D13" s="205"/>
      <c r="E13" s="205"/>
      <c r="F13" s="207" t="s">
        <v>75</v>
      </c>
      <c r="G13" s="232" t="str">
        <f>NS!A15</f>
        <v>1-2110</v>
      </c>
      <c r="H13" s="207" t="s">
        <v>51</v>
      </c>
      <c r="I13" s="208" t="s">
        <v>62</v>
      </c>
    </row>
    <row r="14" spans="1:9" ht="15.75" thickBot="1" x14ac:dyDescent="0.3">
      <c r="A14" s="385" t="s">
        <v>99</v>
      </c>
      <c r="B14" s="386"/>
      <c r="C14" s="386"/>
      <c r="D14" s="386"/>
      <c r="E14" s="386"/>
      <c r="F14" s="206">
        <f>SUM(F7:F11)</f>
        <v>0</v>
      </c>
      <c r="G14" s="206">
        <f t="shared" ref="G14:I14" si="0">SUM(G7:G11)</f>
        <v>7600000</v>
      </c>
      <c r="H14" s="206">
        <f t="shared" si="0"/>
        <v>76000000</v>
      </c>
      <c r="I14" s="206">
        <f t="shared" si="0"/>
        <v>83600000</v>
      </c>
    </row>
    <row r="15" spans="1:9" x14ac:dyDescent="0.25">
      <c r="F15" s="12" t="s">
        <v>225</v>
      </c>
      <c r="G15" s="188">
        <f>(F14+G14+H14)-I14</f>
        <v>0</v>
      </c>
    </row>
  </sheetData>
  <mergeCells count="9">
    <mergeCell ref="A14:E14"/>
    <mergeCell ref="A1:I1"/>
    <mergeCell ref="A2:I2"/>
    <mergeCell ref="A3:I3"/>
    <mergeCell ref="A5:B6"/>
    <mergeCell ref="C5:C6"/>
    <mergeCell ref="D5:D6"/>
    <mergeCell ref="E5:E6"/>
    <mergeCell ref="F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1"/>
    </sheetView>
  </sheetViews>
  <sheetFormatPr defaultRowHeight="15" x14ac:dyDescent="0.25"/>
  <cols>
    <col min="1" max="1" width="8.7109375" style="12" customWidth="1"/>
    <col min="2" max="2" width="3.7109375" style="12" bestFit="1" customWidth="1"/>
    <col min="3" max="3" width="10.140625" style="12" customWidth="1"/>
    <col min="4" max="4" width="27" style="12" bestFit="1" customWidth="1"/>
    <col min="5" max="5" width="7.42578125" style="12" bestFit="1" customWidth="1"/>
    <col min="6" max="7" width="16.7109375" style="12" customWidth="1"/>
    <col min="8" max="16384" width="9.140625" style="12"/>
  </cols>
  <sheetData>
    <row r="1" spans="1:7" x14ac:dyDescent="0.25">
      <c r="A1" s="374" t="str">
        <f>PJ!A1</f>
        <v>PT. MATSUMEGA</v>
      </c>
      <c r="B1" s="374"/>
      <c r="C1" s="374"/>
      <c r="D1" s="374"/>
      <c r="E1" s="374"/>
      <c r="F1" s="374"/>
      <c r="G1" s="374"/>
    </row>
    <row r="2" spans="1:7" x14ac:dyDescent="0.25">
      <c r="A2" s="375" t="s">
        <v>137</v>
      </c>
      <c r="B2" s="375"/>
      <c r="C2" s="375"/>
      <c r="D2" s="375"/>
      <c r="E2" s="375"/>
      <c r="F2" s="375"/>
      <c r="G2" s="375"/>
    </row>
    <row r="3" spans="1:7" ht="15.75" thickBot="1" x14ac:dyDescent="0.3">
      <c r="A3" s="376" t="str">
        <f>PJ!A3</f>
        <v>PER DESEMBER 2020</v>
      </c>
      <c r="B3" s="376"/>
      <c r="C3" s="376"/>
      <c r="D3" s="376"/>
      <c r="E3" s="376"/>
      <c r="F3" s="376"/>
      <c r="G3" s="376"/>
    </row>
    <row r="4" spans="1:7" ht="15.75" thickBot="1" x14ac:dyDescent="0.3">
      <c r="A4" s="96"/>
      <c r="B4" s="96"/>
      <c r="C4" s="96"/>
      <c r="D4" s="96"/>
      <c r="E4" s="96"/>
      <c r="F4" s="96"/>
      <c r="G4" s="96"/>
    </row>
    <row r="5" spans="1:7" ht="15.75" thickBot="1" x14ac:dyDescent="0.3">
      <c r="A5" s="393" t="s">
        <v>122</v>
      </c>
      <c r="B5" s="394"/>
      <c r="C5" s="97" t="s">
        <v>123</v>
      </c>
      <c r="D5" s="98" t="s">
        <v>124</v>
      </c>
      <c r="E5" s="98" t="s">
        <v>125</v>
      </c>
      <c r="F5" s="98" t="s">
        <v>97</v>
      </c>
      <c r="G5" s="99" t="s">
        <v>98</v>
      </c>
    </row>
    <row r="6" spans="1:7" x14ac:dyDescent="0.25">
      <c r="A6" s="100" t="s">
        <v>156</v>
      </c>
      <c r="B6" s="62">
        <v>5</v>
      </c>
      <c r="C6" s="101" t="s">
        <v>180</v>
      </c>
      <c r="D6" s="102" t="s">
        <v>181</v>
      </c>
      <c r="E6" s="62"/>
      <c r="F6" s="62"/>
      <c r="G6" s="103"/>
    </row>
    <row r="7" spans="1:7" x14ac:dyDescent="0.25">
      <c r="A7" s="66"/>
      <c r="B7" s="67"/>
      <c r="C7" s="104"/>
      <c r="D7" s="68" t="str">
        <f>NS!B25</f>
        <v>Accounts Payable</v>
      </c>
      <c r="E7" s="67" t="str">
        <f>NS!A25</f>
        <v>2-1200</v>
      </c>
      <c r="F7" s="105">
        <v>4840000</v>
      </c>
      <c r="G7" s="70"/>
    </row>
    <row r="8" spans="1:7" x14ac:dyDescent="0.25">
      <c r="A8" s="66"/>
      <c r="B8" s="67"/>
      <c r="C8" s="104"/>
      <c r="D8" s="186" t="str">
        <f>NS!B10</f>
        <v>Merchendise Inventory</v>
      </c>
      <c r="E8" s="209" t="s">
        <v>51</v>
      </c>
      <c r="F8" s="69"/>
      <c r="G8" s="106">
        <v>4400000</v>
      </c>
    </row>
    <row r="9" spans="1:7" x14ac:dyDescent="0.25">
      <c r="A9" s="66"/>
      <c r="B9" s="67"/>
      <c r="C9" s="104"/>
      <c r="D9" s="186" t="str">
        <f>NS!B15</f>
        <v>PPN Income</v>
      </c>
      <c r="E9" s="67" t="str">
        <f>NS!A15</f>
        <v>1-2110</v>
      </c>
      <c r="F9" s="69"/>
      <c r="G9" s="106">
        <v>440000</v>
      </c>
    </row>
    <row r="10" spans="1:7" x14ac:dyDescent="0.25">
      <c r="A10" s="66"/>
      <c r="B10" s="67"/>
      <c r="C10" s="104"/>
      <c r="D10" s="68"/>
      <c r="E10" s="67"/>
      <c r="F10" s="107"/>
      <c r="G10" s="70"/>
    </row>
    <row r="11" spans="1:7" x14ac:dyDescent="0.25">
      <c r="A11" s="66"/>
      <c r="B11" s="67"/>
      <c r="C11" s="104"/>
      <c r="D11" s="68"/>
      <c r="E11" s="67"/>
      <c r="F11" s="107"/>
      <c r="G11" s="70"/>
    </row>
    <row r="12" spans="1:7" x14ac:dyDescent="0.25">
      <c r="A12" s="66"/>
      <c r="B12" s="67"/>
      <c r="C12" s="104"/>
      <c r="D12" s="68"/>
      <c r="E12" s="67"/>
      <c r="F12" s="69"/>
      <c r="G12" s="106"/>
    </row>
    <row r="13" spans="1:7" x14ac:dyDescent="0.25">
      <c r="A13" s="66"/>
      <c r="B13" s="67"/>
      <c r="C13" s="104"/>
      <c r="D13" s="68"/>
      <c r="E13" s="67"/>
      <c r="F13" s="69"/>
      <c r="G13" s="70"/>
    </row>
    <row r="14" spans="1:7" x14ac:dyDescent="0.25">
      <c r="A14" s="66"/>
      <c r="B14" s="67"/>
      <c r="C14" s="104"/>
      <c r="D14" s="108"/>
      <c r="E14" s="67"/>
      <c r="F14" s="107"/>
      <c r="G14" s="70"/>
    </row>
    <row r="15" spans="1:7" x14ac:dyDescent="0.25">
      <c r="A15" s="66"/>
      <c r="B15" s="67"/>
      <c r="C15" s="104"/>
      <c r="D15" s="68"/>
      <c r="E15" s="67"/>
      <c r="F15" s="107"/>
      <c r="G15" s="106"/>
    </row>
    <row r="16" spans="1:7" x14ac:dyDescent="0.25">
      <c r="A16" s="66"/>
      <c r="B16" s="67"/>
      <c r="C16" s="104"/>
      <c r="D16" s="68"/>
      <c r="E16" s="67"/>
      <c r="F16" s="107"/>
      <c r="G16" s="106"/>
    </row>
    <row r="17" spans="1:7" x14ac:dyDescent="0.25">
      <c r="A17" s="66"/>
      <c r="B17" s="67"/>
      <c r="C17" s="104"/>
      <c r="D17" s="68"/>
      <c r="E17" s="67"/>
      <c r="F17" s="107"/>
      <c r="G17" s="106"/>
    </row>
    <row r="18" spans="1:7" x14ac:dyDescent="0.25">
      <c r="A18" s="66"/>
      <c r="B18" s="67"/>
      <c r="C18" s="104"/>
      <c r="D18" s="68"/>
      <c r="E18" s="67"/>
      <c r="F18" s="107"/>
      <c r="G18" s="106"/>
    </row>
    <row r="19" spans="1:7" x14ac:dyDescent="0.25">
      <c r="A19" s="66"/>
      <c r="B19" s="67"/>
      <c r="C19" s="104"/>
      <c r="D19" s="68"/>
      <c r="E19" s="67"/>
      <c r="F19" s="69"/>
      <c r="G19" s="106"/>
    </row>
    <row r="20" spans="1:7" x14ac:dyDescent="0.25">
      <c r="A20" s="66"/>
      <c r="B20" s="67"/>
      <c r="C20" s="104"/>
      <c r="D20" s="68"/>
      <c r="E20" s="67"/>
      <c r="F20" s="69"/>
      <c r="G20" s="106"/>
    </row>
    <row r="21" spans="1:7" x14ac:dyDescent="0.25">
      <c r="A21" s="66"/>
      <c r="B21" s="67"/>
      <c r="C21" s="104"/>
      <c r="D21" s="68"/>
      <c r="E21" s="67"/>
      <c r="F21" s="107"/>
      <c r="G21" s="70"/>
    </row>
    <row r="22" spans="1:7" x14ac:dyDescent="0.25">
      <c r="A22" s="66"/>
      <c r="B22" s="67"/>
      <c r="C22" s="104"/>
      <c r="D22" s="68"/>
      <c r="E22" s="67"/>
      <c r="F22" s="69"/>
      <c r="G22" s="106"/>
    </row>
    <row r="23" spans="1:7" x14ac:dyDescent="0.25">
      <c r="A23" s="66"/>
      <c r="B23" s="67"/>
      <c r="C23" s="104"/>
      <c r="D23" s="68"/>
      <c r="E23" s="67"/>
      <c r="F23" s="69"/>
      <c r="G23" s="106"/>
    </row>
    <row r="24" spans="1:7" ht="15.75" thickBot="1" x14ac:dyDescent="0.3">
      <c r="A24" s="109"/>
      <c r="B24" s="110"/>
      <c r="C24" s="59"/>
      <c r="D24" s="111"/>
      <c r="E24" s="110"/>
      <c r="F24" s="112"/>
      <c r="G24" s="113"/>
    </row>
    <row r="25" spans="1:7" ht="15.75" thickBot="1" x14ac:dyDescent="0.3">
      <c r="A25" s="371" t="s">
        <v>99</v>
      </c>
      <c r="B25" s="372"/>
      <c r="C25" s="372"/>
      <c r="D25" s="372"/>
      <c r="E25" s="373"/>
      <c r="F25" s="112">
        <f>SUM(F6:F24)</f>
        <v>4840000</v>
      </c>
      <c r="G25" s="112">
        <f>SUM(G6:G24)</f>
        <v>4840000</v>
      </c>
    </row>
  </sheetData>
  <mergeCells count="5">
    <mergeCell ref="A1:G1"/>
    <mergeCell ref="A2:G2"/>
    <mergeCell ref="A3:G3"/>
    <mergeCell ref="A5:B5"/>
    <mergeCell ref="A25:E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8" sqref="H18"/>
    </sheetView>
  </sheetViews>
  <sheetFormatPr defaultRowHeight="15" x14ac:dyDescent="0.25"/>
  <cols>
    <col min="1" max="1" width="8.5703125" style="12" bestFit="1" customWidth="1"/>
    <col min="2" max="2" width="2.7109375" style="12" bestFit="1" customWidth="1"/>
    <col min="3" max="3" width="9.28515625" style="12" bestFit="1" customWidth="1"/>
    <col min="4" max="4" width="25.140625" style="12" customWidth="1"/>
    <col min="5" max="5" width="22.85546875" style="12" customWidth="1"/>
    <col min="6" max="6" width="10" style="12" bestFit="1" customWidth="1"/>
    <col min="7" max="8" width="15.28515625" style="12" customWidth="1"/>
    <col min="9" max="16384" width="9.140625" style="12"/>
  </cols>
  <sheetData>
    <row r="1" spans="1:8" ht="15.75" x14ac:dyDescent="0.25">
      <c r="A1" s="398" t="str">
        <f>GJ!A1</f>
        <v>PT. MATSUMEGA</v>
      </c>
      <c r="B1" s="398"/>
      <c r="C1" s="398"/>
      <c r="D1" s="398"/>
      <c r="E1" s="398"/>
      <c r="F1" s="398"/>
      <c r="G1" s="398"/>
      <c r="H1" s="398"/>
    </row>
    <row r="2" spans="1:8" ht="15.75" x14ac:dyDescent="0.25">
      <c r="A2" s="399" t="s">
        <v>138</v>
      </c>
      <c r="B2" s="399"/>
      <c r="C2" s="399"/>
      <c r="D2" s="399"/>
      <c r="E2" s="399"/>
      <c r="F2" s="399"/>
      <c r="G2" s="399"/>
      <c r="H2" s="399"/>
    </row>
    <row r="3" spans="1:8" ht="16.5" thickBot="1" x14ac:dyDescent="0.3">
      <c r="A3" s="400" t="str">
        <f>GJ!A3</f>
        <v>PER DESEMBER 2020</v>
      </c>
      <c r="B3" s="400"/>
      <c r="C3" s="400"/>
      <c r="D3" s="400"/>
      <c r="E3" s="400"/>
      <c r="F3" s="400"/>
      <c r="G3" s="400"/>
      <c r="H3" s="400"/>
    </row>
    <row r="4" spans="1:8" ht="15.75" thickBot="1" x14ac:dyDescent="0.3">
      <c r="A4" s="114"/>
      <c r="B4" s="114"/>
      <c r="C4" s="114"/>
      <c r="D4" s="114"/>
      <c r="E4" s="114"/>
      <c r="F4" s="114"/>
      <c r="G4" s="114"/>
      <c r="H4" s="114"/>
    </row>
    <row r="5" spans="1:8" ht="15.75" thickBot="1" x14ac:dyDescent="0.3">
      <c r="A5" s="401" t="s">
        <v>122</v>
      </c>
      <c r="B5" s="402"/>
      <c r="C5" s="405" t="s">
        <v>123</v>
      </c>
      <c r="D5" s="407" t="s">
        <v>124</v>
      </c>
      <c r="E5" s="409" t="s">
        <v>97</v>
      </c>
      <c r="F5" s="410"/>
      <c r="G5" s="411"/>
      <c r="H5" s="115" t="s">
        <v>98</v>
      </c>
    </row>
    <row r="6" spans="1:8" ht="15.75" thickBot="1" x14ac:dyDescent="0.3">
      <c r="A6" s="403"/>
      <c r="B6" s="404"/>
      <c r="C6" s="406"/>
      <c r="D6" s="408"/>
      <c r="E6" s="116" t="s">
        <v>139</v>
      </c>
      <c r="F6" s="117" t="s">
        <v>0</v>
      </c>
      <c r="G6" s="117" t="s">
        <v>140</v>
      </c>
      <c r="H6" s="117" t="s">
        <v>141</v>
      </c>
    </row>
    <row r="7" spans="1:8" x14ac:dyDescent="0.25">
      <c r="A7" s="118" t="s">
        <v>156</v>
      </c>
      <c r="B7" s="119">
        <v>2</v>
      </c>
      <c r="C7" s="120" t="s">
        <v>160</v>
      </c>
      <c r="D7" s="121" t="s">
        <v>161</v>
      </c>
      <c r="E7" s="122" t="str">
        <f>NS!B42</f>
        <v>Advertising Expense</v>
      </c>
      <c r="F7" s="123" t="str">
        <f>NS!A42</f>
        <v>6-1100</v>
      </c>
      <c r="G7" s="124">
        <v>900000</v>
      </c>
      <c r="H7" s="125">
        <f t="shared" ref="H7:H12" si="0">G7</f>
        <v>900000</v>
      </c>
    </row>
    <row r="8" spans="1:8" x14ac:dyDescent="0.25">
      <c r="A8" s="126"/>
      <c r="B8" s="127">
        <v>4</v>
      </c>
      <c r="C8" s="128" t="s">
        <v>170</v>
      </c>
      <c r="D8" s="129" t="s">
        <v>171</v>
      </c>
      <c r="E8" s="130" t="str">
        <f>NS!B11</f>
        <v>Supplies</v>
      </c>
      <c r="F8" s="131" t="str">
        <f>NS!A11</f>
        <v>1-1600</v>
      </c>
      <c r="G8" s="132">
        <v>950000</v>
      </c>
      <c r="H8" s="133">
        <f t="shared" si="0"/>
        <v>950000</v>
      </c>
    </row>
    <row r="9" spans="1:8" x14ac:dyDescent="0.25">
      <c r="A9" s="126"/>
      <c r="B9" s="127">
        <v>5</v>
      </c>
      <c r="C9" s="128" t="s">
        <v>172</v>
      </c>
      <c r="D9" s="129" t="s">
        <v>173</v>
      </c>
      <c r="E9" s="130" t="str">
        <f>NS!B26</f>
        <v>Accrued Expense</v>
      </c>
      <c r="F9" s="131" t="str">
        <f>NS!A26</f>
        <v>2-1300</v>
      </c>
      <c r="G9" s="132">
        <v>750000</v>
      </c>
      <c r="H9" s="133">
        <f t="shared" si="0"/>
        <v>750000</v>
      </c>
    </row>
    <row r="10" spans="1:8" x14ac:dyDescent="0.25">
      <c r="A10" s="126"/>
      <c r="B10" s="127">
        <v>7</v>
      </c>
      <c r="C10" s="128" t="s">
        <v>182</v>
      </c>
      <c r="D10" s="129" t="s">
        <v>183</v>
      </c>
      <c r="E10" s="130" t="str">
        <f>E9</f>
        <v>Accrued Expense</v>
      </c>
      <c r="F10" s="131" t="str">
        <f>F9</f>
        <v>2-1300</v>
      </c>
      <c r="G10" s="132">
        <v>850000</v>
      </c>
      <c r="H10" s="133">
        <f t="shared" si="0"/>
        <v>850000</v>
      </c>
    </row>
    <row r="11" spans="1:8" x14ac:dyDescent="0.25">
      <c r="A11" s="126"/>
      <c r="B11" s="127">
        <v>8</v>
      </c>
      <c r="C11" s="128" t="s">
        <v>184</v>
      </c>
      <c r="D11" s="129" t="s">
        <v>185</v>
      </c>
      <c r="E11" s="130" t="str">
        <f>E10</f>
        <v>Accrued Expense</v>
      </c>
      <c r="F11" s="131" t="str">
        <f>F10</f>
        <v>2-1300</v>
      </c>
      <c r="G11" s="132">
        <v>600000</v>
      </c>
      <c r="H11" s="133">
        <f t="shared" si="0"/>
        <v>600000</v>
      </c>
    </row>
    <row r="12" spans="1:8" x14ac:dyDescent="0.25">
      <c r="A12" s="126"/>
      <c r="B12" s="127">
        <v>16</v>
      </c>
      <c r="C12" s="128" t="s">
        <v>207</v>
      </c>
      <c r="D12" s="129" t="s">
        <v>208</v>
      </c>
      <c r="E12" s="130" t="str">
        <f>NS!B48</f>
        <v>Maintenance and Repair Expense</v>
      </c>
      <c r="F12" s="187" t="str">
        <f>NS!A48</f>
        <v>6-2500</v>
      </c>
      <c r="G12" s="132">
        <v>900000</v>
      </c>
      <c r="H12" s="133">
        <f t="shared" si="0"/>
        <v>900000</v>
      </c>
    </row>
    <row r="13" spans="1:8" x14ac:dyDescent="0.25">
      <c r="A13" s="126"/>
      <c r="B13" s="127"/>
      <c r="C13" s="128"/>
      <c r="D13" s="129"/>
      <c r="E13" s="130"/>
      <c r="F13" s="131"/>
      <c r="G13" s="132"/>
      <c r="H13" s="133"/>
    </row>
    <row r="14" spans="1:8" x14ac:dyDescent="0.25">
      <c r="A14" s="126"/>
      <c r="B14" s="127"/>
      <c r="C14" s="128"/>
      <c r="D14" s="129"/>
      <c r="E14" s="130"/>
      <c r="F14" s="134"/>
      <c r="G14" s="132"/>
      <c r="H14" s="133"/>
    </row>
    <row r="15" spans="1:8" ht="15.75" thickBot="1" x14ac:dyDescent="0.3">
      <c r="A15" s="135"/>
      <c r="B15" s="136"/>
      <c r="C15" s="137"/>
      <c r="D15" s="138"/>
      <c r="E15" s="139"/>
      <c r="F15" s="140"/>
      <c r="G15" s="141"/>
      <c r="H15" s="142"/>
    </row>
    <row r="16" spans="1:8" ht="15.75" thickBot="1" x14ac:dyDescent="0.3">
      <c r="A16" s="395" t="s">
        <v>99</v>
      </c>
      <c r="B16" s="396"/>
      <c r="C16" s="396"/>
      <c r="D16" s="397"/>
      <c r="E16" s="143"/>
      <c r="F16" s="144"/>
      <c r="G16" s="145">
        <f>SUM(G7:G15)</f>
        <v>4950000</v>
      </c>
      <c r="H16" s="145">
        <f>SUM(H7:H15)</f>
        <v>4950000</v>
      </c>
    </row>
  </sheetData>
  <mergeCells count="8">
    <mergeCell ref="A16:D16"/>
    <mergeCell ref="A1:H1"/>
    <mergeCell ref="A2:H2"/>
    <mergeCell ref="A3:H3"/>
    <mergeCell ref="A5:B6"/>
    <mergeCell ref="C5:C6"/>
    <mergeCell ref="D5:D6"/>
    <mergeCell ref="E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37"/>
  <sheetViews>
    <sheetView workbookViewId="0">
      <selection activeCell="B1" sqref="B1:M1"/>
    </sheetView>
  </sheetViews>
  <sheetFormatPr defaultRowHeight="15" x14ac:dyDescent="0.25"/>
  <cols>
    <col min="1" max="1" width="9.140625" style="12"/>
    <col min="2" max="2" width="13.140625" style="12" customWidth="1"/>
    <col min="3" max="3" width="3" style="12" bestFit="1" customWidth="1"/>
    <col min="4" max="4" width="16" style="12" bestFit="1" customWidth="1"/>
    <col min="5" max="5" width="4.42578125" style="12" bestFit="1" customWidth="1"/>
    <col min="6" max="6" width="14" style="12" bestFit="1" customWidth="1"/>
    <col min="7" max="7" width="15.7109375" style="12" bestFit="1" customWidth="1"/>
    <col min="8" max="8" width="4.42578125" style="12" bestFit="1" customWidth="1"/>
    <col min="9" max="9" width="14" style="12" bestFit="1" customWidth="1"/>
    <col min="10" max="10" width="15.7109375" style="12" bestFit="1" customWidth="1"/>
    <col min="11" max="11" width="5" style="12" bestFit="1" customWidth="1"/>
    <col min="12" max="12" width="14.85546875" style="12" bestFit="1" customWidth="1"/>
    <col min="13" max="13" width="15.85546875" style="12" bestFit="1" customWidth="1"/>
    <col min="14" max="16384" width="9.140625" style="12"/>
  </cols>
  <sheetData>
    <row r="1" spans="2:13" x14ac:dyDescent="0.25">
      <c r="B1" s="351" t="str">
        <f>GJ!A1</f>
        <v>PT. MATSUMEGA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2:13" x14ac:dyDescent="0.25">
      <c r="B2" s="351" t="s">
        <v>142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</row>
    <row r="3" spans="2:13" ht="15.75" thickBot="1" x14ac:dyDescent="0.3">
      <c r="B3" s="353" t="str">
        <f>GJ!A3</f>
        <v>PER DESEMBER 2020</v>
      </c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</row>
    <row r="4" spans="2:13" x14ac:dyDescent="0.25"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</row>
    <row r="5" spans="2:13" x14ac:dyDescent="0.25">
      <c r="B5" s="146" t="s">
        <v>143</v>
      </c>
      <c r="C5" s="147" t="s">
        <v>162</v>
      </c>
      <c r="D5" s="146"/>
      <c r="E5" s="148"/>
      <c r="F5" s="148"/>
      <c r="G5" s="146"/>
      <c r="H5" s="148"/>
      <c r="I5" s="148"/>
      <c r="J5" s="146"/>
      <c r="K5" s="148"/>
      <c r="L5" s="148" t="s">
        <v>144</v>
      </c>
      <c r="M5" s="146" t="s">
        <v>163</v>
      </c>
    </row>
    <row r="6" spans="2:13" ht="15.75" thickBot="1" x14ac:dyDescent="0.3">
      <c r="B6" s="146"/>
      <c r="C6" s="416" t="s">
        <v>145</v>
      </c>
      <c r="D6" s="416"/>
      <c r="E6" s="416"/>
      <c r="F6" s="416"/>
      <c r="G6" s="146"/>
      <c r="H6" s="148"/>
      <c r="I6" s="148"/>
      <c r="J6" s="146"/>
      <c r="K6" s="148"/>
      <c r="L6" s="148" t="s">
        <v>146</v>
      </c>
      <c r="M6" s="149" t="s">
        <v>147</v>
      </c>
    </row>
    <row r="7" spans="2:13" x14ac:dyDescent="0.25">
      <c r="B7" s="412" t="s">
        <v>107</v>
      </c>
      <c r="C7" s="413"/>
      <c r="D7" s="419" t="s">
        <v>109</v>
      </c>
      <c r="E7" s="412" t="s">
        <v>148</v>
      </c>
      <c r="F7" s="413"/>
      <c r="G7" s="414"/>
      <c r="H7" s="421" t="s">
        <v>149</v>
      </c>
      <c r="I7" s="413"/>
      <c r="J7" s="419"/>
      <c r="K7" s="412" t="s">
        <v>150</v>
      </c>
      <c r="L7" s="413"/>
      <c r="M7" s="414"/>
    </row>
    <row r="8" spans="2:13" ht="15.75" thickBot="1" x14ac:dyDescent="0.3">
      <c r="B8" s="417"/>
      <c r="C8" s="418"/>
      <c r="D8" s="420"/>
      <c r="E8" s="150" t="s">
        <v>151</v>
      </c>
      <c r="F8" s="151" t="s">
        <v>152</v>
      </c>
      <c r="G8" s="152" t="s">
        <v>153</v>
      </c>
      <c r="H8" s="153" t="s">
        <v>151</v>
      </c>
      <c r="I8" s="151" t="s">
        <v>152</v>
      </c>
      <c r="J8" s="154" t="s">
        <v>153</v>
      </c>
      <c r="K8" s="150" t="s">
        <v>151</v>
      </c>
      <c r="L8" s="151" t="s">
        <v>152</v>
      </c>
      <c r="M8" s="152" t="s">
        <v>153</v>
      </c>
    </row>
    <row r="9" spans="2:13" x14ac:dyDescent="0.25">
      <c r="B9" s="16" t="s">
        <v>154</v>
      </c>
      <c r="C9" s="155">
        <v>30</v>
      </c>
      <c r="D9" s="156" t="s">
        <v>155</v>
      </c>
      <c r="E9" s="157"/>
      <c r="F9" s="158"/>
      <c r="G9" s="159"/>
      <c r="H9" s="160"/>
      <c r="I9" s="158"/>
      <c r="J9" s="156"/>
      <c r="K9" s="157">
        <v>80</v>
      </c>
      <c r="L9" s="161">
        <v>1000000</v>
      </c>
      <c r="M9" s="162">
        <f>K9*L9</f>
        <v>80000000</v>
      </c>
    </row>
    <row r="10" spans="2:13" x14ac:dyDescent="0.25">
      <c r="B10" s="21" t="s">
        <v>156</v>
      </c>
      <c r="C10" s="163">
        <v>2</v>
      </c>
      <c r="D10" s="164" t="s">
        <v>169</v>
      </c>
      <c r="E10" s="165"/>
      <c r="F10" s="166"/>
      <c r="G10" s="167"/>
      <c r="H10" s="168">
        <v>20</v>
      </c>
      <c r="I10" s="169">
        <f>L9</f>
        <v>1000000</v>
      </c>
      <c r="J10" s="170">
        <f>H10*I10</f>
        <v>20000000</v>
      </c>
      <c r="K10" s="165">
        <f>K9-H10</f>
        <v>60</v>
      </c>
      <c r="L10" s="171">
        <f>L9</f>
        <v>1000000</v>
      </c>
      <c r="M10" s="172">
        <f>K10*L10</f>
        <v>60000000</v>
      </c>
    </row>
    <row r="11" spans="2:13" x14ac:dyDescent="0.25">
      <c r="B11" s="21">
        <v>2020</v>
      </c>
      <c r="C11" s="163">
        <v>5</v>
      </c>
      <c r="D11" s="164" t="s">
        <v>179</v>
      </c>
      <c r="E11" s="173">
        <v>18</v>
      </c>
      <c r="F11" s="174">
        <v>1000000</v>
      </c>
      <c r="G11" s="175">
        <f>E11*F11</f>
        <v>18000000</v>
      </c>
      <c r="H11" s="176"/>
      <c r="I11" s="166"/>
      <c r="J11" s="164"/>
      <c r="K11" s="165">
        <f>K10+E11</f>
        <v>78</v>
      </c>
      <c r="L11" s="171">
        <f>M11/K11</f>
        <v>1000000</v>
      </c>
      <c r="M11" s="172">
        <f>M10+G11</f>
        <v>78000000</v>
      </c>
    </row>
    <row r="12" spans="2:13" x14ac:dyDescent="0.25">
      <c r="B12" s="21"/>
      <c r="C12" s="163">
        <v>5</v>
      </c>
      <c r="D12" s="164" t="s">
        <v>181</v>
      </c>
      <c r="E12" s="165">
        <v>-2</v>
      </c>
      <c r="F12" s="171">
        <f>-F11</f>
        <v>-1000000</v>
      </c>
      <c r="G12" s="172">
        <f>E12*F12</f>
        <v>2000000</v>
      </c>
      <c r="H12" s="168"/>
      <c r="I12" s="171"/>
      <c r="J12" s="177"/>
      <c r="K12" s="165">
        <f>K11+E12</f>
        <v>76</v>
      </c>
      <c r="L12" s="171">
        <f>L11</f>
        <v>1000000</v>
      </c>
      <c r="M12" s="172">
        <f>K12*L12</f>
        <v>76000000</v>
      </c>
    </row>
    <row r="13" spans="2:13" x14ac:dyDescent="0.25">
      <c r="B13" s="21"/>
      <c r="C13" s="163">
        <v>8</v>
      </c>
      <c r="D13" s="164" t="s">
        <v>169</v>
      </c>
      <c r="E13" s="165"/>
      <c r="F13" s="171"/>
      <c r="G13" s="172"/>
      <c r="H13" s="168">
        <v>8</v>
      </c>
      <c r="I13" s="171">
        <f>L12</f>
        <v>1000000</v>
      </c>
      <c r="J13" s="177">
        <f>H13*I13</f>
        <v>8000000</v>
      </c>
      <c r="K13" s="165">
        <f>K12-H13</f>
        <v>68</v>
      </c>
      <c r="L13" s="171">
        <f>L12</f>
        <v>1000000</v>
      </c>
      <c r="M13" s="172">
        <f>K13*L13</f>
        <v>68000000</v>
      </c>
    </row>
    <row r="14" spans="2:13" x14ac:dyDescent="0.25">
      <c r="B14" s="21"/>
      <c r="C14" s="163">
        <v>9</v>
      </c>
      <c r="D14" s="164" t="s">
        <v>193</v>
      </c>
      <c r="E14" s="165"/>
      <c r="F14" s="171"/>
      <c r="G14" s="172"/>
      <c r="H14" s="168">
        <v>6</v>
      </c>
      <c r="I14" s="171">
        <f>L13</f>
        <v>1000000</v>
      </c>
      <c r="J14" s="177">
        <f>H14*I14</f>
        <v>6000000</v>
      </c>
      <c r="K14" s="165">
        <f>K13-H14</f>
        <v>62</v>
      </c>
      <c r="L14" s="171">
        <f>L13</f>
        <v>1000000</v>
      </c>
      <c r="M14" s="172">
        <f>K14*L14</f>
        <v>62000000</v>
      </c>
    </row>
    <row r="15" spans="2:13" x14ac:dyDescent="0.25">
      <c r="B15" s="21"/>
      <c r="C15" s="163">
        <v>13</v>
      </c>
      <c r="D15" s="164" t="s">
        <v>179</v>
      </c>
      <c r="E15" s="165">
        <v>22</v>
      </c>
      <c r="F15" s="171">
        <v>1000000</v>
      </c>
      <c r="G15" s="172">
        <f>E15*F15</f>
        <v>22000000</v>
      </c>
      <c r="H15" s="168"/>
      <c r="I15" s="171"/>
      <c r="J15" s="177"/>
      <c r="K15" s="165">
        <f>K14+E15</f>
        <v>84</v>
      </c>
      <c r="L15" s="171">
        <f>M15/K15</f>
        <v>1000000</v>
      </c>
      <c r="M15" s="172">
        <f>M14+G15</f>
        <v>84000000</v>
      </c>
    </row>
    <row r="16" spans="2:13" x14ac:dyDescent="0.25">
      <c r="B16" s="21"/>
      <c r="C16" s="163">
        <v>14</v>
      </c>
      <c r="D16" s="164" t="s">
        <v>169</v>
      </c>
      <c r="E16" s="165"/>
      <c r="F16" s="171"/>
      <c r="G16" s="172"/>
      <c r="H16" s="168">
        <v>10</v>
      </c>
      <c r="I16" s="171">
        <f>L15</f>
        <v>1000000</v>
      </c>
      <c r="J16" s="177">
        <f>H16*I16</f>
        <v>10000000</v>
      </c>
      <c r="K16" s="165">
        <f>K15-H16</f>
        <v>74</v>
      </c>
      <c r="L16" s="171">
        <f>L15</f>
        <v>1000000</v>
      </c>
      <c r="M16" s="172">
        <f>K16*L16</f>
        <v>74000000</v>
      </c>
    </row>
    <row r="17" spans="2:13" x14ac:dyDescent="0.25">
      <c r="B17" s="21"/>
      <c r="C17" s="163">
        <v>20</v>
      </c>
      <c r="D17" s="164" t="s">
        <v>169</v>
      </c>
      <c r="E17" s="165"/>
      <c r="F17" s="171"/>
      <c r="G17" s="172"/>
      <c r="H17" s="168">
        <v>15</v>
      </c>
      <c r="I17" s="171">
        <f>L16</f>
        <v>1000000</v>
      </c>
      <c r="J17" s="177">
        <f>H17*I17</f>
        <v>15000000</v>
      </c>
      <c r="K17" s="165">
        <f>K16-H17</f>
        <v>59</v>
      </c>
      <c r="L17" s="171">
        <f>L16</f>
        <v>1000000</v>
      </c>
      <c r="M17" s="172">
        <f>K17*L17</f>
        <v>59000000</v>
      </c>
    </row>
    <row r="18" spans="2:13" x14ac:dyDescent="0.25">
      <c r="B18" s="21"/>
      <c r="C18" s="163"/>
      <c r="D18" s="164"/>
      <c r="E18" s="165"/>
      <c r="F18" s="171"/>
      <c r="G18" s="172"/>
      <c r="H18" s="168"/>
      <c r="I18" s="171"/>
      <c r="J18" s="177"/>
      <c r="K18" s="165"/>
      <c r="L18" s="171"/>
      <c r="M18" s="172"/>
    </row>
    <row r="19" spans="2:13" x14ac:dyDescent="0.25">
      <c r="B19" s="21"/>
      <c r="C19" s="163"/>
      <c r="D19" s="164"/>
      <c r="E19" s="165"/>
      <c r="F19" s="171"/>
      <c r="G19" s="172"/>
      <c r="H19" s="168"/>
      <c r="I19" s="171"/>
      <c r="J19" s="177"/>
      <c r="K19" s="165"/>
      <c r="L19" s="171"/>
      <c r="M19" s="172"/>
    </row>
    <row r="20" spans="2:13" x14ac:dyDescent="0.25">
      <c r="B20" s="21"/>
      <c r="C20" s="163"/>
      <c r="D20" s="164"/>
      <c r="E20" s="165"/>
      <c r="F20" s="171"/>
      <c r="G20" s="172"/>
      <c r="H20" s="168"/>
      <c r="I20" s="171"/>
      <c r="J20" s="177"/>
      <c r="K20" s="165"/>
      <c r="L20" s="171"/>
      <c r="M20" s="172"/>
    </row>
    <row r="21" spans="2:13" x14ac:dyDescent="0.25">
      <c r="C21" s="178"/>
      <c r="E21" s="179"/>
      <c r="F21" s="179"/>
      <c r="H21" s="179"/>
      <c r="I21" s="179"/>
      <c r="K21" s="179"/>
      <c r="L21" s="179"/>
    </row>
    <row r="22" spans="2:13" x14ac:dyDescent="0.25">
      <c r="B22" s="146" t="s">
        <v>143</v>
      </c>
      <c r="C22" s="147" t="s">
        <v>164</v>
      </c>
      <c r="D22" s="146"/>
      <c r="E22" s="148"/>
      <c r="F22" s="148"/>
      <c r="G22" s="146"/>
      <c r="H22" s="148"/>
      <c r="I22" s="148"/>
      <c r="J22" s="146"/>
      <c r="K22" s="148"/>
      <c r="L22" s="148" t="s">
        <v>144</v>
      </c>
      <c r="M22" s="146" t="s">
        <v>165</v>
      </c>
    </row>
    <row r="23" spans="2:13" ht="15.75" thickBot="1" x14ac:dyDescent="0.3">
      <c r="B23" s="146"/>
      <c r="C23" s="416" t="s">
        <v>145</v>
      </c>
      <c r="D23" s="416"/>
      <c r="E23" s="416"/>
      <c r="F23" s="416"/>
      <c r="G23" s="146"/>
      <c r="H23" s="148"/>
      <c r="I23" s="148"/>
      <c r="J23" s="146"/>
      <c r="K23" s="148"/>
      <c r="L23" s="148" t="s">
        <v>146</v>
      </c>
      <c r="M23" s="149" t="s">
        <v>147</v>
      </c>
    </row>
    <row r="24" spans="2:13" x14ac:dyDescent="0.25">
      <c r="B24" s="412" t="s">
        <v>107</v>
      </c>
      <c r="C24" s="413"/>
      <c r="D24" s="419" t="s">
        <v>109</v>
      </c>
      <c r="E24" s="412" t="s">
        <v>148</v>
      </c>
      <c r="F24" s="413"/>
      <c r="G24" s="414"/>
      <c r="H24" s="421" t="s">
        <v>149</v>
      </c>
      <c r="I24" s="413"/>
      <c r="J24" s="419"/>
      <c r="K24" s="412" t="s">
        <v>150</v>
      </c>
      <c r="L24" s="413"/>
      <c r="M24" s="414"/>
    </row>
    <row r="25" spans="2:13" ht="15.75" thickBot="1" x14ac:dyDescent="0.3">
      <c r="B25" s="417"/>
      <c r="C25" s="418"/>
      <c r="D25" s="420"/>
      <c r="E25" s="150" t="s">
        <v>151</v>
      </c>
      <c r="F25" s="151" t="s">
        <v>152</v>
      </c>
      <c r="G25" s="180" t="s">
        <v>115</v>
      </c>
      <c r="H25" s="153" t="s">
        <v>151</v>
      </c>
      <c r="I25" s="151" t="s">
        <v>152</v>
      </c>
      <c r="J25" s="181" t="s">
        <v>115</v>
      </c>
      <c r="K25" s="150" t="s">
        <v>151</v>
      </c>
      <c r="L25" s="151" t="s">
        <v>152</v>
      </c>
      <c r="M25" s="180" t="s">
        <v>115</v>
      </c>
    </row>
    <row r="26" spans="2:13" x14ac:dyDescent="0.25">
      <c r="B26" s="16" t="s">
        <v>154</v>
      </c>
      <c r="C26" s="155">
        <v>30</v>
      </c>
      <c r="D26" s="156" t="s">
        <v>155</v>
      </c>
      <c r="E26" s="157"/>
      <c r="F26" s="158"/>
      <c r="G26" s="159"/>
      <c r="H26" s="160"/>
      <c r="I26" s="158"/>
      <c r="J26" s="156"/>
      <c r="K26" s="157">
        <v>70</v>
      </c>
      <c r="L26" s="161">
        <v>1200000</v>
      </c>
      <c r="M26" s="162">
        <f>K26*L26</f>
        <v>84000000</v>
      </c>
    </row>
    <row r="27" spans="2:13" x14ac:dyDescent="0.25">
      <c r="B27" s="21" t="s">
        <v>156</v>
      </c>
      <c r="C27" s="163">
        <v>2</v>
      </c>
      <c r="D27" s="164" t="s">
        <v>169</v>
      </c>
      <c r="E27" s="165"/>
      <c r="F27" s="166"/>
      <c r="G27" s="167"/>
      <c r="H27" s="168">
        <v>15</v>
      </c>
      <c r="I27" s="169">
        <f>L26</f>
        <v>1200000</v>
      </c>
      <c r="J27" s="170">
        <f>H27*I27</f>
        <v>18000000</v>
      </c>
      <c r="K27" s="165">
        <f>K26-H27</f>
        <v>55</v>
      </c>
      <c r="L27" s="171">
        <f>L26</f>
        <v>1200000</v>
      </c>
      <c r="M27" s="172">
        <f>K27*L27</f>
        <v>66000000</v>
      </c>
    </row>
    <row r="28" spans="2:13" x14ac:dyDescent="0.25">
      <c r="B28" s="21">
        <v>2020</v>
      </c>
      <c r="C28" s="163">
        <v>5</v>
      </c>
      <c r="D28" s="164" t="s">
        <v>179</v>
      </c>
      <c r="E28" s="165">
        <v>10</v>
      </c>
      <c r="F28" s="169">
        <v>1200000</v>
      </c>
      <c r="G28" s="182">
        <f>E28*F28</f>
        <v>12000000</v>
      </c>
      <c r="H28" s="168"/>
      <c r="I28" s="166"/>
      <c r="J28" s="164"/>
      <c r="K28" s="165">
        <f>K27+E28</f>
        <v>65</v>
      </c>
      <c r="L28" s="171">
        <f>M28/K28</f>
        <v>1200000</v>
      </c>
      <c r="M28" s="172">
        <f>M27+G28</f>
        <v>78000000</v>
      </c>
    </row>
    <row r="29" spans="2:13" x14ac:dyDescent="0.25">
      <c r="B29" s="21"/>
      <c r="C29" s="163">
        <v>5</v>
      </c>
      <c r="D29" s="164" t="s">
        <v>181</v>
      </c>
      <c r="E29" s="165">
        <v>-2</v>
      </c>
      <c r="F29" s="171">
        <f>-F28</f>
        <v>-1200000</v>
      </c>
      <c r="G29" s="172">
        <f>E29*F29</f>
        <v>2400000</v>
      </c>
      <c r="H29" s="168"/>
      <c r="I29" s="171"/>
      <c r="J29" s="177"/>
      <c r="K29" s="165">
        <f>K28+E29</f>
        <v>63</v>
      </c>
      <c r="L29" s="171">
        <f>L28</f>
        <v>1200000</v>
      </c>
      <c r="M29" s="172">
        <f>K29*L29</f>
        <v>75600000</v>
      </c>
    </row>
    <row r="30" spans="2:13" x14ac:dyDescent="0.25">
      <c r="B30" s="21"/>
      <c r="C30" s="163">
        <v>8</v>
      </c>
      <c r="D30" s="164" t="s">
        <v>169</v>
      </c>
      <c r="E30" s="165"/>
      <c r="F30" s="171"/>
      <c r="G30" s="172"/>
      <c r="H30" s="168">
        <v>8</v>
      </c>
      <c r="I30" s="171">
        <f>L29</f>
        <v>1200000</v>
      </c>
      <c r="J30" s="177">
        <f>H30*I30</f>
        <v>9600000</v>
      </c>
      <c r="K30" s="165">
        <f>K29-H30</f>
        <v>55</v>
      </c>
      <c r="L30" s="171">
        <f>L29</f>
        <v>1200000</v>
      </c>
      <c r="M30" s="172">
        <f>K30*L30</f>
        <v>66000000</v>
      </c>
    </row>
    <row r="31" spans="2:13" x14ac:dyDescent="0.25">
      <c r="B31" s="21"/>
      <c r="C31" s="163">
        <v>9</v>
      </c>
      <c r="D31" s="164" t="s">
        <v>193</v>
      </c>
      <c r="E31" s="165"/>
      <c r="F31" s="171"/>
      <c r="G31" s="172"/>
      <c r="H31" s="168">
        <v>10</v>
      </c>
      <c r="I31" s="171">
        <f>L30</f>
        <v>1200000</v>
      </c>
      <c r="J31" s="177">
        <f>H31*I31</f>
        <v>12000000</v>
      </c>
      <c r="K31" s="165">
        <f>K30-H31</f>
        <v>45</v>
      </c>
      <c r="L31" s="171">
        <f>L30</f>
        <v>1200000</v>
      </c>
      <c r="M31" s="172">
        <f>K31*L31</f>
        <v>54000000</v>
      </c>
    </row>
    <row r="32" spans="2:13" x14ac:dyDescent="0.25">
      <c r="B32" s="21"/>
      <c r="C32" s="163">
        <v>13</v>
      </c>
      <c r="D32" s="164" t="s">
        <v>179</v>
      </c>
      <c r="E32" s="165">
        <v>20</v>
      </c>
      <c r="F32" s="171">
        <v>1200000</v>
      </c>
      <c r="G32" s="172">
        <f>E32*F32</f>
        <v>24000000</v>
      </c>
      <c r="H32" s="168"/>
      <c r="I32" s="171"/>
      <c r="J32" s="177"/>
      <c r="K32" s="165">
        <f>K31+E32</f>
        <v>65</v>
      </c>
      <c r="L32" s="171">
        <f>M32/K32</f>
        <v>1200000</v>
      </c>
      <c r="M32" s="172">
        <f>M31+G32</f>
        <v>78000000</v>
      </c>
    </row>
    <row r="33" spans="2:13" x14ac:dyDescent="0.25">
      <c r="B33" s="21"/>
      <c r="C33" s="163">
        <v>14</v>
      </c>
      <c r="D33" s="164" t="s">
        <v>169</v>
      </c>
      <c r="E33" s="165"/>
      <c r="F33" s="171"/>
      <c r="G33" s="172"/>
      <c r="H33" s="168">
        <v>10</v>
      </c>
      <c r="I33" s="171">
        <f>L32</f>
        <v>1200000</v>
      </c>
      <c r="J33" s="177">
        <f>H33*I33</f>
        <v>12000000</v>
      </c>
      <c r="K33" s="165">
        <f>K32-H33</f>
        <v>55</v>
      </c>
      <c r="L33" s="171">
        <f>L32</f>
        <v>1200000</v>
      </c>
      <c r="M33" s="172">
        <f>K33*L33</f>
        <v>66000000</v>
      </c>
    </row>
    <row r="34" spans="2:13" x14ac:dyDescent="0.25">
      <c r="B34" s="21"/>
      <c r="C34" s="163">
        <v>20</v>
      </c>
      <c r="D34" s="164" t="s">
        <v>169</v>
      </c>
      <c r="E34" s="165"/>
      <c r="F34" s="171"/>
      <c r="G34" s="172"/>
      <c r="H34" s="168">
        <v>15</v>
      </c>
      <c r="I34" s="171">
        <f>L33</f>
        <v>1200000</v>
      </c>
      <c r="J34" s="177">
        <f>H34*I34</f>
        <v>18000000</v>
      </c>
      <c r="K34" s="165">
        <f>K33-H34</f>
        <v>40</v>
      </c>
      <c r="L34" s="171">
        <f>L33</f>
        <v>1200000</v>
      </c>
      <c r="M34" s="172">
        <f>K34*L34</f>
        <v>48000000</v>
      </c>
    </row>
    <row r="35" spans="2:13" x14ac:dyDescent="0.25">
      <c r="B35" s="21"/>
      <c r="C35" s="163"/>
      <c r="D35" s="164"/>
      <c r="E35" s="165"/>
      <c r="F35" s="171"/>
      <c r="G35" s="172"/>
      <c r="H35" s="168"/>
      <c r="I35" s="171"/>
      <c r="J35" s="177"/>
      <c r="K35" s="165"/>
      <c r="L35" s="171"/>
      <c r="M35" s="172"/>
    </row>
    <row r="36" spans="2:13" x14ac:dyDescent="0.25">
      <c r="B36" s="21"/>
      <c r="C36" s="163"/>
      <c r="D36" s="164"/>
      <c r="E36" s="165"/>
      <c r="F36" s="171"/>
      <c r="G36" s="172"/>
      <c r="H36" s="168"/>
      <c r="I36" s="171"/>
      <c r="J36" s="177"/>
      <c r="K36" s="165"/>
      <c r="L36" s="171"/>
      <c r="M36" s="172"/>
    </row>
    <row r="37" spans="2:13" x14ac:dyDescent="0.25">
      <c r="B37" s="21"/>
      <c r="C37" s="163"/>
      <c r="D37" s="164"/>
      <c r="E37" s="165"/>
      <c r="F37" s="171"/>
      <c r="G37" s="172"/>
      <c r="H37" s="168"/>
      <c r="I37" s="171"/>
      <c r="J37" s="177"/>
      <c r="K37" s="165"/>
      <c r="L37" s="171"/>
      <c r="M37" s="172"/>
    </row>
  </sheetData>
  <mergeCells count="16">
    <mergeCell ref="K24:M24"/>
    <mergeCell ref="B1:M1"/>
    <mergeCell ref="B2:M2"/>
    <mergeCell ref="B3:M3"/>
    <mergeCell ref="B4:M4"/>
    <mergeCell ref="C6:F6"/>
    <mergeCell ref="B7:C8"/>
    <mergeCell ref="D7:D8"/>
    <mergeCell ref="E7:G7"/>
    <mergeCell ref="H7:J7"/>
    <mergeCell ref="K7:M7"/>
    <mergeCell ref="C23:F23"/>
    <mergeCell ref="B24:C25"/>
    <mergeCell ref="D24:D25"/>
    <mergeCell ref="E24:G24"/>
    <mergeCell ref="H24:J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E80"/>
  <sheetViews>
    <sheetView workbookViewId="0">
      <selection activeCell="B1" sqref="B1:E1"/>
    </sheetView>
  </sheetViews>
  <sheetFormatPr defaultRowHeight="15" x14ac:dyDescent="0.25"/>
  <cols>
    <col min="1" max="1" width="4.7109375" style="239" customWidth="1"/>
    <col min="2" max="2" width="11.7109375" style="240" bestFit="1" customWidth="1"/>
    <col min="3" max="3" width="16.7109375" style="239" customWidth="1"/>
    <col min="4" max="4" width="11.7109375" style="240" bestFit="1" customWidth="1"/>
    <col min="5" max="5" width="16.7109375" style="239" customWidth="1"/>
    <col min="6" max="16384" width="9.140625" style="239"/>
  </cols>
  <sheetData>
    <row r="1" spans="2:5" x14ac:dyDescent="0.25">
      <c r="B1" s="422" t="str">
        <f>LEDGER!B1</f>
        <v>PT. MATSUMEGA</v>
      </c>
      <c r="C1" s="422"/>
      <c r="D1" s="422"/>
      <c r="E1" s="422"/>
    </row>
    <row r="2" spans="2:5" x14ac:dyDescent="0.25">
      <c r="B2" s="422" t="s">
        <v>228</v>
      </c>
      <c r="C2" s="422"/>
      <c r="D2" s="422"/>
      <c r="E2" s="422"/>
    </row>
    <row r="3" spans="2:5" x14ac:dyDescent="0.25">
      <c r="B3" s="422" t="str">
        <f>LEDGER!B3</f>
        <v>PER DESEMBER 2020</v>
      </c>
      <c r="C3" s="422"/>
      <c r="D3" s="422"/>
      <c r="E3" s="422"/>
    </row>
    <row r="4" spans="2:5" ht="15.75" thickBot="1" x14ac:dyDescent="0.3"/>
    <row r="5" spans="2:5" x14ac:dyDescent="0.25">
      <c r="B5" s="423" t="s">
        <v>236</v>
      </c>
      <c r="C5" s="424"/>
      <c r="D5" s="424"/>
      <c r="E5" s="425"/>
    </row>
    <row r="6" spans="2:5" x14ac:dyDescent="0.25">
      <c r="B6" s="426" t="s">
        <v>111</v>
      </c>
      <c r="C6" s="427"/>
      <c r="D6" s="427" t="s">
        <v>112</v>
      </c>
      <c r="E6" s="428"/>
    </row>
    <row r="7" spans="2:5" ht="15.75" thickBot="1" x14ac:dyDescent="0.3">
      <c r="B7" s="241" t="s">
        <v>0</v>
      </c>
      <c r="C7" s="242" t="s">
        <v>140</v>
      </c>
      <c r="D7" s="243" t="s">
        <v>0</v>
      </c>
      <c r="E7" s="244" t="s">
        <v>140</v>
      </c>
    </row>
    <row r="8" spans="2:5" x14ac:dyDescent="0.25">
      <c r="B8" s="245" t="str">
        <f>CRJ!F17</f>
        <v>1-1100</v>
      </c>
      <c r="C8" s="246">
        <f>CRJ!F18</f>
        <v>242380000</v>
      </c>
      <c r="D8" s="247" t="str">
        <f>CRJ!I17</f>
        <v>1-1300</v>
      </c>
      <c r="E8" s="248">
        <f>CRJ!I18</f>
        <v>66000000</v>
      </c>
    </row>
    <row r="9" spans="2:5" x14ac:dyDescent="0.25">
      <c r="B9" s="249" t="str">
        <f>CRJ!G8</f>
        <v>4-1400</v>
      </c>
      <c r="C9" s="250">
        <f>CRJ!H8</f>
        <v>330000</v>
      </c>
      <c r="D9" s="251" t="str">
        <f>CRJ!J9</f>
        <v>4-1100</v>
      </c>
      <c r="E9" s="252">
        <f>CRJ!K9</f>
        <v>27600000</v>
      </c>
    </row>
    <row r="10" spans="2:5" x14ac:dyDescent="0.25">
      <c r="B10" s="249" t="str">
        <f>CRJ!G9</f>
        <v>5-1100</v>
      </c>
      <c r="C10" s="250">
        <f>CRJ!H9</f>
        <v>18000000</v>
      </c>
      <c r="D10" s="251" t="str">
        <f>CRJ!J10</f>
        <v>2-1400</v>
      </c>
      <c r="E10" s="252">
        <f>CRJ!K10</f>
        <v>2760000</v>
      </c>
    </row>
    <row r="11" spans="2:5" x14ac:dyDescent="0.25">
      <c r="B11" s="249" t="str">
        <f>CRJ!G13</f>
        <v>1-3310</v>
      </c>
      <c r="C11" s="250">
        <f>CRJ!H13</f>
        <v>10000000</v>
      </c>
      <c r="D11" s="251" t="str">
        <f>CRJ!J11</f>
        <v>4-1200</v>
      </c>
      <c r="E11" s="252">
        <f>CRJ!K11</f>
        <v>350000</v>
      </c>
    </row>
    <row r="12" spans="2:5" x14ac:dyDescent="0.25">
      <c r="B12" s="253" t="str">
        <f>CRJ!G14</f>
        <v>9-1400</v>
      </c>
      <c r="C12" s="250">
        <f>CRJ!H14</f>
        <v>4000000</v>
      </c>
      <c r="D12" s="251" t="str">
        <f>CRJ!J12</f>
        <v>1-1500</v>
      </c>
      <c r="E12" s="252">
        <f>CRJ!K12</f>
        <v>18000000</v>
      </c>
    </row>
    <row r="13" spans="2:5" x14ac:dyDescent="0.25">
      <c r="B13" s="249"/>
      <c r="C13" s="254"/>
      <c r="D13" s="251" t="str">
        <f>CRJ!J13</f>
        <v>1-3300</v>
      </c>
      <c r="E13" s="252">
        <f>CRJ!K13</f>
        <v>160000000</v>
      </c>
    </row>
    <row r="14" spans="2:5" ht="15.75" thickBot="1" x14ac:dyDescent="0.3">
      <c r="B14" s="241"/>
      <c r="C14" s="242"/>
      <c r="D14" s="251"/>
      <c r="E14" s="244"/>
    </row>
    <row r="15" spans="2:5" ht="15.75" thickBot="1" x14ac:dyDescent="0.3">
      <c r="B15" s="255" t="s">
        <v>99</v>
      </c>
      <c r="C15" s="256">
        <f>SUM(C8:C14)</f>
        <v>274710000</v>
      </c>
      <c r="D15" s="257" t="s">
        <v>99</v>
      </c>
      <c r="E15" s="258">
        <f>SUM(E8:E14)</f>
        <v>274710000</v>
      </c>
    </row>
    <row r="17" spans="2:5" ht="15.75" thickBot="1" x14ac:dyDescent="0.3"/>
    <row r="18" spans="2:5" x14ac:dyDescent="0.25">
      <c r="B18" s="423" t="s">
        <v>235</v>
      </c>
      <c r="C18" s="424"/>
      <c r="D18" s="424"/>
      <c r="E18" s="425"/>
    </row>
    <row r="19" spans="2:5" x14ac:dyDescent="0.25">
      <c r="B19" s="426" t="s">
        <v>111</v>
      </c>
      <c r="C19" s="427"/>
      <c r="D19" s="427" t="s">
        <v>112</v>
      </c>
      <c r="E19" s="428"/>
    </row>
    <row r="20" spans="2:5" ht="15.75" thickBot="1" x14ac:dyDescent="0.3">
      <c r="B20" s="241" t="s">
        <v>0</v>
      </c>
      <c r="C20" s="242" t="s">
        <v>140</v>
      </c>
      <c r="D20" s="243" t="s">
        <v>0</v>
      </c>
      <c r="E20" s="244" t="s">
        <v>140</v>
      </c>
    </row>
    <row r="21" spans="2:5" x14ac:dyDescent="0.25">
      <c r="B21" s="245" t="str">
        <f>CDJ!G18</f>
        <v>2-1200</v>
      </c>
      <c r="C21" s="246">
        <f>CDJ!G19</f>
        <v>154000000</v>
      </c>
      <c r="D21" s="247" t="str">
        <f>CDJ!J18</f>
        <v>1-1100</v>
      </c>
      <c r="E21" s="248">
        <f>CDJ!J19</f>
        <v>194195000</v>
      </c>
    </row>
    <row r="22" spans="2:5" x14ac:dyDescent="0.25">
      <c r="B22" s="259" t="str">
        <f>CDJ!H10</f>
        <v>6-2900</v>
      </c>
      <c r="C22" s="250">
        <f>CDJ!I10</f>
        <v>440000</v>
      </c>
      <c r="D22" s="251" t="str">
        <f>CDJ!K8</f>
        <v>5-1300</v>
      </c>
      <c r="E22" s="252">
        <f>CDJ!L8</f>
        <v>1760000</v>
      </c>
    </row>
    <row r="23" spans="2:5" x14ac:dyDescent="0.25">
      <c r="B23" s="259" t="str">
        <f>CDJ!H11</f>
        <v>2-1100</v>
      </c>
      <c r="C23" s="250">
        <f>CDJ!I11</f>
        <v>8400000</v>
      </c>
      <c r="D23" s="251" t="str">
        <f>CDJ!K14</f>
        <v>2-1600</v>
      </c>
      <c r="E23" s="252">
        <f>CDJ!L14</f>
        <v>185000</v>
      </c>
    </row>
    <row r="24" spans="2:5" x14ac:dyDescent="0.25">
      <c r="B24" s="259" t="str">
        <f>CDJ!H12</f>
        <v>2-2100</v>
      </c>
      <c r="C24" s="250">
        <f>CDJ!I12</f>
        <v>18000000</v>
      </c>
      <c r="D24" s="251"/>
      <c r="E24" s="260"/>
    </row>
    <row r="25" spans="2:5" x14ac:dyDescent="0.25">
      <c r="B25" s="259" t="str">
        <f>CDJ!H13</f>
        <v>9-1100</v>
      </c>
      <c r="C25" s="250">
        <f>CDJ!I13</f>
        <v>1800000</v>
      </c>
      <c r="D25" s="251"/>
      <c r="E25" s="260"/>
    </row>
    <row r="26" spans="2:5" x14ac:dyDescent="0.25">
      <c r="B26" s="259" t="str">
        <f>CDJ!H14</f>
        <v>6-3000</v>
      </c>
      <c r="C26" s="250">
        <f>CDJ!I14</f>
        <v>9000000</v>
      </c>
      <c r="D26" s="251"/>
      <c r="E26" s="260"/>
    </row>
    <row r="27" spans="2:5" ht="15.75" thickBot="1" x14ac:dyDescent="0.3">
      <c r="B27" s="241" t="str">
        <f>CDJ!H16</f>
        <v>1-1200</v>
      </c>
      <c r="C27" s="261">
        <f>CDJ!I16</f>
        <v>4500000</v>
      </c>
      <c r="D27" s="243"/>
      <c r="E27" s="244"/>
    </row>
    <row r="28" spans="2:5" ht="15.75" thickBot="1" x14ac:dyDescent="0.3">
      <c r="B28" s="255" t="s">
        <v>99</v>
      </c>
      <c r="C28" s="256">
        <f>SUM(C21:C27)</f>
        <v>196140000</v>
      </c>
      <c r="D28" s="257" t="s">
        <v>99</v>
      </c>
      <c r="E28" s="258">
        <f>SUM(E21:E27)</f>
        <v>196140000</v>
      </c>
    </row>
    <row r="30" spans="2:5" ht="15.75" thickBot="1" x14ac:dyDescent="0.3"/>
    <row r="31" spans="2:5" x14ac:dyDescent="0.25">
      <c r="B31" s="423" t="s">
        <v>234</v>
      </c>
      <c r="C31" s="424"/>
      <c r="D31" s="424"/>
      <c r="E31" s="425"/>
    </row>
    <row r="32" spans="2:5" x14ac:dyDescent="0.25">
      <c r="B32" s="426" t="s">
        <v>111</v>
      </c>
      <c r="C32" s="427"/>
      <c r="D32" s="427" t="s">
        <v>112</v>
      </c>
      <c r="E32" s="428"/>
    </row>
    <row r="33" spans="2:5" ht="15.75" thickBot="1" x14ac:dyDescent="0.3">
      <c r="B33" s="241" t="s">
        <v>0</v>
      </c>
      <c r="C33" s="242" t="s">
        <v>140</v>
      </c>
      <c r="D33" s="243" t="s">
        <v>0</v>
      </c>
      <c r="E33" s="244" t="s">
        <v>140</v>
      </c>
    </row>
    <row r="34" spans="2:5" x14ac:dyDescent="0.25">
      <c r="B34" s="245" t="str">
        <f>SJ!F14</f>
        <v>1-1300</v>
      </c>
      <c r="C34" s="246">
        <f>SJ!F15</f>
        <v>180420000</v>
      </c>
      <c r="D34" s="247" t="str">
        <f>SJ!H14</f>
        <v>4-1100</v>
      </c>
      <c r="E34" s="248">
        <f>SJ!H15</f>
        <v>162200000</v>
      </c>
    </row>
    <row r="35" spans="2:5" x14ac:dyDescent="0.25">
      <c r="B35" s="253" t="str">
        <f>SJ!G14</f>
        <v>5-1100</v>
      </c>
      <c r="C35" s="250">
        <f>SJ!G15</f>
        <v>110600000</v>
      </c>
      <c r="D35" s="262" t="str">
        <f>SJ!I14</f>
        <v>1-1500</v>
      </c>
      <c r="E35" s="252">
        <f>SJ!I15</f>
        <v>110600000</v>
      </c>
    </row>
    <row r="36" spans="2:5" x14ac:dyDescent="0.25">
      <c r="B36" s="249"/>
      <c r="C36" s="250"/>
      <c r="D36" s="262" t="str">
        <f>SJ!J14</f>
        <v>4-1200</v>
      </c>
      <c r="E36" s="252">
        <f>SJ!J15</f>
        <v>2000000</v>
      </c>
    </row>
    <row r="37" spans="2:5" x14ac:dyDescent="0.25">
      <c r="B37" s="249"/>
      <c r="C37" s="250"/>
      <c r="D37" s="262" t="str">
        <f>SJ!K14</f>
        <v>2-1400</v>
      </c>
      <c r="E37" s="252">
        <f>SJ!K15</f>
        <v>16220000</v>
      </c>
    </row>
    <row r="38" spans="2:5" x14ac:dyDescent="0.25">
      <c r="B38" s="253"/>
      <c r="C38" s="250"/>
      <c r="D38" s="251"/>
      <c r="E38" s="260"/>
    </row>
    <row r="39" spans="2:5" x14ac:dyDescent="0.25">
      <c r="B39" s="249"/>
      <c r="C39" s="254"/>
      <c r="D39" s="251"/>
      <c r="E39" s="260"/>
    </row>
    <row r="40" spans="2:5" ht="15.75" thickBot="1" x14ac:dyDescent="0.3">
      <c r="B40" s="241"/>
      <c r="C40" s="242"/>
      <c r="D40" s="243"/>
      <c r="E40" s="244"/>
    </row>
    <row r="41" spans="2:5" ht="15.75" thickBot="1" x14ac:dyDescent="0.3">
      <c r="B41" s="255" t="s">
        <v>99</v>
      </c>
      <c r="C41" s="256">
        <f>SUM(C34:C40)</f>
        <v>291020000</v>
      </c>
      <c r="D41" s="257" t="s">
        <v>99</v>
      </c>
      <c r="E41" s="258">
        <f>SUM(E34:E40)</f>
        <v>291020000</v>
      </c>
    </row>
    <row r="43" spans="2:5" ht="15.75" thickBot="1" x14ac:dyDescent="0.3"/>
    <row r="44" spans="2:5" x14ac:dyDescent="0.25">
      <c r="B44" s="423" t="s">
        <v>233</v>
      </c>
      <c r="C44" s="424"/>
      <c r="D44" s="424"/>
      <c r="E44" s="425"/>
    </row>
    <row r="45" spans="2:5" x14ac:dyDescent="0.25">
      <c r="B45" s="426" t="s">
        <v>111</v>
      </c>
      <c r="C45" s="427"/>
      <c r="D45" s="427" t="s">
        <v>112</v>
      </c>
      <c r="E45" s="428"/>
    </row>
    <row r="46" spans="2:5" ht="15.75" thickBot="1" x14ac:dyDescent="0.3">
      <c r="B46" s="241" t="s">
        <v>0</v>
      </c>
      <c r="C46" s="242" t="s">
        <v>140</v>
      </c>
      <c r="D46" s="243" t="s">
        <v>0</v>
      </c>
      <c r="E46" s="244" t="s">
        <v>140</v>
      </c>
    </row>
    <row r="47" spans="2:5" x14ac:dyDescent="0.25">
      <c r="B47" s="263" t="str">
        <f>LEDGER!D132</f>
        <v>1-2110</v>
      </c>
      <c r="C47" s="246">
        <f>PJ!G14</f>
        <v>7600000</v>
      </c>
      <c r="D47" s="247" t="str">
        <f>PJ!I13</f>
        <v>2-1200</v>
      </c>
      <c r="E47" s="248">
        <f>PJ!I14</f>
        <v>83600000</v>
      </c>
    </row>
    <row r="48" spans="2:5" x14ac:dyDescent="0.25">
      <c r="B48" s="253" t="str">
        <f>PJ!H13</f>
        <v>1-1500</v>
      </c>
      <c r="C48" s="250">
        <f>PJ!H14</f>
        <v>76000000</v>
      </c>
      <c r="D48" s="251"/>
      <c r="E48" s="260"/>
    </row>
    <row r="49" spans="2:5" x14ac:dyDescent="0.25">
      <c r="B49" s="249"/>
      <c r="C49" s="250"/>
      <c r="D49" s="251"/>
      <c r="E49" s="260"/>
    </row>
    <row r="50" spans="2:5" x14ac:dyDescent="0.25">
      <c r="B50" s="249"/>
      <c r="C50" s="250"/>
      <c r="D50" s="251"/>
      <c r="E50" s="260"/>
    </row>
    <row r="51" spans="2:5" x14ac:dyDescent="0.25">
      <c r="B51" s="253"/>
      <c r="C51" s="250"/>
      <c r="D51" s="251"/>
      <c r="E51" s="260"/>
    </row>
    <row r="52" spans="2:5" x14ac:dyDescent="0.25">
      <c r="B52" s="249"/>
      <c r="C52" s="254"/>
      <c r="D52" s="251"/>
      <c r="E52" s="260"/>
    </row>
    <row r="53" spans="2:5" ht="15.75" thickBot="1" x14ac:dyDescent="0.3">
      <c r="B53" s="241"/>
      <c r="C53" s="242"/>
      <c r="D53" s="243"/>
      <c r="E53" s="244"/>
    </row>
    <row r="54" spans="2:5" ht="15.75" thickBot="1" x14ac:dyDescent="0.3">
      <c r="B54" s="255" t="s">
        <v>99</v>
      </c>
      <c r="C54" s="256">
        <f>SUM(C47:C53)</f>
        <v>83600000</v>
      </c>
      <c r="D54" s="257" t="s">
        <v>99</v>
      </c>
      <c r="E54" s="258">
        <f>SUM(E47:E53)</f>
        <v>83600000</v>
      </c>
    </row>
    <row r="56" spans="2:5" ht="15.75" thickBot="1" x14ac:dyDescent="0.3"/>
    <row r="57" spans="2:5" x14ac:dyDescent="0.25">
      <c r="B57" s="423" t="s">
        <v>232</v>
      </c>
      <c r="C57" s="424"/>
      <c r="D57" s="424"/>
      <c r="E57" s="425"/>
    </row>
    <row r="58" spans="2:5" x14ac:dyDescent="0.25">
      <c r="B58" s="426" t="s">
        <v>111</v>
      </c>
      <c r="C58" s="427"/>
      <c r="D58" s="427" t="s">
        <v>112</v>
      </c>
      <c r="E58" s="428"/>
    </row>
    <row r="59" spans="2:5" ht="15.75" thickBot="1" x14ac:dyDescent="0.3">
      <c r="B59" s="241" t="s">
        <v>0</v>
      </c>
      <c r="C59" s="242" t="s">
        <v>140</v>
      </c>
      <c r="D59" s="243" t="s">
        <v>0</v>
      </c>
      <c r="E59" s="244" t="s">
        <v>140</v>
      </c>
    </row>
    <row r="60" spans="2:5" ht="15.75" thickBot="1" x14ac:dyDescent="0.3">
      <c r="B60" s="245" t="str">
        <f>GJ!E7</f>
        <v>2-1200</v>
      </c>
      <c r="C60" s="246">
        <f>GJ!F7</f>
        <v>4840000</v>
      </c>
      <c r="D60" s="264" t="str">
        <f>GJ!E8</f>
        <v>1-1500</v>
      </c>
      <c r="E60" s="248">
        <f>GJ!G8</f>
        <v>4400000</v>
      </c>
    </row>
    <row r="61" spans="2:5" ht="15.75" thickBot="1" x14ac:dyDescent="0.3">
      <c r="B61" s="249"/>
      <c r="C61" s="250"/>
      <c r="D61" s="251" t="str">
        <f>GJ!E9</f>
        <v>1-2110</v>
      </c>
      <c r="E61" s="248">
        <f>GJ!G9</f>
        <v>440000</v>
      </c>
    </row>
    <row r="62" spans="2:5" x14ac:dyDescent="0.25">
      <c r="B62" s="249"/>
      <c r="C62" s="250"/>
      <c r="D62" s="251"/>
      <c r="E62" s="248"/>
    </row>
    <row r="63" spans="2:5" x14ac:dyDescent="0.25">
      <c r="B63" s="249"/>
      <c r="C63" s="250"/>
      <c r="D63" s="251"/>
      <c r="E63" s="260"/>
    </row>
    <row r="64" spans="2:5" x14ac:dyDescent="0.25">
      <c r="B64" s="253"/>
      <c r="C64" s="250"/>
      <c r="D64" s="251"/>
      <c r="E64" s="260"/>
    </row>
    <row r="65" spans="2:5" x14ac:dyDescent="0.25">
      <c r="B65" s="249"/>
      <c r="C65" s="254"/>
      <c r="D65" s="251"/>
      <c r="E65" s="260"/>
    </row>
    <row r="66" spans="2:5" ht="15.75" thickBot="1" x14ac:dyDescent="0.3">
      <c r="B66" s="241"/>
      <c r="C66" s="242"/>
      <c r="D66" s="243"/>
      <c r="E66" s="244"/>
    </row>
    <row r="67" spans="2:5" ht="15.75" thickBot="1" x14ac:dyDescent="0.3">
      <c r="B67" s="255" t="s">
        <v>99</v>
      </c>
      <c r="C67" s="256">
        <f>SUM(C60:C66)</f>
        <v>4840000</v>
      </c>
      <c r="D67" s="257" t="s">
        <v>99</v>
      </c>
      <c r="E67" s="258">
        <f>SUM(E60:E66)</f>
        <v>4840000</v>
      </c>
    </row>
    <row r="69" spans="2:5" ht="15.75" thickBot="1" x14ac:dyDescent="0.3"/>
    <row r="70" spans="2:5" x14ac:dyDescent="0.25">
      <c r="B70" s="423" t="s">
        <v>231</v>
      </c>
      <c r="C70" s="424"/>
      <c r="D70" s="424"/>
      <c r="E70" s="425"/>
    </row>
    <row r="71" spans="2:5" x14ac:dyDescent="0.25">
      <c r="B71" s="426" t="s">
        <v>111</v>
      </c>
      <c r="C71" s="427"/>
      <c r="D71" s="427" t="s">
        <v>112</v>
      </c>
      <c r="E71" s="428"/>
    </row>
    <row r="72" spans="2:5" ht="15.75" thickBot="1" x14ac:dyDescent="0.3">
      <c r="B72" s="241" t="s">
        <v>0</v>
      </c>
      <c r="C72" s="242" t="s">
        <v>140</v>
      </c>
      <c r="D72" s="243" t="s">
        <v>0</v>
      </c>
      <c r="E72" s="244" t="s">
        <v>140</v>
      </c>
    </row>
    <row r="73" spans="2:5" x14ac:dyDescent="0.25">
      <c r="B73" s="245" t="str">
        <f>PC!F7</f>
        <v>6-1100</v>
      </c>
      <c r="C73" s="246">
        <f>PC!G7</f>
        <v>900000</v>
      </c>
      <c r="D73" s="264" t="str">
        <f>NS!A7</f>
        <v>1-1200</v>
      </c>
      <c r="E73" s="248">
        <f>PC!H16</f>
        <v>4950000</v>
      </c>
    </row>
    <row r="74" spans="2:5" x14ac:dyDescent="0.25">
      <c r="B74" s="249" t="str">
        <f>PC!F8</f>
        <v>1-1600</v>
      </c>
      <c r="C74" s="250">
        <f>PC!G8</f>
        <v>950000</v>
      </c>
      <c r="D74" s="251"/>
      <c r="E74" s="260"/>
    </row>
    <row r="75" spans="2:5" x14ac:dyDescent="0.25">
      <c r="B75" s="249" t="str">
        <f>PC!F9</f>
        <v>2-1300</v>
      </c>
      <c r="C75" s="250">
        <f>PC!G9+PC!G10+PC!G11</f>
        <v>2200000</v>
      </c>
      <c r="D75" s="251"/>
      <c r="E75" s="260"/>
    </row>
    <row r="76" spans="2:5" x14ac:dyDescent="0.25">
      <c r="B76" s="259" t="str">
        <f>PC!F12</f>
        <v>6-2500</v>
      </c>
      <c r="C76" s="250">
        <f>PC!G12</f>
        <v>900000</v>
      </c>
      <c r="D76" s="251"/>
      <c r="E76" s="260"/>
    </row>
    <row r="77" spans="2:5" x14ac:dyDescent="0.25">
      <c r="B77" s="253"/>
      <c r="C77" s="250"/>
      <c r="D77" s="251"/>
      <c r="E77" s="260"/>
    </row>
    <row r="78" spans="2:5" x14ac:dyDescent="0.25">
      <c r="B78" s="249"/>
      <c r="C78" s="254"/>
      <c r="D78" s="251"/>
      <c r="E78" s="260"/>
    </row>
    <row r="79" spans="2:5" ht="15.75" thickBot="1" x14ac:dyDescent="0.3">
      <c r="B79" s="241"/>
      <c r="C79" s="242"/>
      <c r="D79" s="243"/>
      <c r="E79" s="244"/>
    </row>
    <row r="80" spans="2:5" ht="15.75" thickBot="1" x14ac:dyDescent="0.3">
      <c r="B80" s="255" t="s">
        <v>99</v>
      </c>
      <c r="C80" s="256">
        <f>SUM(C73:C79)</f>
        <v>4950000</v>
      </c>
      <c r="D80" s="257" t="s">
        <v>99</v>
      </c>
      <c r="E80" s="258">
        <f>SUM(E73:E79)</f>
        <v>4950000</v>
      </c>
    </row>
  </sheetData>
  <mergeCells count="21">
    <mergeCell ref="B70:E70"/>
    <mergeCell ref="B71:C71"/>
    <mergeCell ref="D71:E71"/>
    <mergeCell ref="B31:E31"/>
    <mergeCell ref="B32:C32"/>
    <mergeCell ref="D32:E32"/>
    <mergeCell ref="B44:E44"/>
    <mergeCell ref="B45:C45"/>
    <mergeCell ref="D45:E45"/>
    <mergeCell ref="B2:E2"/>
    <mergeCell ref="B1:E1"/>
    <mergeCell ref="B3:E3"/>
    <mergeCell ref="B57:E57"/>
    <mergeCell ref="B58:C58"/>
    <mergeCell ref="D58:E58"/>
    <mergeCell ref="B5:E5"/>
    <mergeCell ref="B6:C6"/>
    <mergeCell ref="D6:E6"/>
    <mergeCell ref="B18:E18"/>
    <mergeCell ref="B19:C19"/>
    <mergeCell ref="D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NS</vt:lpstr>
      <vt:lpstr>CRJ</vt:lpstr>
      <vt:lpstr>CDJ</vt:lpstr>
      <vt:lpstr>SJ</vt:lpstr>
      <vt:lpstr>PJ</vt:lpstr>
      <vt:lpstr>GJ</vt:lpstr>
      <vt:lpstr>PC</vt:lpstr>
      <vt:lpstr>IC</vt:lpstr>
      <vt:lpstr>REKAP</vt:lpstr>
      <vt:lpstr>LEDGER</vt:lpstr>
      <vt:lpstr>NS31</vt:lpstr>
      <vt:lpstr>AJP</vt:lpstr>
      <vt:lpstr>WS</vt:lpstr>
      <vt:lpstr>Laba rugi</vt:lpstr>
      <vt:lpstr>Perubahan Equitas</vt:lpstr>
      <vt:lpstr>Balance Sheet</vt:lpstr>
      <vt:lpstr>Cash Flow</vt:lpstr>
      <vt:lpstr>Closing</vt:lpstr>
      <vt:lpstr>TB after Closing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Ajil Yudistira</dc:creator>
  <cp:lastModifiedBy>LENOVO</cp:lastModifiedBy>
  <cp:lastPrinted>2022-08-16T06:05:20Z</cp:lastPrinted>
  <dcterms:created xsi:type="dcterms:W3CDTF">2021-01-13T04:48:52Z</dcterms:created>
  <dcterms:modified xsi:type="dcterms:W3CDTF">2022-08-16T06:11:01Z</dcterms:modified>
</cp:coreProperties>
</file>