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owerBI and Excel Projects\Data Analysis Awesome Chocolates\"/>
    </mc:Choice>
  </mc:AlternateContent>
  <bookViews>
    <workbookView xWindow="0" yWindow="0" windowWidth="23040" windowHeight="9375"/>
  </bookViews>
  <sheets>
    <sheet name="Data" sheetId="1" r:id="rId1"/>
    <sheet name="Quick Stats" sheetId="2" r:id="rId2"/>
    <sheet name="EDA" sheetId="3" r:id="rId3"/>
    <sheet name="Report 1" sheetId="4" r:id="rId4"/>
    <sheet name="Report1(Pivot)" sheetId="5" r:id="rId5"/>
    <sheet name="Top 5 Products" sheetId="9" r:id="rId6"/>
    <sheet name="Anomaly Detection" sheetId="10" r:id="rId7"/>
    <sheet name="SalesPerson by Country" sheetId="11" r:id="rId8"/>
    <sheet name="Profit by Product" sheetId="12" r:id="rId9"/>
    <sheet name="Dynamic Country-level report" sheetId="13" r:id="rId10"/>
    <sheet name="Products to Discontinue" sheetId="14" r:id="rId11"/>
  </sheets>
  <definedNames>
    <definedName name="_xlnm._FilterDatabase" localSheetId="0" hidden="1">Data!$C$11:$G$11</definedName>
    <definedName name="_xlnm._FilterDatabase" localSheetId="3" hidden="1">'Report 1'!$C$5:$F$11</definedName>
    <definedName name="Slicer_Geography">#N/A</definedName>
    <definedName name="Slicer_Geography1">#N/A</definedName>
    <definedName name="Slicer_Sales_Person">#N/A</definedName>
  </definedNames>
  <calcPr calcId="152511"/>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13" l="1"/>
  <c r="N13" i="13"/>
  <c r="N14" i="13"/>
  <c r="N15" i="13"/>
  <c r="N16" i="13"/>
  <c r="N17" i="13"/>
  <c r="N18" i="13"/>
  <c r="N19" i="13"/>
  <c r="N20" i="13"/>
  <c r="N21" i="13"/>
  <c r="N11" i="13"/>
  <c r="M11" i="13"/>
  <c r="O11" i="13" s="1"/>
  <c r="M12" i="13"/>
  <c r="O12" i="13" s="1"/>
  <c r="M13" i="13"/>
  <c r="O13" i="13" s="1"/>
  <c r="M14" i="13"/>
  <c r="O14" i="13" s="1"/>
  <c r="M15" i="13"/>
  <c r="O15" i="13" s="1"/>
  <c r="M16" i="13"/>
  <c r="O16" i="13" s="1"/>
  <c r="M17" i="13"/>
  <c r="O17" i="13" s="1"/>
  <c r="M18" i="13"/>
  <c r="O18" i="13" s="1"/>
  <c r="M19" i="13"/>
  <c r="O19" i="13" s="1"/>
  <c r="M20" i="13"/>
  <c r="O20" i="13" s="1"/>
  <c r="M21" i="13"/>
  <c r="O21" i="13" s="1"/>
  <c r="E16" i="13"/>
  <c r="E15" i="13"/>
  <c r="E14" i="13"/>
  <c r="E13" i="13"/>
  <c r="D15" i="13"/>
  <c r="D16" i="13"/>
  <c r="D13" i="13"/>
  <c r="E10" i="13"/>
  <c r="H12" i="1" l="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D14" i="13" l="1"/>
  <c r="F9" i="4"/>
  <c r="F7" i="4"/>
  <c r="F10" i="4"/>
  <c r="F11" i="4"/>
  <c r="F6" i="4"/>
  <c r="F8" i="4"/>
  <c r="D9" i="4"/>
  <c r="E9" i="4" s="1"/>
  <c r="D7" i="4"/>
  <c r="E7" i="4" s="1"/>
  <c r="D10" i="4"/>
  <c r="E10" i="4" s="1"/>
  <c r="D11" i="4"/>
  <c r="E11" i="4" s="1"/>
  <c r="D6" i="4"/>
  <c r="E6" i="4" s="1"/>
  <c r="D8" i="4"/>
  <c r="E8" i="4" s="1"/>
  <c r="D11" i="2"/>
  <c r="C11" i="2"/>
  <c r="C10" i="2"/>
  <c r="D10" i="2"/>
  <c r="D7" i="2"/>
  <c r="C7" i="2"/>
  <c r="D6" i="2"/>
  <c r="C6" i="2"/>
  <c r="D5" i="2"/>
  <c r="C5" i="2"/>
  <c r="D4" i="2"/>
  <c r="C4" i="2"/>
  <c r="D8" i="2" l="1"/>
  <c r="C8" i="2"/>
</calcChain>
</file>

<file path=xl/sharedStrings.xml><?xml version="1.0" encoding="utf-8"?>
<sst xmlns="http://schemas.openxmlformats.org/spreadsheetml/2006/main" count="2909" uniqueCount="93">
  <si>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</si>
  <si>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</si>
  <si>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</si>
  <si>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</si>
  <si>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</si>
  <si>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</si>
  <si>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</si>
  <si>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</si>
  <si>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</si>
  <si>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</si>
  <si>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</si>
  <si>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</si>
  <si>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</si>
  <si>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</si>
  <si>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</si>
  <si>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</si>
  <si>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</si>
  <si>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</si>
  <si>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</si>
  <si>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</si>
  <si>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</si>
  <si>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</si>
  <si>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</si>
  <si>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</si>
  <si>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</si>
  <si>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</si>
  <si>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</si>
  <si>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</si>
  <si>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</si>
  <si>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</si>
  <si>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</si>
  <si>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</si>
  <si>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</si>
  <si>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</si>
  <si>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</si>
  <si>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</si>
  <si>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</si>
  <si>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</si>
  <si>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</si>
  <si>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</si>
  <si>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</si>
  <si>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</si>
  <si>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</si>
  <si>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</si>
  <si>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</si>
  <si>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</si>
  <si>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</si>
  <si>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</si>
  <si>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</si>
  <si>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</si>
  <si>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</si>
  <si>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</si>
  <si>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</si>
  <si>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</si>
  <si>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</si>
  <si>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</si>
  <si>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Medain</t>
  </si>
  <si>
    <t>Quick Statistics of Data</t>
  </si>
  <si>
    <t>Min</t>
  </si>
  <si>
    <t>Max</t>
  </si>
  <si>
    <t>Range</t>
  </si>
  <si>
    <t>First Q</t>
  </si>
  <si>
    <t>Third Q</t>
  </si>
  <si>
    <t>Sales by Country</t>
  </si>
  <si>
    <t>Country</t>
  </si>
  <si>
    <t>Row Labels</t>
  </si>
  <si>
    <t>Grand Total</t>
  </si>
  <si>
    <t>Sum of Amount</t>
  </si>
  <si>
    <t>Sum of Units</t>
  </si>
  <si>
    <t>Bar(Amount)</t>
  </si>
  <si>
    <t>Sales by Country (Pivot Tables)</t>
  </si>
  <si>
    <t>Sum of Sales Per Unit</t>
  </si>
  <si>
    <t xml:space="preserve">                           Top 5 Products by $ per units</t>
  </si>
  <si>
    <t>Anomaly Detection in the Data</t>
  </si>
  <si>
    <t>Best and Worst performing SalesPerson by Country</t>
  </si>
  <si>
    <t>Best Performing SalesPerson</t>
  </si>
  <si>
    <t>Worst Performing SalesPerson</t>
  </si>
  <si>
    <t>Cost</t>
  </si>
  <si>
    <t>Profit by Product</t>
  </si>
  <si>
    <t>Sum of Total Profit</t>
  </si>
  <si>
    <t>Dynamic Country-level Sales Report</t>
  </si>
  <si>
    <t>Pick a Country :-</t>
  </si>
  <si>
    <t>Quick Summary</t>
  </si>
  <si>
    <t xml:space="preserve">Number of Transactions </t>
  </si>
  <si>
    <t>Sales</t>
  </si>
  <si>
    <t>Profit</t>
  </si>
  <si>
    <t>Quantity</t>
  </si>
  <si>
    <t>Total</t>
  </si>
  <si>
    <t>By Sales Person</t>
  </si>
  <si>
    <t>Target Sales</t>
  </si>
  <si>
    <t>Which products to discontinue ?</t>
  </si>
  <si>
    <t>Sum of Profit</t>
  </si>
  <si>
    <t>Sum of Profit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</si>
</sst>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409]* #,##0.00_);_([$$-409]* \(#,##0.00\);_([$$-409]* &quot;-&quot;??_);_(@_)"/>
    <numFmt numFmtId="167" formatCode="&quot;$&quot;#,##0.00"/>
    <numFmt numFmtId="168" formatCode="&quot;$&quot;#,##0"/>
    <numFmt numFmtId="169" formatCode="0.0"/>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8"/>
      <color theme="1"/>
      <name val="Calibri"/>
      <family val="2"/>
      <scheme val="minor"/>
    </font>
    <font>
      <b/>
      <sz val="20"/>
      <color theme="1"/>
      <name val="Calibri"/>
      <family val="2"/>
      <scheme val="minor"/>
    </font>
    <font>
      <sz val="11"/>
      <color theme="0" tint="-0.499984740745262"/>
      <name val="Calibri"/>
      <family val="2"/>
      <scheme val="minor"/>
    </font>
    <font>
      <b/>
      <sz val="22"/>
      <color theme="1"/>
      <name val="Calibri"/>
      <family val="2"/>
      <scheme val="minor"/>
    </font>
    <font>
      <b/>
      <sz val="14"/>
      <color rgb="FF00B050"/>
      <name val="Calibri"/>
      <family val="2"/>
      <scheme val="minor"/>
    </font>
    <font>
      <b/>
      <sz val="14"/>
      <color rgb="FFFFC000"/>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theme="7" tint="0.39997558519241921"/>
        <bgColor indexed="64"/>
      </patternFill>
    </fill>
  </fills>
  <borders count="5">
    <border>
      <left/>
      <right/>
      <top/>
      <bottom/>
      <diagonal/>
    </border>
    <border>
      <left/>
      <right/>
      <top style="dotted">
        <color theme="0" tint="-0.24994659260841701"/>
      </top>
      <bottom style="dotted">
        <color theme="0" tint="-0.24994659260841701"/>
      </bottom>
      <diagonal/>
    </border>
    <border>
      <left/>
      <right/>
      <top/>
      <bottom style="thin">
        <color theme="0" tint="-0.249977111117893"/>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56">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0" fillId="0" borderId="0" xfId="0" applyBorder="1"/>
    <xf numFmtId="166" fontId="0" fillId="0" borderId="0" xfId="2" applyNumberFormat="1" applyFont="1"/>
    <xf numFmtId="0" fontId="0" fillId="4" borderId="0" xfId="0" applyFont="1" applyFill="1" applyBorder="1" applyAlignment="1">
      <alignment horizontal="right"/>
    </xf>
    <xf numFmtId="164" fontId="2" fillId="0" borderId="0" xfId="2" applyNumberFormat="1" applyFont="1" applyBorder="1"/>
    <xf numFmtId="0" fontId="0" fillId="0" borderId="0" xfId="0" applyFont="1" applyBorder="1"/>
    <xf numFmtId="0" fontId="0" fillId="4" borderId="0" xfId="0" applyFont="1" applyFill="1" applyBorder="1"/>
    <xf numFmtId="164" fontId="0" fillId="0" borderId="0" xfId="0" applyNumberFormat="1" applyBorder="1"/>
    <xf numFmtId="165" fontId="5" fillId="0" borderId="0" xfId="1" applyNumberFormat="1" applyFont="1" applyBorder="1"/>
    <xf numFmtId="0" fontId="0" fillId="0" borderId="2" xfId="0" applyFont="1" applyBorder="1"/>
    <xf numFmtId="164" fontId="2" fillId="0" borderId="2" xfId="2" applyNumberFormat="1" applyFont="1" applyBorder="1"/>
    <xf numFmtId="164" fontId="0" fillId="0" borderId="2" xfId="0" applyNumberFormat="1" applyBorder="1"/>
    <xf numFmtId="165" fontId="5" fillId="0" borderId="2" xfId="1" applyNumberFormat="1" applyFont="1" applyBorder="1"/>
    <xf numFmtId="37" fontId="5" fillId="0" borderId="0" xfId="1" applyNumberFormat="1" applyFont="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8" fontId="0" fillId="0" borderId="0" xfId="0" applyNumberFormat="1"/>
    <xf numFmtId="0" fontId="6" fillId="4" borderId="0" xfId="0" applyFont="1" applyFill="1" applyAlignment="1"/>
    <xf numFmtId="0" fontId="0" fillId="0" borderId="0" xfId="0" applyAlignment="1">
      <alignment horizontal="left" indent="1"/>
    </xf>
    <xf numFmtId="0" fontId="7" fillId="0" borderId="0" xfId="0" applyFont="1"/>
    <xf numFmtId="0" fontId="8" fillId="0" borderId="0" xfId="0" applyFont="1"/>
    <xf numFmtId="0" fontId="9" fillId="0" borderId="0" xfId="0" applyFont="1"/>
    <xf numFmtId="0" fontId="1" fillId="0" borderId="0" xfId="0" pivotButton="1" applyFont="1"/>
    <xf numFmtId="0" fontId="10" fillId="0" borderId="0" xfId="0" applyFont="1"/>
    <xf numFmtId="0" fontId="11" fillId="6" borderId="0" xfId="0" applyFont="1" applyFill="1"/>
    <xf numFmtId="0" fontId="0" fillId="7" borderId="0" xfId="0" applyFill="1"/>
    <xf numFmtId="0" fontId="1" fillId="7" borderId="0" xfId="0" applyFont="1" applyFill="1" applyAlignment="1">
      <alignment horizontal="right"/>
    </xf>
    <xf numFmtId="0" fontId="1" fillId="7" borderId="0" xfId="0" applyFont="1" applyFill="1"/>
    <xf numFmtId="0" fontId="0" fillId="0" borderId="3" xfId="0" applyBorder="1"/>
    <xf numFmtId="168" fontId="0" fillId="0" borderId="0" xfId="0" applyNumberFormat="1" applyBorder="1"/>
    <xf numFmtId="0" fontId="0" fillId="0" borderId="4" xfId="0" applyBorder="1"/>
    <xf numFmtId="3" fontId="0" fillId="0" borderId="4" xfId="0" applyNumberFormat="1" applyBorder="1"/>
    <xf numFmtId="3" fontId="0" fillId="0" borderId="0" xfId="0" applyNumberFormat="1" applyBorder="1"/>
    <xf numFmtId="0" fontId="0" fillId="0" borderId="0" xfId="0" applyBorder="1" applyAlignment="1">
      <alignment horizontal="center"/>
    </xf>
    <xf numFmtId="168" fontId="0" fillId="0" borderId="4" xfId="0" applyNumberFormat="1" applyBorder="1"/>
    <xf numFmtId="0" fontId="0" fillId="0" borderId="4" xfId="0" applyBorder="1" applyAlignment="1">
      <alignment horizontal="center"/>
    </xf>
    <xf numFmtId="169" fontId="0" fillId="0" borderId="0" xfId="0" applyNumberFormat="1"/>
    <xf numFmtId="0" fontId="3" fillId="3" borderId="0" xfId="0" applyFont="1" applyFill="1" applyAlignment="1">
      <alignment horizontal="center"/>
    </xf>
    <xf numFmtId="0" fontId="4" fillId="3" borderId="0" xfId="0" applyFont="1" applyFill="1" applyAlignment="1">
      <alignment horizontal="center"/>
    </xf>
    <xf numFmtId="0" fontId="0" fillId="4" borderId="0" xfId="0" applyFont="1" applyFill="1" applyBorder="1" applyAlignment="1">
      <alignment horizontal="center"/>
    </xf>
    <xf numFmtId="0" fontId="6" fillId="4" borderId="0" xfId="0" applyFont="1" applyFill="1" applyAlignment="1">
      <alignment horizontal="center"/>
    </xf>
    <xf numFmtId="0" fontId="6" fillId="5" borderId="0" xfId="0" applyFont="1" applyFill="1" applyAlignment="1">
      <alignment horizontal="center"/>
    </xf>
    <xf numFmtId="0" fontId="4" fillId="5" borderId="0" xfId="0" applyFont="1" applyFill="1" applyAlignment="1">
      <alignment horizontal="center"/>
    </xf>
    <xf numFmtId="0" fontId="1" fillId="6" borderId="0" xfId="0" applyFont="1" applyFill="1" applyAlignment="1">
      <alignment horizontal="left"/>
    </xf>
    <xf numFmtId="0" fontId="4" fillId="4" borderId="0" xfId="0" applyFont="1" applyFill="1" applyAlignment="1">
      <alignment horizontal="center"/>
    </xf>
  </cellXfs>
  <cellStyles count="3">
    <cellStyle name="Comma" xfId="1" builtinId="3"/>
    <cellStyle name="Currency" xfId="2" builtinId="4"/>
    <cellStyle name="Normal" xfId="0" builtinId="0"/>
  </cellStyles>
  <dxfs count="18">
    <dxf>
      <font>
        <b/>
      </font>
    </dxf>
    <dxf>
      <font>
        <b/>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3" formatCode="#,##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numFmt numFmtId="0" formatCode="Genera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colors>
    <mruColors>
      <color rgb="FFD8EA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[Awesome_Chocolates_Analysis.xlsx]Report1(Pivot)!PivotTable1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'Report1(Pivot)'!$C$5</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'Report1(Pivot)'!$B$6:$B$11</c:f>
              <c:strCache>
                <c:ptCount val="6"/>
                <c:pt idx="0">
                  <c:v>India</c:v>
                </c:pt>
                <c:pt idx="1">
                  <c:v>Canada</c:v>
                </c:pt>
                <c:pt idx="2">
                  <c:v>New Zealand</c:v>
                </c:pt>
                <c:pt idx="3">
                  <c:v>USA</c:v>
                </c:pt>
                <c:pt idx="4">
                  <c:v>UK</c:v>
                </c:pt>
                <c:pt idx="5">
                  <c:v>Australia</c:v>
                </c:pt>
              </c:strCache>
            </c:strRef>
          </c:cat>
          <c:val>
            <c:numRef>
              <c:f>'Report1(Pivot)'!$C$6:$C$11</c:f>
              <c:numCache>
                <c:formatCode>"$"#,##0</c:formatCode>
                <c:ptCount val="6"/>
                <c:pt idx="0">
                  <c:v>252469</c:v>
                </c:pt>
                <c:pt idx="1">
                  <c:v>237944</c:v>
                </c:pt>
                <c:pt idx="2">
                  <c:v>218813</c:v>
                </c:pt>
                <c:pt idx="3">
                  <c:v>189434</c:v>
                </c:pt>
                <c:pt idx="4">
                  <c:v>173530</c:v>
                </c:pt>
                <c:pt idx="5">
                  <c:v>168679</c:v>
                </c:pt>
              </c:numCache>
            </c:numRef>
          </c:val>
        </c:ser>
        <c:ser>
          <c:idx val="1"/>
          <c:order val="1"/>
          <c:tx>
            <c:strRef>
              <c:f>'Report1(Pivot)'!$D$5</c:f>
              <c:strCache>
                <c:ptCount val="1"/>
                <c:pt idx="0">
                  <c:v>Bar(Amount)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'Report1(Pivot)'!$B$6:$B$11</c:f>
              <c:strCache>
                <c:ptCount val="6"/>
                <c:pt idx="0">
                  <c:v>India</c:v>
                </c:pt>
                <c:pt idx="1">
                  <c:v>Canada</c:v>
                </c:pt>
                <c:pt idx="2">
                  <c:v>New Zealand</c:v>
                </c:pt>
                <c:pt idx="3">
                  <c:v>USA</c:v>
                </c:pt>
                <c:pt idx="4">
                  <c:v>UK</c:v>
                </c:pt>
                <c:pt idx="5">
                  <c:v>Australia</c:v>
                </c:pt>
              </c:strCache>
            </c:strRef>
          </c:cat>
          <c:val>
            <c:numRef>
              <c:f>'Report1(Pivot)'!$D$6:$D$11</c:f>
              <c:numCache>
                <c:formatCode>General</c:formatCode>
                <c:ptCount val="6"/>
                <c:pt idx="0">
                  <c:v>252469</c:v>
                </c:pt>
                <c:pt idx="1">
                  <c:v>237944</c:v>
                </c:pt>
                <c:pt idx="2">
                  <c:v>218813</c:v>
                </c:pt>
                <c:pt idx="3">
                  <c:v>189434</c:v>
                </c:pt>
                <c:pt idx="4">
                  <c:v>173530</c:v>
                </c:pt>
                <c:pt idx="5">
                  <c:v>168679</c:v>
                </c:pt>
              </c:numCache>
            </c:numRef>
          </c:val>
        </c:ser>
        <c:ser>
          <c:idx val="2"/>
          <c:order val="2"/>
          <c:tx>
            <c:strRef>
              <c:f>'Report1(Pivot)'!$E$5</c:f>
              <c:strCache>
                <c:ptCount val="1"/>
                <c:pt idx="0">
                  <c:v>Sum of Units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'Report1(Pivot)'!$B$6:$B$11</c:f>
              <c:strCache>
                <c:ptCount val="6"/>
                <c:pt idx="0">
                  <c:v>India</c:v>
                </c:pt>
                <c:pt idx="1">
                  <c:v>Canada</c:v>
                </c:pt>
                <c:pt idx="2">
                  <c:v>New Zealand</c:v>
                </c:pt>
                <c:pt idx="3">
                  <c:v>USA</c:v>
                </c:pt>
                <c:pt idx="4">
                  <c:v>UK</c:v>
                </c:pt>
                <c:pt idx="5">
                  <c:v>Australia</c:v>
                </c:pt>
              </c:strCache>
            </c:strRef>
          </c:cat>
          <c:val>
            <c:numRef>
              <c:f>'Report1(Pivot)'!$E$6:$E$11</c:f>
              <c:numCache>
                <c:formatCode>#,##0</c:formatCode>
                <c:ptCount val="6"/>
                <c:pt idx="0">
                  <c:v>8760</c:v>
                </c:pt>
                <c:pt idx="1">
                  <c:v>7302</c:v>
                </c:pt>
                <c:pt idx="2">
                  <c:v>7431</c:v>
                </c:pt>
                <c:pt idx="3">
                  <c:v>10158</c:v>
                </c:pt>
                <c:pt idx="4">
                  <c:v>5745</c:v>
                </c:pt>
                <c:pt idx="5">
                  <c:v>6264</c:v>
                </c:pt>
              </c:numCache>
            </c:numRef>
          </c:val>
        </c:ser>
        <c:dLbls>
          <c:showLegendKey val="0"/>
          <c:showVal val="0"/>
          <c:showCatName val="0"/>
          <c:showSerName val="0"/>
          <c:showPercent val="0"/>
          <c:showBubbleSize val="0"/>
        </c:dLbls>
        <c:gapWidth val="100"/>
        <c:overlap val="-24"/>
        <c:axId val="-637060960"/>
        <c:axId val="-637059328"/>
      </c:barChart>
      <c:catAx>
        <c:axId val="-6370609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059328"/>
        <c:crosses val="autoZero"/>
        <c:auto val="1"/>
        <c:lblAlgn val="ctr"/>
        <c:lblOffset val="100"/>
        <c:noMultiLvlLbl val="0"/>
      </c:catAx>
      <c:valAx>
        <c:axId val="-63705932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706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Pt>
            <c:idx val="17"/>
            <c:marker>
              <c:symbol val="circle"/>
              <c:size val="5"/>
              <c:spPr>
                <a:solidFill>
                  <a:schemeClr val="accent1"/>
                </a:solidFill>
                <a:ln w="9525">
                  <a:solidFill>
                    <a:schemeClr val="accent1"/>
                  </a:solidFill>
                </a:ln>
                <a:effectLst/>
              </c:spPr>
            </c:marker>
            <c:bubble3D val="0"/>
            <c:spPr>
              <a:ln w="25400" cap="rnd">
                <a:noFill/>
                <a:round/>
              </a:ln>
              <a:effectLst/>
            </c:spPr>
          </c:dPt>
          <c:trendline>
            <c:spPr>
              <a:ln w="19050" cap="rnd">
                <a:solidFill>
                  <a:schemeClr val="accent1"/>
                </a:solidFill>
                <a:prstDash val="sysDot"/>
              </a:ln>
              <a:effectLst/>
            </c:spPr>
            <c:trendlineType val="linear"/>
            <c:dispRSqr val="0"/>
            <c:dispEq val="0"/>
          </c:trendline>
          <c:xVal>
            <c:numRef>
              <c:f>'Anomaly Detection'!$Q$6:$Q$305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Detection'!$R$6:$R$305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637060416"/>
        <c:axId val="-637051168"/>
      </c:scatterChart>
      <c:valAx>
        <c:axId val="-637060416"/>
        <c:scaling>
          <c:orientation val="minMax"/>
        </c:scaling>
        <c:delete val="0"/>
        <c:axPos val="b"/>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51168"/>
        <c:crosses val="autoZero"/>
        <c:crossBetween val="midCat"/>
      </c:valAx>
      <c:valAx>
        <c:axId val="-637051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6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xmlns=""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27017</xdr:colOff>
      <xdr:row>3</xdr:row>
      <xdr:rowOff>9006</xdr:rowOff>
    </xdr:from>
    <xdr:to>
      <xdr:col>14</xdr:col>
      <xdr:colOff>72737</xdr:colOff>
      <xdr:row>12</xdr:row>
      <xdr:rowOff>77586</xdr:rowOff>
    </xdr:to>
    <mc:AlternateContent xmlns:mc="http://schemas.openxmlformats.org/markup-compatibility/2006" xmlns:a14="http://schemas.microsoft.com/office/drawing/2010/main">
      <mc:Choice Requires="a14">
        <xdr:graphicFrame macro="">
          <xdr:nvGraphicFramePr>
            <xdr:cNvPr id="3"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150726" y="764079"/>
              <a:ext cx="3703320" cy="1689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601287</xdr:colOff>
      <xdr:row>12</xdr:row>
      <xdr:rowOff>103909</xdr:rowOff>
    </xdr:from>
    <xdr:to>
      <xdr:col>7</xdr:col>
      <xdr:colOff>6928</xdr:colOff>
      <xdr:row>26</xdr:row>
      <xdr:rowOff>103908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6</xdr:row>
      <xdr:rowOff>175260</xdr:rowOff>
    </xdr:from>
    <xdr:to>
      <xdr:col>10</xdr:col>
      <xdr:colOff>297180</xdr:colOff>
      <xdr:row>21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22134</xdr:colOff>
      <xdr:row>3</xdr:row>
      <xdr:rowOff>22861</xdr:rowOff>
    </xdr:from>
    <xdr:to>
      <xdr:col>7</xdr:col>
      <xdr:colOff>87086</xdr:colOff>
      <xdr:row>13</xdr:row>
      <xdr:rowOff>152400</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949734" y="748575"/>
              <a:ext cx="1835695" cy="1943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1</xdr:row>
      <xdr:rowOff>167640</xdr:rowOff>
    </xdr:from>
    <xdr:to>
      <xdr:col>11</xdr:col>
      <xdr:colOff>0</xdr:colOff>
      <xdr:row>15</xdr:row>
      <xdr:rowOff>74295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816436" y="493222"/>
              <a:ext cx="1828800" cy="2428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00.978231712965" createdVersion="5" refreshedVersion="5" minRefreshableVersion="3" recordCount="300">
  <cacheSource type="worksheet">
    <worksheetSource name="Data1"/>
  </cacheSource>
  <cacheFields count="11">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 name="Profit" numFmtId="0">
      <sharedItems containsSemiMixedTypes="0" containsString="0" containsNumber="1" minValue="-7884.8700000000008" maxValue="15841.19"/>
    </cacheField>
    <cacheField name="Sales Per Unit" numFmtId="0" formula="Amount/Units" databaseField="0"/>
    <cacheField name="Total Profit" numFmtId="0" formula="Amount-Cost" databaseField="0"/>
    <cacheField name="Profit %" numFmtId="0" formula="(Profit/Amount)*1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n v="1651.8600000000001"/>
    <n v="-27.860000000000127"/>
  </r>
  <r>
    <x v="1"/>
    <x v="1"/>
    <x v="1"/>
    <n v="6706"/>
    <n v="459"/>
    <n v="8.65"/>
    <n v="3970.3500000000004"/>
    <n v="2735.6499999999996"/>
  </r>
  <r>
    <x v="2"/>
    <x v="1"/>
    <x v="2"/>
    <n v="959"/>
    <n v="147"/>
    <n v="11.88"/>
    <n v="1746.3600000000001"/>
    <n v="-787.36000000000013"/>
  </r>
  <r>
    <x v="3"/>
    <x v="2"/>
    <x v="3"/>
    <n v="9632"/>
    <n v="288"/>
    <n v="6.47"/>
    <n v="1863.36"/>
    <n v="7768.64"/>
  </r>
  <r>
    <x v="4"/>
    <x v="3"/>
    <x v="4"/>
    <n v="2100"/>
    <n v="414"/>
    <n v="13.15"/>
    <n v="5444.1"/>
    <n v="-3344.1000000000004"/>
  </r>
  <r>
    <x v="0"/>
    <x v="1"/>
    <x v="5"/>
    <n v="8869"/>
    <n v="432"/>
    <n v="12.37"/>
    <n v="5343.8399999999992"/>
    <n v="3525.1600000000008"/>
  </r>
  <r>
    <x v="4"/>
    <x v="4"/>
    <x v="6"/>
    <n v="2681"/>
    <n v="54"/>
    <n v="5.79"/>
    <n v="312.66000000000003"/>
    <n v="2368.34"/>
  </r>
  <r>
    <x v="1"/>
    <x v="1"/>
    <x v="7"/>
    <n v="5012"/>
    <n v="210"/>
    <n v="9.77"/>
    <n v="2051.6999999999998"/>
    <n v="2960.3"/>
  </r>
  <r>
    <x v="5"/>
    <x v="4"/>
    <x v="8"/>
    <n v="1281"/>
    <n v="75"/>
    <n v="11.7"/>
    <n v="877.5"/>
    <n v="403.5"/>
  </r>
  <r>
    <x v="6"/>
    <x v="0"/>
    <x v="8"/>
    <n v="4991"/>
    <n v="12"/>
    <n v="11.7"/>
    <n v="140.39999999999998"/>
    <n v="4850.6000000000004"/>
  </r>
  <r>
    <x v="7"/>
    <x v="3"/>
    <x v="4"/>
    <n v="1785"/>
    <n v="462"/>
    <n v="13.15"/>
    <n v="6075.3"/>
    <n v="-4290.3"/>
  </r>
  <r>
    <x v="8"/>
    <x v="0"/>
    <x v="9"/>
    <n v="3983"/>
    <n v="144"/>
    <n v="3.11"/>
    <n v="447.84"/>
    <n v="3535.16"/>
  </r>
  <r>
    <x v="2"/>
    <x v="4"/>
    <x v="10"/>
    <n v="2646"/>
    <n v="120"/>
    <n v="8.7899999999999991"/>
    <n v="1054.8"/>
    <n v="1591.2"/>
  </r>
  <r>
    <x v="7"/>
    <x v="5"/>
    <x v="11"/>
    <n v="252"/>
    <n v="54"/>
    <n v="9.33"/>
    <n v="503.82"/>
    <n v="-251.82"/>
  </r>
  <r>
    <x v="8"/>
    <x v="1"/>
    <x v="4"/>
    <n v="2464"/>
    <n v="234"/>
    <n v="13.15"/>
    <n v="3077.1"/>
    <n v="-613.09999999999991"/>
  </r>
  <r>
    <x v="8"/>
    <x v="1"/>
    <x v="12"/>
    <n v="2114"/>
    <n v="66"/>
    <n v="7.16"/>
    <n v="472.56"/>
    <n v="1641.44"/>
  </r>
  <r>
    <x v="4"/>
    <x v="0"/>
    <x v="6"/>
    <n v="7693"/>
    <n v="87"/>
    <n v="5.79"/>
    <n v="503.73"/>
    <n v="7189.27"/>
  </r>
  <r>
    <x v="6"/>
    <x v="5"/>
    <x v="13"/>
    <n v="15610"/>
    <n v="339"/>
    <n v="10.62"/>
    <n v="3600.18"/>
    <n v="12009.82"/>
  </r>
  <r>
    <x v="3"/>
    <x v="5"/>
    <x v="7"/>
    <n v="336"/>
    <n v="144"/>
    <n v="9.77"/>
    <n v="1406.8799999999999"/>
    <n v="-1070.8799999999999"/>
  </r>
  <r>
    <x v="7"/>
    <x v="3"/>
    <x v="13"/>
    <n v="9443"/>
    <n v="162"/>
    <n v="10.62"/>
    <n v="1720.4399999999998"/>
    <n v="7722.56"/>
  </r>
  <r>
    <x v="2"/>
    <x v="5"/>
    <x v="14"/>
    <n v="8155"/>
    <n v="90"/>
    <n v="6.49"/>
    <n v="584.1"/>
    <n v="7570.9"/>
  </r>
  <r>
    <x v="1"/>
    <x v="4"/>
    <x v="14"/>
    <n v="1701"/>
    <n v="234"/>
    <n v="6.49"/>
    <n v="1518.66"/>
    <n v="182.33999999999992"/>
  </r>
  <r>
    <x v="9"/>
    <x v="4"/>
    <x v="7"/>
    <n v="2205"/>
    <n v="141"/>
    <n v="9.77"/>
    <n v="1377.57"/>
    <n v="827.43000000000006"/>
  </r>
  <r>
    <x v="1"/>
    <x v="0"/>
    <x v="15"/>
    <n v="1771"/>
    <n v="204"/>
    <n v="7.64"/>
    <n v="1558.56"/>
    <n v="212.44000000000005"/>
  </r>
  <r>
    <x v="3"/>
    <x v="1"/>
    <x v="16"/>
    <n v="2114"/>
    <n v="186"/>
    <n v="11.73"/>
    <n v="2181.7800000000002"/>
    <n v="-67.7800000000002"/>
  </r>
  <r>
    <x v="3"/>
    <x v="2"/>
    <x v="11"/>
    <n v="10311"/>
    <n v="231"/>
    <n v="9.33"/>
    <n v="2155.23"/>
    <n v="8155.77"/>
  </r>
  <r>
    <x v="8"/>
    <x v="3"/>
    <x v="10"/>
    <n v="21"/>
    <n v="168"/>
    <n v="8.7899999999999991"/>
    <n v="1476.7199999999998"/>
    <n v="-1455.7199999999998"/>
  </r>
  <r>
    <x v="9"/>
    <x v="1"/>
    <x v="13"/>
    <n v="1974"/>
    <n v="195"/>
    <n v="10.62"/>
    <n v="2070.8999999999996"/>
    <n v="-96.899999999999636"/>
  </r>
  <r>
    <x v="6"/>
    <x v="2"/>
    <x v="14"/>
    <n v="6314"/>
    <n v="15"/>
    <n v="6.49"/>
    <n v="97.350000000000009"/>
    <n v="6216.65"/>
  </r>
  <r>
    <x v="9"/>
    <x v="0"/>
    <x v="14"/>
    <n v="4683"/>
    <n v="30"/>
    <n v="6.49"/>
    <n v="194.70000000000002"/>
    <n v="4488.3"/>
  </r>
  <r>
    <x v="3"/>
    <x v="0"/>
    <x v="17"/>
    <n v="6398"/>
    <n v="102"/>
    <n v="4.97"/>
    <n v="506.94"/>
    <n v="5891.06"/>
  </r>
  <r>
    <x v="7"/>
    <x v="1"/>
    <x v="15"/>
    <n v="553"/>
    <n v="15"/>
    <n v="7.64"/>
    <n v="114.6"/>
    <n v="438.4"/>
  </r>
  <r>
    <x v="1"/>
    <x v="3"/>
    <x v="0"/>
    <n v="7021"/>
    <n v="183"/>
    <n v="14.49"/>
    <n v="2651.67"/>
    <n v="4369.33"/>
  </r>
  <r>
    <x v="0"/>
    <x v="3"/>
    <x v="7"/>
    <n v="5817"/>
    <n v="12"/>
    <n v="9.77"/>
    <n v="117.24"/>
    <n v="5699.76"/>
  </r>
  <r>
    <x v="3"/>
    <x v="3"/>
    <x v="8"/>
    <n v="3976"/>
    <n v="72"/>
    <n v="11.7"/>
    <n v="842.4"/>
    <n v="3133.6"/>
  </r>
  <r>
    <x v="4"/>
    <x v="4"/>
    <x v="18"/>
    <n v="1134"/>
    <n v="282"/>
    <n v="16.73"/>
    <n v="4717.8599999999997"/>
    <n v="-3583.8599999999997"/>
  </r>
  <r>
    <x v="7"/>
    <x v="3"/>
    <x v="19"/>
    <n v="6027"/>
    <n v="144"/>
    <n v="10.38"/>
    <n v="1494.72"/>
    <n v="4532.28"/>
  </r>
  <r>
    <x v="4"/>
    <x v="0"/>
    <x v="10"/>
    <n v="1904"/>
    <n v="405"/>
    <n v="8.7899999999999991"/>
    <n v="3559.95"/>
    <n v="-1655.9499999999998"/>
  </r>
  <r>
    <x v="5"/>
    <x v="5"/>
    <x v="1"/>
    <n v="3262"/>
    <n v="75"/>
    <n v="8.65"/>
    <n v="648.75"/>
    <n v="2613.25"/>
  </r>
  <r>
    <x v="0"/>
    <x v="5"/>
    <x v="18"/>
    <n v="2289"/>
    <n v="135"/>
    <n v="16.73"/>
    <n v="2258.5500000000002"/>
    <n v="30.449999999999818"/>
  </r>
  <r>
    <x v="6"/>
    <x v="5"/>
    <x v="18"/>
    <n v="6986"/>
    <n v="21"/>
    <n v="16.73"/>
    <n v="351.33"/>
    <n v="6634.67"/>
  </r>
  <r>
    <x v="7"/>
    <x v="4"/>
    <x v="14"/>
    <n v="4417"/>
    <n v="153"/>
    <n v="6.49"/>
    <n v="992.97"/>
    <n v="3424.0299999999997"/>
  </r>
  <r>
    <x v="4"/>
    <x v="5"/>
    <x v="16"/>
    <n v="1442"/>
    <n v="15"/>
    <n v="11.73"/>
    <n v="175.95000000000002"/>
    <n v="1266.05"/>
  </r>
  <r>
    <x v="8"/>
    <x v="1"/>
    <x v="8"/>
    <n v="2415"/>
    <n v="255"/>
    <n v="11.7"/>
    <n v="2983.5"/>
    <n v="-568.5"/>
  </r>
  <r>
    <x v="7"/>
    <x v="0"/>
    <x v="15"/>
    <n v="238"/>
    <n v="18"/>
    <n v="7.64"/>
    <n v="137.51999999999998"/>
    <n v="100.48000000000002"/>
  </r>
  <r>
    <x v="4"/>
    <x v="0"/>
    <x v="14"/>
    <n v="4949"/>
    <n v="189"/>
    <n v="6.49"/>
    <n v="1226.6100000000001"/>
    <n v="3722.39"/>
  </r>
  <r>
    <x v="6"/>
    <x v="4"/>
    <x v="1"/>
    <n v="5075"/>
    <n v="21"/>
    <n v="8.65"/>
    <n v="181.65"/>
    <n v="4893.3500000000004"/>
  </r>
  <r>
    <x v="8"/>
    <x v="2"/>
    <x v="10"/>
    <n v="9198"/>
    <n v="36"/>
    <n v="8.7899999999999991"/>
    <n v="316.43999999999994"/>
    <n v="8881.56"/>
  </r>
  <r>
    <x v="4"/>
    <x v="5"/>
    <x v="12"/>
    <n v="3339"/>
    <n v="75"/>
    <n v="7.16"/>
    <n v="537"/>
    <n v="2802"/>
  </r>
  <r>
    <x v="0"/>
    <x v="5"/>
    <x v="9"/>
    <n v="5019"/>
    <n v="156"/>
    <n v="3.11"/>
    <n v="485.15999999999997"/>
    <n v="4533.84"/>
  </r>
  <r>
    <x v="6"/>
    <x v="2"/>
    <x v="10"/>
    <n v="16184"/>
    <n v="39"/>
    <n v="8.7899999999999991"/>
    <n v="342.80999999999995"/>
    <n v="15841.19"/>
  </r>
  <r>
    <x v="4"/>
    <x v="2"/>
    <x v="20"/>
    <n v="497"/>
    <n v="63"/>
    <n v="9"/>
    <n v="567"/>
    <n v="-70"/>
  </r>
  <r>
    <x v="7"/>
    <x v="2"/>
    <x v="12"/>
    <n v="8211"/>
    <n v="75"/>
    <n v="7.16"/>
    <n v="537"/>
    <n v="7674"/>
  </r>
  <r>
    <x v="7"/>
    <x v="4"/>
    <x v="19"/>
    <n v="6580"/>
    <n v="183"/>
    <n v="10.38"/>
    <n v="1899.5400000000002"/>
    <n v="4680.46"/>
  </r>
  <r>
    <x v="3"/>
    <x v="1"/>
    <x v="11"/>
    <n v="4760"/>
    <n v="69"/>
    <n v="9.33"/>
    <n v="643.77"/>
    <n v="4116.2299999999996"/>
  </r>
  <r>
    <x v="0"/>
    <x v="2"/>
    <x v="4"/>
    <n v="5439"/>
    <n v="30"/>
    <n v="13.15"/>
    <n v="394.5"/>
    <n v="5044.5"/>
  </r>
  <r>
    <x v="3"/>
    <x v="5"/>
    <x v="9"/>
    <n v="1463"/>
    <n v="39"/>
    <n v="3.11"/>
    <n v="121.28999999999999"/>
    <n v="1341.71"/>
  </r>
  <r>
    <x v="8"/>
    <x v="5"/>
    <x v="1"/>
    <n v="7777"/>
    <n v="504"/>
    <n v="8.65"/>
    <n v="4359.6000000000004"/>
    <n v="3417.3999999999996"/>
  </r>
  <r>
    <x v="2"/>
    <x v="0"/>
    <x v="12"/>
    <n v="1085"/>
    <n v="273"/>
    <n v="7.16"/>
    <n v="1954.68"/>
    <n v="-869.68000000000006"/>
  </r>
  <r>
    <x v="6"/>
    <x v="0"/>
    <x v="6"/>
    <n v="182"/>
    <n v="48"/>
    <n v="5.79"/>
    <n v="277.92"/>
    <n v="-95.920000000000016"/>
  </r>
  <r>
    <x v="4"/>
    <x v="5"/>
    <x v="18"/>
    <n v="4242"/>
    <n v="207"/>
    <n v="16.73"/>
    <n v="3463.11"/>
    <n v="778.88999999999987"/>
  </r>
  <r>
    <x v="4"/>
    <x v="2"/>
    <x v="1"/>
    <n v="6118"/>
    <n v="9"/>
    <n v="8.65"/>
    <n v="77.850000000000009"/>
    <n v="6040.15"/>
  </r>
  <r>
    <x v="9"/>
    <x v="2"/>
    <x v="14"/>
    <n v="2317"/>
    <n v="261"/>
    <n v="6.49"/>
    <n v="1693.89"/>
    <n v="623.1099999999999"/>
  </r>
  <r>
    <x v="4"/>
    <x v="4"/>
    <x v="10"/>
    <n v="938"/>
    <n v="6"/>
    <n v="8.7899999999999991"/>
    <n v="52.739999999999995"/>
    <n v="885.26"/>
  </r>
  <r>
    <x v="1"/>
    <x v="0"/>
    <x v="16"/>
    <n v="9709"/>
    <n v="30"/>
    <n v="11.73"/>
    <n v="351.90000000000003"/>
    <n v="9357.1"/>
  </r>
  <r>
    <x v="5"/>
    <x v="5"/>
    <x v="13"/>
    <n v="2205"/>
    <n v="138"/>
    <n v="10.62"/>
    <n v="1465.56"/>
    <n v="739.44"/>
  </r>
  <r>
    <x v="5"/>
    <x v="0"/>
    <x v="9"/>
    <n v="4487"/>
    <n v="111"/>
    <n v="3.11"/>
    <n v="345.21"/>
    <n v="4141.79"/>
  </r>
  <r>
    <x v="6"/>
    <x v="1"/>
    <x v="3"/>
    <n v="2415"/>
    <n v="15"/>
    <n v="6.47"/>
    <n v="97.05"/>
    <n v="2317.9499999999998"/>
  </r>
  <r>
    <x v="0"/>
    <x v="5"/>
    <x v="15"/>
    <n v="4018"/>
    <n v="162"/>
    <n v="7.64"/>
    <n v="1237.6799999999998"/>
    <n v="2780.32"/>
  </r>
  <r>
    <x v="6"/>
    <x v="5"/>
    <x v="15"/>
    <n v="861"/>
    <n v="195"/>
    <n v="7.64"/>
    <n v="1489.8"/>
    <n v="-628.79999999999995"/>
  </r>
  <r>
    <x v="9"/>
    <x v="4"/>
    <x v="8"/>
    <n v="5586"/>
    <n v="525"/>
    <n v="11.7"/>
    <n v="6142.5"/>
    <n v="-556.5"/>
  </r>
  <r>
    <x v="5"/>
    <x v="5"/>
    <x v="5"/>
    <n v="2226"/>
    <n v="48"/>
    <n v="12.37"/>
    <n v="593.76"/>
    <n v="1632.24"/>
  </r>
  <r>
    <x v="2"/>
    <x v="5"/>
    <x v="19"/>
    <n v="14329"/>
    <n v="150"/>
    <n v="10.38"/>
    <n v="1557.0000000000002"/>
    <n v="12772"/>
  </r>
  <r>
    <x v="2"/>
    <x v="5"/>
    <x v="13"/>
    <n v="8463"/>
    <n v="492"/>
    <n v="10.62"/>
    <n v="5225.04"/>
    <n v="3237.96"/>
  </r>
  <r>
    <x v="6"/>
    <x v="5"/>
    <x v="12"/>
    <n v="2891"/>
    <n v="102"/>
    <n v="7.16"/>
    <n v="730.32"/>
    <n v="2160.6799999999998"/>
  </r>
  <r>
    <x v="8"/>
    <x v="2"/>
    <x v="14"/>
    <n v="3773"/>
    <n v="165"/>
    <n v="6.49"/>
    <n v="1070.8500000000001"/>
    <n v="2702.1499999999996"/>
  </r>
  <r>
    <x v="3"/>
    <x v="2"/>
    <x v="19"/>
    <n v="854"/>
    <n v="309"/>
    <n v="10.38"/>
    <n v="3207.42"/>
    <n v="-2353.42"/>
  </r>
  <r>
    <x v="4"/>
    <x v="2"/>
    <x v="9"/>
    <n v="4970"/>
    <n v="156"/>
    <n v="3.11"/>
    <n v="485.15999999999997"/>
    <n v="4484.84"/>
  </r>
  <r>
    <x v="2"/>
    <x v="1"/>
    <x v="21"/>
    <n v="98"/>
    <n v="159"/>
    <n v="5.6"/>
    <n v="890.4"/>
    <n v="-792.4"/>
  </r>
  <r>
    <x v="6"/>
    <x v="1"/>
    <x v="16"/>
    <n v="13391"/>
    <n v="201"/>
    <n v="11.73"/>
    <n v="2357.73"/>
    <n v="11033.27"/>
  </r>
  <r>
    <x v="1"/>
    <x v="3"/>
    <x v="6"/>
    <n v="8890"/>
    <n v="210"/>
    <n v="5.79"/>
    <n v="1215.9000000000001"/>
    <n v="7674.1"/>
  </r>
  <r>
    <x v="7"/>
    <x v="4"/>
    <x v="11"/>
    <n v="56"/>
    <n v="51"/>
    <n v="9.33"/>
    <n v="475.83"/>
    <n v="-419.83"/>
  </r>
  <r>
    <x v="8"/>
    <x v="2"/>
    <x v="4"/>
    <n v="3339"/>
    <n v="39"/>
    <n v="13.15"/>
    <n v="512.85"/>
    <n v="2826.15"/>
  </r>
  <r>
    <x v="9"/>
    <x v="1"/>
    <x v="3"/>
    <n v="3808"/>
    <n v="279"/>
    <n v="6.47"/>
    <n v="1805.1299999999999"/>
    <n v="2002.8700000000001"/>
  </r>
  <r>
    <x v="9"/>
    <x v="4"/>
    <x v="11"/>
    <n v="63"/>
    <n v="123"/>
    <n v="9.33"/>
    <n v="1147.5899999999999"/>
    <n v="-1084.5899999999999"/>
  </r>
  <r>
    <x v="7"/>
    <x v="3"/>
    <x v="18"/>
    <n v="7812"/>
    <n v="81"/>
    <n v="16.73"/>
    <n v="1355.13"/>
    <n v="6456.87"/>
  </r>
  <r>
    <x v="0"/>
    <x v="0"/>
    <x v="15"/>
    <n v="7693"/>
    <n v="21"/>
    <n v="7.64"/>
    <n v="160.44"/>
    <n v="7532.56"/>
  </r>
  <r>
    <x v="8"/>
    <x v="2"/>
    <x v="19"/>
    <n v="973"/>
    <n v="162"/>
    <n v="10.38"/>
    <n v="1681.5600000000002"/>
    <n v="-708.56000000000017"/>
  </r>
  <r>
    <x v="9"/>
    <x v="1"/>
    <x v="20"/>
    <n v="567"/>
    <n v="228"/>
    <n v="9"/>
    <n v="2052"/>
    <n v="-1485"/>
  </r>
  <r>
    <x v="9"/>
    <x v="2"/>
    <x v="12"/>
    <n v="2471"/>
    <n v="342"/>
    <n v="7.16"/>
    <n v="2448.7200000000003"/>
    <n v="22.279999999999745"/>
  </r>
  <r>
    <x v="6"/>
    <x v="4"/>
    <x v="11"/>
    <n v="7189"/>
    <n v="54"/>
    <n v="9.33"/>
    <n v="503.82"/>
    <n v="6685.18"/>
  </r>
  <r>
    <x v="3"/>
    <x v="1"/>
    <x v="19"/>
    <n v="7455"/>
    <n v="216"/>
    <n v="10.38"/>
    <n v="2242.0800000000004"/>
    <n v="5212.92"/>
  </r>
  <r>
    <x v="8"/>
    <x v="5"/>
    <x v="21"/>
    <n v="3108"/>
    <n v="54"/>
    <n v="5.6"/>
    <n v="302.39999999999998"/>
    <n v="2805.6"/>
  </r>
  <r>
    <x v="4"/>
    <x v="4"/>
    <x v="4"/>
    <n v="469"/>
    <n v="75"/>
    <n v="13.15"/>
    <n v="986.25"/>
    <n v="-517.25"/>
  </r>
  <r>
    <x v="2"/>
    <x v="0"/>
    <x v="14"/>
    <n v="2737"/>
    <n v="93"/>
    <n v="6.49"/>
    <n v="603.57000000000005"/>
    <n v="2133.4299999999998"/>
  </r>
  <r>
    <x v="2"/>
    <x v="0"/>
    <x v="4"/>
    <n v="4305"/>
    <n v="156"/>
    <n v="13.15"/>
    <n v="2051.4"/>
    <n v="2253.6"/>
  </r>
  <r>
    <x v="2"/>
    <x v="4"/>
    <x v="9"/>
    <n v="2408"/>
    <n v="9"/>
    <n v="3.11"/>
    <n v="27.99"/>
    <n v="2380.0100000000002"/>
  </r>
  <r>
    <x v="8"/>
    <x v="2"/>
    <x v="15"/>
    <n v="1281"/>
    <n v="18"/>
    <n v="7.64"/>
    <n v="137.51999999999998"/>
    <n v="1143.48"/>
  </r>
  <r>
    <x v="0"/>
    <x v="1"/>
    <x v="1"/>
    <n v="12348"/>
    <n v="234"/>
    <n v="8.65"/>
    <n v="2024.1000000000001"/>
    <n v="10323.9"/>
  </r>
  <r>
    <x v="8"/>
    <x v="5"/>
    <x v="19"/>
    <n v="3689"/>
    <n v="312"/>
    <n v="10.38"/>
    <n v="3238.5600000000004"/>
    <n v="450.4399999999996"/>
  </r>
  <r>
    <x v="5"/>
    <x v="2"/>
    <x v="15"/>
    <n v="2870"/>
    <n v="300"/>
    <n v="7.64"/>
    <n v="2292"/>
    <n v="578"/>
  </r>
  <r>
    <x v="7"/>
    <x v="2"/>
    <x v="18"/>
    <n v="798"/>
    <n v="519"/>
    <n v="16.73"/>
    <n v="8682.8700000000008"/>
    <n v="-7884.8700000000008"/>
  </r>
  <r>
    <x v="3"/>
    <x v="0"/>
    <x v="20"/>
    <n v="2933"/>
    <n v="9"/>
    <n v="9"/>
    <n v="81"/>
    <n v="2852"/>
  </r>
  <r>
    <x v="6"/>
    <x v="1"/>
    <x v="2"/>
    <n v="2744"/>
    <n v="9"/>
    <n v="11.88"/>
    <n v="106.92"/>
    <n v="2637.08"/>
  </r>
  <r>
    <x v="0"/>
    <x v="2"/>
    <x v="5"/>
    <n v="9772"/>
    <n v="90"/>
    <n v="12.37"/>
    <n v="1113.3"/>
    <n v="8658.7000000000007"/>
  </r>
  <r>
    <x v="5"/>
    <x v="5"/>
    <x v="4"/>
    <n v="1568"/>
    <n v="96"/>
    <n v="13.15"/>
    <n v="1262.4000000000001"/>
    <n v="305.59999999999991"/>
  </r>
  <r>
    <x v="7"/>
    <x v="2"/>
    <x v="10"/>
    <n v="11417"/>
    <n v="21"/>
    <n v="8.7899999999999991"/>
    <n v="184.58999999999997"/>
    <n v="11232.41"/>
  </r>
  <r>
    <x v="0"/>
    <x v="5"/>
    <x v="21"/>
    <n v="6748"/>
    <n v="48"/>
    <n v="5.6"/>
    <n v="268.79999999999995"/>
    <n v="6479.2"/>
  </r>
  <r>
    <x v="9"/>
    <x v="2"/>
    <x v="18"/>
    <n v="1407"/>
    <n v="72"/>
    <n v="16.73"/>
    <n v="1204.56"/>
    <n v="202.44000000000005"/>
  </r>
  <r>
    <x v="1"/>
    <x v="1"/>
    <x v="12"/>
    <n v="2023"/>
    <n v="168"/>
    <n v="7.16"/>
    <n v="1202.8800000000001"/>
    <n v="820.11999999999989"/>
  </r>
  <r>
    <x v="6"/>
    <x v="3"/>
    <x v="21"/>
    <n v="5236"/>
    <n v="51"/>
    <n v="5.6"/>
    <n v="285.59999999999997"/>
    <n v="4950.3999999999996"/>
  </r>
  <r>
    <x v="3"/>
    <x v="2"/>
    <x v="15"/>
    <n v="1925"/>
    <n v="192"/>
    <n v="7.64"/>
    <n v="1466.8799999999999"/>
    <n v="458.12000000000012"/>
  </r>
  <r>
    <x v="5"/>
    <x v="0"/>
    <x v="8"/>
    <n v="6608"/>
    <n v="225"/>
    <n v="11.7"/>
    <n v="2632.5"/>
    <n v="3975.5"/>
  </r>
  <r>
    <x v="4"/>
    <x v="5"/>
    <x v="21"/>
    <n v="8008"/>
    <n v="456"/>
    <n v="5.6"/>
    <n v="2553.6"/>
    <n v="5454.4"/>
  </r>
  <r>
    <x v="9"/>
    <x v="5"/>
    <x v="4"/>
    <n v="1428"/>
    <n v="93"/>
    <n v="13.15"/>
    <n v="1222.95"/>
    <n v="205.04999999999995"/>
  </r>
  <r>
    <x v="4"/>
    <x v="5"/>
    <x v="2"/>
    <n v="525"/>
    <n v="48"/>
    <n v="11.88"/>
    <n v="570.24"/>
    <n v="-45.240000000000009"/>
  </r>
  <r>
    <x v="4"/>
    <x v="0"/>
    <x v="3"/>
    <n v="1505"/>
    <n v="102"/>
    <n v="6.47"/>
    <n v="659.93999999999994"/>
    <n v="845.06000000000006"/>
  </r>
  <r>
    <x v="5"/>
    <x v="1"/>
    <x v="0"/>
    <n v="6755"/>
    <n v="252"/>
    <n v="14.49"/>
    <n v="3651.48"/>
    <n v="3103.52"/>
  </r>
  <r>
    <x v="7"/>
    <x v="0"/>
    <x v="3"/>
    <n v="11571"/>
    <n v="138"/>
    <n v="6.47"/>
    <n v="892.86"/>
    <n v="10678.14"/>
  </r>
  <r>
    <x v="0"/>
    <x v="4"/>
    <x v="4"/>
    <n v="2541"/>
    <n v="90"/>
    <n v="13.15"/>
    <n v="1183.5"/>
    <n v="1357.5"/>
  </r>
  <r>
    <x v="3"/>
    <x v="0"/>
    <x v="0"/>
    <n v="1526"/>
    <n v="240"/>
    <n v="14.49"/>
    <n v="3477.6"/>
    <n v="-1951.6"/>
  </r>
  <r>
    <x v="0"/>
    <x v="4"/>
    <x v="2"/>
    <n v="6125"/>
    <n v="102"/>
    <n v="11.88"/>
    <n v="1211.76"/>
    <n v="4913.24"/>
  </r>
  <r>
    <x v="3"/>
    <x v="1"/>
    <x v="18"/>
    <n v="847"/>
    <n v="129"/>
    <n v="16.73"/>
    <n v="2158.17"/>
    <n v="-1311.17"/>
  </r>
  <r>
    <x v="1"/>
    <x v="1"/>
    <x v="18"/>
    <n v="4753"/>
    <n v="300"/>
    <n v="16.73"/>
    <n v="5019"/>
    <n v="-266"/>
  </r>
  <r>
    <x v="4"/>
    <x v="4"/>
    <x v="5"/>
    <n v="959"/>
    <n v="135"/>
    <n v="12.37"/>
    <n v="1669.9499999999998"/>
    <n v="-710.94999999999982"/>
  </r>
  <r>
    <x v="5"/>
    <x v="1"/>
    <x v="17"/>
    <n v="2793"/>
    <n v="114"/>
    <n v="4.97"/>
    <n v="566.57999999999993"/>
    <n v="2226.42"/>
  </r>
  <r>
    <x v="5"/>
    <x v="1"/>
    <x v="8"/>
    <n v="4606"/>
    <n v="63"/>
    <n v="11.7"/>
    <n v="737.09999999999991"/>
    <n v="3868.9"/>
  </r>
  <r>
    <x v="5"/>
    <x v="2"/>
    <x v="12"/>
    <n v="5551"/>
    <n v="252"/>
    <n v="7.16"/>
    <n v="1804.32"/>
    <n v="3746.6800000000003"/>
  </r>
  <r>
    <x v="9"/>
    <x v="2"/>
    <x v="1"/>
    <n v="6657"/>
    <n v="303"/>
    <n v="8.65"/>
    <n v="2620.9500000000003"/>
    <n v="4036.0499999999997"/>
  </r>
  <r>
    <x v="5"/>
    <x v="3"/>
    <x v="9"/>
    <n v="4438"/>
    <n v="246"/>
    <n v="3.11"/>
    <n v="765.06"/>
    <n v="3672.94"/>
  </r>
  <r>
    <x v="1"/>
    <x v="4"/>
    <x v="7"/>
    <n v="168"/>
    <n v="84"/>
    <n v="9.77"/>
    <n v="820.68"/>
    <n v="-652.67999999999995"/>
  </r>
  <r>
    <x v="5"/>
    <x v="5"/>
    <x v="9"/>
    <n v="7777"/>
    <n v="39"/>
    <n v="3.11"/>
    <n v="121.28999999999999"/>
    <n v="7655.71"/>
  </r>
  <r>
    <x v="6"/>
    <x v="2"/>
    <x v="9"/>
    <n v="3339"/>
    <n v="348"/>
    <n v="3.11"/>
    <n v="1082.28"/>
    <n v="2256.7200000000003"/>
  </r>
  <r>
    <x v="5"/>
    <x v="0"/>
    <x v="5"/>
    <n v="6391"/>
    <n v="48"/>
    <n v="12.37"/>
    <n v="593.76"/>
    <n v="5797.24"/>
  </r>
  <r>
    <x v="6"/>
    <x v="0"/>
    <x v="7"/>
    <n v="518"/>
    <n v="75"/>
    <n v="9.77"/>
    <n v="732.75"/>
    <n v="-214.75"/>
  </r>
  <r>
    <x v="5"/>
    <x v="4"/>
    <x v="19"/>
    <n v="5677"/>
    <n v="258"/>
    <n v="10.38"/>
    <n v="2678.0400000000004"/>
    <n v="2998.9599999999996"/>
  </r>
  <r>
    <x v="4"/>
    <x v="3"/>
    <x v="9"/>
    <n v="6048"/>
    <n v="27"/>
    <n v="3.11"/>
    <n v="83.97"/>
    <n v="5964.03"/>
  </r>
  <r>
    <x v="1"/>
    <x v="4"/>
    <x v="1"/>
    <n v="3752"/>
    <n v="213"/>
    <n v="8.65"/>
    <n v="1842.45"/>
    <n v="1909.55"/>
  </r>
  <r>
    <x v="6"/>
    <x v="1"/>
    <x v="12"/>
    <n v="4480"/>
    <n v="357"/>
    <n v="7.16"/>
    <n v="2556.12"/>
    <n v="1923.88"/>
  </r>
  <r>
    <x v="2"/>
    <x v="0"/>
    <x v="2"/>
    <n v="259"/>
    <n v="207"/>
    <n v="11.88"/>
    <n v="2459.1600000000003"/>
    <n v="-2200.1600000000003"/>
  </r>
  <r>
    <x v="1"/>
    <x v="0"/>
    <x v="0"/>
    <n v="42"/>
    <n v="150"/>
    <n v="14.49"/>
    <n v="2173.5"/>
    <n v="-2131.5"/>
  </r>
  <r>
    <x v="3"/>
    <x v="2"/>
    <x v="21"/>
    <n v="98"/>
    <n v="204"/>
    <n v="5.6"/>
    <n v="1142.3999999999999"/>
    <n v="-1044.3999999999999"/>
  </r>
  <r>
    <x v="5"/>
    <x v="1"/>
    <x v="18"/>
    <n v="2478"/>
    <n v="21"/>
    <n v="16.73"/>
    <n v="351.33"/>
    <n v="2126.67"/>
  </r>
  <r>
    <x v="3"/>
    <x v="5"/>
    <x v="5"/>
    <n v="7847"/>
    <n v="174"/>
    <n v="12.37"/>
    <n v="2152.3799999999997"/>
    <n v="5694.6200000000008"/>
  </r>
  <r>
    <x v="7"/>
    <x v="0"/>
    <x v="9"/>
    <n v="9926"/>
    <n v="201"/>
    <n v="3.11"/>
    <n v="625.11"/>
    <n v="9300.89"/>
  </r>
  <r>
    <x v="1"/>
    <x v="4"/>
    <x v="11"/>
    <n v="819"/>
    <n v="510"/>
    <n v="9.33"/>
    <n v="4758.3"/>
    <n v="-3939.3"/>
  </r>
  <r>
    <x v="4"/>
    <x v="3"/>
    <x v="12"/>
    <n v="3052"/>
    <n v="378"/>
    <n v="7.16"/>
    <n v="2706.48"/>
    <n v="345.52"/>
  </r>
  <r>
    <x v="2"/>
    <x v="5"/>
    <x v="20"/>
    <n v="6832"/>
    <n v="27"/>
    <n v="9"/>
    <n v="243"/>
    <n v="6589"/>
  </r>
  <r>
    <x v="7"/>
    <x v="3"/>
    <x v="10"/>
    <n v="2016"/>
    <n v="117"/>
    <n v="8.7899999999999991"/>
    <n v="1028.4299999999998"/>
    <n v="987.57000000000016"/>
  </r>
  <r>
    <x v="4"/>
    <x v="4"/>
    <x v="20"/>
    <n v="7322"/>
    <n v="36"/>
    <n v="9"/>
    <n v="324"/>
    <n v="6998"/>
  </r>
  <r>
    <x v="1"/>
    <x v="1"/>
    <x v="5"/>
    <n v="357"/>
    <n v="126"/>
    <n v="12.37"/>
    <n v="1558.62"/>
    <n v="-1201.6199999999999"/>
  </r>
  <r>
    <x v="2"/>
    <x v="3"/>
    <x v="4"/>
    <n v="3192"/>
    <n v="72"/>
    <n v="13.15"/>
    <n v="946.80000000000007"/>
    <n v="2245.1999999999998"/>
  </r>
  <r>
    <x v="5"/>
    <x v="2"/>
    <x v="7"/>
    <n v="8435"/>
    <n v="42"/>
    <n v="9.77"/>
    <n v="410.34"/>
    <n v="8024.66"/>
  </r>
  <r>
    <x v="0"/>
    <x v="3"/>
    <x v="12"/>
    <n v="0"/>
    <n v="135"/>
    <n v="7.16"/>
    <n v="966.6"/>
    <n v="-966.6"/>
  </r>
  <r>
    <x v="5"/>
    <x v="5"/>
    <x v="17"/>
    <n v="8862"/>
    <n v="189"/>
    <n v="4.97"/>
    <n v="939.32999999999993"/>
    <n v="7922.67"/>
  </r>
  <r>
    <x v="4"/>
    <x v="0"/>
    <x v="19"/>
    <n v="3556"/>
    <n v="459"/>
    <n v="10.38"/>
    <n v="4764.42"/>
    <n v="-1208.42"/>
  </r>
  <r>
    <x v="6"/>
    <x v="5"/>
    <x v="16"/>
    <n v="7280"/>
    <n v="201"/>
    <n v="11.73"/>
    <n v="2357.73"/>
    <n v="4922.2700000000004"/>
  </r>
  <r>
    <x v="4"/>
    <x v="5"/>
    <x v="0"/>
    <n v="3402"/>
    <n v="366"/>
    <n v="14.49"/>
    <n v="5303.34"/>
    <n v="-1901.3400000000001"/>
  </r>
  <r>
    <x v="8"/>
    <x v="0"/>
    <x v="12"/>
    <n v="4592"/>
    <n v="324"/>
    <n v="7.16"/>
    <n v="2319.84"/>
    <n v="2272.16"/>
  </r>
  <r>
    <x v="2"/>
    <x v="1"/>
    <x v="16"/>
    <n v="7833"/>
    <n v="243"/>
    <n v="11.73"/>
    <n v="2850.3900000000003"/>
    <n v="4982.6099999999997"/>
  </r>
  <r>
    <x v="7"/>
    <x v="3"/>
    <x v="20"/>
    <n v="7651"/>
    <n v="213"/>
    <n v="9"/>
    <n v="1917"/>
    <n v="5734"/>
  </r>
  <r>
    <x v="0"/>
    <x v="1"/>
    <x v="0"/>
    <n v="2275"/>
    <n v="447"/>
    <n v="14.49"/>
    <n v="6477.03"/>
    <n v="-4202.03"/>
  </r>
  <r>
    <x v="0"/>
    <x v="4"/>
    <x v="11"/>
    <n v="5670"/>
    <n v="297"/>
    <n v="9.33"/>
    <n v="2771.01"/>
    <n v="2898.99"/>
  </r>
  <r>
    <x v="5"/>
    <x v="1"/>
    <x v="10"/>
    <n v="2135"/>
    <n v="27"/>
    <n v="8.7899999999999991"/>
    <n v="237.32999999999998"/>
    <n v="1897.67"/>
  </r>
  <r>
    <x v="0"/>
    <x v="5"/>
    <x v="14"/>
    <n v="2779"/>
    <n v="75"/>
    <n v="6.49"/>
    <n v="486.75"/>
    <n v="2292.25"/>
  </r>
  <r>
    <x v="9"/>
    <x v="3"/>
    <x v="5"/>
    <n v="12950"/>
    <n v="30"/>
    <n v="12.37"/>
    <n v="371.09999999999997"/>
    <n v="12578.9"/>
  </r>
  <r>
    <x v="5"/>
    <x v="2"/>
    <x v="3"/>
    <n v="2646"/>
    <n v="177"/>
    <n v="6.47"/>
    <n v="1145.19"/>
    <n v="1500.81"/>
  </r>
  <r>
    <x v="0"/>
    <x v="5"/>
    <x v="5"/>
    <n v="3794"/>
    <n v="159"/>
    <n v="12.37"/>
    <n v="1966.83"/>
    <n v="1827.17"/>
  </r>
  <r>
    <x v="8"/>
    <x v="1"/>
    <x v="5"/>
    <n v="819"/>
    <n v="306"/>
    <n v="12.37"/>
    <n v="3785.22"/>
    <n v="-2966.22"/>
  </r>
  <r>
    <x v="8"/>
    <x v="5"/>
    <x v="13"/>
    <n v="2583"/>
    <n v="18"/>
    <n v="10.62"/>
    <n v="191.16"/>
    <n v="2391.84"/>
  </r>
  <r>
    <x v="5"/>
    <x v="1"/>
    <x v="15"/>
    <n v="4585"/>
    <n v="240"/>
    <n v="7.64"/>
    <n v="1833.6"/>
    <n v="2751.4"/>
  </r>
  <r>
    <x v="6"/>
    <x v="5"/>
    <x v="5"/>
    <n v="1652"/>
    <n v="93"/>
    <n v="12.37"/>
    <n v="1150.4099999999999"/>
    <n v="501.59000000000015"/>
  </r>
  <r>
    <x v="9"/>
    <x v="5"/>
    <x v="21"/>
    <n v="4991"/>
    <n v="9"/>
    <n v="5.6"/>
    <n v="50.4"/>
    <n v="4940.6000000000004"/>
  </r>
  <r>
    <x v="1"/>
    <x v="5"/>
    <x v="10"/>
    <n v="2009"/>
    <n v="219"/>
    <n v="8.7899999999999991"/>
    <n v="1925.0099999999998"/>
    <n v="83.990000000000236"/>
  </r>
  <r>
    <x v="7"/>
    <x v="3"/>
    <x v="7"/>
    <n v="1568"/>
    <n v="141"/>
    <n v="9.77"/>
    <n v="1377.57"/>
    <n v="190.43000000000006"/>
  </r>
  <r>
    <x v="3"/>
    <x v="0"/>
    <x v="13"/>
    <n v="3388"/>
    <n v="123"/>
    <n v="10.62"/>
    <n v="1306.26"/>
    <n v="2081.7399999999998"/>
  </r>
  <r>
    <x v="0"/>
    <x v="4"/>
    <x v="17"/>
    <n v="623"/>
    <n v="51"/>
    <n v="4.97"/>
    <n v="253.47"/>
    <n v="369.53"/>
  </r>
  <r>
    <x v="4"/>
    <x v="2"/>
    <x v="2"/>
    <n v="10073"/>
    <n v="120"/>
    <n v="11.88"/>
    <n v="1425.6000000000001"/>
    <n v="8647.4"/>
  </r>
  <r>
    <x v="1"/>
    <x v="3"/>
    <x v="21"/>
    <n v="1561"/>
    <n v="27"/>
    <n v="5.6"/>
    <n v="151.19999999999999"/>
    <n v="1409.8"/>
  </r>
  <r>
    <x v="2"/>
    <x v="2"/>
    <x v="18"/>
    <n v="11522"/>
    <n v="204"/>
    <n v="16.73"/>
    <n v="3412.92"/>
    <n v="8109.08"/>
  </r>
  <r>
    <x v="4"/>
    <x v="4"/>
    <x v="11"/>
    <n v="2317"/>
    <n v="123"/>
    <n v="9.33"/>
    <n v="1147.5899999999999"/>
    <n v="1169.4100000000001"/>
  </r>
  <r>
    <x v="9"/>
    <x v="0"/>
    <x v="19"/>
    <n v="3059"/>
    <n v="27"/>
    <n v="10.38"/>
    <n v="280.26000000000005"/>
    <n v="2778.74"/>
  </r>
  <r>
    <x v="3"/>
    <x v="0"/>
    <x v="21"/>
    <n v="2324"/>
    <n v="177"/>
    <n v="5.6"/>
    <n v="991.19999999999993"/>
    <n v="1332.8000000000002"/>
  </r>
  <r>
    <x v="8"/>
    <x v="3"/>
    <x v="21"/>
    <n v="4956"/>
    <n v="171"/>
    <n v="5.6"/>
    <n v="957.59999999999991"/>
    <n v="3998.4"/>
  </r>
  <r>
    <x v="9"/>
    <x v="5"/>
    <x v="15"/>
    <n v="5355"/>
    <n v="204"/>
    <n v="7.64"/>
    <n v="1558.56"/>
    <n v="3796.44"/>
  </r>
  <r>
    <x v="8"/>
    <x v="5"/>
    <x v="8"/>
    <n v="7259"/>
    <n v="276"/>
    <n v="11.7"/>
    <n v="3229.2"/>
    <n v="4029.8"/>
  </r>
  <r>
    <x v="1"/>
    <x v="0"/>
    <x v="21"/>
    <n v="6279"/>
    <n v="45"/>
    <n v="5.6"/>
    <n v="251.99999999999997"/>
    <n v="6027"/>
  </r>
  <r>
    <x v="0"/>
    <x v="4"/>
    <x v="12"/>
    <n v="2541"/>
    <n v="45"/>
    <n v="7.16"/>
    <n v="322.2"/>
    <n v="2218.8000000000002"/>
  </r>
  <r>
    <x v="4"/>
    <x v="1"/>
    <x v="18"/>
    <n v="3864"/>
    <n v="177"/>
    <n v="16.73"/>
    <n v="2961.21"/>
    <n v="902.79"/>
  </r>
  <r>
    <x v="6"/>
    <x v="2"/>
    <x v="11"/>
    <n v="6146"/>
    <n v="63"/>
    <n v="9.33"/>
    <n v="587.79"/>
    <n v="5558.21"/>
  </r>
  <r>
    <x v="2"/>
    <x v="3"/>
    <x v="3"/>
    <n v="2639"/>
    <n v="204"/>
    <n v="6.47"/>
    <n v="1319.8799999999999"/>
    <n v="1319.1200000000001"/>
  </r>
  <r>
    <x v="1"/>
    <x v="0"/>
    <x v="7"/>
    <n v="1890"/>
    <n v="195"/>
    <n v="9.77"/>
    <n v="1905.1499999999999"/>
    <n v="-15.149999999999864"/>
  </r>
  <r>
    <x v="5"/>
    <x v="5"/>
    <x v="8"/>
    <n v="1932"/>
    <n v="369"/>
    <n v="11.7"/>
    <n v="4317.3"/>
    <n v="-2385.3000000000002"/>
  </r>
  <r>
    <x v="8"/>
    <x v="5"/>
    <x v="4"/>
    <n v="6300"/>
    <n v="42"/>
    <n v="13.15"/>
    <n v="552.30000000000007"/>
    <n v="5747.7"/>
  </r>
  <r>
    <x v="4"/>
    <x v="0"/>
    <x v="0"/>
    <n v="560"/>
    <n v="81"/>
    <n v="14.49"/>
    <n v="1173.69"/>
    <n v="-613.69000000000005"/>
  </r>
  <r>
    <x v="2"/>
    <x v="0"/>
    <x v="21"/>
    <n v="2856"/>
    <n v="246"/>
    <n v="5.6"/>
    <n v="1377.6"/>
    <n v="1478.4"/>
  </r>
  <r>
    <x v="2"/>
    <x v="5"/>
    <x v="9"/>
    <n v="707"/>
    <n v="174"/>
    <n v="3.11"/>
    <n v="541.14"/>
    <n v="165.86"/>
  </r>
  <r>
    <x v="1"/>
    <x v="1"/>
    <x v="0"/>
    <n v="3598"/>
    <n v="81"/>
    <n v="14.49"/>
    <n v="1173.69"/>
    <n v="2424.31"/>
  </r>
  <r>
    <x v="0"/>
    <x v="1"/>
    <x v="7"/>
    <n v="6853"/>
    <n v="372"/>
    <n v="9.77"/>
    <n v="3634.44"/>
    <n v="3218.56"/>
  </r>
  <r>
    <x v="0"/>
    <x v="1"/>
    <x v="10"/>
    <n v="4725"/>
    <n v="174"/>
    <n v="8.7899999999999991"/>
    <n v="1529.4599999999998"/>
    <n v="3195.54"/>
  </r>
  <r>
    <x v="3"/>
    <x v="2"/>
    <x v="1"/>
    <n v="10304"/>
    <n v="84"/>
    <n v="8.65"/>
    <n v="726.6"/>
    <n v="9577.4"/>
  </r>
  <r>
    <x v="3"/>
    <x v="5"/>
    <x v="10"/>
    <n v="1274"/>
    <n v="225"/>
    <n v="8.7899999999999991"/>
    <n v="1977.7499999999998"/>
    <n v="-703.74999999999977"/>
  </r>
  <r>
    <x v="6"/>
    <x v="2"/>
    <x v="0"/>
    <n v="1526"/>
    <n v="105"/>
    <n v="14.49"/>
    <n v="1521.45"/>
    <n v="4.5499999999999545"/>
  </r>
  <r>
    <x v="0"/>
    <x v="3"/>
    <x v="19"/>
    <n v="3101"/>
    <n v="225"/>
    <n v="10.38"/>
    <n v="2335.5"/>
    <n v="765.5"/>
  </r>
  <r>
    <x v="7"/>
    <x v="0"/>
    <x v="8"/>
    <n v="1057"/>
    <n v="54"/>
    <n v="11.7"/>
    <n v="631.79999999999995"/>
    <n v="425.20000000000005"/>
  </r>
  <r>
    <x v="5"/>
    <x v="0"/>
    <x v="21"/>
    <n v="5306"/>
    <n v="0"/>
    <n v="5.6"/>
    <n v="0"/>
    <n v="5306"/>
  </r>
  <r>
    <x v="6"/>
    <x v="3"/>
    <x v="17"/>
    <n v="4018"/>
    <n v="171"/>
    <n v="4.97"/>
    <n v="849.87"/>
    <n v="3168.13"/>
  </r>
  <r>
    <x v="2"/>
    <x v="5"/>
    <x v="10"/>
    <n v="938"/>
    <n v="189"/>
    <n v="8.7899999999999991"/>
    <n v="1661.31"/>
    <n v="-723.31"/>
  </r>
  <r>
    <x v="5"/>
    <x v="4"/>
    <x v="3"/>
    <n v="1778"/>
    <n v="270"/>
    <n v="6.47"/>
    <n v="1746.8999999999999"/>
    <n v="31.100000000000136"/>
  </r>
  <r>
    <x v="4"/>
    <x v="3"/>
    <x v="0"/>
    <n v="1638"/>
    <n v="63"/>
    <n v="14.49"/>
    <n v="912.87"/>
    <n v="725.13"/>
  </r>
  <r>
    <x v="3"/>
    <x v="4"/>
    <x v="4"/>
    <n v="154"/>
    <n v="21"/>
    <n v="13.15"/>
    <n v="276.15000000000003"/>
    <n v="-122.15000000000003"/>
  </r>
  <r>
    <x v="5"/>
    <x v="0"/>
    <x v="7"/>
    <n v="9835"/>
    <n v="207"/>
    <n v="9.77"/>
    <n v="2022.3899999999999"/>
    <n v="7812.6100000000006"/>
  </r>
  <r>
    <x v="2"/>
    <x v="0"/>
    <x v="13"/>
    <n v="7273"/>
    <n v="96"/>
    <n v="10.62"/>
    <n v="1019.52"/>
    <n v="6253.48"/>
  </r>
  <r>
    <x v="6"/>
    <x v="3"/>
    <x v="7"/>
    <n v="6909"/>
    <n v="81"/>
    <n v="9.77"/>
    <n v="791.37"/>
    <n v="6117.63"/>
  </r>
  <r>
    <x v="2"/>
    <x v="3"/>
    <x v="17"/>
    <n v="3920"/>
    <n v="306"/>
    <n v="4.97"/>
    <n v="1520.82"/>
    <n v="2399.1800000000003"/>
  </r>
  <r>
    <x v="9"/>
    <x v="3"/>
    <x v="20"/>
    <n v="4858"/>
    <n v="279"/>
    <n v="9"/>
    <n v="2511"/>
    <n v="2347"/>
  </r>
  <r>
    <x v="7"/>
    <x v="4"/>
    <x v="2"/>
    <n v="3549"/>
    <n v="3"/>
    <n v="11.88"/>
    <n v="35.64"/>
    <n v="3513.36"/>
  </r>
  <r>
    <x v="5"/>
    <x v="3"/>
    <x v="18"/>
    <n v="966"/>
    <n v="198"/>
    <n v="16.73"/>
    <n v="3312.54"/>
    <n v="-2346.54"/>
  </r>
  <r>
    <x v="6"/>
    <x v="3"/>
    <x v="3"/>
    <n v="385"/>
    <n v="249"/>
    <n v="6.47"/>
    <n v="1611.03"/>
    <n v="-1226.03"/>
  </r>
  <r>
    <x v="4"/>
    <x v="5"/>
    <x v="10"/>
    <n v="2219"/>
    <n v="75"/>
    <n v="8.7899999999999991"/>
    <n v="659.24999999999989"/>
    <n v="1559.75"/>
  </r>
  <r>
    <x v="2"/>
    <x v="2"/>
    <x v="1"/>
    <n v="2954"/>
    <n v="189"/>
    <n v="8.65"/>
    <n v="1634.8500000000001"/>
    <n v="1319.1499999999999"/>
  </r>
  <r>
    <x v="5"/>
    <x v="2"/>
    <x v="1"/>
    <n v="280"/>
    <n v="87"/>
    <n v="8.65"/>
    <n v="752.55000000000007"/>
    <n v="-472.55000000000007"/>
  </r>
  <r>
    <x v="3"/>
    <x v="2"/>
    <x v="0"/>
    <n v="6118"/>
    <n v="174"/>
    <n v="14.49"/>
    <n v="2521.2600000000002"/>
    <n v="3596.74"/>
  </r>
  <r>
    <x v="7"/>
    <x v="3"/>
    <x v="16"/>
    <n v="4802"/>
    <n v="36"/>
    <n v="11.73"/>
    <n v="422.28000000000003"/>
    <n v="4379.72"/>
  </r>
  <r>
    <x v="2"/>
    <x v="4"/>
    <x v="17"/>
    <n v="4137"/>
    <n v="60"/>
    <n v="4.97"/>
    <n v="298.2"/>
    <n v="3838.8"/>
  </r>
  <r>
    <x v="8"/>
    <x v="1"/>
    <x v="14"/>
    <n v="2023"/>
    <n v="78"/>
    <n v="6.49"/>
    <n v="506.22"/>
    <n v="1516.78"/>
  </r>
  <r>
    <x v="2"/>
    <x v="2"/>
    <x v="0"/>
    <n v="9051"/>
    <n v="57"/>
    <n v="14.49"/>
    <n v="825.93000000000006"/>
    <n v="8225.07"/>
  </r>
  <r>
    <x v="2"/>
    <x v="0"/>
    <x v="19"/>
    <n v="2919"/>
    <n v="45"/>
    <n v="10.38"/>
    <n v="467.1"/>
    <n v="2451.9"/>
  </r>
  <r>
    <x v="3"/>
    <x v="4"/>
    <x v="7"/>
    <n v="5915"/>
    <n v="3"/>
    <n v="9.77"/>
    <n v="29.31"/>
    <n v="5885.69"/>
  </r>
  <r>
    <x v="9"/>
    <x v="1"/>
    <x v="16"/>
    <n v="2562"/>
    <n v="6"/>
    <n v="11.73"/>
    <n v="70.38"/>
    <n v="2491.62"/>
  </r>
  <r>
    <x v="6"/>
    <x v="0"/>
    <x v="4"/>
    <n v="8813"/>
    <n v="21"/>
    <n v="13.15"/>
    <n v="276.15000000000003"/>
    <n v="8536.85"/>
  </r>
  <r>
    <x v="6"/>
    <x v="2"/>
    <x v="3"/>
    <n v="6111"/>
    <n v="3"/>
    <n v="6.47"/>
    <n v="19.41"/>
    <n v="6091.59"/>
  </r>
  <r>
    <x v="1"/>
    <x v="5"/>
    <x v="6"/>
    <n v="3507"/>
    <n v="288"/>
    <n v="5.79"/>
    <n v="1667.52"/>
    <n v="1839.48"/>
  </r>
  <r>
    <x v="4"/>
    <x v="2"/>
    <x v="11"/>
    <n v="4319"/>
    <n v="30"/>
    <n v="9.33"/>
    <n v="279.89999999999998"/>
    <n v="4039.1"/>
  </r>
  <r>
    <x v="0"/>
    <x v="4"/>
    <x v="21"/>
    <n v="609"/>
    <n v="87"/>
    <n v="5.6"/>
    <n v="487.2"/>
    <n v="121.80000000000001"/>
  </r>
  <r>
    <x v="0"/>
    <x v="3"/>
    <x v="18"/>
    <n v="6370"/>
    <n v="30"/>
    <n v="16.73"/>
    <n v="501.90000000000003"/>
    <n v="5868.1"/>
  </r>
  <r>
    <x v="6"/>
    <x v="4"/>
    <x v="15"/>
    <n v="5474"/>
    <n v="168"/>
    <n v="7.64"/>
    <n v="1283.52"/>
    <n v="4190.4799999999996"/>
  </r>
  <r>
    <x v="0"/>
    <x v="2"/>
    <x v="18"/>
    <n v="3164"/>
    <n v="306"/>
    <n v="16.73"/>
    <n v="5119.38"/>
    <n v="-1955.38"/>
  </r>
  <r>
    <x v="4"/>
    <x v="1"/>
    <x v="2"/>
    <n v="1302"/>
    <n v="402"/>
    <n v="11.88"/>
    <n v="4775.76"/>
    <n v="-3473.76"/>
  </r>
  <r>
    <x v="8"/>
    <x v="0"/>
    <x v="19"/>
    <n v="7308"/>
    <n v="327"/>
    <n v="10.38"/>
    <n v="3394.26"/>
    <n v="3913.74"/>
  </r>
  <r>
    <x v="0"/>
    <x v="0"/>
    <x v="18"/>
    <n v="6132"/>
    <n v="93"/>
    <n v="16.73"/>
    <n v="1555.89"/>
    <n v="4576.1099999999997"/>
  </r>
  <r>
    <x v="9"/>
    <x v="1"/>
    <x v="8"/>
    <n v="3472"/>
    <n v="96"/>
    <n v="11.7"/>
    <n v="1123.1999999999998"/>
    <n v="2348.8000000000002"/>
  </r>
  <r>
    <x v="1"/>
    <x v="3"/>
    <x v="3"/>
    <n v="9660"/>
    <n v="27"/>
    <n v="6.47"/>
    <n v="174.69"/>
    <n v="9485.31"/>
  </r>
  <r>
    <x v="2"/>
    <x v="4"/>
    <x v="21"/>
    <n v="2436"/>
    <n v="99"/>
    <n v="5.6"/>
    <n v="554.4"/>
    <n v="1881.6"/>
  </r>
  <r>
    <x v="2"/>
    <x v="4"/>
    <x v="5"/>
    <n v="9506"/>
    <n v="87"/>
    <n v="12.37"/>
    <n v="1076.1899999999998"/>
    <n v="8429.81"/>
  </r>
  <r>
    <x v="9"/>
    <x v="0"/>
    <x v="20"/>
    <n v="245"/>
    <n v="288"/>
    <n v="9"/>
    <n v="2592"/>
    <n v="-2347"/>
  </r>
  <r>
    <x v="1"/>
    <x v="1"/>
    <x v="13"/>
    <n v="2702"/>
    <n v="363"/>
    <n v="10.62"/>
    <n v="3855.0599999999995"/>
    <n v="-1153.0599999999995"/>
  </r>
  <r>
    <x v="9"/>
    <x v="5"/>
    <x v="9"/>
    <n v="700"/>
    <n v="87"/>
    <n v="3.11"/>
    <n v="270.57"/>
    <n v="429.43"/>
  </r>
  <r>
    <x v="4"/>
    <x v="5"/>
    <x v="9"/>
    <n v="3759"/>
    <n v="150"/>
    <n v="3.11"/>
    <n v="466.5"/>
    <n v="3292.5"/>
  </r>
  <r>
    <x v="7"/>
    <x v="1"/>
    <x v="9"/>
    <n v="1589"/>
    <n v="303"/>
    <n v="3.11"/>
    <n v="942.32999999999993"/>
    <n v="646.67000000000007"/>
  </r>
  <r>
    <x v="5"/>
    <x v="1"/>
    <x v="19"/>
    <n v="5194"/>
    <n v="288"/>
    <n v="10.38"/>
    <n v="2989.44"/>
    <n v="2204.56"/>
  </r>
  <r>
    <x v="9"/>
    <x v="2"/>
    <x v="11"/>
    <n v="945"/>
    <n v="75"/>
    <n v="9.33"/>
    <n v="699.75"/>
    <n v="245.25"/>
  </r>
  <r>
    <x v="0"/>
    <x v="4"/>
    <x v="6"/>
    <n v="1988"/>
    <n v="39"/>
    <n v="5.79"/>
    <n v="225.81"/>
    <n v="1762.19"/>
  </r>
  <r>
    <x v="4"/>
    <x v="5"/>
    <x v="1"/>
    <n v="6734"/>
    <n v="123"/>
    <n v="8.65"/>
    <n v="1063.95"/>
    <n v="5670.05"/>
  </r>
  <r>
    <x v="0"/>
    <x v="2"/>
    <x v="2"/>
    <n v="217"/>
    <n v="36"/>
    <n v="11.88"/>
    <n v="427.68"/>
    <n v="-210.68"/>
  </r>
  <r>
    <x v="6"/>
    <x v="5"/>
    <x v="7"/>
    <n v="6279"/>
    <n v="237"/>
    <n v="9.77"/>
    <n v="2315.4899999999998"/>
    <n v="3963.51"/>
  </r>
  <r>
    <x v="0"/>
    <x v="2"/>
    <x v="11"/>
    <n v="4424"/>
    <n v="201"/>
    <n v="9.33"/>
    <n v="1875.33"/>
    <n v="2548.67"/>
  </r>
  <r>
    <x v="7"/>
    <x v="2"/>
    <x v="9"/>
    <n v="189"/>
    <n v="48"/>
    <n v="3.11"/>
    <n v="149.28"/>
    <n v="39.72"/>
  </r>
  <r>
    <x v="6"/>
    <x v="1"/>
    <x v="7"/>
    <n v="490"/>
    <n v="84"/>
    <n v="9.77"/>
    <n v="820.68"/>
    <n v="-330.67999999999995"/>
  </r>
  <r>
    <x v="1"/>
    <x v="0"/>
    <x v="20"/>
    <n v="434"/>
    <n v="87"/>
    <n v="9"/>
    <n v="783"/>
    <n v="-349"/>
  </r>
  <r>
    <x v="5"/>
    <x v="4"/>
    <x v="0"/>
    <n v="10129"/>
    <n v="312"/>
    <n v="14.49"/>
    <n v="4520.88"/>
    <n v="5608.12"/>
  </r>
  <r>
    <x v="8"/>
    <x v="3"/>
    <x v="19"/>
    <n v="1652"/>
    <n v="102"/>
    <n v="10.38"/>
    <n v="1058.76"/>
    <n v="593.24"/>
  </r>
  <r>
    <x v="1"/>
    <x v="4"/>
    <x v="20"/>
    <n v="6433"/>
    <n v="78"/>
    <n v="9"/>
    <n v="702"/>
    <n v="5731"/>
  </r>
  <r>
    <x v="8"/>
    <x v="5"/>
    <x v="14"/>
    <n v="2212"/>
    <n v="117"/>
    <n v="6.49"/>
    <n v="759.33"/>
    <n v="1452.67"/>
  </r>
  <r>
    <x v="3"/>
    <x v="1"/>
    <x v="15"/>
    <n v="609"/>
    <n v="99"/>
    <n v="7.64"/>
    <n v="756.36"/>
    <n v="-147.36000000000001"/>
  </r>
  <r>
    <x v="0"/>
    <x v="1"/>
    <x v="17"/>
    <n v="1638"/>
    <n v="48"/>
    <n v="4.97"/>
    <n v="238.56"/>
    <n v="1399.44"/>
  </r>
  <r>
    <x v="5"/>
    <x v="5"/>
    <x v="16"/>
    <n v="3829"/>
    <n v="24"/>
    <n v="11.73"/>
    <n v="281.52"/>
    <n v="3547.48"/>
  </r>
  <r>
    <x v="0"/>
    <x v="3"/>
    <x v="16"/>
    <n v="5775"/>
    <n v="42"/>
    <n v="11.73"/>
    <n v="492.66"/>
    <n v="5282.34"/>
  </r>
  <r>
    <x v="4"/>
    <x v="1"/>
    <x v="13"/>
    <n v="1071"/>
    <n v="270"/>
    <n v="10.62"/>
    <n v="2867.3999999999996"/>
    <n v="-1796.3999999999996"/>
  </r>
  <r>
    <x v="1"/>
    <x v="2"/>
    <x v="14"/>
    <n v="5019"/>
    <n v="150"/>
    <n v="6.49"/>
    <n v="973.5"/>
    <n v="4045.5"/>
  </r>
  <r>
    <x v="7"/>
    <x v="0"/>
    <x v="16"/>
    <n v="2863"/>
    <n v="42"/>
    <n v="11.73"/>
    <n v="492.66"/>
    <n v="2370.34"/>
  </r>
  <r>
    <x v="0"/>
    <x v="1"/>
    <x v="12"/>
    <n v="1617"/>
    <n v="126"/>
    <n v="7.16"/>
    <n v="902.16"/>
    <n v="714.84"/>
  </r>
  <r>
    <x v="4"/>
    <x v="0"/>
    <x v="21"/>
    <n v="6818"/>
    <n v="6"/>
    <n v="5.6"/>
    <n v="33.599999999999994"/>
    <n v="6784.4"/>
  </r>
  <r>
    <x v="8"/>
    <x v="1"/>
    <x v="16"/>
    <n v="6657"/>
    <n v="276"/>
    <n v="11.73"/>
    <n v="3237.48"/>
    <n v="3419.52"/>
  </r>
  <r>
    <x v="8"/>
    <x v="5"/>
    <x v="9"/>
    <n v="2919"/>
    <n v="93"/>
    <n v="3.11"/>
    <n v="289.22999999999996"/>
    <n v="2629.77"/>
  </r>
  <r>
    <x v="7"/>
    <x v="2"/>
    <x v="6"/>
    <n v="3094"/>
    <n v="246"/>
    <n v="5.79"/>
    <n v="1424.34"/>
    <n v="1669.66"/>
  </r>
  <r>
    <x v="4"/>
    <x v="3"/>
    <x v="17"/>
    <n v="2989"/>
    <n v="3"/>
    <n v="4.97"/>
    <n v="14.91"/>
    <n v="2974.09"/>
  </r>
  <r>
    <x v="1"/>
    <x v="4"/>
    <x v="18"/>
    <n v="2268"/>
    <n v="63"/>
    <n v="16.73"/>
    <n v="1053.99"/>
    <n v="1214.01"/>
  </r>
  <r>
    <x v="6"/>
    <x v="1"/>
    <x v="6"/>
    <n v="4753"/>
    <n v="246"/>
    <n v="5.79"/>
    <n v="1424.34"/>
    <n v="3328.66"/>
  </r>
  <r>
    <x v="7"/>
    <x v="5"/>
    <x v="15"/>
    <n v="7511"/>
    <n v="120"/>
    <n v="7.64"/>
    <n v="916.8"/>
    <n v="6594.2"/>
  </r>
  <r>
    <x v="7"/>
    <x v="4"/>
    <x v="6"/>
    <n v="4326"/>
    <n v="348"/>
    <n v="5.79"/>
    <n v="2014.92"/>
    <n v="2311.08"/>
  </r>
  <r>
    <x v="3"/>
    <x v="5"/>
    <x v="14"/>
    <n v="4935"/>
    <n v="126"/>
    <n v="6.49"/>
    <n v="817.74"/>
    <n v="4117.26"/>
  </r>
  <r>
    <x v="4"/>
    <x v="1"/>
    <x v="0"/>
    <n v="4781"/>
    <n v="123"/>
    <n v="14.49"/>
    <n v="1782.27"/>
    <n v="2998.73"/>
  </r>
  <r>
    <x v="6"/>
    <x v="4"/>
    <x v="4"/>
    <n v="7483"/>
    <n v="45"/>
    <n v="13.15"/>
    <n v="591.75"/>
    <n v="6891.25"/>
  </r>
  <r>
    <x v="9"/>
    <x v="4"/>
    <x v="2"/>
    <n v="6860"/>
    <n v="126"/>
    <n v="11.88"/>
    <n v="1496.88"/>
    <n v="5363.12"/>
  </r>
  <r>
    <x v="0"/>
    <x v="0"/>
    <x v="12"/>
    <n v="9002"/>
    <n v="72"/>
    <n v="7.16"/>
    <n v="515.52"/>
    <n v="8486.48"/>
  </r>
  <r>
    <x v="4"/>
    <x v="2"/>
    <x v="12"/>
    <n v="1400"/>
    <n v="135"/>
    <n v="7.16"/>
    <n v="966.6"/>
    <n v="433.4"/>
  </r>
  <r>
    <x v="9"/>
    <x v="5"/>
    <x v="7"/>
    <n v="4053"/>
    <n v="24"/>
    <n v="9.77"/>
    <n v="234.48"/>
    <n v="3818.52"/>
  </r>
  <r>
    <x v="5"/>
    <x v="2"/>
    <x v="6"/>
    <n v="2149"/>
    <n v="117"/>
    <n v="5.79"/>
    <n v="677.43"/>
    <n v="1471.5700000000002"/>
  </r>
  <r>
    <x v="8"/>
    <x v="3"/>
    <x v="12"/>
    <n v="3640"/>
    <n v="51"/>
    <n v="7.16"/>
    <n v="365.16"/>
    <n v="3274.84"/>
  </r>
  <r>
    <x v="7"/>
    <x v="3"/>
    <x v="14"/>
    <n v="630"/>
    <n v="36"/>
    <n v="6.49"/>
    <n v="233.64000000000001"/>
    <n v="396.36"/>
  </r>
  <r>
    <x v="2"/>
    <x v="1"/>
    <x v="18"/>
    <n v="2429"/>
    <n v="144"/>
    <n v="16.73"/>
    <n v="2409.12"/>
    <n v="19.880000000000109"/>
  </r>
  <r>
    <x v="2"/>
    <x v="2"/>
    <x v="4"/>
    <n v="2142"/>
    <n v="114"/>
    <n v="13.15"/>
    <n v="1499.1000000000001"/>
    <n v="642.89999999999986"/>
  </r>
  <r>
    <x v="5"/>
    <x v="0"/>
    <x v="0"/>
    <n v="6454"/>
    <n v="54"/>
    <n v="14.49"/>
    <n v="782.46"/>
    <n v="5671.54"/>
  </r>
  <r>
    <x v="5"/>
    <x v="0"/>
    <x v="10"/>
    <n v="4487"/>
    <n v="333"/>
    <n v="8.7899999999999991"/>
    <n v="2927.0699999999997"/>
    <n v="1559.9300000000003"/>
  </r>
  <r>
    <x v="8"/>
    <x v="0"/>
    <x v="2"/>
    <n v="938"/>
    <n v="366"/>
    <n v="11.88"/>
    <n v="4348.08"/>
    <n v="-3410.08"/>
  </r>
  <r>
    <x v="8"/>
    <x v="4"/>
    <x v="21"/>
    <n v="8841"/>
    <n v="303"/>
    <n v="5.6"/>
    <n v="1696.8"/>
    <n v="7144.2"/>
  </r>
  <r>
    <x v="7"/>
    <x v="3"/>
    <x v="5"/>
    <n v="4018"/>
    <n v="126"/>
    <n v="12.37"/>
    <n v="1558.62"/>
    <n v="2459.38"/>
  </r>
  <r>
    <x v="3"/>
    <x v="0"/>
    <x v="16"/>
    <n v="714"/>
    <n v="231"/>
    <n v="11.73"/>
    <n v="2709.63"/>
    <n v="-1995.63"/>
  </r>
  <r>
    <x v="2"/>
    <x v="4"/>
    <x v="4"/>
    <n v="3850"/>
    <n v="102"/>
    <n v="13.15"/>
    <n v="1341.3"/>
    <n v="2508.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5">
  <location ref="B5:E11" firstHeaderRow="0" firstDataRow="1" firstDataCol="1"/>
  <pivotFields count="11">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8"/>
    <dataField name="Bar(Amount)" fld="3" baseField="0" baseItem="0"/>
    <dataField name="Sum of Units" fld="4" baseField="0" baseItem="0" numFmtId="3"/>
  </dataFields>
  <formats count="2">
    <format dxfId="6">
      <pivotArea collapsedLevelsAreSubtotals="1" fieldPosition="0">
        <references count="2">
          <reference field="4294967294" count="1" selected="0">
            <x v="2"/>
          </reference>
          <reference field="1" count="1">
            <x v="0"/>
          </reference>
        </references>
      </pivotArea>
    </format>
    <format dxfId="5">
      <pivotArea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C11" firstHeaderRow="1" firstDataRow="1" firstDataCol="1"/>
  <pivotFields count="11">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defaultSubtotal="0"/>
    <pivotField showAll="0" defaultSubtotal="0"/>
    <pivotField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v="18"/>
    </i>
    <i>
      <x v="17"/>
    </i>
    <i>
      <x v="2"/>
    </i>
    <i>
      <x v="6"/>
    </i>
    <i>
      <x v="4"/>
    </i>
    <i t="grand">
      <x/>
    </i>
  </rowItems>
  <colItems count="1">
    <i/>
  </colItems>
  <dataFields count="1">
    <dataField name="Sum of Sales Per Unit" fld="8" baseField="0" baseItem="0" numFmtId="167"/>
  </dataFields>
  <pivotTableStyleInfo name="PivotStyleMedium7"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C18" firstHeaderRow="1" firstDataRow="1" firstDataCol="1"/>
  <pivotFields count="11">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Medium14"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5:J18" firstHeaderRow="1" firstDataRow="1" firstDataCol="1"/>
  <pivotFields count="11">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Medium10"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D27" firstHeaderRow="1" firstDataRow="1" firstDataCol="1"/>
  <pivotFields count="11">
    <pivotField showAll="0"/>
    <pivotField showAll="0">
      <items count="7">
        <item x="4"/>
        <item x="2"/>
        <item x="5"/>
        <item x="0"/>
        <item x="3"/>
        <item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numFmtId="6" showAll="0"/>
    <pivotField numFmtId="3" showAll="0"/>
    <pivotField showAll="0" defaultSubtotal="0"/>
    <pivotField showAll="0" defaultSubtotal="0"/>
    <pivotField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Total Profit" fld="9" baseField="0" baseItem="0" numFmtId="168"/>
  </dataFields>
  <formats count="2">
    <format dxfId="1">
      <pivotArea dataOnly="0" labelOnly="1" outline="0" axis="axisValues" fieldPosition="0"/>
    </format>
    <format dxfId="0">
      <pivotArea field="2" type="button" dataOnly="0" labelOnly="1" outline="0" axis="axisRow"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3:G26" firstHeaderRow="0" firstDataRow="1" firstDataCol="1"/>
  <pivotFields count="11">
    <pivotField showAll="0"/>
    <pivotField showAll="0">
      <items count="7">
        <item x="4"/>
        <item x="2"/>
        <item x="5"/>
        <item x="0"/>
        <item x="3"/>
        <item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3"/>
            </reference>
          </references>
        </pivotArea>
      </autoSortScope>
    </pivotField>
    <pivotField dataField="1" numFmtId="6" showAll="0"/>
    <pivotField dataField="1" numFmtId="3" showAll="0"/>
    <pivotField showAll="0"/>
    <pivotField showAll="0"/>
    <pivotField dataField="1"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23">
    <i>
      <x v="16"/>
    </i>
    <i>
      <x v="1"/>
    </i>
    <i>
      <x v="5"/>
    </i>
    <i>
      <x/>
    </i>
    <i>
      <x v="21"/>
    </i>
    <i>
      <x v="7"/>
    </i>
    <i>
      <x v="15"/>
    </i>
    <i>
      <x v="13"/>
    </i>
    <i>
      <x v="12"/>
    </i>
    <i>
      <x v="3"/>
    </i>
    <i>
      <x v="17"/>
    </i>
    <i>
      <x v="20"/>
    </i>
    <i>
      <x v="14"/>
    </i>
    <i>
      <x v="4"/>
    </i>
    <i>
      <x v="8"/>
    </i>
    <i>
      <x v="18"/>
    </i>
    <i>
      <x v="19"/>
    </i>
    <i>
      <x v="9"/>
    </i>
    <i>
      <x v="11"/>
    </i>
    <i>
      <x v="6"/>
    </i>
    <i>
      <x v="2"/>
    </i>
    <i>
      <x v="10"/>
    </i>
    <i t="grand">
      <x/>
    </i>
  </rowItems>
  <colFields count="1">
    <field x="-2"/>
  </colFields>
  <colItems count="4">
    <i>
      <x/>
    </i>
    <i i="1">
      <x v="1"/>
    </i>
    <i i="2">
      <x v="2"/>
    </i>
    <i i="3">
      <x v="3"/>
    </i>
  </colItems>
  <dataFields count="4">
    <dataField name="Sum of Amount" fld="3" baseField="0" baseItem="0"/>
    <dataField name="Sum of Units" fld="4" baseField="0" baseItem="0"/>
    <dataField name="Sum of Profit" fld="7" baseField="0" baseItem="0"/>
    <dataField name="Sum of Profit %" fld="10" baseField="0" baseItem="0" numFmtId="169"/>
  </dataFields>
  <conditionalFormats count="1">
    <conditionalFormat priority="1">
      <pivotAreas count="1">
        <pivotArea type="data" collapsedLevelsAreSubtotals="1" fieldPosition="0">
          <references count="2">
            <reference field="4294967294" count="1" selected="0">
              <x v="3"/>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12" name="PivotTable2"/>
  </pivotTables>
  <data>
    <tabular pivotCacheId="1">
      <items count="6">
        <i x="4" s="1"/>
        <i x="2"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4" name="PivotTable1"/>
  </pivotTables>
  <data>
    <tabular pivotCacheId="1">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34950"/>
</slicers>
</file>

<file path=xl/tables/table1.xml><?xml version="1.0" encoding="utf-8"?>
<table xmlns="http://schemas.openxmlformats.org/spreadsheetml/2006/main" id="1" name="products" displayName="products" ref="Q11:R33" totalsRowShown="0">
  <autoFilter ref="Q11:R33"/>
  <tableColumns count="2">
    <tableColumn id="1" name="Product"/>
    <tableColumn id="2" name="Cost per unit" dataDxfId="17"/>
  </tableColumns>
  <tableStyleInfo name="TableStyleMedium2" showFirstColumn="0" showLastColumn="0" showRowStripes="1" showColumnStripes="0"/>
</table>
</file>

<file path=xl/tables/table2.xml><?xml version="1.0" encoding="utf-8"?>
<table xmlns="http://schemas.openxmlformats.org/spreadsheetml/2006/main" id="2" name="Data1" displayName="Data1" ref="C11:J311" totalsRowShown="0" headerRowDxfId="16">
  <autoFilter ref="C11:J311"/>
  <tableColumns count="8">
    <tableColumn id="1" name="Sales Person"/>
    <tableColumn id="2" name="Geography"/>
    <tableColumn id="3" name="Product"/>
    <tableColumn id="4" name="Amount" dataDxfId="15"/>
    <tableColumn id="5" name="Units" dataDxfId="14"/>
    <tableColumn id="6" name="Cost per unit" dataDxfId="13">
      <calculatedColumnFormula>VLOOKUP(Data1[[#This Row],[Product]],products[#All],2,0)</calculatedColumnFormula>
    </tableColumn>
    <tableColumn id="7" name="Cost" dataDxfId="12">
      <calculatedColumnFormula>Data1[Cost per unit]*Data1[Units]</calculatedColumnFormula>
    </tableColumn>
    <tableColumn id="8" name="Profit" dataDxfId="11"/>
  </tableColumns>
  <tableStyleInfo name="TableStyleMedium2" showFirstColumn="0" showLastColumn="0" showRowStripes="1" showColumnStripes="0"/>
</table>
</file>

<file path=xl/tables/table3.xml><?xml version="1.0" encoding="utf-8"?>
<table xmlns="http://schemas.openxmlformats.org/spreadsheetml/2006/main" id="6" name="Data17" displayName="Data17" ref="B4:F304" totalsRowShown="0" headerRowDxfId="9">
  <autoFilter ref="B4:F304"/>
  <sortState ref="B5:F304">
    <sortCondition descending="1" ref="E4:E304"/>
  </sortState>
  <tableColumns count="5">
    <tableColumn id="1" name="Sales Person"/>
    <tableColumn id="2" name="Geography"/>
    <tableColumn id="3" name="Product"/>
    <tableColumn id="4" name="Amount" dataDxfId="8"/>
    <tableColumn id="5" name="Units" dataDxfId="7"/>
  </tableColumns>
  <tableStyleInfo name="TableStyleMedium2" showFirstColumn="0" showLastColumn="0" showRowStripes="1" showColumnStripes="0"/>
</table>
</file>

<file path=xl/tables/table4.xml><?xml version="1.0" encoding="utf-8"?>
<table xmlns="http://schemas.openxmlformats.org/spreadsheetml/2006/main" id="3" name="Data14" displayName="Data14" ref="N5:R305" totalsRowShown="0" headerRowDxfId="4">
  <tableColumns count="5">
    <tableColumn id="1" name="Sales Person"/>
    <tableColumn id="2" name="Geography"/>
    <tableColumn id="3" name="Product"/>
    <tableColumn id="4" name="Amount" dataDxfId="3"/>
    <tableColumn id="5"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658"/>
  <sheetViews>
    <sheetView showGridLines="0" tabSelected="1" topLeftCell="A10" zoomScaleNormal="100" workbookViewId="0">
      <selection activeCell="C12" sqref="C12:C3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3.85546875" bestFit="1" customWidth="1"/>
    <col min="9" max="10" width="13.85546875" customWidth="1"/>
    <col min="12" max="12" width="3.85546875" customWidth="1"/>
    <col min="13" max="13" width="53.85546875" customWidth="1"/>
    <col min="17" max="18" width="20.28515625" bestFit="1" customWidth="1"/>
    <col min="19" max="19" width="13.85546875" bestFit="1" customWidth="1"/>
    <col min="27" max="27" width="21.85546875" bestFit="1" customWidth="1"/>
    <col min="28" max="28" width="14.42578125" customWidth="1"/>
    <col min="33" max="33" width="21.85546875" customWidth="1"/>
  </cols>
  <sheetData>
    <row r="1" spans="3:18" ht="18.600000000000001" customHeight="1" x14ac:dyDescent="0.25"/>
    <row r="11" spans="3:18" x14ac:dyDescent="0.25">
      <c r="C11" s="4" t="s">
        <v>11</v>
      </c>
      <c r="D11" s="4" t="s">
        <v>12</v>
      </c>
      <c r="E11" s="4" t="s">
        <v>0</v>
      </c>
      <c r="F11" s="8" t="s">
        <v>1</v>
      </c>
      <c r="G11" s="8" t="s">
        <v>49</v>
      </c>
      <c r="H11" s="32" t="s">
        <v>50</v>
      </c>
      <c r="I11" s="32" t="s">
        <v>77</v>
      </c>
      <c r="J11" s="4" t="s">
        <v>85</v>
      </c>
      <c r="L11" s="7" t="s">
        <v>42</v>
      </c>
      <c r="M11" s="1"/>
      <c r="Q11" t="s">
        <v>0</v>
      </c>
      <c r="R11" t="s">
        <v>50</v>
      </c>
    </row>
    <row r="12" spans="3:18" x14ac:dyDescent="0.25">
      <c r="C12" t="s">
        <v>40</v>
      </c>
      <c r="D12" t="s">
        <v>37</v>
      </c>
      <c r="E12" t="s">
        <v>30</v>
      </c>
      <c r="F12" s="2">
        <v>1624</v>
      </c>
      <c r="G12" s="3">
        <v>114</v>
      </c>
      <c r="H12">
        <f>VLOOKUP(Data1[[#This Row],[Product]],products[#All],2,0)</f>
        <v>14.49</v>
      </c>
      <c r="I12">
        <f>Data1[Cost per unit]*Data1[Units]</f>
        <v>1651.8600000000001</v>
      </c>
      <c r="J12">
        <v>-27.860000000000127</v>
      </c>
      <c r="L12" s="5">
        <v>1</v>
      </c>
      <c r="M12" s="6" t="s">
        <v>43</v>
      </c>
      <c r="Q12" t="s">
        <v>13</v>
      </c>
      <c r="R12" s="9">
        <v>9.33</v>
      </c>
    </row>
    <row r="13" spans="3:18" x14ac:dyDescent="0.25">
      <c r="C13" t="s">
        <v>8</v>
      </c>
      <c r="D13" t="s">
        <v>35</v>
      </c>
      <c r="E13" t="s">
        <v>32</v>
      </c>
      <c r="F13" s="2">
        <v>6706</v>
      </c>
      <c r="G13" s="3">
        <v>459</v>
      </c>
      <c r="H13">
        <f>VLOOKUP(Data1[[#This Row],[Product]],products[#All],2,0)</f>
        <v>8.65</v>
      </c>
      <c r="I13">
        <f>Data1[Cost per unit]*Data1[Units]</f>
        <v>3970.3500000000004</v>
      </c>
      <c r="J13">
        <v>2735.6499999999996</v>
      </c>
      <c r="L13" s="5">
        <v>2</v>
      </c>
      <c r="M13" s="6" t="s">
        <v>52</v>
      </c>
      <c r="Q13" t="s">
        <v>14</v>
      </c>
      <c r="R13" s="9">
        <v>11.7</v>
      </c>
    </row>
    <row r="14" spans="3:18" x14ac:dyDescent="0.25">
      <c r="C14" t="s">
        <v>9</v>
      </c>
      <c r="D14" t="s">
        <v>35</v>
      </c>
      <c r="E14" t="s">
        <v>4</v>
      </c>
      <c r="F14" s="2">
        <v>959</v>
      </c>
      <c r="G14" s="3">
        <v>147</v>
      </c>
      <c r="H14">
        <f>VLOOKUP(Data1[[#This Row],[Product]],products[#All],2,0)</f>
        <v>11.88</v>
      </c>
      <c r="I14">
        <f>Data1[Cost per unit]*Data1[Units]</f>
        <v>1746.3600000000001</v>
      </c>
      <c r="J14">
        <v>-787.36000000000013</v>
      </c>
      <c r="L14" s="5">
        <v>3</v>
      </c>
      <c r="M14" s="6" t="s">
        <v>44</v>
      </c>
      <c r="Q14" t="s">
        <v>4</v>
      </c>
      <c r="R14" s="9">
        <v>11.88</v>
      </c>
    </row>
    <row r="15" spans="3:18" x14ac:dyDescent="0.25">
      <c r="C15" t="s">
        <v>41</v>
      </c>
      <c r="D15" t="s">
        <v>36</v>
      </c>
      <c r="E15" t="s">
        <v>18</v>
      </c>
      <c r="F15" s="2">
        <v>9632</v>
      </c>
      <c r="G15" s="3">
        <v>288</v>
      </c>
      <c r="H15">
        <f>VLOOKUP(Data1[[#This Row],[Product]],products[#All],2,0)</f>
        <v>6.47</v>
      </c>
      <c r="I15">
        <f>Data1[Cost per unit]*Data1[Units]</f>
        <v>1863.36</v>
      </c>
      <c r="J15">
        <v>7768.64</v>
      </c>
      <c r="L15" s="5">
        <v>4</v>
      </c>
      <c r="M15" s="6" t="s">
        <v>45</v>
      </c>
      <c r="Q15" t="s">
        <v>15</v>
      </c>
      <c r="R15" s="9">
        <v>11.73</v>
      </c>
    </row>
    <row r="16" spans="3:18" x14ac:dyDescent="0.25">
      <c r="C16" t="s">
        <v>6</v>
      </c>
      <c r="D16" t="s">
        <v>39</v>
      </c>
      <c r="E16" t="s">
        <v>25</v>
      </c>
      <c r="F16" s="2">
        <v>2100</v>
      </c>
      <c r="G16" s="3">
        <v>414</v>
      </c>
      <c r="H16">
        <f>VLOOKUP(Data1[[#This Row],[Product]],products[#All],2,0)</f>
        <v>13.15</v>
      </c>
      <c r="I16">
        <f>Data1[Cost per unit]*Data1[Units]</f>
        <v>5444.1</v>
      </c>
      <c r="J16">
        <v>-3344.1000000000004</v>
      </c>
      <c r="L16" s="5">
        <v>5</v>
      </c>
      <c r="M16" s="6" t="s">
        <v>53</v>
      </c>
      <c r="Q16" t="s">
        <v>16</v>
      </c>
      <c r="R16" s="9">
        <v>8.7899999999999991</v>
      </c>
    </row>
    <row r="17" spans="3:18" x14ac:dyDescent="0.25">
      <c r="C17" t="s">
        <v>40</v>
      </c>
      <c r="D17" t="s">
        <v>35</v>
      </c>
      <c r="E17" t="s">
        <v>33</v>
      </c>
      <c r="F17" s="2">
        <v>8869</v>
      </c>
      <c r="G17" s="3">
        <v>432</v>
      </c>
      <c r="H17">
        <f>VLOOKUP(Data1[[#This Row],[Product]],products[#All],2,0)</f>
        <v>12.37</v>
      </c>
      <c r="I17">
        <f>Data1[Cost per unit]*Data1[Units]</f>
        <v>5343.8399999999992</v>
      </c>
      <c r="J17">
        <v>3525.1600000000008</v>
      </c>
      <c r="L17" s="5">
        <v>6</v>
      </c>
      <c r="M17" s="6" t="s">
        <v>54</v>
      </c>
      <c r="Q17" t="s">
        <v>17</v>
      </c>
      <c r="R17" s="9">
        <v>3.11</v>
      </c>
    </row>
    <row r="18" spans="3:18" x14ac:dyDescent="0.25">
      <c r="C18" t="s">
        <v>6</v>
      </c>
      <c r="D18" t="s">
        <v>38</v>
      </c>
      <c r="E18" t="s">
        <v>31</v>
      </c>
      <c r="F18" s="2">
        <v>2681</v>
      </c>
      <c r="G18" s="3">
        <v>54</v>
      </c>
      <c r="H18">
        <f>VLOOKUP(Data1[[#This Row],[Product]],products[#All],2,0)</f>
        <v>5.79</v>
      </c>
      <c r="I18">
        <f>Data1[Cost per unit]*Data1[Units]</f>
        <v>312.66000000000003</v>
      </c>
      <c r="J18">
        <v>2368.34</v>
      </c>
      <c r="L18" s="5">
        <v>7</v>
      </c>
      <c r="M18" s="6" t="s">
        <v>48</v>
      </c>
      <c r="Q18" t="s">
        <v>18</v>
      </c>
      <c r="R18" s="9">
        <v>6.47</v>
      </c>
    </row>
    <row r="19" spans="3:18" x14ac:dyDescent="0.25">
      <c r="C19" t="s">
        <v>8</v>
      </c>
      <c r="D19" t="s">
        <v>35</v>
      </c>
      <c r="E19" t="s">
        <v>22</v>
      </c>
      <c r="F19" s="2">
        <v>5012</v>
      </c>
      <c r="G19" s="3">
        <v>210</v>
      </c>
      <c r="H19">
        <f>VLOOKUP(Data1[[#This Row],[Product]],products[#All],2,0)</f>
        <v>9.77</v>
      </c>
      <c r="I19">
        <f>Data1[Cost per unit]*Data1[Units]</f>
        <v>2051.6999999999998</v>
      </c>
      <c r="J19">
        <v>2960.3</v>
      </c>
      <c r="L19" s="5">
        <v>8</v>
      </c>
      <c r="M19" s="6" t="s">
        <v>51</v>
      </c>
      <c r="Q19" t="s">
        <v>19</v>
      </c>
      <c r="R19" s="9">
        <v>7.64</v>
      </c>
    </row>
    <row r="20" spans="3:18" x14ac:dyDescent="0.25">
      <c r="C20" t="s">
        <v>7</v>
      </c>
      <c r="D20" t="s">
        <v>38</v>
      </c>
      <c r="E20" t="s">
        <v>14</v>
      </c>
      <c r="F20" s="2">
        <v>1281</v>
      </c>
      <c r="G20" s="3">
        <v>75</v>
      </c>
      <c r="H20">
        <f>VLOOKUP(Data1[[#This Row],[Product]],products[#All],2,0)</f>
        <v>11.7</v>
      </c>
      <c r="I20">
        <f>Data1[Cost per unit]*Data1[Units]</f>
        <v>877.5</v>
      </c>
      <c r="J20">
        <v>403.5</v>
      </c>
      <c r="L20" s="5">
        <v>9</v>
      </c>
      <c r="M20" s="6" t="s">
        <v>46</v>
      </c>
      <c r="Q20" t="s">
        <v>20</v>
      </c>
      <c r="R20" s="9">
        <v>10.62</v>
      </c>
    </row>
    <row r="21" spans="3:18" x14ac:dyDescent="0.25">
      <c r="C21" t="s">
        <v>5</v>
      </c>
      <c r="D21" t="s">
        <v>37</v>
      </c>
      <c r="E21" t="s">
        <v>14</v>
      </c>
      <c r="F21" s="2">
        <v>4991</v>
      </c>
      <c r="G21" s="3">
        <v>12</v>
      </c>
      <c r="H21">
        <f>VLOOKUP(Data1[[#This Row],[Product]],products[#All],2,0)</f>
        <v>11.7</v>
      </c>
      <c r="I21">
        <f>Data1[Cost per unit]*Data1[Units]</f>
        <v>140.39999999999998</v>
      </c>
      <c r="J21">
        <v>4850.6000000000004</v>
      </c>
      <c r="L21" s="5">
        <v>10</v>
      </c>
      <c r="M21" s="6" t="s">
        <v>47</v>
      </c>
      <c r="Q21" t="s">
        <v>21</v>
      </c>
      <c r="R21" s="9">
        <v>9</v>
      </c>
    </row>
    <row r="22" spans="3:18" x14ac:dyDescent="0.25">
      <c r="C22" t="s">
        <v>2</v>
      </c>
      <c r="D22" t="s">
        <v>39</v>
      </c>
      <c r="E22" t="s">
        <v>25</v>
      </c>
      <c r="F22" s="2">
        <v>1785</v>
      </c>
      <c r="G22" s="3">
        <v>462</v>
      </c>
      <c r="H22">
        <f>VLOOKUP(Data1[[#This Row],[Product]],products[#All],2,0)</f>
        <v>13.15</v>
      </c>
      <c r="I22">
        <f>Data1[Cost per unit]*Data1[Units]</f>
        <v>6075.3</v>
      </c>
      <c r="J22">
        <v>-4290.3</v>
      </c>
      <c r="Q22" t="s">
        <v>22</v>
      </c>
      <c r="R22" s="9">
        <v>9.77</v>
      </c>
    </row>
    <row r="23" spans="3:18" x14ac:dyDescent="0.25">
      <c r="C23" t="s">
        <v>3</v>
      </c>
      <c r="D23" t="s">
        <v>37</v>
      </c>
      <c r="E23" t="s">
        <v>17</v>
      </c>
      <c r="F23" s="2">
        <v>3983</v>
      </c>
      <c r="G23" s="3">
        <v>144</v>
      </c>
      <c r="H23">
        <f>VLOOKUP(Data1[[#This Row],[Product]],products[#All],2,0)</f>
        <v>3.11</v>
      </c>
      <c r="I23">
        <f>Data1[Cost per unit]*Data1[Units]</f>
        <v>447.84</v>
      </c>
      <c r="J23">
        <v>3535.16</v>
      </c>
      <c r="Q23" t="s">
        <v>23</v>
      </c>
      <c r="R23" s="9">
        <v>6.49</v>
      </c>
    </row>
    <row r="24" spans="3:18" x14ac:dyDescent="0.25">
      <c r="C24" t="s">
        <v>9</v>
      </c>
      <c r="D24" t="s">
        <v>38</v>
      </c>
      <c r="E24" t="s">
        <v>16</v>
      </c>
      <c r="F24" s="2">
        <v>2646</v>
      </c>
      <c r="G24" s="3">
        <v>120</v>
      </c>
      <c r="H24">
        <f>VLOOKUP(Data1[[#This Row],[Product]],products[#All],2,0)</f>
        <v>8.7899999999999991</v>
      </c>
      <c r="I24">
        <f>Data1[Cost per unit]*Data1[Units]</f>
        <v>1054.8</v>
      </c>
      <c r="J24">
        <v>1591.2</v>
      </c>
      <c r="Q24" t="s">
        <v>24</v>
      </c>
      <c r="R24" s="9">
        <v>4.97</v>
      </c>
    </row>
    <row r="25" spans="3:18" x14ac:dyDescent="0.25">
      <c r="C25" t="s">
        <v>2</v>
      </c>
      <c r="D25" t="s">
        <v>34</v>
      </c>
      <c r="E25" t="s">
        <v>13</v>
      </c>
      <c r="F25" s="2">
        <v>252</v>
      </c>
      <c r="G25" s="3">
        <v>54</v>
      </c>
      <c r="H25">
        <f>VLOOKUP(Data1[[#This Row],[Product]],products[#All],2,0)</f>
        <v>9.33</v>
      </c>
      <c r="I25">
        <f>Data1[Cost per unit]*Data1[Units]</f>
        <v>503.82</v>
      </c>
      <c r="J25">
        <v>-251.82</v>
      </c>
      <c r="Q25" t="s">
        <v>25</v>
      </c>
      <c r="R25" s="9">
        <v>13.15</v>
      </c>
    </row>
    <row r="26" spans="3:18" x14ac:dyDescent="0.25">
      <c r="C26" t="s">
        <v>3</v>
      </c>
      <c r="D26" t="s">
        <v>35</v>
      </c>
      <c r="E26" t="s">
        <v>25</v>
      </c>
      <c r="F26" s="2">
        <v>2464</v>
      </c>
      <c r="G26" s="3">
        <v>234</v>
      </c>
      <c r="H26">
        <f>VLOOKUP(Data1[[#This Row],[Product]],products[#All],2,0)</f>
        <v>13.15</v>
      </c>
      <c r="I26">
        <f>Data1[Cost per unit]*Data1[Units]</f>
        <v>3077.1</v>
      </c>
      <c r="J26">
        <v>-613.09999999999991</v>
      </c>
      <c r="Q26" t="s">
        <v>26</v>
      </c>
      <c r="R26" s="9">
        <v>5.6</v>
      </c>
    </row>
    <row r="27" spans="3:18" x14ac:dyDescent="0.25">
      <c r="C27" t="s">
        <v>3</v>
      </c>
      <c r="D27" t="s">
        <v>35</v>
      </c>
      <c r="E27" t="s">
        <v>29</v>
      </c>
      <c r="F27" s="2">
        <v>2114</v>
      </c>
      <c r="G27" s="3">
        <v>66</v>
      </c>
      <c r="H27">
        <f>VLOOKUP(Data1[[#This Row],[Product]],products[#All],2,0)</f>
        <v>7.16</v>
      </c>
      <c r="I27">
        <f>Data1[Cost per unit]*Data1[Units]</f>
        <v>472.56</v>
      </c>
      <c r="J27">
        <v>1641.44</v>
      </c>
      <c r="Q27" t="s">
        <v>27</v>
      </c>
      <c r="R27" s="9">
        <v>16.73</v>
      </c>
    </row>
    <row r="28" spans="3:18" x14ac:dyDescent="0.25">
      <c r="C28" t="s">
        <v>6</v>
      </c>
      <c r="D28" t="s">
        <v>37</v>
      </c>
      <c r="E28" t="s">
        <v>31</v>
      </c>
      <c r="F28" s="2">
        <v>7693</v>
      </c>
      <c r="G28" s="3">
        <v>87</v>
      </c>
      <c r="H28">
        <f>VLOOKUP(Data1[[#This Row],[Product]],products[#All],2,0)</f>
        <v>5.79</v>
      </c>
      <c r="I28">
        <f>Data1[Cost per unit]*Data1[Units]</f>
        <v>503.73</v>
      </c>
      <c r="J28">
        <v>7189.27</v>
      </c>
      <c r="Q28" t="s">
        <v>28</v>
      </c>
      <c r="R28" s="9">
        <v>10.38</v>
      </c>
    </row>
    <row r="29" spans="3:18" x14ac:dyDescent="0.25">
      <c r="C29" t="s">
        <v>5</v>
      </c>
      <c r="D29" t="s">
        <v>34</v>
      </c>
      <c r="E29" t="s">
        <v>20</v>
      </c>
      <c r="F29" s="2">
        <v>15610</v>
      </c>
      <c r="G29" s="3">
        <v>339</v>
      </c>
      <c r="H29">
        <f>VLOOKUP(Data1[[#This Row],[Product]],products[#All],2,0)</f>
        <v>10.62</v>
      </c>
      <c r="I29">
        <f>Data1[Cost per unit]*Data1[Units]</f>
        <v>3600.18</v>
      </c>
      <c r="J29">
        <v>12009.82</v>
      </c>
      <c r="Q29" t="s">
        <v>29</v>
      </c>
      <c r="R29" s="9">
        <v>7.16</v>
      </c>
    </row>
    <row r="30" spans="3:18" x14ac:dyDescent="0.25">
      <c r="C30" t="s">
        <v>41</v>
      </c>
      <c r="D30" t="s">
        <v>34</v>
      </c>
      <c r="E30" t="s">
        <v>22</v>
      </c>
      <c r="F30" s="2">
        <v>336</v>
      </c>
      <c r="G30" s="3">
        <v>144</v>
      </c>
      <c r="H30">
        <f>VLOOKUP(Data1[[#This Row],[Product]],products[#All],2,0)</f>
        <v>9.77</v>
      </c>
      <c r="I30">
        <f>Data1[Cost per unit]*Data1[Units]</f>
        <v>1406.8799999999999</v>
      </c>
      <c r="J30">
        <v>-1070.8799999999999</v>
      </c>
      <c r="Q30" t="s">
        <v>30</v>
      </c>
      <c r="R30" s="9">
        <v>14.49</v>
      </c>
    </row>
    <row r="31" spans="3:18" x14ac:dyDescent="0.25">
      <c r="C31" t="s">
        <v>2</v>
      </c>
      <c r="D31" t="s">
        <v>39</v>
      </c>
      <c r="E31" t="s">
        <v>20</v>
      </c>
      <c r="F31" s="2">
        <v>9443</v>
      </c>
      <c r="G31" s="3">
        <v>162</v>
      </c>
      <c r="H31">
        <f>VLOOKUP(Data1[[#This Row],[Product]],products[#All],2,0)</f>
        <v>10.62</v>
      </c>
      <c r="I31">
        <f>Data1[Cost per unit]*Data1[Units]</f>
        <v>1720.4399999999998</v>
      </c>
      <c r="J31">
        <v>7722.56</v>
      </c>
      <c r="Q31" t="s">
        <v>31</v>
      </c>
      <c r="R31" s="9">
        <v>5.79</v>
      </c>
    </row>
    <row r="32" spans="3:18" x14ac:dyDescent="0.25">
      <c r="C32" t="s">
        <v>9</v>
      </c>
      <c r="D32" t="s">
        <v>34</v>
      </c>
      <c r="E32" t="s">
        <v>23</v>
      </c>
      <c r="F32" s="2">
        <v>8155</v>
      </c>
      <c r="G32" s="3">
        <v>90</v>
      </c>
      <c r="H32">
        <f>VLOOKUP(Data1[[#This Row],[Product]],products[#All],2,0)</f>
        <v>6.49</v>
      </c>
      <c r="I32">
        <f>Data1[Cost per unit]*Data1[Units]</f>
        <v>584.1</v>
      </c>
      <c r="J32">
        <v>7570.9</v>
      </c>
      <c r="Q32" t="s">
        <v>32</v>
      </c>
      <c r="R32" s="9">
        <v>8.65</v>
      </c>
    </row>
    <row r="33" spans="3:18" x14ac:dyDescent="0.25">
      <c r="C33" t="s">
        <v>8</v>
      </c>
      <c r="D33" t="s">
        <v>38</v>
      </c>
      <c r="E33" t="s">
        <v>23</v>
      </c>
      <c r="F33" s="2">
        <v>1701</v>
      </c>
      <c r="G33" s="3">
        <v>234</v>
      </c>
      <c r="H33">
        <f>VLOOKUP(Data1[[#This Row],[Product]],products[#All],2,0)</f>
        <v>6.49</v>
      </c>
      <c r="I33">
        <f>Data1[Cost per unit]*Data1[Units]</f>
        <v>1518.66</v>
      </c>
      <c r="J33">
        <v>182.33999999999992</v>
      </c>
      <c r="Q33" t="s">
        <v>33</v>
      </c>
      <c r="R33" s="9">
        <v>12.37</v>
      </c>
    </row>
    <row r="34" spans="3:18" x14ac:dyDescent="0.25">
      <c r="C34" t="s">
        <v>10</v>
      </c>
      <c r="D34" t="s">
        <v>38</v>
      </c>
      <c r="E34" t="s">
        <v>22</v>
      </c>
      <c r="F34" s="2">
        <v>2205</v>
      </c>
      <c r="G34" s="3">
        <v>141</v>
      </c>
      <c r="H34">
        <f>VLOOKUP(Data1[[#This Row],[Product]],products[#All],2,0)</f>
        <v>9.77</v>
      </c>
      <c r="I34">
        <f>Data1[Cost per unit]*Data1[Units]</f>
        <v>1377.57</v>
      </c>
      <c r="J34">
        <v>827.43000000000006</v>
      </c>
    </row>
    <row r="35" spans="3:18" x14ac:dyDescent="0.25">
      <c r="C35" t="s">
        <v>8</v>
      </c>
      <c r="D35" t="s">
        <v>37</v>
      </c>
      <c r="E35" t="s">
        <v>19</v>
      </c>
      <c r="F35" s="2">
        <v>1771</v>
      </c>
      <c r="G35" s="3">
        <v>204</v>
      </c>
      <c r="H35">
        <f>VLOOKUP(Data1[[#This Row],[Product]],products[#All],2,0)</f>
        <v>7.64</v>
      </c>
      <c r="I35">
        <f>Data1[Cost per unit]*Data1[Units]</f>
        <v>1558.56</v>
      </c>
      <c r="J35">
        <v>212.44000000000005</v>
      </c>
    </row>
    <row r="36" spans="3:18" x14ac:dyDescent="0.25">
      <c r="C36" t="s">
        <v>41</v>
      </c>
      <c r="D36" t="s">
        <v>35</v>
      </c>
      <c r="E36" t="s">
        <v>15</v>
      </c>
      <c r="F36" s="2">
        <v>2114</v>
      </c>
      <c r="G36" s="3">
        <v>186</v>
      </c>
      <c r="H36">
        <f>VLOOKUP(Data1[[#This Row],[Product]],products[#All],2,0)</f>
        <v>11.73</v>
      </c>
      <c r="I36">
        <f>Data1[Cost per unit]*Data1[Units]</f>
        <v>2181.7800000000002</v>
      </c>
      <c r="J36">
        <v>-67.7800000000002</v>
      </c>
    </row>
    <row r="37" spans="3:18" x14ac:dyDescent="0.25">
      <c r="C37" t="s">
        <v>41</v>
      </c>
      <c r="D37" t="s">
        <v>36</v>
      </c>
      <c r="E37" t="s">
        <v>13</v>
      </c>
      <c r="F37" s="2">
        <v>10311</v>
      </c>
      <c r="G37" s="3">
        <v>231</v>
      </c>
      <c r="H37">
        <f>VLOOKUP(Data1[[#This Row],[Product]],products[#All],2,0)</f>
        <v>9.33</v>
      </c>
      <c r="I37">
        <f>Data1[Cost per unit]*Data1[Units]</f>
        <v>2155.23</v>
      </c>
      <c r="J37">
        <v>8155.77</v>
      </c>
    </row>
    <row r="38" spans="3:18" x14ac:dyDescent="0.25">
      <c r="C38" t="s">
        <v>3</v>
      </c>
      <c r="D38" t="s">
        <v>39</v>
      </c>
      <c r="E38" t="s">
        <v>16</v>
      </c>
      <c r="F38" s="2">
        <v>21</v>
      </c>
      <c r="G38" s="3">
        <v>168</v>
      </c>
      <c r="H38">
        <f>VLOOKUP(Data1[[#This Row],[Product]],products[#All],2,0)</f>
        <v>8.7899999999999991</v>
      </c>
      <c r="I38">
        <f>Data1[Cost per unit]*Data1[Units]</f>
        <v>1476.7199999999998</v>
      </c>
      <c r="J38">
        <v>-1455.7199999999998</v>
      </c>
    </row>
    <row r="39" spans="3:18" x14ac:dyDescent="0.25">
      <c r="C39" t="s">
        <v>10</v>
      </c>
      <c r="D39" t="s">
        <v>35</v>
      </c>
      <c r="E39" t="s">
        <v>20</v>
      </c>
      <c r="F39" s="2">
        <v>1974</v>
      </c>
      <c r="G39" s="3">
        <v>195</v>
      </c>
      <c r="H39">
        <f>VLOOKUP(Data1[[#This Row],[Product]],products[#All],2,0)</f>
        <v>10.62</v>
      </c>
      <c r="I39">
        <f>Data1[Cost per unit]*Data1[Units]</f>
        <v>2070.8999999999996</v>
      </c>
      <c r="J39">
        <v>-96.899999999999636</v>
      </c>
    </row>
    <row r="40" spans="3:18" x14ac:dyDescent="0.25">
      <c r="C40" t="s">
        <v>5</v>
      </c>
      <c r="D40" t="s">
        <v>36</v>
      </c>
      <c r="E40" t="s">
        <v>23</v>
      </c>
      <c r="F40" s="2">
        <v>6314</v>
      </c>
      <c r="G40" s="3">
        <v>15</v>
      </c>
      <c r="H40">
        <f>VLOOKUP(Data1[[#This Row],[Product]],products[#All],2,0)</f>
        <v>6.49</v>
      </c>
      <c r="I40">
        <f>Data1[Cost per unit]*Data1[Units]</f>
        <v>97.350000000000009</v>
      </c>
      <c r="J40">
        <v>6216.65</v>
      </c>
    </row>
    <row r="41" spans="3:18" x14ac:dyDescent="0.25">
      <c r="C41" t="s">
        <v>10</v>
      </c>
      <c r="D41" t="s">
        <v>37</v>
      </c>
      <c r="E41" t="s">
        <v>23</v>
      </c>
      <c r="F41" s="2">
        <v>4683</v>
      </c>
      <c r="G41" s="3">
        <v>30</v>
      </c>
      <c r="H41">
        <f>VLOOKUP(Data1[[#This Row],[Product]],products[#All],2,0)</f>
        <v>6.49</v>
      </c>
      <c r="I41">
        <f>Data1[Cost per unit]*Data1[Units]</f>
        <v>194.70000000000002</v>
      </c>
      <c r="J41">
        <v>4488.3</v>
      </c>
    </row>
    <row r="42" spans="3:18" x14ac:dyDescent="0.25">
      <c r="C42" t="s">
        <v>41</v>
      </c>
      <c r="D42" t="s">
        <v>37</v>
      </c>
      <c r="E42" t="s">
        <v>24</v>
      </c>
      <c r="F42" s="2">
        <v>6398</v>
      </c>
      <c r="G42" s="3">
        <v>102</v>
      </c>
      <c r="H42">
        <f>VLOOKUP(Data1[[#This Row],[Product]],products[#All],2,0)</f>
        <v>4.97</v>
      </c>
      <c r="I42">
        <f>Data1[Cost per unit]*Data1[Units]</f>
        <v>506.94</v>
      </c>
      <c r="J42">
        <v>5891.06</v>
      </c>
    </row>
    <row r="43" spans="3:18" x14ac:dyDescent="0.25">
      <c r="C43" t="s">
        <v>2</v>
      </c>
      <c r="D43" t="s">
        <v>35</v>
      </c>
      <c r="E43" t="s">
        <v>19</v>
      </c>
      <c r="F43" s="2">
        <v>553</v>
      </c>
      <c r="G43" s="3">
        <v>15</v>
      </c>
      <c r="H43">
        <f>VLOOKUP(Data1[[#This Row],[Product]],products[#All],2,0)</f>
        <v>7.64</v>
      </c>
      <c r="I43">
        <f>Data1[Cost per unit]*Data1[Units]</f>
        <v>114.6</v>
      </c>
      <c r="J43">
        <v>438.4</v>
      </c>
    </row>
    <row r="44" spans="3:18" x14ac:dyDescent="0.25">
      <c r="C44" t="s">
        <v>8</v>
      </c>
      <c r="D44" t="s">
        <v>39</v>
      </c>
      <c r="E44" t="s">
        <v>30</v>
      </c>
      <c r="F44" s="2">
        <v>7021</v>
      </c>
      <c r="G44" s="3">
        <v>183</v>
      </c>
      <c r="H44">
        <f>VLOOKUP(Data1[[#This Row],[Product]],products[#All],2,0)</f>
        <v>14.49</v>
      </c>
      <c r="I44">
        <f>Data1[Cost per unit]*Data1[Units]</f>
        <v>2651.67</v>
      </c>
      <c r="J44">
        <v>4369.33</v>
      </c>
    </row>
    <row r="45" spans="3:18" x14ac:dyDescent="0.25">
      <c r="C45" t="s">
        <v>40</v>
      </c>
      <c r="D45" t="s">
        <v>39</v>
      </c>
      <c r="E45" t="s">
        <v>22</v>
      </c>
      <c r="F45" s="2">
        <v>5817</v>
      </c>
      <c r="G45" s="3">
        <v>12</v>
      </c>
      <c r="H45">
        <f>VLOOKUP(Data1[[#This Row],[Product]],products[#All],2,0)</f>
        <v>9.77</v>
      </c>
      <c r="I45">
        <f>Data1[Cost per unit]*Data1[Units]</f>
        <v>117.24</v>
      </c>
      <c r="J45">
        <v>5699.76</v>
      </c>
    </row>
    <row r="46" spans="3:18" x14ac:dyDescent="0.25">
      <c r="C46" t="s">
        <v>41</v>
      </c>
      <c r="D46" t="s">
        <v>39</v>
      </c>
      <c r="E46" t="s">
        <v>14</v>
      </c>
      <c r="F46" s="2">
        <v>3976</v>
      </c>
      <c r="G46" s="3">
        <v>72</v>
      </c>
      <c r="H46">
        <f>VLOOKUP(Data1[[#This Row],[Product]],products[#All],2,0)</f>
        <v>11.7</v>
      </c>
      <c r="I46">
        <f>Data1[Cost per unit]*Data1[Units]</f>
        <v>842.4</v>
      </c>
      <c r="J46">
        <v>3133.6</v>
      </c>
    </row>
    <row r="47" spans="3:18" x14ac:dyDescent="0.25">
      <c r="C47" t="s">
        <v>6</v>
      </c>
      <c r="D47" t="s">
        <v>38</v>
      </c>
      <c r="E47" t="s">
        <v>27</v>
      </c>
      <c r="F47" s="2">
        <v>1134</v>
      </c>
      <c r="G47" s="3">
        <v>282</v>
      </c>
      <c r="H47">
        <f>VLOOKUP(Data1[[#This Row],[Product]],products[#All],2,0)</f>
        <v>16.73</v>
      </c>
      <c r="I47">
        <f>Data1[Cost per unit]*Data1[Units]</f>
        <v>4717.8599999999997</v>
      </c>
      <c r="J47">
        <v>-3583.8599999999997</v>
      </c>
    </row>
    <row r="48" spans="3:18" x14ac:dyDescent="0.25">
      <c r="C48" t="s">
        <v>2</v>
      </c>
      <c r="D48" t="s">
        <v>39</v>
      </c>
      <c r="E48" t="s">
        <v>28</v>
      </c>
      <c r="F48" s="2">
        <v>6027</v>
      </c>
      <c r="G48" s="3">
        <v>144</v>
      </c>
      <c r="H48">
        <f>VLOOKUP(Data1[[#This Row],[Product]],products[#All],2,0)</f>
        <v>10.38</v>
      </c>
      <c r="I48">
        <f>Data1[Cost per unit]*Data1[Units]</f>
        <v>1494.72</v>
      </c>
      <c r="J48">
        <v>4532.28</v>
      </c>
    </row>
    <row r="49" spans="3:10" x14ac:dyDescent="0.25">
      <c r="C49" t="s">
        <v>6</v>
      </c>
      <c r="D49" t="s">
        <v>37</v>
      </c>
      <c r="E49" t="s">
        <v>16</v>
      </c>
      <c r="F49" s="2">
        <v>1904</v>
      </c>
      <c r="G49" s="3">
        <v>405</v>
      </c>
      <c r="H49">
        <f>VLOOKUP(Data1[[#This Row],[Product]],products[#All],2,0)</f>
        <v>8.7899999999999991</v>
      </c>
      <c r="I49">
        <f>Data1[Cost per unit]*Data1[Units]</f>
        <v>3559.95</v>
      </c>
      <c r="J49">
        <v>-1655.9499999999998</v>
      </c>
    </row>
    <row r="50" spans="3:10" x14ac:dyDescent="0.25">
      <c r="C50" t="s">
        <v>7</v>
      </c>
      <c r="D50" t="s">
        <v>34</v>
      </c>
      <c r="E50" t="s">
        <v>32</v>
      </c>
      <c r="F50" s="2">
        <v>3262</v>
      </c>
      <c r="G50" s="3">
        <v>75</v>
      </c>
      <c r="H50">
        <f>VLOOKUP(Data1[[#This Row],[Product]],products[#All],2,0)</f>
        <v>8.65</v>
      </c>
      <c r="I50">
        <f>Data1[Cost per unit]*Data1[Units]</f>
        <v>648.75</v>
      </c>
      <c r="J50">
        <v>2613.25</v>
      </c>
    </row>
    <row r="51" spans="3:10" x14ac:dyDescent="0.25">
      <c r="C51" t="s">
        <v>40</v>
      </c>
      <c r="D51" t="s">
        <v>34</v>
      </c>
      <c r="E51" t="s">
        <v>27</v>
      </c>
      <c r="F51" s="2">
        <v>2289</v>
      </c>
      <c r="G51" s="3">
        <v>135</v>
      </c>
      <c r="H51">
        <f>VLOOKUP(Data1[[#This Row],[Product]],products[#All],2,0)</f>
        <v>16.73</v>
      </c>
      <c r="I51">
        <f>Data1[Cost per unit]*Data1[Units]</f>
        <v>2258.5500000000002</v>
      </c>
      <c r="J51">
        <v>30.449999999999818</v>
      </c>
    </row>
    <row r="52" spans="3:10" x14ac:dyDescent="0.25">
      <c r="C52" t="s">
        <v>5</v>
      </c>
      <c r="D52" t="s">
        <v>34</v>
      </c>
      <c r="E52" t="s">
        <v>27</v>
      </c>
      <c r="F52" s="2">
        <v>6986</v>
      </c>
      <c r="G52" s="3">
        <v>21</v>
      </c>
      <c r="H52">
        <f>VLOOKUP(Data1[[#This Row],[Product]],products[#All],2,0)</f>
        <v>16.73</v>
      </c>
      <c r="I52">
        <f>Data1[Cost per unit]*Data1[Units]</f>
        <v>351.33</v>
      </c>
      <c r="J52">
        <v>6634.67</v>
      </c>
    </row>
    <row r="53" spans="3:10" x14ac:dyDescent="0.25">
      <c r="C53" t="s">
        <v>2</v>
      </c>
      <c r="D53" t="s">
        <v>38</v>
      </c>
      <c r="E53" t="s">
        <v>23</v>
      </c>
      <c r="F53" s="2">
        <v>4417</v>
      </c>
      <c r="G53" s="3">
        <v>153</v>
      </c>
      <c r="H53">
        <f>VLOOKUP(Data1[[#This Row],[Product]],products[#All],2,0)</f>
        <v>6.49</v>
      </c>
      <c r="I53">
        <f>Data1[Cost per unit]*Data1[Units]</f>
        <v>992.97</v>
      </c>
      <c r="J53">
        <v>3424.0299999999997</v>
      </c>
    </row>
    <row r="54" spans="3:10" x14ac:dyDescent="0.25">
      <c r="C54" t="s">
        <v>6</v>
      </c>
      <c r="D54" t="s">
        <v>34</v>
      </c>
      <c r="E54" t="s">
        <v>15</v>
      </c>
      <c r="F54" s="2">
        <v>1442</v>
      </c>
      <c r="G54" s="3">
        <v>15</v>
      </c>
      <c r="H54">
        <f>VLOOKUP(Data1[[#This Row],[Product]],products[#All],2,0)</f>
        <v>11.73</v>
      </c>
      <c r="I54">
        <f>Data1[Cost per unit]*Data1[Units]</f>
        <v>175.95000000000002</v>
      </c>
      <c r="J54">
        <v>1266.05</v>
      </c>
    </row>
    <row r="55" spans="3:10" x14ac:dyDescent="0.25">
      <c r="C55" t="s">
        <v>3</v>
      </c>
      <c r="D55" t="s">
        <v>35</v>
      </c>
      <c r="E55" t="s">
        <v>14</v>
      </c>
      <c r="F55" s="2">
        <v>2415</v>
      </c>
      <c r="G55" s="3">
        <v>255</v>
      </c>
      <c r="H55">
        <f>VLOOKUP(Data1[[#This Row],[Product]],products[#All],2,0)</f>
        <v>11.7</v>
      </c>
      <c r="I55">
        <f>Data1[Cost per unit]*Data1[Units]</f>
        <v>2983.5</v>
      </c>
      <c r="J55">
        <v>-568.5</v>
      </c>
    </row>
    <row r="56" spans="3:10" x14ac:dyDescent="0.25">
      <c r="C56" t="s">
        <v>2</v>
      </c>
      <c r="D56" t="s">
        <v>37</v>
      </c>
      <c r="E56" t="s">
        <v>19</v>
      </c>
      <c r="F56" s="2">
        <v>238</v>
      </c>
      <c r="G56" s="3">
        <v>18</v>
      </c>
      <c r="H56">
        <f>VLOOKUP(Data1[[#This Row],[Product]],products[#All],2,0)</f>
        <v>7.64</v>
      </c>
      <c r="I56">
        <f>Data1[Cost per unit]*Data1[Units]</f>
        <v>137.51999999999998</v>
      </c>
      <c r="J56">
        <v>100.48000000000002</v>
      </c>
    </row>
    <row r="57" spans="3:10" x14ac:dyDescent="0.25">
      <c r="C57" t="s">
        <v>6</v>
      </c>
      <c r="D57" t="s">
        <v>37</v>
      </c>
      <c r="E57" t="s">
        <v>23</v>
      </c>
      <c r="F57" s="2">
        <v>4949</v>
      </c>
      <c r="G57" s="3">
        <v>189</v>
      </c>
      <c r="H57">
        <f>VLOOKUP(Data1[[#This Row],[Product]],products[#All],2,0)</f>
        <v>6.49</v>
      </c>
      <c r="I57">
        <f>Data1[Cost per unit]*Data1[Units]</f>
        <v>1226.6100000000001</v>
      </c>
      <c r="J57">
        <v>3722.39</v>
      </c>
    </row>
    <row r="58" spans="3:10" x14ac:dyDescent="0.25">
      <c r="C58" t="s">
        <v>5</v>
      </c>
      <c r="D58" t="s">
        <v>38</v>
      </c>
      <c r="E58" t="s">
        <v>32</v>
      </c>
      <c r="F58" s="2">
        <v>5075</v>
      </c>
      <c r="G58" s="3">
        <v>21</v>
      </c>
      <c r="H58">
        <f>VLOOKUP(Data1[[#This Row],[Product]],products[#All],2,0)</f>
        <v>8.65</v>
      </c>
      <c r="I58">
        <f>Data1[Cost per unit]*Data1[Units]</f>
        <v>181.65</v>
      </c>
      <c r="J58">
        <v>4893.3500000000004</v>
      </c>
    </row>
    <row r="59" spans="3:10" x14ac:dyDescent="0.25">
      <c r="C59" t="s">
        <v>3</v>
      </c>
      <c r="D59" t="s">
        <v>36</v>
      </c>
      <c r="E59" t="s">
        <v>16</v>
      </c>
      <c r="F59" s="2">
        <v>9198</v>
      </c>
      <c r="G59" s="3">
        <v>36</v>
      </c>
      <c r="H59">
        <f>VLOOKUP(Data1[[#This Row],[Product]],products[#All],2,0)</f>
        <v>8.7899999999999991</v>
      </c>
      <c r="I59">
        <f>Data1[Cost per unit]*Data1[Units]</f>
        <v>316.43999999999994</v>
      </c>
      <c r="J59">
        <v>8881.56</v>
      </c>
    </row>
    <row r="60" spans="3:10" x14ac:dyDescent="0.25">
      <c r="C60" t="s">
        <v>6</v>
      </c>
      <c r="D60" t="s">
        <v>34</v>
      </c>
      <c r="E60" t="s">
        <v>29</v>
      </c>
      <c r="F60" s="2">
        <v>3339</v>
      </c>
      <c r="G60" s="3">
        <v>75</v>
      </c>
      <c r="H60">
        <f>VLOOKUP(Data1[[#This Row],[Product]],products[#All],2,0)</f>
        <v>7.16</v>
      </c>
      <c r="I60">
        <f>Data1[Cost per unit]*Data1[Units]</f>
        <v>537</v>
      </c>
      <c r="J60">
        <v>2802</v>
      </c>
    </row>
    <row r="61" spans="3:10" x14ac:dyDescent="0.25">
      <c r="C61" t="s">
        <v>40</v>
      </c>
      <c r="D61" t="s">
        <v>34</v>
      </c>
      <c r="E61" t="s">
        <v>17</v>
      </c>
      <c r="F61" s="2">
        <v>5019</v>
      </c>
      <c r="G61" s="3">
        <v>156</v>
      </c>
      <c r="H61">
        <f>VLOOKUP(Data1[[#This Row],[Product]],products[#All],2,0)</f>
        <v>3.11</v>
      </c>
      <c r="I61">
        <f>Data1[Cost per unit]*Data1[Units]</f>
        <v>485.15999999999997</v>
      </c>
      <c r="J61">
        <v>4533.84</v>
      </c>
    </row>
    <row r="62" spans="3:10" x14ac:dyDescent="0.25">
      <c r="C62" t="s">
        <v>5</v>
      </c>
      <c r="D62" t="s">
        <v>36</v>
      </c>
      <c r="E62" t="s">
        <v>16</v>
      </c>
      <c r="F62" s="2">
        <v>16184</v>
      </c>
      <c r="G62" s="3">
        <v>39</v>
      </c>
      <c r="H62">
        <f>VLOOKUP(Data1[[#This Row],[Product]],products[#All],2,0)</f>
        <v>8.7899999999999991</v>
      </c>
      <c r="I62">
        <f>Data1[Cost per unit]*Data1[Units]</f>
        <v>342.80999999999995</v>
      </c>
      <c r="J62">
        <v>15841.19</v>
      </c>
    </row>
    <row r="63" spans="3:10" x14ac:dyDescent="0.25">
      <c r="C63" t="s">
        <v>6</v>
      </c>
      <c r="D63" t="s">
        <v>36</v>
      </c>
      <c r="E63" t="s">
        <v>21</v>
      </c>
      <c r="F63" s="2">
        <v>497</v>
      </c>
      <c r="G63" s="3">
        <v>63</v>
      </c>
      <c r="H63">
        <f>VLOOKUP(Data1[[#This Row],[Product]],products[#All],2,0)</f>
        <v>9</v>
      </c>
      <c r="I63">
        <f>Data1[Cost per unit]*Data1[Units]</f>
        <v>567</v>
      </c>
      <c r="J63">
        <v>-70</v>
      </c>
    </row>
    <row r="64" spans="3:10" x14ac:dyDescent="0.25">
      <c r="C64" t="s">
        <v>2</v>
      </c>
      <c r="D64" t="s">
        <v>36</v>
      </c>
      <c r="E64" t="s">
        <v>29</v>
      </c>
      <c r="F64" s="2">
        <v>8211</v>
      </c>
      <c r="G64" s="3">
        <v>75</v>
      </c>
      <c r="H64">
        <f>VLOOKUP(Data1[[#This Row],[Product]],products[#All],2,0)</f>
        <v>7.16</v>
      </c>
      <c r="I64">
        <f>Data1[Cost per unit]*Data1[Units]</f>
        <v>537</v>
      </c>
      <c r="J64">
        <v>7674</v>
      </c>
    </row>
    <row r="65" spans="3:10" x14ac:dyDescent="0.25">
      <c r="C65" t="s">
        <v>2</v>
      </c>
      <c r="D65" t="s">
        <v>38</v>
      </c>
      <c r="E65" t="s">
        <v>28</v>
      </c>
      <c r="F65" s="2">
        <v>6580</v>
      </c>
      <c r="G65" s="3">
        <v>183</v>
      </c>
      <c r="H65">
        <f>VLOOKUP(Data1[[#This Row],[Product]],products[#All],2,0)</f>
        <v>10.38</v>
      </c>
      <c r="I65">
        <f>Data1[Cost per unit]*Data1[Units]</f>
        <v>1899.5400000000002</v>
      </c>
      <c r="J65">
        <v>4680.46</v>
      </c>
    </row>
    <row r="66" spans="3:10" x14ac:dyDescent="0.25">
      <c r="C66" t="s">
        <v>41</v>
      </c>
      <c r="D66" t="s">
        <v>35</v>
      </c>
      <c r="E66" t="s">
        <v>13</v>
      </c>
      <c r="F66" s="2">
        <v>4760</v>
      </c>
      <c r="G66" s="3">
        <v>69</v>
      </c>
      <c r="H66">
        <f>VLOOKUP(Data1[[#This Row],[Product]],products[#All],2,0)</f>
        <v>9.33</v>
      </c>
      <c r="I66">
        <f>Data1[Cost per unit]*Data1[Units]</f>
        <v>643.77</v>
      </c>
      <c r="J66">
        <v>4116.2299999999996</v>
      </c>
    </row>
    <row r="67" spans="3:10" x14ac:dyDescent="0.25">
      <c r="C67" t="s">
        <v>40</v>
      </c>
      <c r="D67" t="s">
        <v>36</v>
      </c>
      <c r="E67" t="s">
        <v>25</v>
      </c>
      <c r="F67" s="2">
        <v>5439</v>
      </c>
      <c r="G67" s="3">
        <v>30</v>
      </c>
      <c r="H67">
        <f>VLOOKUP(Data1[[#This Row],[Product]],products[#All],2,0)</f>
        <v>13.15</v>
      </c>
      <c r="I67">
        <f>Data1[Cost per unit]*Data1[Units]</f>
        <v>394.5</v>
      </c>
      <c r="J67">
        <v>5044.5</v>
      </c>
    </row>
    <row r="68" spans="3:10" x14ac:dyDescent="0.25">
      <c r="C68" t="s">
        <v>41</v>
      </c>
      <c r="D68" t="s">
        <v>34</v>
      </c>
      <c r="E68" t="s">
        <v>17</v>
      </c>
      <c r="F68" s="2">
        <v>1463</v>
      </c>
      <c r="G68" s="3">
        <v>39</v>
      </c>
      <c r="H68">
        <f>VLOOKUP(Data1[[#This Row],[Product]],products[#All],2,0)</f>
        <v>3.11</v>
      </c>
      <c r="I68">
        <f>Data1[Cost per unit]*Data1[Units]</f>
        <v>121.28999999999999</v>
      </c>
      <c r="J68">
        <v>1341.71</v>
      </c>
    </row>
    <row r="69" spans="3:10" x14ac:dyDescent="0.25">
      <c r="C69" t="s">
        <v>3</v>
      </c>
      <c r="D69" t="s">
        <v>34</v>
      </c>
      <c r="E69" t="s">
        <v>32</v>
      </c>
      <c r="F69" s="2">
        <v>7777</v>
      </c>
      <c r="G69" s="3">
        <v>504</v>
      </c>
      <c r="H69">
        <f>VLOOKUP(Data1[[#This Row],[Product]],products[#All],2,0)</f>
        <v>8.65</v>
      </c>
      <c r="I69">
        <f>Data1[Cost per unit]*Data1[Units]</f>
        <v>4359.6000000000004</v>
      </c>
      <c r="J69">
        <v>3417.3999999999996</v>
      </c>
    </row>
    <row r="70" spans="3:10" x14ac:dyDescent="0.25">
      <c r="C70" t="s">
        <v>9</v>
      </c>
      <c r="D70" t="s">
        <v>37</v>
      </c>
      <c r="E70" t="s">
        <v>29</v>
      </c>
      <c r="F70" s="2">
        <v>1085</v>
      </c>
      <c r="G70" s="3">
        <v>273</v>
      </c>
      <c r="H70">
        <f>VLOOKUP(Data1[[#This Row],[Product]],products[#All],2,0)</f>
        <v>7.16</v>
      </c>
      <c r="I70">
        <f>Data1[Cost per unit]*Data1[Units]</f>
        <v>1954.68</v>
      </c>
      <c r="J70">
        <v>-869.68000000000006</v>
      </c>
    </row>
    <row r="71" spans="3:10" x14ac:dyDescent="0.25">
      <c r="C71" t="s">
        <v>5</v>
      </c>
      <c r="D71" t="s">
        <v>37</v>
      </c>
      <c r="E71" t="s">
        <v>31</v>
      </c>
      <c r="F71" s="2">
        <v>182</v>
      </c>
      <c r="G71" s="3">
        <v>48</v>
      </c>
      <c r="H71">
        <f>VLOOKUP(Data1[[#This Row],[Product]],products[#All],2,0)</f>
        <v>5.79</v>
      </c>
      <c r="I71">
        <f>Data1[Cost per unit]*Data1[Units]</f>
        <v>277.92</v>
      </c>
      <c r="J71">
        <v>-95.920000000000016</v>
      </c>
    </row>
    <row r="72" spans="3:10" x14ac:dyDescent="0.25">
      <c r="C72" t="s">
        <v>6</v>
      </c>
      <c r="D72" t="s">
        <v>34</v>
      </c>
      <c r="E72" t="s">
        <v>27</v>
      </c>
      <c r="F72" s="2">
        <v>4242</v>
      </c>
      <c r="G72" s="3">
        <v>207</v>
      </c>
      <c r="H72">
        <f>VLOOKUP(Data1[[#This Row],[Product]],products[#All],2,0)</f>
        <v>16.73</v>
      </c>
      <c r="I72">
        <f>Data1[Cost per unit]*Data1[Units]</f>
        <v>3463.11</v>
      </c>
      <c r="J72">
        <v>778.88999999999987</v>
      </c>
    </row>
    <row r="73" spans="3:10" x14ac:dyDescent="0.25">
      <c r="C73" t="s">
        <v>6</v>
      </c>
      <c r="D73" t="s">
        <v>36</v>
      </c>
      <c r="E73" t="s">
        <v>32</v>
      </c>
      <c r="F73" s="2">
        <v>6118</v>
      </c>
      <c r="G73" s="3">
        <v>9</v>
      </c>
      <c r="H73">
        <f>VLOOKUP(Data1[[#This Row],[Product]],products[#All],2,0)</f>
        <v>8.65</v>
      </c>
      <c r="I73">
        <f>Data1[Cost per unit]*Data1[Units]</f>
        <v>77.850000000000009</v>
      </c>
      <c r="J73">
        <v>6040.15</v>
      </c>
    </row>
    <row r="74" spans="3:10" x14ac:dyDescent="0.25">
      <c r="C74" t="s">
        <v>10</v>
      </c>
      <c r="D74" t="s">
        <v>36</v>
      </c>
      <c r="E74" t="s">
        <v>23</v>
      </c>
      <c r="F74" s="2">
        <v>2317</v>
      </c>
      <c r="G74" s="3">
        <v>261</v>
      </c>
      <c r="H74">
        <f>VLOOKUP(Data1[[#This Row],[Product]],products[#All],2,0)</f>
        <v>6.49</v>
      </c>
      <c r="I74">
        <f>Data1[Cost per unit]*Data1[Units]</f>
        <v>1693.89</v>
      </c>
      <c r="J74">
        <v>623.1099999999999</v>
      </c>
    </row>
    <row r="75" spans="3:10" x14ac:dyDescent="0.25">
      <c r="C75" t="s">
        <v>6</v>
      </c>
      <c r="D75" t="s">
        <v>38</v>
      </c>
      <c r="E75" t="s">
        <v>16</v>
      </c>
      <c r="F75" s="2">
        <v>938</v>
      </c>
      <c r="G75" s="3">
        <v>6</v>
      </c>
      <c r="H75">
        <f>VLOOKUP(Data1[[#This Row],[Product]],products[#All],2,0)</f>
        <v>8.7899999999999991</v>
      </c>
      <c r="I75">
        <f>Data1[Cost per unit]*Data1[Units]</f>
        <v>52.739999999999995</v>
      </c>
      <c r="J75">
        <v>885.26</v>
      </c>
    </row>
    <row r="76" spans="3:10" x14ac:dyDescent="0.25">
      <c r="C76" t="s">
        <v>8</v>
      </c>
      <c r="D76" t="s">
        <v>37</v>
      </c>
      <c r="E76" t="s">
        <v>15</v>
      </c>
      <c r="F76" s="2">
        <v>9709</v>
      </c>
      <c r="G76" s="3">
        <v>30</v>
      </c>
      <c r="H76">
        <f>VLOOKUP(Data1[[#This Row],[Product]],products[#All],2,0)</f>
        <v>11.73</v>
      </c>
      <c r="I76">
        <f>Data1[Cost per unit]*Data1[Units]</f>
        <v>351.90000000000003</v>
      </c>
      <c r="J76">
        <v>9357.1</v>
      </c>
    </row>
    <row r="77" spans="3:10" x14ac:dyDescent="0.25">
      <c r="C77" t="s">
        <v>7</v>
      </c>
      <c r="D77" t="s">
        <v>34</v>
      </c>
      <c r="E77" t="s">
        <v>20</v>
      </c>
      <c r="F77" s="2">
        <v>2205</v>
      </c>
      <c r="G77" s="3">
        <v>138</v>
      </c>
      <c r="H77">
        <f>VLOOKUP(Data1[[#This Row],[Product]],products[#All],2,0)</f>
        <v>10.62</v>
      </c>
      <c r="I77">
        <f>Data1[Cost per unit]*Data1[Units]</f>
        <v>1465.56</v>
      </c>
      <c r="J77">
        <v>739.44</v>
      </c>
    </row>
    <row r="78" spans="3:10" x14ac:dyDescent="0.25">
      <c r="C78" t="s">
        <v>7</v>
      </c>
      <c r="D78" t="s">
        <v>37</v>
      </c>
      <c r="E78" t="s">
        <v>17</v>
      </c>
      <c r="F78" s="2">
        <v>4487</v>
      </c>
      <c r="G78" s="3">
        <v>111</v>
      </c>
      <c r="H78">
        <f>VLOOKUP(Data1[[#This Row],[Product]],products[#All],2,0)</f>
        <v>3.11</v>
      </c>
      <c r="I78">
        <f>Data1[Cost per unit]*Data1[Units]</f>
        <v>345.21</v>
      </c>
      <c r="J78">
        <v>4141.79</v>
      </c>
    </row>
    <row r="79" spans="3:10" x14ac:dyDescent="0.25">
      <c r="C79" t="s">
        <v>5</v>
      </c>
      <c r="D79" t="s">
        <v>35</v>
      </c>
      <c r="E79" t="s">
        <v>18</v>
      </c>
      <c r="F79" s="2">
        <v>2415</v>
      </c>
      <c r="G79" s="3">
        <v>15</v>
      </c>
      <c r="H79">
        <f>VLOOKUP(Data1[[#This Row],[Product]],products[#All],2,0)</f>
        <v>6.47</v>
      </c>
      <c r="I79">
        <f>Data1[Cost per unit]*Data1[Units]</f>
        <v>97.05</v>
      </c>
      <c r="J79">
        <v>2317.9499999999998</v>
      </c>
    </row>
    <row r="80" spans="3:10" x14ac:dyDescent="0.25">
      <c r="C80" t="s">
        <v>40</v>
      </c>
      <c r="D80" t="s">
        <v>34</v>
      </c>
      <c r="E80" t="s">
        <v>19</v>
      </c>
      <c r="F80" s="2">
        <v>4018</v>
      </c>
      <c r="G80" s="3">
        <v>162</v>
      </c>
      <c r="H80">
        <f>VLOOKUP(Data1[[#This Row],[Product]],products[#All],2,0)</f>
        <v>7.64</v>
      </c>
      <c r="I80">
        <f>Data1[Cost per unit]*Data1[Units]</f>
        <v>1237.6799999999998</v>
      </c>
      <c r="J80">
        <v>2780.32</v>
      </c>
    </row>
    <row r="81" spans="3:10" x14ac:dyDescent="0.25">
      <c r="C81" t="s">
        <v>5</v>
      </c>
      <c r="D81" t="s">
        <v>34</v>
      </c>
      <c r="E81" t="s">
        <v>19</v>
      </c>
      <c r="F81" s="2">
        <v>861</v>
      </c>
      <c r="G81" s="3">
        <v>195</v>
      </c>
      <c r="H81">
        <f>VLOOKUP(Data1[[#This Row],[Product]],products[#All],2,0)</f>
        <v>7.64</v>
      </c>
      <c r="I81">
        <f>Data1[Cost per unit]*Data1[Units]</f>
        <v>1489.8</v>
      </c>
      <c r="J81">
        <v>-628.79999999999995</v>
      </c>
    </row>
    <row r="82" spans="3:10" x14ac:dyDescent="0.25">
      <c r="C82" t="s">
        <v>10</v>
      </c>
      <c r="D82" t="s">
        <v>38</v>
      </c>
      <c r="E82" t="s">
        <v>14</v>
      </c>
      <c r="F82" s="2">
        <v>5586</v>
      </c>
      <c r="G82" s="3">
        <v>525</v>
      </c>
      <c r="H82">
        <f>VLOOKUP(Data1[[#This Row],[Product]],products[#All],2,0)</f>
        <v>11.7</v>
      </c>
      <c r="I82">
        <f>Data1[Cost per unit]*Data1[Units]</f>
        <v>6142.5</v>
      </c>
      <c r="J82">
        <v>-556.5</v>
      </c>
    </row>
    <row r="83" spans="3:10" x14ac:dyDescent="0.25">
      <c r="C83" t="s">
        <v>7</v>
      </c>
      <c r="D83" t="s">
        <v>34</v>
      </c>
      <c r="E83" t="s">
        <v>33</v>
      </c>
      <c r="F83" s="2">
        <v>2226</v>
      </c>
      <c r="G83" s="3">
        <v>48</v>
      </c>
      <c r="H83">
        <f>VLOOKUP(Data1[[#This Row],[Product]],products[#All],2,0)</f>
        <v>12.37</v>
      </c>
      <c r="I83">
        <f>Data1[Cost per unit]*Data1[Units]</f>
        <v>593.76</v>
      </c>
      <c r="J83">
        <v>1632.24</v>
      </c>
    </row>
    <row r="84" spans="3:10" x14ac:dyDescent="0.25">
      <c r="C84" t="s">
        <v>9</v>
      </c>
      <c r="D84" t="s">
        <v>34</v>
      </c>
      <c r="E84" t="s">
        <v>28</v>
      </c>
      <c r="F84" s="2">
        <v>14329</v>
      </c>
      <c r="G84" s="3">
        <v>150</v>
      </c>
      <c r="H84">
        <f>VLOOKUP(Data1[[#This Row],[Product]],products[#All],2,0)</f>
        <v>10.38</v>
      </c>
      <c r="I84">
        <f>Data1[Cost per unit]*Data1[Units]</f>
        <v>1557.0000000000002</v>
      </c>
      <c r="J84">
        <v>12772</v>
      </c>
    </row>
    <row r="85" spans="3:10" x14ac:dyDescent="0.25">
      <c r="C85" t="s">
        <v>9</v>
      </c>
      <c r="D85" t="s">
        <v>34</v>
      </c>
      <c r="E85" t="s">
        <v>20</v>
      </c>
      <c r="F85" s="2">
        <v>8463</v>
      </c>
      <c r="G85" s="3">
        <v>492</v>
      </c>
      <c r="H85">
        <f>VLOOKUP(Data1[[#This Row],[Product]],products[#All],2,0)</f>
        <v>10.62</v>
      </c>
      <c r="I85">
        <f>Data1[Cost per unit]*Data1[Units]</f>
        <v>5225.04</v>
      </c>
      <c r="J85">
        <v>3237.96</v>
      </c>
    </row>
    <row r="86" spans="3:10" x14ac:dyDescent="0.25">
      <c r="C86" t="s">
        <v>5</v>
      </c>
      <c r="D86" t="s">
        <v>34</v>
      </c>
      <c r="E86" t="s">
        <v>29</v>
      </c>
      <c r="F86" s="2">
        <v>2891</v>
      </c>
      <c r="G86" s="3">
        <v>102</v>
      </c>
      <c r="H86">
        <f>VLOOKUP(Data1[[#This Row],[Product]],products[#All],2,0)</f>
        <v>7.16</v>
      </c>
      <c r="I86">
        <f>Data1[Cost per unit]*Data1[Units]</f>
        <v>730.32</v>
      </c>
      <c r="J86">
        <v>2160.6799999999998</v>
      </c>
    </row>
    <row r="87" spans="3:10" x14ac:dyDescent="0.25">
      <c r="C87" t="s">
        <v>3</v>
      </c>
      <c r="D87" t="s">
        <v>36</v>
      </c>
      <c r="E87" t="s">
        <v>23</v>
      </c>
      <c r="F87" s="2">
        <v>3773</v>
      </c>
      <c r="G87" s="3">
        <v>165</v>
      </c>
      <c r="H87">
        <f>VLOOKUP(Data1[[#This Row],[Product]],products[#All],2,0)</f>
        <v>6.49</v>
      </c>
      <c r="I87">
        <f>Data1[Cost per unit]*Data1[Units]</f>
        <v>1070.8500000000001</v>
      </c>
      <c r="J87">
        <v>2702.1499999999996</v>
      </c>
    </row>
    <row r="88" spans="3:10" x14ac:dyDescent="0.25">
      <c r="C88" t="s">
        <v>41</v>
      </c>
      <c r="D88" t="s">
        <v>36</v>
      </c>
      <c r="E88" t="s">
        <v>28</v>
      </c>
      <c r="F88" s="2">
        <v>854</v>
      </c>
      <c r="G88" s="3">
        <v>309</v>
      </c>
      <c r="H88">
        <f>VLOOKUP(Data1[[#This Row],[Product]],products[#All],2,0)</f>
        <v>10.38</v>
      </c>
      <c r="I88">
        <f>Data1[Cost per unit]*Data1[Units]</f>
        <v>3207.42</v>
      </c>
      <c r="J88">
        <v>-2353.42</v>
      </c>
    </row>
    <row r="89" spans="3:10" x14ac:dyDescent="0.25">
      <c r="C89" t="s">
        <v>6</v>
      </c>
      <c r="D89" t="s">
        <v>36</v>
      </c>
      <c r="E89" t="s">
        <v>17</v>
      </c>
      <c r="F89" s="2">
        <v>4970</v>
      </c>
      <c r="G89" s="3">
        <v>156</v>
      </c>
      <c r="H89">
        <f>VLOOKUP(Data1[[#This Row],[Product]],products[#All],2,0)</f>
        <v>3.11</v>
      </c>
      <c r="I89">
        <f>Data1[Cost per unit]*Data1[Units]</f>
        <v>485.15999999999997</v>
      </c>
      <c r="J89">
        <v>4484.84</v>
      </c>
    </row>
    <row r="90" spans="3:10" x14ac:dyDescent="0.25">
      <c r="C90" t="s">
        <v>9</v>
      </c>
      <c r="D90" t="s">
        <v>35</v>
      </c>
      <c r="E90" t="s">
        <v>26</v>
      </c>
      <c r="F90" s="2">
        <v>98</v>
      </c>
      <c r="G90" s="3">
        <v>159</v>
      </c>
      <c r="H90">
        <f>VLOOKUP(Data1[[#This Row],[Product]],products[#All],2,0)</f>
        <v>5.6</v>
      </c>
      <c r="I90">
        <f>Data1[Cost per unit]*Data1[Units]</f>
        <v>890.4</v>
      </c>
      <c r="J90">
        <v>-792.4</v>
      </c>
    </row>
    <row r="91" spans="3:10" x14ac:dyDescent="0.25">
      <c r="C91" t="s">
        <v>5</v>
      </c>
      <c r="D91" t="s">
        <v>35</v>
      </c>
      <c r="E91" t="s">
        <v>15</v>
      </c>
      <c r="F91" s="2">
        <v>13391</v>
      </c>
      <c r="G91" s="3">
        <v>201</v>
      </c>
      <c r="H91">
        <f>VLOOKUP(Data1[[#This Row],[Product]],products[#All],2,0)</f>
        <v>11.73</v>
      </c>
      <c r="I91">
        <f>Data1[Cost per unit]*Data1[Units]</f>
        <v>2357.73</v>
      </c>
      <c r="J91">
        <v>11033.27</v>
      </c>
    </row>
    <row r="92" spans="3:10" x14ac:dyDescent="0.25">
      <c r="C92" t="s">
        <v>8</v>
      </c>
      <c r="D92" t="s">
        <v>39</v>
      </c>
      <c r="E92" t="s">
        <v>31</v>
      </c>
      <c r="F92" s="2">
        <v>8890</v>
      </c>
      <c r="G92" s="3">
        <v>210</v>
      </c>
      <c r="H92">
        <f>VLOOKUP(Data1[[#This Row],[Product]],products[#All],2,0)</f>
        <v>5.79</v>
      </c>
      <c r="I92">
        <f>Data1[Cost per unit]*Data1[Units]</f>
        <v>1215.9000000000001</v>
      </c>
      <c r="J92">
        <v>7674.1</v>
      </c>
    </row>
    <row r="93" spans="3:10" x14ac:dyDescent="0.25">
      <c r="C93" t="s">
        <v>2</v>
      </c>
      <c r="D93" t="s">
        <v>38</v>
      </c>
      <c r="E93" t="s">
        <v>13</v>
      </c>
      <c r="F93" s="2">
        <v>56</v>
      </c>
      <c r="G93" s="3">
        <v>51</v>
      </c>
      <c r="H93">
        <f>VLOOKUP(Data1[[#This Row],[Product]],products[#All],2,0)</f>
        <v>9.33</v>
      </c>
      <c r="I93">
        <f>Data1[Cost per unit]*Data1[Units]</f>
        <v>475.83</v>
      </c>
      <c r="J93">
        <v>-419.83</v>
      </c>
    </row>
    <row r="94" spans="3:10" x14ac:dyDescent="0.25">
      <c r="C94" t="s">
        <v>3</v>
      </c>
      <c r="D94" t="s">
        <v>36</v>
      </c>
      <c r="E94" t="s">
        <v>25</v>
      </c>
      <c r="F94" s="2">
        <v>3339</v>
      </c>
      <c r="G94" s="3">
        <v>39</v>
      </c>
      <c r="H94">
        <f>VLOOKUP(Data1[[#This Row],[Product]],products[#All],2,0)</f>
        <v>13.15</v>
      </c>
      <c r="I94">
        <f>Data1[Cost per unit]*Data1[Units]</f>
        <v>512.85</v>
      </c>
      <c r="J94">
        <v>2826.15</v>
      </c>
    </row>
    <row r="95" spans="3:10" x14ac:dyDescent="0.25">
      <c r="C95" t="s">
        <v>10</v>
      </c>
      <c r="D95" t="s">
        <v>35</v>
      </c>
      <c r="E95" t="s">
        <v>18</v>
      </c>
      <c r="F95" s="2">
        <v>3808</v>
      </c>
      <c r="G95" s="3">
        <v>279</v>
      </c>
      <c r="H95">
        <f>VLOOKUP(Data1[[#This Row],[Product]],products[#All],2,0)</f>
        <v>6.47</v>
      </c>
      <c r="I95">
        <f>Data1[Cost per unit]*Data1[Units]</f>
        <v>1805.1299999999999</v>
      </c>
      <c r="J95">
        <v>2002.8700000000001</v>
      </c>
    </row>
    <row r="96" spans="3:10" x14ac:dyDescent="0.25">
      <c r="C96" t="s">
        <v>10</v>
      </c>
      <c r="D96" t="s">
        <v>38</v>
      </c>
      <c r="E96" t="s">
        <v>13</v>
      </c>
      <c r="F96" s="2">
        <v>63</v>
      </c>
      <c r="G96" s="3">
        <v>123</v>
      </c>
      <c r="H96">
        <f>VLOOKUP(Data1[[#This Row],[Product]],products[#All],2,0)</f>
        <v>9.33</v>
      </c>
      <c r="I96">
        <f>Data1[Cost per unit]*Data1[Units]</f>
        <v>1147.5899999999999</v>
      </c>
      <c r="J96">
        <v>-1084.5899999999999</v>
      </c>
    </row>
    <row r="97" spans="3:10" x14ac:dyDescent="0.25">
      <c r="C97" t="s">
        <v>2</v>
      </c>
      <c r="D97" t="s">
        <v>39</v>
      </c>
      <c r="E97" t="s">
        <v>27</v>
      </c>
      <c r="F97" s="2">
        <v>7812</v>
      </c>
      <c r="G97" s="3">
        <v>81</v>
      </c>
      <c r="H97">
        <f>VLOOKUP(Data1[[#This Row],[Product]],products[#All],2,0)</f>
        <v>16.73</v>
      </c>
      <c r="I97">
        <f>Data1[Cost per unit]*Data1[Units]</f>
        <v>1355.13</v>
      </c>
      <c r="J97">
        <v>6456.87</v>
      </c>
    </row>
    <row r="98" spans="3:10" x14ac:dyDescent="0.25">
      <c r="C98" t="s">
        <v>40</v>
      </c>
      <c r="D98" t="s">
        <v>37</v>
      </c>
      <c r="E98" t="s">
        <v>19</v>
      </c>
      <c r="F98" s="2">
        <v>7693</v>
      </c>
      <c r="G98" s="3">
        <v>21</v>
      </c>
      <c r="H98">
        <f>VLOOKUP(Data1[[#This Row],[Product]],products[#All],2,0)</f>
        <v>7.64</v>
      </c>
      <c r="I98">
        <f>Data1[Cost per unit]*Data1[Units]</f>
        <v>160.44</v>
      </c>
      <c r="J98">
        <v>7532.56</v>
      </c>
    </row>
    <row r="99" spans="3:10" x14ac:dyDescent="0.25">
      <c r="C99" t="s">
        <v>3</v>
      </c>
      <c r="D99" t="s">
        <v>36</v>
      </c>
      <c r="E99" t="s">
        <v>28</v>
      </c>
      <c r="F99" s="2">
        <v>973</v>
      </c>
      <c r="G99" s="3">
        <v>162</v>
      </c>
      <c r="H99">
        <f>VLOOKUP(Data1[[#This Row],[Product]],products[#All],2,0)</f>
        <v>10.38</v>
      </c>
      <c r="I99">
        <f>Data1[Cost per unit]*Data1[Units]</f>
        <v>1681.5600000000002</v>
      </c>
      <c r="J99">
        <v>-708.56000000000017</v>
      </c>
    </row>
    <row r="100" spans="3:10" x14ac:dyDescent="0.25">
      <c r="C100" t="s">
        <v>10</v>
      </c>
      <c r="D100" t="s">
        <v>35</v>
      </c>
      <c r="E100" t="s">
        <v>21</v>
      </c>
      <c r="F100" s="2">
        <v>567</v>
      </c>
      <c r="G100" s="3">
        <v>228</v>
      </c>
      <c r="H100">
        <f>VLOOKUP(Data1[[#This Row],[Product]],products[#All],2,0)</f>
        <v>9</v>
      </c>
      <c r="I100">
        <f>Data1[Cost per unit]*Data1[Units]</f>
        <v>2052</v>
      </c>
      <c r="J100">
        <v>-1485</v>
      </c>
    </row>
    <row r="101" spans="3:10" x14ac:dyDescent="0.25">
      <c r="C101" t="s">
        <v>10</v>
      </c>
      <c r="D101" t="s">
        <v>36</v>
      </c>
      <c r="E101" t="s">
        <v>29</v>
      </c>
      <c r="F101" s="2">
        <v>2471</v>
      </c>
      <c r="G101" s="3">
        <v>342</v>
      </c>
      <c r="H101">
        <f>VLOOKUP(Data1[[#This Row],[Product]],products[#All],2,0)</f>
        <v>7.16</v>
      </c>
      <c r="I101">
        <f>Data1[Cost per unit]*Data1[Units]</f>
        <v>2448.7200000000003</v>
      </c>
      <c r="J101">
        <v>22.279999999999745</v>
      </c>
    </row>
    <row r="102" spans="3:10" x14ac:dyDescent="0.25">
      <c r="C102" t="s">
        <v>5</v>
      </c>
      <c r="D102" t="s">
        <v>38</v>
      </c>
      <c r="E102" t="s">
        <v>13</v>
      </c>
      <c r="F102" s="2">
        <v>7189</v>
      </c>
      <c r="G102" s="3">
        <v>54</v>
      </c>
      <c r="H102">
        <f>VLOOKUP(Data1[[#This Row],[Product]],products[#All],2,0)</f>
        <v>9.33</v>
      </c>
      <c r="I102">
        <f>Data1[Cost per unit]*Data1[Units]</f>
        <v>503.82</v>
      </c>
      <c r="J102">
        <v>6685.18</v>
      </c>
    </row>
    <row r="103" spans="3:10" x14ac:dyDescent="0.25">
      <c r="C103" t="s">
        <v>41</v>
      </c>
      <c r="D103" t="s">
        <v>35</v>
      </c>
      <c r="E103" t="s">
        <v>28</v>
      </c>
      <c r="F103" s="2">
        <v>7455</v>
      </c>
      <c r="G103" s="3">
        <v>216</v>
      </c>
      <c r="H103">
        <f>VLOOKUP(Data1[[#This Row],[Product]],products[#All],2,0)</f>
        <v>10.38</v>
      </c>
      <c r="I103">
        <f>Data1[Cost per unit]*Data1[Units]</f>
        <v>2242.0800000000004</v>
      </c>
      <c r="J103">
        <v>5212.92</v>
      </c>
    </row>
    <row r="104" spans="3:10" x14ac:dyDescent="0.25">
      <c r="C104" t="s">
        <v>3</v>
      </c>
      <c r="D104" t="s">
        <v>34</v>
      </c>
      <c r="E104" t="s">
        <v>26</v>
      </c>
      <c r="F104" s="2">
        <v>3108</v>
      </c>
      <c r="G104" s="3">
        <v>54</v>
      </c>
      <c r="H104">
        <f>VLOOKUP(Data1[[#This Row],[Product]],products[#All],2,0)</f>
        <v>5.6</v>
      </c>
      <c r="I104">
        <f>Data1[Cost per unit]*Data1[Units]</f>
        <v>302.39999999999998</v>
      </c>
      <c r="J104">
        <v>2805.6</v>
      </c>
    </row>
    <row r="105" spans="3:10" x14ac:dyDescent="0.25">
      <c r="C105" t="s">
        <v>6</v>
      </c>
      <c r="D105" t="s">
        <v>38</v>
      </c>
      <c r="E105" t="s">
        <v>25</v>
      </c>
      <c r="F105" s="2">
        <v>469</v>
      </c>
      <c r="G105" s="3">
        <v>75</v>
      </c>
      <c r="H105">
        <f>VLOOKUP(Data1[[#This Row],[Product]],products[#All],2,0)</f>
        <v>13.15</v>
      </c>
      <c r="I105">
        <f>Data1[Cost per unit]*Data1[Units]</f>
        <v>986.25</v>
      </c>
      <c r="J105">
        <v>-517.25</v>
      </c>
    </row>
    <row r="106" spans="3:10" x14ac:dyDescent="0.25">
      <c r="C106" t="s">
        <v>9</v>
      </c>
      <c r="D106" t="s">
        <v>37</v>
      </c>
      <c r="E106" t="s">
        <v>23</v>
      </c>
      <c r="F106" s="2">
        <v>2737</v>
      </c>
      <c r="G106" s="3">
        <v>93</v>
      </c>
      <c r="H106">
        <f>VLOOKUP(Data1[[#This Row],[Product]],products[#All],2,0)</f>
        <v>6.49</v>
      </c>
      <c r="I106">
        <f>Data1[Cost per unit]*Data1[Units]</f>
        <v>603.57000000000005</v>
      </c>
      <c r="J106">
        <v>2133.4299999999998</v>
      </c>
    </row>
    <row r="107" spans="3:10" x14ac:dyDescent="0.25">
      <c r="C107" t="s">
        <v>9</v>
      </c>
      <c r="D107" t="s">
        <v>37</v>
      </c>
      <c r="E107" t="s">
        <v>25</v>
      </c>
      <c r="F107" s="2">
        <v>4305</v>
      </c>
      <c r="G107" s="3">
        <v>156</v>
      </c>
      <c r="H107">
        <f>VLOOKUP(Data1[[#This Row],[Product]],products[#All],2,0)</f>
        <v>13.15</v>
      </c>
      <c r="I107">
        <f>Data1[Cost per unit]*Data1[Units]</f>
        <v>2051.4</v>
      </c>
      <c r="J107">
        <v>2253.6</v>
      </c>
    </row>
    <row r="108" spans="3:10" x14ac:dyDescent="0.25">
      <c r="C108" t="s">
        <v>9</v>
      </c>
      <c r="D108" t="s">
        <v>38</v>
      </c>
      <c r="E108" t="s">
        <v>17</v>
      </c>
      <c r="F108" s="2">
        <v>2408</v>
      </c>
      <c r="G108" s="3">
        <v>9</v>
      </c>
      <c r="H108">
        <f>VLOOKUP(Data1[[#This Row],[Product]],products[#All],2,0)</f>
        <v>3.11</v>
      </c>
      <c r="I108">
        <f>Data1[Cost per unit]*Data1[Units]</f>
        <v>27.99</v>
      </c>
      <c r="J108">
        <v>2380.0100000000002</v>
      </c>
    </row>
    <row r="109" spans="3:10" x14ac:dyDescent="0.25">
      <c r="C109" t="s">
        <v>3</v>
      </c>
      <c r="D109" t="s">
        <v>36</v>
      </c>
      <c r="E109" t="s">
        <v>19</v>
      </c>
      <c r="F109" s="2">
        <v>1281</v>
      </c>
      <c r="G109" s="3">
        <v>18</v>
      </c>
      <c r="H109">
        <f>VLOOKUP(Data1[[#This Row],[Product]],products[#All],2,0)</f>
        <v>7.64</v>
      </c>
      <c r="I109">
        <f>Data1[Cost per unit]*Data1[Units]</f>
        <v>137.51999999999998</v>
      </c>
      <c r="J109">
        <v>1143.48</v>
      </c>
    </row>
    <row r="110" spans="3:10" x14ac:dyDescent="0.25">
      <c r="C110" t="s">
        <v>40</v>
      </c>
      <c r="D110" t="s">
        <v>35</v>
      </c>
      <c r="E110" t="s">
        <v>32</v>
      </c>
      <c r="F110" s="2">
        <v>12348</v>
      </c>
      <c r="G110" s="3">
        <v>234</v>
      </c>
      <c r="H110">
        <f>VLOOKUP(Data1[[#This Row],[Product]],products[#All],2,0)</f>
        <v>8.65</v>
      </c>
      <c r="I110">
        <f>Data1[Cost per unit]*Data1[Units]</f>
        <v>2024.1000000000001</v>
      </c>
      <c r="J110">
        <v>10323.9</v>
      </c>
    </row>
    <row r="111" spans="3:10" x14ac:dyDescent="0.25">
      <c r="C111" t="s">
        <v>3</v>
      </c>
      <c r="D111" t="s">
        <v>34</v>
      </c>
      <c r="E111" t="s">
        <v>28</v>
      </c>
      <c r="F111" s="2">
        <v>3689</v>
      </c>
      <c r="G111" s="3">
        <v>312</v>
      </c>
      <c r="H111">
        <f>VLOOKUP(Data1[[#This Row],[Product]],products[#All],2,0)</f>
        <v>10.38</v>
      </c>
      <c r="I111">
        <f>Data1[Cost per unit]*Data1[Units]</f>
        <v>3238.5600000000004</v>
      </c>
      <c r="J111">
        <v>450.4399999999996</v>
      </c>
    </row>
    <row r="112" spans="3:10" x14ac:dyDescent="0.25">
      <c r="C112" t="s">
        <v>7</v>
      </c>
      <c r="D112" t="s">
        <v>36</v>
      </c>
      <c r="E112" t="s">
        <v>19</v>
      </c>
      <c r="F112" s="2">
        <v>2870</v>
      </c>
      <c r="G112" s="3">
        <v>300</v>
      </c>
      <c r="H112">
        <f>VLOOKUP(Data1[[#This Row],[Product]],products[#All],2,0)</f>
        <v>7.64</v>
      </c>
      <c r="I112">
        <f>Data1[Cost per unit]*Data1[Units]</f>
        <v>2292</v>
      </c>
      <c r="J112">
        <v>578</v>
      </c>
    </row>
    <row r="113" spans="3:10" x14ac:dyDescent="0.25">
      <c r="C113" t="s">
        <v>2</v>
      </c>
      <c r="D113" t="s">
        <v>36</v>
      </c>
      <c r="E113" t="s">
        <v>27</v>
      </c>
      <c r="F113" s="2">
        <v>798</v>
      </c>
      <c r="G113" s="3">
        <v>519</v>
      </c>
      <c r="H113">
        <f>VLOOKUP(Data1[[#This Row],[Product]],products[#All],2,0)</f>
        <v>16.73</v>
      </c>
      <c r="I113">
        <f>Data1[Cost per unit]*Data1[Units]</f>
        <v>8682.8700000000008</v>
      </c>
      <c r="J113">
        <v>-7884.8700000000008</v>
      </c>
    </row>
    <row r="114" spans="3:10" x14ac:dyDescent="0.25">
      <c r="C114" t="s">
        <v>41</v>
      </c>
      <c r="D114" t="s">
        <v>37</v>
      </c>
      <c r="E114" t="s">
        <v>21</v>
      </c>
      <c r="F114" s="2">
        <v>2933</v>
      </c>
      <c r="G114" s="3">
        <v>9</v>
      </c>
      <c r="H114">
        <f>VLOOKUP(Data1[[#This Row],[Product]],products[#All],2,0)</f>
        <v>9</v>
      </c>
      <c r="I114">
        <f>Data1[Cost per unit]*Data1[Units]</f>
        <v>81</v>
      </c>
      <c r="J114">
        <v>2852</v>
      </c>
    </row>
    <row r="115" spans="3:10" x14ac:dyDescent="0.25">
      <c r="C115" t="s">
        <v>5</v>
      </c>
      <c r="D115" t="s">
        <v>35</v>
      </c>
      <c r="E115" t="s">
        <v>4</v>
      </c>
      <c r="F115" s="2">
        <v>2744</v>
      </c>
      <c r="G115" s="3">
        <v>9</v>
      </c>
      <c r="H115">
        <f>VLOOKUP(Data1[[#This Row],[Product]],products[#All],2,0)</f>
        <v>11.88</v>
      </c>
      <c r="I115">
        <f>Data1[Cost per unit]*Data1[Units]</f>
        <v>106.92</v>
      </c>
      <c r="J115">
        <v>2637.08</v>
      </c>
    </row>
    <row r="116" spans="3:10" x14ac:dyDescent="0.25">
      <c r="C116" t="s">
        <v>40</v>
      </c>
      <c r="D116" t="s">
        <v>36</v>
      </c>
      <c r="E116" t="s">
        <v>33</v>
      </c>
      <c r="F116" s="2">
        <v>9772</v>
      </c>
      <c r="G116" s="3">
        <v>90</v>
      </c>
      <c r="H116">
        <f>VLOOKUP(Data1[[#This Row],[Product]],products[#All],2,0)</f>
        <v>12.37</v>
      </c>
      <c r="I116">
        <f>Data1[Cost per unit]*Data1[Units]</f>
        <v>1113.3</v>
      </c>
      <c r="J116">
        <v>8658.7000000000007</v>
      </c>
    </row>
    <row r="117" spans="3:10" x14ac:dyDescent="0.25">
      <c r="C117" t="s">
        <v>7</v>
      </c>
      <c r="D117" t="s">
        <v>34</v>
      </c>
      <c r="E117" t="s">
        <v>25</v>
      </c>
      <c r="F117" s="2">
        <v>1568</v>
      </c>
      <c r="G117" s="3">
        <v>96</v>
      </c>
      <c r="H117">
        <f>VLOOKUP(Data1[[#This Row],[Product]],products[#All],2,0)</f>
        <v>13.15</v>
      </c>
      <c r="I117">
        <f>Data1[Cost per unit]*Data1[Units]</f>
        <v>1262.4000000000001</v>
      </c>
      <c r="J117">
        <v>305.59999999999991</v>
      </c>
    </row>
    <row r="118" spans="3:10" x14ac:dyDescent="0.25">
      <c r="C118" t="s">
        <v>2</v>
      </c>
      <c r="D118" t="s">
        <v>36</v>
      </c>
      <c r="E118" t="s">
        <v>16</v>
      </c>
      <c r="F118" s="2">
        <v>11417</v>
      </c>
      <c r="G118" s="3">
        <v>21</v>
      </c>
      <c r="H118">
        <f>VLOOKUP(Data1[[#This Row],[Product]],products[#All],2,0)</f>
        <v>8.7899999999999991</v>
      </c>
      <c r="I118">
        <f>Data1[Cost per unit]*Data1[Units]</f>
        <v>184.58999999999997</v>
      </c>
      <c r="J118">
        <v>11232.41</v>
      </c>
    </row>
    <row r="119" spans="3:10" x14ac:dyDescent="0.25">
      <c r="C119" t="s">
        <v>40</v>
      </c>
      <c r="D119" t="s">
        <v>34</v>
      </c>
      <c r="E119" t="s">
        <v>26</v>
      </c>
      <c r="F119" s="2">
        <v>6748</v>
      </c>
      <c r="G119" s="3">
        <v>48</v>
      </c>
      <c r="H119">
        <f>VLOOKUP(Data1[[#This Row],[Product]],products[#All],2,0)</f>
        <v>5.6</v>
      </c>
      <c r="I119">
        <f>Data1[Cost per unit]*Data1[Units]</f>
        <v>268.79999999999995</v>
      </c>
      <c r="J119">
        <v>6479.2</v>
      </c>
    </row>
    <row r="120" spans="3:10" x14ac:dyDescent="0.25">
      <c r="C120" t="s">
        <v>10</v>
      </c>
      <c r="D120" t="s">
        <v>36</v>
      </c>
      <c r="E120" t="s">
        <v>27</v>
      </c>
      <c r="F120" s="2">
        <v>1407</v>
      </c>
      <c r="G120" s="3">
        <v>72</v>
      </c>
      <c r="H120">
        <f>VLOOKUP(Data1[[#This Row],[Product]],products[#All],2,0)</f>
        <v>16.73</v>
      </c>
      <c r="I120">
        <f>Data1[Cost per unit]*Data1[Units]</f>
        <v>1204.56</v>
      </c>
      <c r="J120">
        <v>202.44000000000005</v>
      </c>
    </row>
    <row r="121" spans="3:10" x14ac:dyDescent="0.25">
      <c r="C121" t="s">
        <v>8</v>
      </c>
      <c r="D121" t="s">
        <v>35</v>
      </c>
      <c r="E121" t="s">
        <v>29</v>
      </c>
      <c r="F121" s="2">
        <v>2023</v>
      </c>
      <c r="G121" s="3">
        <v>168</v>
      </c>
      <c r="H121">
        <f>VLOOKUP(Data1[[#This Row],[Product]],products[#All],2,0)</f>
        <v>7.16</v>
      </c>
      <c r="I121">
        <f>Data1[Cost per unit]*Data1[Units]</f>
        <v>1202.8800000000001</v>
      </c>
      <c r="J121">
        <v>820.11999999999989</v>
      </c>
    </row>
    <row r="122" spans="3:10" x14ac:dyDescent="0.25">
      <c r="C122" t="s">
        <v>5</v>
      </c>
      <c r="D122" t="s">
        <v>39</v>
      </c>
      <c r="E122" t="s">
        <v>26</v>
      </c>
      <c r="F122" s="2">
        <v>5236</v>
      </c>
      <c r="G122" s="3">
        <v>51</v>
      </c>
      <c r="H122">
        <f>VLOOKUP(Data1[[#This Row],[Product]],products[#All],2,0)</f>
        <v>5.6</v>
      </c>
      <c r="I122">
        <f>Data1[Cost per unit]*Data1[Units]</f>
        <v>285.59999999999997</v>
      </c>
      <c r="J122">
        <v>4950.3999999999996</v>
      </c>
    </row>
    <row r="123" spans="3:10" x14ac:dyDescent="0.25">
      <c r="C123" t="s">
        <v>41</v>
      </c>
      <c r="D123" t="s">
        <v>36</v>
      </c>
      <c r="E123" t="s">
        <v>19</v>
      </c>
      <c r="F123" s="2">
        <v>1925</v>
      </c>
      <c r="G123" s="3">
        <v>192</v>
      </c>
      <c r="H123">
        <f>VLOOKUP(Data1[[#This Row],[Product]],products[#All],2,0)</f>
        <v>7.64</v>
      </c>
      <c r="I123">
        <f>Data1[Cost per unit]*Data1[Units]</f>
        <v>1466.8799999999999</v>
      </c>
      <c r="J123">
        <v>458.12000000000012</v>
      </c>
    </row>
    <row r="124" spans="3:10" x14ac:dyDescent="0.25">
      <c r="C124" t="s">
        <v>7</v>
      </c>
      <c r="D124" t="s">
        <v>37</v>
      </c>
      <c r="E124" t="s">
        <v>14</v>
      </c>
      <c r="F124" s="2">
        <v>6608</v>
      </c>
      <c r="G124" s="3">
        <v>225</v>
      </c>
      <c r="H124">
        <f>VLOOKUP(Data1[[#This Row],[Product]],products[#All],2,0)</f>
        <v>11.7</v>
      </c>
      <c r="I124">
        <f>Data1[Cost per unit]*Data1[Units]</f>
        <v>2632.5</v>
      </c>
      <c r="J124">
        <v>3975.5</v>
      </c>
    </row>
    <row r="125" spans="3:10" x14ac:dyDescent="0.25">
      <c r="C125" t="s">
        <v>6</v>
      </c>
      <c r="D125" t="s">
        <v>34</v>
      </c>
      <c r="E125" t="s">
        <v>26</v>
      </c>
      <c r="F125" s="2">
        <v>8008</v>
      </c>
      <c r="G125" s="3">
        <v>456</v>
      </c>
      <c r="H125">
        <f>VLOOKUP(Data1[[#This Row],[Product]],products[#All],2,0)</f>
        <v>5.6</v>
      </c>
      <c r="I125">
        <f>Data1[Cost per unit]*Data1[Units]</f>
        <v>2553.6</v>
      </c>
      <c r="J125">
        <v>5454.4</v>
      </c>
    </row>
    <row r="126" spans="3:10" x14ac:dyDescent="0.25">
      <c r="C126" t="s">
        <v>10</v>
      </c>
      <c r="D126" t="s">
        <v>34</v>
      </c>
      <c r="E126" t="s">
        <v>25</v>
      </c>
      <c r="F126" s="2">
        <v>1428</v>
      </c>
      <c r="G126" s="3">
        <v>93</v>
      </c>
      <c r="H126">
        <f>VLOOKUP(Data1[[#This Row],[Product]],products[#All],2,0)</f>
        <v>13.15</v>
      </c>
      <c r="I126">
        <f>Data1[Cost per unit]*Data1[Units]</f>
        <v>1222.95</v>
      </c>
      <c r="J126">
        <v>205.04999999999995</v>
      </c>
    </row>
    <row r="127" spans="3:10" x14ac:dyDescent="0.25">
      <c r="C127" t="s">
        <v>6</v>
      </c>
      <c r="D127" t="s">
        <v>34</v>
      </c>
      <c r="E127" t="s">
        <v>4</v>
      </c>
      <c r="F127" s="2">
        <v>525</v>
      </c>
      <c r="G127" s="3">
        <v>48</v>
      </c>
      <c r="H127">
        <f>VLOOKUP(Data1[[#This Row],[Product]],products[#All],2,0)</f>
        <v>11.88</v>
      </c>
      <c r="I127">
        <f>Data1[Cost per unit]*Data1[Units]</f>
        <v>570.24</v>
      </c>
      <c r="J127">
        <v>-45.240000000000009</v>
      </c>
    </row>
    <row r="128" spans="3:10" x14ac:dyDescent="0.25">
      <c r="C128" t="s">
        <v>6</v>
      </c>
      <c r="D128" t="s">
        <v>37</v>
      </c>
      <c r="E128" t="s">
        <v>18</v>
      </c>
      <c r="F128" s="2">
        <v>1505</v>
      </c>
      <c r="G128" s="3">
        <v>102</v>
      </c>
      <c r="H128">
        <f>VLOOKUP(Data1[[#This Row],[Product]],products[#All],2,0)</f>
        <v>6.47</v>
      </c>
      <c r="I128">
        <f>Data1[Cost per unit]*Data1[Units]</f>
        <v>659.93999999999994</v>
      </c>
      <c r="J128">
        <v>845.06000000000006</v>
      </c>
    </row>
    <row r="129" spans="3:10" x14ac:dyDescent="0.25">
      <c r="C129" t="s">
        <v>7</v>
      </c>
      <c r="D129" t="s">
        <v>35</v>
      </c>
      <c r="E129" t="s">
        <v>30</v>
      </c>
      <c r="F129" s="2">
        <v>6755</v>
      </c>
      <c r="G129" s="3">
        <v>252</v>
      </c>
      <c r="H129">
        <f>VLOOKUP(Data1[[#This Row],[Product]],products[#All],2,0)</f>
        <v>14.49</v>
      </c>
      <c r="I129">
        <f>Data1[Cost per unit]*Data1[Units]</f>
        <v>3651.48</v>
      </c>
      <c r="J129">
        <v>3103.52</v>
      </c>
    </row>
    <row r="130" spans="3:10" x14ac:dyDescent="0.25">
      <c r="C130" t="s">
        <v>2</v>
      </c>
      <c r="D130" t="s">
        <v>37</v>
      </c>
      <c r="E130" t="s">
        <v>18</v>
      </c>
      <c r="F130" s="2">
        <v>11571</v>
      </c>
      <c r="G130" s="3">
        <v>138</v>
      </c>
      <c r="H130">
        <f>VLOOKUP(Data1[[#This Row],[Product]],products[#All],2,0)</f>
        <v>6.47</v>
      </c>
      <c r="I130">
        <f>Data1[Cost per unit]*Data1[Units]</f>
        <v>892.86</v>
      </c>
      <c r="J130">
        <v>10678.14</v>
      </c>
    </row>
    <row r="131" spans="3:10" x14ac:dyDescent="0.25">
      <c r="C131" t="s">
        <v>40</v>
      </c>
      <c r="D131" t="s">
        <v>38</v>
      </c>
      <c r="E131" t="s">
        <v>25</v>
      </c>
      <c r="F131" s="2">
        <v>2541</v>
      </c>
      <c r="G131" s="3">
        <v>90</v>
      </c>
      <c r="H131">
        <f>VLOOKUP(Data1[[#This Row],[Product]],products[#All],2,0)</f>
        <v>13.15</v>
      </c>
      <c r="I131">
        <f>Data1[Cost per unit]*Data1[Units]</f>
        <v>1183.5</v>
      </c>
      <c r="J131">
        <v>1357.5</v>
      </c>
    </row>
    <row r="132" spans="3:10" x14ac:dyDescent="0.25">
      <c r="C132" t="s">
        <v>41</v>
      </c>
      <c r="D132" t="s">
        <v>37</v>
      </c>
      <c r="E132" t="s">
        <v>30</v>
      </c>
      <c r="F132" s="2">
        <v>1526</v>
      </c>
      <c r="G132" s="3">
        <v>240</v>
      </c>
      <c r="H132">
        <f>VLOOKUP(Data1[[#This Row],[Product]],products[#All],2,0)</f>
        <v>14.49</v>
      </c>
      <c r="I132">
        <f>Data1[Cost per unit]*Data1[Units]</f>
        <v>3477.6</v>
      </c>
      <c r="J132">
        <v>-1951.6</v>
      </c>
    </row>
    <row r="133" spans="3:10" x14ac:dyDescent="0.25">
      <c r="C133" t="s">
        <v>40</v>
      </c>
      <c r="D133" t="s">
        <v>38</v>
      </c>
      <c r="E133" t="s">
        <v>4</v>
      </c>
      <c r="F133" s="2">
        <v>6125</v>
      </c>
      <c r="G133" s="3">
        <v>102</v>
      </c>
      <c r="H133">
        <f>VLOOKUP(Data1[[#This Row],[Product]],products[#All],2,0)</f>
        <v>11.88</v>
      </c>
      <c r="I133">
        <f>Data1[Cost per unit]*Data1[Units]</f>
        <v>1211.76</v>
      </c>
      <c r="J133">
        <v>4913.24</v>
      </c>
    </row>
    <row r="134" spans="3:10" x14ac:dyDescent="0.25">
      <c r="C134" t="s">
        <v>41</v>
      </c>
      <c r="D134" t="s">
        <v>35</v>
      </c>
      <c r="E134" t="s">
        <v>27</v>
      </c>
      <c r="F134" s="2">
        <v>847</v>
      </c>
      <c r="G134" s="3">
        <v>129</v>
      </c>
      <c r="H134">
        <f>VLOOKUP(Data1[[#This Row],[Product]],products[#All],2,0)</f>
        <v>16.73</v>
      </c>
      <c r="I134">
        <f>Data1[Cost per unit]*Data1[Units]</f>
        <v>2158.17</v>
      </c>
      <c r="J134">
        <v>-1311.17</v>
      </c>
    </row>
    <row r="135" spans="3:10" x14ac:dyDescent="0.25">
      <c r="C135" t="s">
        <v>8</v>
      </c>
      <c r="D135" t="s">
        <v>35</v>
      </c>
      <c r="E135" t="s">
        <v>27</v>
      </c>
      <c r="F135" s="2">
        <v>4753</v>
      </c>
      <c r="G135" s="3">
        <v>300</v>
      </c>
      <c r="H135">
        <f>VLOOKUP(Data1[[#This Row],[Product]],products[#All],2,0)</f>
        <v>16.73</v>
      </c>
      <c r="I135">
        <f>Data1[Cost per unit]*Data1[Units]</f>
        <v>5019</v>
      </c>
      <c r="J135">
        <v>-266</v>
      </c>
    </row>
    <row r="136" spans="3:10" x14ac:dyDescent="0.25">
      <c r="C136" t="s">
        <v>6</v>
      </c>
      <c r="D136" t="s">
        <v>38</v>
      </c>
      <c r="E136" t="s">
        <v>33</v>
      </c>
      <c r="F136" s="2">
        <v>959</v>
      </c>
      <c r="G136" s="3">
        <v>135</v>
      </c>
      <c r="H136">
        <f>VLOOKUP(Data1[[#This Row],[Product]],products[#All],2,0)</f>
        <v>12.37</v>
      </c>
      <c r="I136">
        <f>Data1[Cost per unit]*Data1[Units]</f>
        <v>1669.9499999999998</v>
      </c>
      <c r="J136">
        <v>-710.94999999999982</v>
      </c>
    </row>
    <row r="137" spans="3:10" x14ac:dyDescent="0.25">
      <c r="C137" t="s">
        <v>7</v>
      </c>
      <c r="D137" t="s">
        <v>35</v>
      </c>
      <c r="E137" t="s">
        <v>24</v>
      </c>
      <c r="F137" s="2">
        <v>2793</v>
      </c>
      <c r="G137" s="3">
        <v>114</v>
      </c>
      <c r="H137">
        <f>VLOOKUP(Data1[[#This Row],[Product]],products[#All],2,0)</f>
        <v>4.97</v>
      </c>
      <c r="I137">
        <f>Data1[Cost per unit]*Data1[Units]</f>
        <v>566.57999999999993</v>
      </c>
      <c r="J137">
        <v>2226.42</v>
      </c>
    </row>
    <row r="138" spans="3:10" x14ac:dyDescent="0.25">
      <c r="C138" t="s">
        <v>7</v>
      </c>
      <c r="D138" t="s">
        <v>35</v>
      </c>
      <c r="E138" t="s">
        <v>14</v>
      </c>
      <c r="F138" s="2">
        <v>4606</v>
      </c>
      <c r="G138" s="3">
        <v>63</v>
      </c>
      <c r="H138">
        <f>VLOOKUP(Data1[[#This Row],[Product]],products[#All],2,0)</f>
        <v>11.7</v>
      </c>
      <c r="I138">
        <f>Data1[Cost per unit]*Data1[Units]</f>
        <v>737.09999999999991</v>
      </c>
      <c r="J138">
        <v>3868.9</v>
      </c>
    </row>
    <row r="139" spans="3:10" x14ac:dyDescent="0.25">
      <c r="C139" t="s">
        <v>7</v>
      </c>
      <c r="D139" t="s">
        <v>36</v>
      </c>
      <c r="E139" t="s">
        <v>29</v>
      </c>
      <c r="F139" s="2">
        <v>5551</v>
      </c>
      <c r="G139" s="3">
        <v>252</v>
      </c>
      <c r="H139">
        <f>VLOOKUP(Data1[[#This Row],[Product]],products[#All],2,0)</f>
        <v>7.16</v>
      </c>
      <c r="I139">
        <f>Data1[Cost per unit]*Data1[Units]</f>
        <v>1804.32</v>
      </c>
      <c r="J139">
        <v>3746.6800000000003</v>
      </c>
    </row>
    <row r="140" spans="3:10" x14ac:dyDescent="0.25">
      <c r="C140" t="s">
        <v>10</v>
      </c>
      <c r="D140" t="s">
        <v>36</v>
      </c>
      <c r="E140" t="s">
        <v>32</v>
      </c>
      <c r="F140" s="2">
        <v>6657</v>
      </c>
      <c r="G140" s="3">
        <v>303</v>
      </c>
      <c r="H140">
        <f>VLOOKUP(Data1[[#This Row],[Product]],products[#All],2,0)</f>
        <v>8.65</v>
      </c>
      <c r="I140">
        <f>Data1[Cost per unit]*Data1[Units]</f>
        <v>2620.9500000000003</v>
      </c>
      <c r="J140">
        <v>4036.0499999999997</v>
      </c>
    </row>
    <row r="141" spans="3:10" x14ac:dyDescent="0.25">
      <c r="C141" t="s">
        <v>7</v>
      </c>
      <c r="D141" t="s">
        <v>39</v>
      </c>
      <c r="E141" t="s">
        <v>17</v>
      </c>
      <c r="F141" s="2">
        <v>4438</v>
      </c>
      <c r="G141" s="3">
        <v>246</v>
      </c>
      <c r="H141">
        <f>VLOOKUP(Data1[[#This Row],[Product]],products[#All],2,0)</f>
        <v>3.11</v>
      </c>
      <c r="I141">
        <f>Data1[Cost per unit]*Data1[Units]</f>
        <v>765.06</v>
      </c>
      <c r="J141">
        <v>3672.94</v>
      </c>
    </row>
    <row r="142" spans="3:10" x14ac:dyDescent="0.25">
      <c r="C142" t="s">
        <v>8</v>
      </c>
      <c r="D142" t="s">
        <v>38</v>
      </c>
      <c r="E142" t="s">
        <v>22</v>
      </c>
      <c r="F142" s="2">
        <v>168</v>
      </c>
      <c r="G142" s="3">
        <v>84</v>
      </c>
      <c r="H142">
        <f>VLOOKUP(Data1[[#This Row],[Product]],products[#All],2,0)</f>
        <v>9.77</v>
      </c>
      <c r="I142">
        <f>Data1[Cost per unit]*Data1[Units]</f>
        <v>820.68</v>
      </c>
      <c r="J142">
        <v>-652.67999999999995</v>
      </c>
    </row>
    <row r="143" spans="3:10" x14ac:dyDescent="0.25">
      <c r="C143" t="s">
        <v>7</v>
      </c>
      <c r="D143" t="s">
        <v>34</v>
      </c>
      <c r="E143" t="s">
        <v>17</v>
      </c>
      <c r="F143" s="2">
        <v>7777</v>
      </c>
      <c r="G143" s="3">
        <v>39</v>
      </c>
      <c r="H143">
        <f>VLOOKUP(Data1[[#This Row],[Product]],products[#All],2,0)</f>
        <v>3.11</v>
      </c>
      <c r="I143">
        <f>Data1[Cost per unit]*Data1[Units]</f>
        <v>121.28999999999999</v>
      </c>
      <c r="J143">
        <v>7655.71</v>
      </c>
    </row>
    <row r="144" spans="3:10" x14ac:dyDescent="0.25">
      <c r="C144" t="s">
        <v>5</v>
      </c>
      <c r="D144" t="s">
        <v>36</v>
      </c>
      <c r="E144" t="s">
        <v>17</v>
      </c>
      <c r="F144" s="2">
        <v>3339</v>
      </c>
      <c r="G144" s="3">
        <v>348</v>
      </c>
      <c r="H144">
        <f>VLOOKUP(Data1[[#This Row],[Product]],products[#All],2,0)</f>
        <v>3.11</v>
      </c>
      <c r="I144">
        <f>Data1[Cost per unit]*Data1[Units]</f>
        <v>1082.28</v>
      </c>
      <c r="J144">
        <v>2256.7200000000003</v>
      </c>
    </row>
    <row r="145" spans="3:10" x14ac:dyDescent="0.25">
      <c r="C145" t="s">
        <v>7</v>
      </c>
      <c r="D145" t="s">
        <v>37</v>
      </c>
      <c r="E145" t="s">
        <v>33</v>
      </c>
      <c r="F145" s="2">
        <v>6391</v>
      </c>
      <c r="G145" s="3">
        <v>48</v>
      </c>
      <c r="H145">
        <f>VLOOKUP(Data1[[#This Row],[Product]],products[#All],2,0)</f>
        <v>12.37</v>
      </c>
      <c r="I145">
        <f>Data1[Cost per unit]*Data1[Units]</f>
        <v>593.76</v>
      </c>
      <c r="J145">
        <v>5797.24</v>
      </c>
    </row>
    <row r="146" spans="3:10" x14ac:dyDescent="0.25">
      <c r="C146" t="s">
        <v>5</v>
      </c>
      <c r="D146" t="s">
        <v>37</v>
      </c>
      <c r="E146" t="s">
        <v>22</v>
      </c>
      <c r="F146" s="2">
        <v>518</v>
      </c>
      <c r="G146" s="3">
        <v>75</v>
      </c>
      <c r="H146">
        <f>VLOOKUP(Data1[[#This Row],[Product]],products[#All],2,0)</f>
        <v>9.77</v>
      </c>
      <c r="I146">
        <f>Data1[Cost per unit]*Data1[Units]</f>
        <v>732.75</v>
      </c>
      <c r="J146">
        <v>-214.75</v>
      </c>
    </row>
    <row r="147" spans="3:10" x14ac:dyDescent="0.25">
      <c r="C147" t="s">
        <v>7</v>
      </c>
      <c r="D147" t="s">
        <v>38</v>
      </c>
      <c r="E147" t="s">
        <v>28</v>
      </c>
      <c r="F147" s="2">
        <v>5677</v>
      </c>
      <c r="G147" s="3">
        <v>258</v>
      </c>
      <c r="H147">
        <f>VLOOKUP(Data1[[#This Row],[Product]],products[#All],2,0)</f>
        <v>10.38</v>
      </c>
      <c r="I147">
        <f>Data1[Cost per unit]*Data1[Units]</f>
        <v>2678.0400000000004</v>
      </c>
      <c r="J147">
        <v>2998.9599999999996</v>
      </c>
    </row>
    <row r="148" spans="3:10" x14ac:dyDescent="0.25">
      <c r="C148" t="s">
        <v>6</v>
      </c>
      <c r="D148" t="s">
        <v>39</v>
      </c>
      <c r="E148" t="s">
        <v>17</v>
      </c>
      <c r="F148" s="2">
        <v>6048</v>
      </c>
      <c r="G148" s="3">
        <v>27</v>
      </c>
      <c r="H148">
        <f>VLOOKUP(Data1[[#This Row],[Product]],products[#All],2,0)</f>
        <v>3.11</v>
      </c>
      <c r="I148">
        <f>Data1[Cost per unit]*Data1[Units]</f>
        <v>83.97</v>
      </c>
      <c r="J148">
        <v>5964.03</v>
      </c>
    </row>
    <row r="149" spans="3:10" x14ac:dyDescent="0.25">
      <c r="C149" t="s">
        <v>8</v>
      </c>
      <c r="D149" t="s">
        <v>38</v>
      </c>
      <c r="E149" t="s">
        <v>32</v>
      </c>
      <c r="F149" s="2">
        <v>3752</v>
      </c>
      <c r="G149" s="3">
        <v>213</v>
      </c>
      <c r="H149">
        <f>VLOOKUP(Data1[[#This Row],[Product]],products[#All],2,0)</f>
        <v>8.65</v>
      </c>
      <c r="I149">
        <f>Data1[Cost per unit]*Data1[Units]</f>
        <v>1842.45</v>
      </c>
      <c r="J149">
        <v>1909.55</v>
      </c>
    </row>
    <row r="150" spans="3:10" x14ac:dyDescent="0.25">
      <c r="C150" t="s">
        <v>5</v>
      </c>
      <c r="D150" t="s">
        <v>35</v>
      </c>
      <c r="E150" t="s">
        <v>29</v>
      </c>
      <c r="F150" s="2">
        <v>4480</v>
      </c>
      <c r="G150" s="3">
        <v>357</v>
      </c>
      <c r="H150">
        <f>VLOOKUP(Data1[[#This Row],[Product]],products[#All],2,0)</f>
        <v>7.16</v>
      </c>
      <c r="I150">
        <f>Data1[Cost per unit]*Data1[Units]</f>
        <v>2556.12</v>
      </c>
      <c r="J150">
        <v>1923.88</v>
      </c>
    </row>
    <row r="151" spans="3:10" x14ac:dyDescent="0.25">
      <c r="C151" t="s">
        <v>9</v>
      </c>
      <c r="D151" t="s">
        <v>37</v>
      </c>
      <c r="E151" t="s">
        <v>4</v>
      </c>
      <c r="F151" s="2">
        <v>259</v>
      </c>
      <c r="G151" s="3">
        <v>207</v>
      </c>
      <c r="H151">
        <f>VLOOKUP(Data1[[#This Row],[Product]],products[#All],2,0)</f>
        <v>11.88</v>
      </c>
      <c r="I151">
        <f>Data1[Cost per unit]*Data1[Units]</f>
        <v>2459.1600000000003</v>
      </c>
      <c r="J151">
        <v>-2200.1600000000003</v>
      </c>
    </row>
    <row r="152" spans="3:10" x14ac:dyDescent="0.25">
      <c r="C152" t="s">
        <v>8</v>
      </c>
      <c r="D152" t="s">
        <v>37</v>
      </c>
      <c r="E152" t="s">
        <v>30</v>
      </c>
      <c r="F152" s="2">
        <v>42</v>
      </c>
      <c r="G152" s="3">
        <v>150</v>
      </c>
      <c r="H152">
        <f>VLOOKUP(Data1[[#This Row],[Product]],products[#All],2,0)</f>
        <v>14.49</v>
      </c>
      <c r="I152">
        <f>Data1[Cost per unit]*Data1[Units]</f>
        <v>2173.5</v>
      </c>
      <c r="J152">
        <v>-2131.5</v>
      </c>
    </row>
    <row r="153" spans="3:10" x14ac:dyDescent="0.25">
      <c r="C153" t="s">
        <v>41</v>
      </c>
      <c r="D153" t="s">
        <v>36</v>
      </c>
      <c r="E153" t="s">
        <v>26</v>
      </c>
      <c r="F153" s="2">
        <v>98</v>
      </c>
      <c r="G153" s="3">
        <v>204</v>
      </c>
      <c r="H153">
        <f>VLOOKUP(Data1[[#This Row],[Product]],products[#All],2,0)</f>
        <v>5.6</v>
      </c>
      <c r="I153">
        <f>Data1[Cost per unit]*Data1[Units]</f>
        <v>1142.3999999999999</v>
      </c>
      <c r="J153">
        <v>-1044.3999999999999</v>
      </c>
    </row>
    <row r="154" spans="3:10" x14ac:dyDescent="0.25">
      <c r="C154" t="s">
        <v>7</v>
      </c>
      <c r="D154" t="s">
        <v>35</v>
      </c>
      <c r="E154" t="s">
        <v>27</v>
      </c>
      <c r="F154" s="2">
        <v>2478</v>
      </c>
      <c r="G154" s="3">
        <v>21</v>
      </c>
      <c r="H154">
        <f>VLOOKUP(Data1[[#This Row],[Product]],products[#All],2,0)</f>
        <v>16.73</v>
      </c>
      <c r="I154">
        <f>Data1[Cost per unit]*Data1[Units]</f>
        <v>351.33</v>
      </c>
      <c r="J154">
        <v>2126.67</v>
      </c>
    </row>
    <row r="155" spans="3:10" x14ac:dyDescent="0.25">
      <c r="C155" t="s">
        <v>41</v>
      </c>
      <c r="D155" t="s">
        <v>34</v>
      </c>
      <c r="E155" t="s">
        <v>33</v>
      </c>
      <c r="F155" s="2">
        <v>7847</v>
      </c>
      <c r="G155" s="3">
        <v>174</v>
      </c>
      <c r="H155">
        <f>VLOOKUP(Data1[[#This Row],[Product]],products[#All],2,0)</f>
        <v>12.37</v>
      </c>
      <c r="I155">
        <f>Data1[Cost per unit]*Data1[Units]</f>
        <v>2152.3799999999997</v>
      </c>
      <c r="J155">
        <v>5694.6200000000008</v>
      </c>
    </row>
    <row r="156" spans="3:10" x14ac:dyDescent="0.25">
      <c r="C156" t="s">
        <v>2</v>
      </c>
      <c r="D156" t="s">
        <v>37</v>
      </c>
      <c r="E156" t="s">
        <v>17</v>
      </c>
      <c r="F156" s="2">
        <v>9926</v>
      </c>
      <c r="G156" s="3">
        <v>201</v>
      </c>
      <c r="H156">
        <f>VLOOKUP(Data1[[#This Row],[Product]],products[#All],2,0)</f>
        <v>3.11</v>
      </c>
      <c r="I156">
        <f>Data1[Cost per unit]*Data1[Units]</f>
        <v>625.11</v>
      </c>
      <c r="J156">
        <v>9300.89</v>
      </c>
    </row>
    <row r="157" spans="3:10" x14ac:dyDescent="0.25">
      <c r="C157" t="s">
        <v>8</v>
      </c>
      <c r="D157" t="s">
        <v>38</v>
      </c>
      <c r="E157" t="s">
        <v>13</v>
      </c>
      <c r="F157" s="2">
        <v>819</v>
      </c>
      <c r="G157" s="3">
        <v>510</v>
      </c>
      <c r="H157">
        <f>VLOOKUP(Data1[[#This Row],[Product]],products[#All],2,0)</f>
        <v>9.33</v>
      </c>
      <c r="I157">
        <f>Data1[Cost per unit]*Data1[Units]</f>
        <v>4758.3</v>
      </c>
      <c r="J157">
        <v>-3939.3</v>
      </c>
    </row>
    <row r="158" spans="3:10" x14ac:dyDescent="0.25">
      <c r="C158" t="s">
        <v>6</v>
      </c>
      <c r="D158" t="s">
        <v>39</v>
      </c>
      <c r="E158" t="s">
        <v>29</v>
      </c>
      <c r="F158" s="2">
        <v>3052</v>
      </c>
      <c r="G158" s="3">
        <v>378</v>
      </c>
      <c r="H158">
        <f>VLOOKUP(Data1[[#This Row],[Product]],products[#All],2,0)</f>
        <v>7.16</v>
      </c>
      <c r="I158">
        <f>Data1[Cost per unit]*Data1[Units]</f>
        <v>2706.48</v>
      </c>
      <c r="J158">
        <v>345.52</v>
      </c>
    </row>
    <row r="159" spans="3:10" x14ac:dyDescent="0.25">
      <c r="C159" t="s">
        <v>9</v>
      </c>
      <c r="D159" t="s">
        <v>34</v>
      </c>
      <c r="E159" t="s">
        <v>21</v>
      </c>
      <c r="F159" s="2">
        <v>6832</v>
      </c>
      <c r="G159" s="3">
        <v>27</v>
      </c>
      <c r="H159">
        <f>VLOOKUP(Data1[[#This Row],[Product]],products[#All],2,0)</f>
        <v>9</v>
      </c>
      <c r="I159">
        <f>Data1[Cost per unit]*Data1[Units]</f>
        <v>243</v>
      </c>
      <c r="J159">
        <v>6589</v>
      </c>
    </row>
    <row r="160" spans="3:10" x14ac:dyDescent="0.25">
      <c r="C160" t="s">
        <v>2</v>
      </c>
      <c r="D160" t="s">
        <v>39</v>
      </c>
      <c r="E160" t="s">
        <v>16</v>
      </c>
      <c r="F160" s="2">
        <v>2016</v>
      </c>
      <c r="G160" s="3">
        <v>117</v>
      </c>
      <c r="H160">
        <f>VLOOKUP(Data1[[#This Row],[Product]],products[#All],2,0)</f>
        <v>8.7899999999999991</v>
      </c>
      <c r="I160">
        <f>Data1[Cost per unit]*Data1[Units]</f>
        <v>1028.4299999999998</v>
      </c>
      <c r="J160">
        <v>987.57000000000016</v>
      </c>
    </row>
    <row r="161" spans="3:10" x14ac:dyDescent="0.25">
      <c r="C161" t="s">
        <v>6</v>
      </c>
      <c r="D161" t="s">
        <v>38</v>
      </c>
      <c r="E161" t="s">
        <v>21</v>
      </c>
      <c r="F161" s="2">
        <v>7322</v>
      </c>
      <c r="G161" s="3">
        <v>36</v>
      </c>
      <c r="H161">
        <f>VLOOKUP(Data1[[#This Row],[Product]],products[#All],2,0)</f>
        <v>9</v>
      </c>
      <c r="I161">
        <f>Data1[Cost per unit]*Data1[Units]</f>
        <v>324</v>
      </c>
      <c r="J161">
        <v>6998</v>
      </c>
    </row>
    <row r="162" spans="3:10" x14ac:dyDescent="0.25">
      <c r="C162" t="s">
        <v>8</v>
      </c>
      <c r="D162" t="s">
        <v>35</v>
      </c>
      <c r="E162" t="s">
        <v>33</v>
      </c>
      <c r="F162" s="2">
        <v>357</v>
      </c>
      <c r="G162" s="3">
        <v>126</v>
      </c>
      <c r="H162">
        <f>VLOOKUP(Data1[[#This Row],[Product]],products[#All],2,0)</f>
        <v>12.37</v>
      </c>
      <c r="I162">
        <f>Data1[Cost per unit]*Data1[Units]</f>
        <v>1558.62</v>
      </c>
      <c r="J162">
        <v>-1201.6199999999999</v>
      </c>
    </row>
    <row r="163" spans="3:10" x14ac:dyDescent="0.25">
      <c r="C163" t="s">
        <v>9</v>
      </c>
      <c r="D163" t="s">
        <v>39</v>
      </c>
      <c r="E163" t="s">
        <v>25</v>
      </c>
      <c r="F163" s="2">
        <v>3192</v>
      </c>
      <c r="G163" s="3">
        <v>72</v>
      </c>
      <c r="H163">
        <f>VLOOKUP(Data1[[#This Row],[Product]],products[#All],2,0)</f>
        <v>13.15</v>
      </c>
      <c r="I163">
        <f>Data1[Cost per unit]*Data1[Units]</f>
        <v>946.80000000000007</v>
      </c>
      <c r="J163">
        <v>2245.1999999999998</v>
      </c>
    </row>
    <row r="164" spans="3:10" x14ac:dyDescent="0.25">
      <c r="C164" t="s">
        <v>7</v>
      </c>
      <c r="D164" t="s">
        <v>36</v>
      </c>
      <c r="E164" t="s">
        <v>22</v>
      </c>
      <c r="F164" s="2">
        <v>8435</v>
      </c>
      <c r="G164" s="3">
        <v>42</v>
      </c>
      <c r="H164">
        <f>VLOOKUP(Data1[[#This Row],[Product]],products[#All],2,0)</f>
        <v>9.77</v>
      </c>
      <c r="I164">
        <f>Data1[Cost per unit]*Data1[Units]</f>
        <v>410.34</v>
      </c>
      <c r="J164">
        <v>8024.66</v>
      </c>
    </row>
    <row r="165" spans="3:10" x14ac:dyDescent="0.25">
      <c r="C165" t="s">
        <v>40</v>
      </c>
      <c r="D165" t="s">
        <v>39</v>
      </c>
      <c r="E165" t="s">
        <v>29</v>
      </c>
      <c r="F165" s="2">
        <v>0</v>
      </c>
      <c r="G165" s="3">
        <v>135</v>
      </c>
      <c r="H165">
        <f>VLOOKUP(Data1[[#This Row],[Product]],products[#All],2,0)</f>
        <v>7.16</v>
      </c>
      <c r="I165">
        <f>Data1[Cost per unit]*Data1[Units]</f>
        <v>966.6</v>
      </c>
      <c r="J165">
        <v>-966.6</v>
      </c>
    </row>
    <row r="166" spans="3:10" x14ac:dyDescent="0.25">
      <c r="C166" t="s">
        <v>7</v>
      </c>
      <c r="D166" t="s">
        <v>34</v>
      </c>
      <c r="E166" t="s">
        <v>24</v>
      </c>
      <c r="F166" s="2">
        <v>8862</v>
      </c>
      <c r="G166" s="3">
        <v>189</v>
      </c>
      <c r="H166">
        <f>VLOOKUP(Data1[[#This Row],[Product]],products[#All],2,0)</f>
        <v>4.97</v>
      </c>
      <c r="I166">
        <f>Data1[Cost per unit]*Data1[Units]</f>
        <v>939.32999999999993</v>
      </c>
      <c r="J166">
        <v>7922.67</v>
      </c>
    </row>
    <row r="167" spans="3:10" x14ac:dyDescent="0.25">
      <c r="C167" t="s">
        <v>6</v>
      </c>
      <c r="D167" t="s">
        <v>37</v>
      </c>
      <c r="E167" t="s">
        <v>28</v>
      </c>
      <c r="F167" s="2">
        <v>3556</v>
      </c>
      <c r="G167" s="3">
        <v>459</v>
      </c>
      <c r="H167">
        <f>VLOOKUP(Data1[[#This Row],[Product]],products[#All],2,0)</f>
        <v>10.38</v>
      </c>
      <c r="I167">
        <f>Data1[Cost per unit]*Data1[Units]</f>
        <v>4764.42</v>
      </c>
      <c r="J167">
        <v>-1208.42</v>
      </c>
    </row>
    <row r="168" spans="3:10" x14ac:dyDescent="0.25">
      <c r="C168" t="s">
        <v>5</v>
      </c>
      <c r="D168" t="s">
        <v>34</v>
      </c>
      <c r="E168" t="s">
        <v>15</v>
      </c>
      <c r="F168" s="2">
        <v>7280</v>
      </c>
      <c r="G168" s="3">
        <v>201</v>
      </c>
      <c r="H168">
        <f>VLOOKUP(Data1[[#This Row],[Product]],products[#All],2,0)</f>
        <v>11.73</v>
      </c>
      <c r="I168">
        <f>Data1[Cost per unit]*Data1[Units]</f>
        <v>2357.73</v>
      </c>
      <c r="J168">
        <v>4922.2700000000004</v>
      </c>
    </row>
    <row r="169" spans="3:10" x14ac:dyDescent="0.25">
      <c r="C169" t="s">
        <v>6</v>
      </c>
      <c r="D169" t="s">
        <v>34</v>
      </c>
      <c r="E169" t="s">
        <v>30</v>
      </c>
      <c r="F169" s="2">
        <v>3402</v>
      </c>
      <c r="G169" s="3">
        <v>366</v>
      </c>
      <c r="H169">
        <f>VLOOKUP(Data1[[#This Row],[Product]],products[#All],2,0)</f>
        <v>14.49</v>
      </c>
      <c r="I169">
        <f>Data1[Cost per unit]*Data1[Units]</f>
        <v>5303.34</v>
      </c>
      <c r="J169">
        <v>-1901.3400000000001</v>
      </c>
    </row>
    <row r="170" spans="3:10" x14ac:dyDescent="0.25">
      <c r="C170" t="s">
        <v>3</v>
      </c>
      <c r="D170" t="s">
        <v>37</v>
      </c>
      <c r="E170" t="s">
        <v>29</v>
      </c>
      <c r="F170" s="2">
        <v>4592</v>
      </c>
      <c r="G170" s="3">
        <v>324</v>
      </c>
      <c r="H170">
        <f>VLOOKUP(Data1[[#This Row],[Product]],products[#All],2,0)</f>
        <v>7.16</v>
      </c>
      <c r="I170">
        <f>Data1[Cost per unit]*Data1[Units]</f>
        <v>2319.84</v>
      </c>
      <c r="J170">
        <v>2272.16</v>
      </c>
    </row>
    <row r="171" spans="3:10" x14ac:dyDescent="0.25">
      <c r="C171" t="s">
        <v>9</v>
      </c>
      <c r="D171" t="s">
        <v>35</v>
      </c>
      <c r="E171" t="s">
        <v>15</v>
      </c>
      <c r="F171" s="2">
        <v>7833</v>
      </c>
      <c r="G171" s="3">
        <v>243</v>
      </c>
      <c r="H171">
        <f>VLOOKUP(Data1[[#This Row],[Product]],products[#All],2,0)</f>
        <v>11.73</v>
      </c>
      <c r="I171">
        <f>Data1[Cost per unit]*Data1[Units]</f>
        <v>2850.3900000000003</v>
      </c>
      <c r="J171">
        <v>4982.6099999999997</v>
      </c>
    </row>
    <row r="172" spans="3:10" x14ac:dyDescent="0.25">
      <c r="C172" t="s">
        <v>2</v>
      </c>
      <c r="D172" t="s">
        <v>39</v>
      </c>
      <c r="E172" t="s">
        <v>21</v>
      </c>
      <c r="F172" s="2">
        <v>7651</v>
      </c>
      <c r="G172" s="3">
        <v>213</v>
      </c>
      <c r="H172">
        <f>VLOOKUP(Data1[[#This Row],[Product]],products[#All],2,0)</f>
        <v>9</v>
      </c>
      <c r="I172">
        <f>Data1[Cost per unit]*Data1[Units]</f>
        <v>1917</v>
      </c>
      <c r="J172">
        <v>5734</v>
      </c>
    </row>
    <row r="173" spans="3:10" x14ac:dyDescent="0.25">
      <c r="C173" t="s">
        <v>40</v>
      </c>
      <c r="D173" t="s">
        <v>35</v>
      </c>
      <c r="E173" t="s">
        <v>30</v>
      </c>
      <c r="F173" s="2">
        <v>2275</v>
      </c>
      <c r="G173" s="3">
        <v>447</v>
      </c>
      <c r="H173">
        <f>VLOOKUP(Data1[[#This Row],[Product]],products[#All],2,0)</f>
        <v>14.49</v>
      </c>
      <c r="I173">
        <f>Data1[Cost per unit]*Data1[Units]</f>
        <v>6477.03</v>
      </c>
      <c r="J173">
        <v>-4202.03</v>
      </c>
    </row>
    <row r="174" spans="3:10" x14ac:dyDescent="0.25">
      <c r="C174" t="s">
        <v>40</v>
      </c>
      <c r="D174" t="s">
        <v>38</v>
      </c>
      <c r="E174" t="s">
        <v>13</v>
      </c>
      <c r="F174" s="2">
        <v>5670</v>
      </c>
      <c r="G174" s="3">
        <v>297</v>
      </c>
      <c r="H174">
        <f>VLOOKUP(Data1[[#This Row],[Product]],products[#All],2,0)</f>
        <v>9.33</v>
      </c>
      <c r="I174">
        <f>Data1[Cost per unit]*Data1[Units]</f>
        <v>2771.01</v>
      </c>
      <c r="J174">
        <v>2898.99</v>
      </c>
    </row>
    <row r="175" spans="3:10" x14ac:dyDescent="0.25">
      <c r="C175" t="s">
        <v>7</v>
      </c>
      <c r="D175" t="s">
        <v>35</v>
      </c>
      <c r="E175" t="s">
        <v>16</v>
      </c>
      <c r="F175" s="2">
        <v>2135</v>
      </c>
      <c r="G175" s="3">
        <v>27</v>
      </c>
      <c r="H175">
        <f>VLOOKUP(Data1[[#This Row],[Product]],products[#All],2,0)</f>
        <v>8.7899999999999991</v>
      </c>
      <c r="I175">
        <f>Data1[Cost per unit]*Data1[Units]</f>
        <v>237.32999999999998</v>
      </c>
      <c r="J175">
        <v>1897.67</v>
      </c>
    </row>
    <row r="176" spans="3:10" x14ac:dyDescent="0.25">
      <c r="C176" t="s">
        <v>40</v>
      </c>
      <c r="D176" t="s">
        <v>34</v>
      </c>
      <c r="E176" t="s">
        <v>23</v>
      </c>
      <c r="F176" s="2">
        <v>2779</v>
      </c>
      <c r="G176" s="3">
        <v>75</v>
      </c>
      <c r="H176">
        <f>VLOOKUP(Data1[[#This Row],[Product]],products[#All],2,0)</f>
        <v>6.49</v>
      </c>
      <c r="I176">
        <f>Data1[Cost per unit]*Data1[Units]</f>
        <v>486.75</v>
      </c>
      <c r="J176">
        <v>2292.25</v>
      </c>
    </row>
    <row r="177" spans="3:10" x14ac:dyDescent="0.25">
      <c r="C177" t="s">
        <v>10</v>
      </c>
      <c r="D177" t="s">
        <v>39</v>
      </c>
      <c r="E177" t="s">
        <v>33</v>
      </c>
      <c r="F177" s="2">
        <v>12950</v>
      </c>
      <c r="G177" s="3">
        <v>30</v>
      </c>
      <c r="H177">
        <f>VLOOKUP(Data1[[#This Row],[Product]],products[#All],2,0)</f>
        <v>12.37</v>
      </c>
      <c r="I177">
        <f>Data1[Cost per unit]*Data1[Units]</f>
        <v>371.09999999999997</v>
      </c>
      <c r="J177">
        <v>12578.9</v>
      </c>
    </row>
    <row r="178" spans="3:10" x14ac:dyDescent="0.25">
      <c r="C178" t="s">
        <v>7</v>
      </c>
      <c r="D178" t="s">
        <v>36</v>
      </c>
      <c r="E178" t="s">
        <v>18</v>
      </c>
      <c r="F178" s="2">
        <v>2646</v>
      </c>
      <c r="G178" s="3">
        <v>177</v>
      </c>
      <c r="H178">
        <f>VLOOKUP(Data1[[#This Row],[Product]],products[#All],2,0)</f>
        <v>6.47</v>
      </c>
      <c r="I178">
        <f>Data1[Cost per unit]*Data1[Units]</f>
        <v>1145.19</v>
      </c>
      <c r="J178">
        <v>1500.81</v>
      </c>
    </row>
    <row r="179" spans="3:10" x14ac:dyDescent="0.25">
      <c r="C179" t="s">
        <v>40</v>
      </c>
      <c r="D179" t="s">
        <v>34</v>
      </c>
      <c r="E179" t="s">
        <v>33</v>
      </c>
      <c r="F179" s="2">
        <v>3794</v>
      </c>
      <c r="G179" s="3">
        <v>159</v>
      </c>
      <c r="H179">
        <f>VLOOKUP(Data1[[#This Row],[Product]],products[#All],2,0)</f>
        <v>12.37</v>
      </c>
      <c r="I179">
        <f>Data1[Cost per unit]*Data1[Units]</f>
        <v>1966.83</v>
      </c>
      <c r="J179">
        <v>1827.17</v>
      </c>
    </row>
    <row r="180" spans="3:10" x14ac:dyDescent="0.25">
      <c r="C180" t="s">
        <v>3</v>
      </c>
      <c r="D180" t="s">
        <v>35</v>
      </c>
      <c r="E180" t="s">
        <v>33</v>
      </c>
      <c r="F180" s="2">
        <v>819</v>
      </c>
      <c r="G180" s="3">
        <v>306</v>
      </c>
      <c r="H180">
        <f>VLOOKUP(Data1[[#This Row],[Product]],products[#All],2,0)</f>
        <v>12.37</v>
      </c>
      <c r="I180">
        <f>Data1[Cost per unit]*Data1[Units]</f>
        <v>3785.22</v>
      </c>
      <c r="J180">
        <v>-2966.22</v>
      </c>
    </row>
    <row r="181" spans="3:10" x14ac:dyDescent="0.25">
      <c r="C181" t="s">
        <v>3</v>
      </c>
      <c r="D181" t="s">
        <v>34</v>
      </c>
      <c r="E181" t="s">
        <v>20</v>
      </c>
      <c r="F181" s="2">
        <v>2583</v>
      </c>
      <c r="G181" s="3">
        <v>18</v>
      </c>
      <c r="H181">
        <f>VLOOKUP(Data1[[#This Row],[Product]],products[#All],2,0)</f>
        <v>10.62</v>
      </c>
      <c r="I181">
        <f>Data1[Cost per unit]*Data1[Units]</f>
        <v>191.16</v>
      </c>
      <c r="J181">
        <v>2391.84</v>
      </c>
    </row>
    <row r="182" spans="3:10" x14ac:dyDescent="0.25">
      <c r="C182" t="s">
        <v>7</v>
      </c>
      <c r="D182" t="s">
        <v>35</v>
      </c>
      <c r="E182" t="s">
        <v>19</v>
      </c>
      <c r="F182" s="2">
        <v>4585</v>
      </c>
      <c r="G182" s="3">
        <v>240</v>
      </c>
      <c r="H182">
        <f>VLOOKUP(Data1[[#This Row],[Product]],products[#All],2,0)</f>
        <v>7.64</v>
      </c>
      <c r="I182">
        <f>Data1[Cost per unit]*Data1[Units]</f>
        <v>1833.6</v>
      </c>
      <c r="J182">
        <v>2751.4</v>
      </c>
    </row>
    <row r="183" spans="3:10" x14ac:dyDescent="0.25">
      <c r="C183" t="s">
        <v>5</v>
      </c>
      <c r="D183" t="s">
        <v>34</v>
      </c>
      <c r="E183" t="s">
        <v>33</v>
      </c>
      <c r="F183" s="2">
        <v>1652</v>
      </c>
      <c r="G183" s="3">
        <v>93</v>
      </c>
      <c r="H183">
        <f>VLOOKUP(Data1[[#This Row],[Product]],products[#All],2,0)</f>
        <v>12.37</v>
      </c>
      <c r="I183">
        <f>Data1[Cost per unit]*Data1[Units]</f>
        <v>1150.4099999999999</v>
      </c>
      <c r="J183">
        <v>501.59000000000015</v>
      </c>
    </row>
    <row r="184" spans="3:10" x14ac:dyDescent="0.25">
      <c r="C184" t="s">
        <v>10</v>
      </c>
      <c r="D184" t="s">
        <v>34</v>
      </c>
      <c r="E184" t="s">
        <v>26</v>
      </c>
      <c r="F184" s="2">
        <v>4991</v>
      </c>
      <c r="G184" s="3">
        <v>9</v>
      </c>
      <c r="H184">
        <f>VLOOKUP(Data1[[#This Row],[Product]],products[#All],2,0)</f>
        <v>5.6</v>
      </c>
      <c r="I184">
        <f>Data1[Cost per unit]*Data1[Units]</f>
        <v>50.4</v>
      </c>
      <c r="J184">
        <v>4940.6000000000004</v>
      </c>
    </row>
    <row r="185" spans="3:10" x14ac:dyDescent="0.25">
      <c r="C185" t="s">
        <v>8</v>
      </c>
      <c r="D185" t="s">
        <v>34</v>
      </c>
      <c r="E185" t="s">
        <v>16</v>
      </c>
      <c r="F185" s="2">
        <v>2009</v>
      </c>
      <c r="G185" s="3">
        <v>219</v>
      </c>
      <c r="H185">
        <f>VLOOKUP(Data1[[#This Row],[Product]],products[#All],2,0)</f>
        <v>8.7899999999999991</v>
      </c>
      <c r="I185">
        <f>Data1[Cost per unit]*Data1[Units]</f>
        <v>1925.0099999999998</v>
      </c>
      <c r="J185">
        <v>83.990000000000236</v>
      </c>
    </row>
    <row r="186" spans="3:10" x14ac:dyDescent="0.25">
      <c r="C186" t="s">
        <v>2</v>
      </c>
      <c r="D186" t="s">
        <v>39</v>
      </c>
      <c r="E186" t="s">
        <v>22</v>
      </c>
      <c r="F186" s="2">
        <v>1568</v>
      </c>
      <c r="G186" s="3">
        <v>141</v>
      </c>
      <c r="H186">
        <f>VLOOKUP(Data1[[#This Row],[Product]],products[#All],2,0)</f>
        <v>9.77</v>
      </c>
      <c r="I186">
        <f>Data1[Cost per unit]*Data1[Units]</f>
        <v>1377.57</v>
      </c>
      <c r="J186">
        <v>190.43000000000006</v>
      </c>
    </row>
    <row r="187" spans="3:10" x14ac:dyDescent="0.25">
      <c r="C187" t="s">
        <v>41</v>
      </c>
      <c r="D187" t="s">
        <v>37</v>
      </c>
      <c r="E187" t="s">
        <v>20</v>
      </c>
      <c r="F187" s="2">
        <v>3388</v>
      </c>
      <c r="G187" s="3">
        <v>123</v>
      </c>
      <c r="H187">
        <f>VLOOKUP(Data1[[#This Row],[Product]],products[#All],2,0)</f>
        <v>10.62</v>
      </c>
      <c r="I187">
        <f>Data1[Cost per unit]*Data1[Units]</f>
        <v>1306.26</v>
      </c>
      <c r="J187">
        <v>2081.7399999999998</v>
      </c>
    </row>
    <row r="188" spans="3:10" x14ac:dyDescent="0.25">
      <c r="C188" t="s">
        <v>40</v>
      </c>
      <c r="D188" t="s">
        <v>38</v>
      </c>
      <c r="E188" t="s">
        <v>24</v>
      </c>
      <c r="F188" s="2">
        <v>623</v>
      </c>
      <c r="G188" s="3">
        <v>51</v>
      </c>
      <c r="H188">
        <f>VLOOKUP(Data1[[#This Row],[Product]],products[#All],2,0)</f>
        <v>4.97</v>
      </c>
      <c r="I188">
        <f>Data1[Cost per unit]*Data1[Units]</f>
        <v>253.47</v>
      </c>
      <c r="J188">
        <v>369.53</v>
      </c>
    </row>
    <row r="189" spans="3:10" x14ac:dyDescent="0.25">
      <c r="C189" t="s">
        <v>6</v>
      </c>
      <c r="D189" t="s">
        <v>36</v>
      </c>
      <c r="E189" t="s">
        <v>4</v>
      </c>
      <c r="F189" s="2">
        <v>10073</v>
      </c>
      <c r="G189" s="3">
        <v>120</v>
      </c>
      <c r="H189">
        <f>VLOOKUP(Data1[[#This Row],[Product]],products[#All],2,0)</f>
        <v>11.88</v>
      </c>
      <c r="I189">
        <f>Data1[Cost per unit]*Data1[Units]</f>
        <v>1425.6000000000001</v>
      </c>
      <c r="J189">
        <v>8647.4</v>
      </c>
    </row>
    <row r="190" spans="3:10" x14ac:dyDescent="0.25">
      <c r="C190" t="s">
        <v>8</v>
      </c>
      <c r="D190" t="s">
        <v>39</v>
      </c>
      <c r="E190" t="s">
        <v>26</v>
      </c>
      <c r="F190" s="2">
        <v>1561</v>
      </c>
      <c r="G190" s="3">
        <v>27</v>
      </c>
      <c r="H190">
        <f>VLOOKUP(Data1[[#This Row],[Product]],products[#All],2,0)</f>
        <v>5.6</v>
      </c>
      <c r="I190">
        <f>Data1[Cost per unit]*Data1[Units]</f>
        <v>151.19999999999999</v>
      </c>
      <c r="J190">
        <v>1409.8</v>
      </c>
    </row>
    <row r="191" spans="3:10" x14ac:dyDescent="0.25">
      <c r="C191" t="s">
        <v>9</v>
      </c>
      <c r="D191" t="s">
        <v>36</v>
      </c>
      <c r="E191" t="s">
        <v>27</v>
      </c>
      <c r="F191" s="2">
        <v>11522</v>
      </c>
      <c r="G191" s="3">
        <v>204</v>
      </c>
      <c r="H191">
        <f>VLOOKUP(Data1[[#This Row],[Product]],products[#All],2,0)</f>
        <v>16.73</v>
      </c>
      <c r="I191">
        <f>Data1[Cost per unit]*Data1[Units]</f>
        <v>3412.92</v>
      </c>
      <c r="J191">
        <v>8109.08</v>
      </c>
    </row>
    <row r="192" spans="3:10" x14ac:dyDescent="0.25">
      <c r="C192" t="s">
        <v>6</v>
      </c>
      <c r="D192" t="s">
        <v>38</v>
      </c>
      <c r="E192" t="s">
        <v>13</v>
      </c>
      <c r="F192" s="2">
        <v>2317</v>
      </c>
      <c r="G192" s="3">
        <v>123</v>
      </c>
      <c r="H192">
        <f>VLOOKUP(Data1[[#This Row],[Product]],products[#All],2,0)</f>
        <v>9.33</v>
      </c>
      <c r="I192">
        <f>Data1[Cost per unit]*Data1[Units]</f>
        <v>1147.5899999999999</v>
      </c>
      <c r="J192">
        <v>1169.4100000000001</v>
      </c>
    </row>
    <row r="193" spans="3:10" x14ac:dyDescent="0.25">
      <c r="C193" t="s">
        <v>10</v>
      </c>
      <c r="D193" t="s">
        <v>37</v>
      </c>
      <c r="E193" t="s">
        <v>28</v>
      </c>
      <c r="F193" s="2">
        <v>3059</v>
      </c>
      <c r="G193" s="3">
        <v>27</v>
      </c>
      <c r="H193">
        <f>VLOOKUP(Data1[[#This Row],[Product]],products[#All],2,0)</f>
        <v>10.38</v>
      </c>
      <c r="I193">
        <f>Data1[Cost per unit]*Data1[Units]</f>
        <v>280.26000000000005</v>
      </c>
      <c r="J193">
        <v>2778.74</v>
      </c>
    </row>
    <row r="194" spans="3:10" x14ac:dyDescent="0.25">
      <c r="C194" t="s">
        <v>41</v>
      </c>
      <c r="D194" t="s">
        <v>37</v>
      </c>
      <c r="E194" t="s">
        <v>26</v>
      </c>
      <c r="F194" s="2">
        <v>2324</v>
      </c>
      <c r="G194" s="3">
        <v>177</v>
      </c>
      <c r="H194">
        <f>VLOOKUP(Data1[[#This Row],[Product]],products[#All],2,0)</f>
        <v>5.6</v>
      </c>
      <c r="I194">
        <f>Data1[Cost per unit]*Data1[Units]</f>
        <v>991.19999999999993</v>
      </c>
      <c r="J194">
        <v>1332.8000000000002</v>
      </c>
    </row>
    <row r="195" spans="3:10" x14ac:dyDescent="0.25">
      <c r="C195" t="s">
        <v>3</v>
      </c>
      <c r="D195" t="s">
        <v>39</v>
      </c>
      <c r="E195" t="s">
        <v>26</v>
      </c>
      <c r="F195" s="2">
        <v>4956</v>
      </c>
      <c r="G195" s="3">
        <v>171</v>
      </c>
      <c r="H195">
        <f>VLOOKUP(Data1[[#This Row],[Product]],products[#All],2,0)</f>
        <v>5.6</v>
      </c>
      <c r="I195">
        <f>Data1[Cost per unit]*Data1[Units]</f>
        <v>957.59999999999991</v>
      </c>
      <c r="J195">
        <v>3998.4</v>
      </c>
    </row>
    <row r="196" spans="3:10" x14ac:dyDescent="0.25">
      <c r="C196" t="s">
        <v>10</v>
      </c>
      <c r="D196" t="s">
        <v>34</v>
      </c>
      <c r="E196" t="s">
        <v>19</v>
      </c>
      <c r="F196" s="2">
        <v>5355</v>
      </c>
      <c r="G196" s="3">
        <v>204</v>
      </c>
      <c r="H196">
        <f>VLOOKUP(Data1[[#This Row],[Product]],products[#All],2,0)</f>
        <v>7.64</v>
      </c>
      <c r="I196">
        <f>Data1[Cost per unit]*Data1[Units]</f>
        <v>1558.56</v>
      </c>
      <c r="J196">
        <v>3796.44</v>
      </c>
    </row>
    <row r="197" spans="3:10" x14ac:dyDescent="0.25">
      <c r="C197" t="s">
        <v>3</v>
      </c>
      <c r="D197" t="s">
        <v>34</v>
      </c>
      <c r="E197" t="s">
        <v>14</v>
      </c>
      <c r="F197" s="2">
        <v>7259</v>
      </c>
      <c r="G197" s="3">
        <v>276</v>
      </c>
      <c r="H197">
        <f>VLOOKUP(Data1[[#This Row],[Product]],products[#All],2,0)</f>
        <v>11.7</v>
      </c>
      <c r="I197">
        <f>Data1[Cost per unit]*Data1[Units]</f>
        <v>3229.2</v>
      </c>
      <c r="J197">
        <v>4029.8</v>
      </c>
    </row>
    <row r="198" spans="3:10" x14ac:dyDescent="0.25">
      <c r="C198" t="s">
        <v>8</v>
      </c>
      <c r="D198" t="s">
        <v>37</v>
      </c>
      <c r="E198" t="s">
        <v>26</v>
      </c>
      <c r="F198" s="2">
        <v>6279</v>
      </c>
      <c r="G198" s="3">
        <v>45</v>
      </c>
      <c r="H198">
        <f>VLOOKUP(Data1[[#This Row],[Product]],products[#All],2,0)</f>
        <v>5.6</v>
      </c>
      <c r="I198">
        <f>Data1[Cost per unit]*Data1[Units]</f>
        <v>251.99999999999997</v>
      </c>
      <c r="J198">
        <v>6027</v>
      </c>
    </row>
    <row r="199" spans="3:10" x14ac:dyDescent="0.25">
      <c r="C199" t="s">
        <v>40</v>
      </c>
      <c r="D199" t="s">
        <v>38</v>
      </c>
      <c r="E199" t="s">
        <v>29</v>
      </c>
      <c r="F199" s="2">
        <v>2541</v>
      </c>
      <c r="G199" s="3">
        <v>45</v>
      </c>
      <c r="H199">
        <f>VLOOKUP(Data1[[#This Row],[Product]],products[#All],2,0)</f>
        <v>7.16</v>
      </c>
      <c r="I199">
        <f>Data1[Cost per unit]*Data1[Units]</f>
        <v>322.2</v>
      </c>
      <c r="J199">
        <v>2218.8000000000002</v>
      </c>
    </row>
    <row r="200" spans="3:10" x14ac:dyDescent="0.25">
      <c r="C200" t="s">
        <v>6</v>
      </c>
      <c r="D200" t="s">
        <v>35</v>
      </c>
      <c r="E200" t="s">
        <v>27</v>
      </c>
      <c r="F200" s="2">
        <v>3864</v>
      </c>
      <c r="G200" s="3">
        <v>177</v>
      </c>
      <c r="H200">
        <f>VLOOKUP(Data1[[#This Row],[Product]],products[#All],2,0)</f>
        <v>16.73</v>
      </c>
      <c r="I200">
        <f>Data1[Cost per unit]*Data1[Units]</f>
        <v>2961.21</v>
      </c>
      <c r="J200">
        <v>902.79</v>
      </c>
    </row>
    <row r="201" spans="3:10" x14ac:dyDescent="0.25">
      <c r="C201" t="s">
        <v>5</v>
      </c>
      <c r="D201" t="s">
        <v>36</v>
      </c>
      <c r="E201" t="s">
        <v>13</v>
      </c>
      <c r="F201" s="2">
        <v>6146</v>
      </c>
      <c r="G201" s="3">
        <v>63</v>
      </c>
      <c r="H201">
        <f>VLOOKUP(Data1[[#This Row],[Product]],products[#All],2,0)</f>
        <v>9.33</v>
      </c>
      <c r="I201">
        <f>Data1[Cost per unit]*Data1[Units]</f>
        <v>587.79</v>
      </c>
      <c r="J201">
        <v>5558.21</v>
      </c>
    </row>
    <row r="202" spans="3:10" x14ac:dyDescent="0.25">
      <c r="C202" t="s">
        <v>9</v>
      </c>
      <c r="D202" t="s">
        <v>39</v>
      </c>
      <c r="E202" t="s">
        <v>18</v>
      </c>
      <c r="F202" s="2">
        <v>2639</v>
      </c>
      <c r="G202" s="3">
        <v>204</v>
      </c>
      <c r="H202">
        <f>VLOOKUP(Data1[[#This Row],[Product]],products[#All],2,0)</f>
        <v>6.47</v>
      </c>
      <c r="I202">
        <f>Data1[Cost per unit]*Data1[Units]</f>
        <v>1319.8799999999999</v>
      </c>
      <c r="J202">
        <v>1319.1200000000001</v>
      </c>
    </row>
    <row r="203" spans="3:10" x14ac:dyDescent="0.25">
      <c r="C203" t="s">
        <v>8</v>
      </c>
      <c r="D203" t="s">
        <v>37</v>
      </c>
      <c r="E203" t="s">
        <v>22</v>
      </c>
      <c r="F203" s="2">
        <v>1890</v>
      </c>
      <c r="G203" s="3">
        <v>195</v>
      </c>
      <c r="H203">
        <f>VLOOKUP(Data1[[#This Row],[Product]],products[#All],2,0)</f>
        <v>9.77</v>
      </c>
      <c r="I203">
        <f>Data1[Cost per unit]*Data1[Units]</f>
        <v>1905.1499999999999</v>
      </c>
      <c r="J203">
        <v>-15.149999999999864</v>
      </c>
    </row>
    <row r="204" spans="3:10" x14ac:dyDescent="0.25">
      <c r="C204" t="s">
        <v>7</v>
      </c>
      <c r="D204" t="s">
        <v>34</v>
      </c>
      <c r="E204" t="s">
        <v>14</v>
      </c>
      <c r="F204" s="2">
        <v>1932</v>
      </c>
      <c r="G204" s="3">
        <v>369</v>
      </c>
      <c r="H204">
        <f>VLOOKUP(Data1[[#This Row],[Product]],products[#All],2,0)</f>
        <v>11.7</v>
      </c>
      <c r="I204">
        <f>Data1[Cost per unit]*Data1[Units]</f>
        <v>4317.3</v>
      </c>
      <c r="J204">
        <v>-2385.3000000000002</v>
      </c>
    </row>
    <row r="205" spans="3:10" x14ac:dyDescent="0.25">
      <c r="C205" t="s">
        <v>3</v>
      </c>
      <c r="D205" t="s">
        <v>34</v>
      </c>
      <c r="E205" t="s">
        <v>25</v>
      </c>
      <c r="F205" s="2">
        <v>6300</v>
      </c>
      <c r="G205" s="3">
        <v>42</v>
      </c>
      <c r="H205">
        <f>VLOOKUP(Data1[[#This Row],[Product]],products[#All],2,0)</f>
        <v>13.15</v>
      </c>
      <c r="I205">
        <f>Data1[Cost per unit]*Data1[Units]</f>
        <v>552.30000000000007</v>
      </c>
      <c r="J205">
        <v>5747.7</v>
      </c>
    </row>
    <row r="206" spans="3:10" x14ac:dyDescent="0.25">
      <c r="C206" t="s">
        <v>6</v>
      </c>
      <c r="D206" t="s">
        <v>37</v>
      </c>
      <c r="E206" t="s">
        <v>30</v>
      </c>
      <c r="F206" s="2">
        <v>560</v>
      </c>
      <c r="G206" s="3">
        <v>81</v>
      </c>
      <c r="H206">
        <f>VLOOKUP(Data1[[#This Row],[Product]],products[#All],2,0)</f>
        <v>14.49</v>
      </c>
      <c r="I206">
        <f>Data1[Cost per unit]*Data1[Units]</f>
        <v>1173.69</v>
      </c>
      <c r="J206">
        <v>-613.69000000000005</v>
      </c>
    </row>
    <row r="207" spans="3:10" x14ac:dyDescent="0.25">
      <c r="C207" t="s">
        <v>9</v>
      </c>
      <c r="D207" t="s">
        <v>37</v>
      </c>
      <c r="E207" t="s">
        <v>26</v>
      </c>
      <c r="F207" s="2">
        <v>2856</v>
      </c>
      <c r="G207" s="3">
        <v>246</v>
      </c>
      <c r="H207">
        <f>VLOOKUP(Data1[[#This Row],[Product]],products[#All],2,0)</f>
        <v>5.6</v>
      </c>
      <c r="I207">
        <f>Data1[Cost per unit]*Data1[Units]</f>
        <v>1377.6</v>
      </c>
      <c r="J207">
        <v>1478.4</v>
      </c>
    </row>
    <row r="208" spans="3:10" x14ac:dyDescent="0.25">
      <c r="C208" t="s">
        <v>9</v>
      </c>
      <c r="D208" t="s">
        <v>34</v>
      </c>
      <c r="E208" t="s">
        <v>17</v>
      </c>
      <c r="F208" s="2">
        <v>707</v>
      </c>
      <c r="G208" s="3">
        <v>174</v>
      </c>
      <c r="H208">
        <f>VLOOKUP(Data1[[#This Row],[Product]],products[#All],2,0)</f>
        <v>3.11</v>
      </c>
      <c r="I208">
        <f>Data1[Cost per unit]*Data1[Units]</f>
        <v>541.14</v>
      </c>
      <c r="J208">
        <v>165.86</v>
      </c>
    </row>
    <row r="209" spans="3:10" x14ac:dyDescent="0.25">
      <c r="C209" t="s">
        <v>8</v>
      </c>
      <c r="D209" t="s">
        <v>35</v>
      </c>
      <c r="E209" t="s">
        <v>30</v>
      </c>
      <c r="F209" s="2">
        <v>3598</v>
      </c>
      <c r="G209" s="3">
        <v>81</v>
      </c>
      <c r="H209">
        <f>VLOOKUP(Data1[[#This Row],[Product]],products[#All],2,0)</f>
        <v>14.49</v>
      </c>
      <c r="I209">
        <f>Data1[Cost per unit]*Data1[Units]</f>
        <v>1173.69</v>
      </c>
      <c r="J209">
        <v>2424.31</v>
      </c>
    </row>
    <row r="210" spans="3:10" x14ac:dyDescent="0.25">
      <c r="C210" t="s">
        <v>40</v>
      </c>
      <c r="D210" t="s">
        <v>35</v>
      </c>
      <c r="E210" t="s">
        <v>22</v>
      </c>
      <c r="F210" s="2">
        <v>6853</v>
      </c>
      <c r="G210" s="3">
        <v>372</v>
      </c>
      <c r="H210">
        <f>VLOOKUP(Data1[[#This Row],[Product]],products[#All],2,0)</f>
        <v>9.77</v>
      </c>
      <c r="I210">
        <f>Data1[Cost per unit]*Data1[Units]</f>
        <v>3634.44</v>
      </c>
      <c r="J210">
        <v>3218.56</v>
      </c>
    </row>
    <row r="211" spans="3:10" x14ac:dyDescent="0.25">
      <c r="C211" t="s">
        <v>40</v>
      </c>
      <c r="D211" t="s">
        <v>35</v>
      </c>
      <c r="E211" t="s">
        <v>16</v>
      </c>
      <c r="F211" s="2">
        <v>4725</v>
      </c>
      <c r="G211" s="3">
        <v>174</v>
      </c>
      <c r="H211">
        <f>VLOOKUP(Data1[[#This Row],[Product]],products[#All],2,0)</f>
        <v>8.7899999999999991</v>
      </c>
      <c r="I211">
        <f>Data1[Cost per unit]*Data1[Units]</f>
        <v>1529.4599999999998</v>
      </c>
      <c r="J211">
        <v>3195.54</v>
      </c>
    </row>
    <row r="212" spans="3:10" x14ac:dyDescent="0.25">
      <c r="C212" t="s">
        <v>41</v>
      </c>
      <c r="D212" t="s">
        <v>36</v>
      </c>
      <c r="E212" t="s">
        <v>32</v>
      </c>
      <c r="F212" s="2">
        <v>10304</v>
      </c>
      <c r="G212" s="3">
        <v>84</v>
      </c>
      <c r="H212">
        <f>VLOOKUP(Data1[[#This Row],[Product]],products[#All],2,0)</f>
        <v>8.65</v>
      </c>
      <c r="I212">
        <f>Data1[Cost per unit]*Data1[Units]</f>
        <v>726.6</v>
      </c>
      <c r="J212">
        <v>9577.4</v>
      </c>
    </row>
    <row r="213" spans="3:10" x14ac:dyDescent="0.25">
      <c r="C213" t="s">
        <v>41</v>
      </c>
      <c r="D213" t="s">
        <v>34</v>
      </c>
      <c r="E213" t="s">
        <v>16</v>
      </c>
      <c r="F213" s="2">
        <v>1274</v>
      </c>
      <c r="G213" s="3">
        <v>225</v>
      </c>
      <c r="H213">
        <f>VLOOKUP(Data1[[#This Row],[Product]],products[#All],2,0)</f>
        <v>8.7899999999999991</v>
      </c>
      <c r="I213">
        <f>Data1[Cost per unit]*Data1[Units]</f>
        <v>1977.7499999999998</v>
      </c>
      <c r="J213">
        <v>-703.74999999999977</v>
      </c>
    </row>
    <row r="214" spans="3:10" x14ac:dyDescent="0.25">
      <c r="C214" t="s">
        <v>5</v>
      </c>
      <c r="D214" t="s">
        <v>36</v>
      </c>
      <c r="E214" t="s">
        <v>30</v>
      </c>
      <c r="F214" s="2">
        <v>1526</v>
      </c>
      <c r="G214" s="3">
        <v>105</v>
      </c>
      <c r="H214">
        <f>VLOOKUP(Data1[[#This Row],[Product]],products[#All],2,0)</f>
        <v>14.49</v>
      </c>
      <c r="I214">
        <f>Data1[Cost per unit]*Data1[Units]</f>
        <v>1521.45</v>
      </c>
      <c r="J214">
        <v>4.5499999999999545</v>
      </c>
    </row>
    <row r="215" spans="3:10" x14ac:dyDescent="0.25">
      <c r="C215" t="s">
        <v>40</v>
      </c>
      <c r="D215" t="s">
        <v>39</v>
      </c>
      <c r="E215" t="s">
        <v>28</v>
      </c>
      <c r="F215" s="2">
        <v>3101</v>
      </c>
      <c r="G215" s="3">
        <v>225</v>
      </c>
      <c r="H215">
        <f>VLOOKUP(Data1[[#This Row],[Product]],products[#All],2,0)</f>
        <v>10.38</v>
      </c>
      <c r="I215">
        <f>Data1[Cost per unit]*Data1[Units]</f>
        <v>2335.5</v>
      </c>
      <c r="J215">
        <v>765.5</v>
      </c>
    </row>
    <row r="216" spans="3:10" x14ac:dyDescent="0.25">
      <c r="C216" t="s">
        <v>2</v>
      </c>
      <c r="D216" t="s">
        <v>37</v>
      </c>
      <c r="E216" t="s">
        <v>14</v>
      </c>
      <c r="F216" s="2">
        <v>1057</v>
      </c>
      <c r="G216" s="3">
        <v>54</v>
      </c>
      <c r="H216">
        <f>VLOOKUP(Data1[[#This Row],[Product]],products[#All],2,0)</f>
        <v>11.7</v>
      </c>
      <c r="I216">
        <f>Data1[Cost per unit]*Data1[Units]</f>
        <v>631.79999999999995</v>
      </c>
      <c r="J216">
        <v>425.20000000000005</v>
      </c>
    </row>
    <row r="217" spans="3:10" x14ac:dyDescent="0.25">
      <c r="C217" t="s">
        <v>7</v>
      </c>
      <c r="D217" t="s">
        <v>37</v>
      </c>
      <c r="E217" t="s">
        <v>26</v>
      </c>
      <c r="F217" s="2">
        <v>5306</v>
      </c>
      <c r="G217" s="3">
        <v>0</v>
      </c>
      <c r="H217">
        <f>VLOOKUP(Data1[[#This Row],[Product]],products[#All],2,0)</f>
        <v>5.6</v>
      </c>
      <c r="I217">
        <f>Data1[Cost per unit]*Data1[Units]</f>
        <v>0</v>
      </c>
      <c r="J217">
        <v>5306</v>
      </c>
    </row>
    <row r="218" spans="3:10" x14ac:dyDescent="0.25">
      <c r="C218" t="s">
        <v>5</v>
      </c>
      <c r="D218" t="s">
        <v>39</v>
      </c>
      <c r="E218" t="s">
        <v>24</v>
      </c>
      <c r="F218" s="2">
        <v>4018</v>
      </c>
      <c r="G218" s="3">
        <v>171</v>
      </c>
      <c r="H218">
        <f>VLOOKUP(Data1[[#This Row],[Product]],products[#All],2,0)</f>
        <v>4.97</v>
      </c>
      <c r="I218">
        <f>Data1[Cost per unit]*Data1[Units]</f>
        <v>849.87</v>
      </c>
      <c r="J218">
        <v>3168.13</v>
      </c>
    </row>
    <row r="219" spans="3:10" x14ac:dyDescent="0.25">
      <c r="C219" t="s">
        <v>9</v>
      </c>
      <c r="D219" t="s">
        <v>34</v>
      </c>
      <c r="E219" t="s">
        <v>16</v>
      </c>
      <c r="F219" s="2">
        <v>938</v>
      </c>
      <c r="G219" s="3">
        <v>189</v>
      </c>
      <c r="H219">
        <f>VLOOKUP(Data1[[#This Row],[Product]],products[#All],2,0)</f>
        <v>8.7899999999999991</v>
      </c>
      <c r="I219">
        <f>Data1[Cost per unit]*Data1[Units]</f>
        <v>1661.31</v>
      </c>
      <c r="J219">
        <v>-723.31</v>
      </c>
    </row>
    <row r="220" spans="3:10" x14ac:dyDescent="0.25">
      <c r="C220" t="s">
        <v>7</v>
      </c>
      <c r="D220" t="s">
        <v>38</v>
      </c>
      <c r="E220" t="s">
        <v>18</v>
      </c>
      <c r="F220" s="2">
        <v>1778</v>
      </c>
      <c r="G220" s="3">
        <v>270</v>
      </c>
      <c r="H220">
        <f>VLOOKUP(Data1[[#This Row],[Product]],products[#All],2,0)</f>
        <v>6.47</v>
      </c>
      <c r="I220">
        <f>Data1[Cost per unit]*Data1[Units]</f>
        <v>1746.8999999999999</v>
      </c>
      <c r="J220">
        <v>31.100000000000136</v>
      </c>
    </row>
    <row r="221" spans="3:10" x14ac:dyDescent="0.25">
      <c r="C221" t="s">
        <v>6</v>
      </c>
      <c r="D221" t="s">
        <v>39</v>
      </c>
      <c r="E221" t="s">
        <v>30</v>
      </c>
      <c r="F221" s="2">
        <v>1638</v>
      </c>
      <c r="G221" s="3">
        <v>63</v>
      </c>
      <c r="H221">
        <f>VLOOKUP(Data1[[#This Row],[Product]],products[#All],2,0)</f>
        <v>14.49</v>
      </c>
      <c r="I221">
        <f>Data1[Cost per unit]*Data1[Units]</f>
        <v>912.87</v>
      </c>
      <c r="J221">
        <v>725.13</v>
      </c>
    </row>
    <row r="222" spans="3:10" x14ac:dyDescent="0.25">
      <c r="C222" t="s">
        <v>41</v>
      </c>
      <c r="D222" t="s">
        <v>38</v>
      </c>
      <c r="E222" t="s">
        <v>25</v>
      </c>
      <c r="F222" s="2">
        <v>154</v>
      </c>
      <c r="G222" s="3">
        <v>21</v>
      </c>
      <c r="H222">
        <f>VLOOKUP(Data1[[#This Row],[Product]],products[#All],2,0)</f>
        <v>13.15</v>
      </c>
      <c r="I222">
        <f>Data1[Cost per unit]*Data1[Units]</f>
        <v>276.15000000000003</v>
      </c>
      <c r="J222">
        <v>-122.15000000000003</v>
      </c>
    </row>
    <row r="223" spans="3:10" x14ac:dyDescent="0.25">
      <c r="C223" t="s">
        <v>7</v>
      </c>
      <c r="D223" t="s">
        <v>37</v>
      </c>
      <c r="E223" t="s">
        <v>22</v>
      </c>
      <c r="F223" s="2">
        <v>9835</v>
      </c>
      <c r="G223" s="3">
        <v>207</v>
      </c>
      <c r="H223">
        <f>VLOOKUP(Data1[[#This Row],[Product]],products[#All],2,0)</f>
        <v>9.77</v>
      </c>
      <c r="I223">
        <f>Data1[Cost per unit]*Data1[Units]</f>
        <v>2022.3899999999999</v>
      </c>
      <c r="J223">
        <v>7812.6100000000006</v>
      </c>
    </row>
    <row r="224" spans="3:10" x14ac:dyDescent="0.25">
      <c r="C224" t="s">
        <v>9</v>
      </c>
      <c r="D224" t="s">
        <v>37</v>
      </c>
      <c r="E224" t="s">
        <v>20</v>
      </c>
      <c r="F224" s="2">
        <v>7273</v>
      </c>
      <c r="G224" s="3">
        <v>96</v>
      </c>
      <c r="H224">
        <f>VLOOKUP(Data1[[#This Row],[Product]],products[#All],2,0)</f>
        <v>10.62</v>
      </c>
      <c r="I224">
        <f>Data1[Cost per unit]*Data1[Units]</f>
        <v>1019.52</v>
      </c>
      <c r="J224">
        <v>6253.48</v>
      </c>
    </row>
    <row r="225" spans="3:10" x14ac:dyDescent="0.25">
      <c r="C225" t="s">
        <v>5</v>
      </c>
      <c r="D225" t="s">
        <v>39</v>
      </c>
      <c r="E225" t="s">
        <v>22</v>
      </c>
      <c r="F225" s="2">
        <v>6909</v>
      </c>
      <c r="G225" s="3">
        <v>81</v>
      </c>
      <c r="H225">
        <f>VLOOKUP(Data1[[#This Row],[Product]],products[#All],2,0)</f>
        <v>9.77</v>
      </c>
      <c r="I225">
        <f>Data1[Cost per unit]*Data1[Units]</f>
        <v>791.37</v>
      </c>
      <c r="J225">
        <v>6117.63</v>
      </c>
    </row>
    <row r="226" spans="3:10" x14ac:dyDescent="0.25">
      <c r="C226" t="s">
        <v>9</v>
      </c>
      <c r="D226" t="s">
        <v>39</v>
      </c>
      <c r="E226" t="s">
        <v>24</v>
      </c>
      <c r="F226" s="2">
        <v>3920</v>
      </c>
      <c r="G226" s="3">
        <v>306</v>
      </c>
      <c r="H226">
        <f>VLOOKUP(Data1[[#This Row],[Product]],products[#All],2,0)</f>
        <v>4.97</v>
      </c>
      <c r="I226">
        <f>Data1[Cost per unit]*Data1[Units]</f>
        <v>1520.82</v>
      </c>
      <c r="J226">
        <v>2399.1800000000003</v>
      </c>
    </row>
    <row r="227" spans="3:10" x14ac:dyDescent="0.25">
      <c r="C227" t="s">
        <v>10</v>
      </c>
      <c r="D227" t="s">
        <v>39</v>
      </c>
      <c r="E227" t="s">
        <v>21</v>
      </c>
      <c r="F227" s="2">
        <v>4858</v>
      </c>
      <c r="G227" s="3">
        <v>279</v>
      </c>
      <c r="H227">
        <f>VLOOKUP(Data1[[#This Row],[Product]],products[#All],2,0)</f>
        <v>9</v>
      </c>
      <c r="I227">
        <f>Data1[Cost per unit]*Data1[Units]</f>
        <v>2511</v>
      </c>
      <c r="J227">
        <v>2347</v>
      </c>
    </row>
    <row r="228" spans="3:10" x14ac:dyDescent="0.25">
      <c r="C228" t="s">
        <v>2</v>
      </c>
      <c r="D228" t="s">
        <v>38</v>
      </c>
      <c r="E228" t="s">
        <v>4</v>
      </c>
      <c r="F228" s="2">
        <v>3549</v>
      </c>
      <c r="G228" s="3">
        <v>3</v>
      </c>
      <c r="H228">
        <f>VLOOKUP(Data1[[#This Row],[Product]],products[#All],2,0)</f>
        <v>11.88</v>
      </c>
      <c r="I228">
        <f>Data1[Cost per unit]*Data1[Units]</f>
        <v>35.64</v>
      </c>
      <c r="J228">
        <v>3513.36</v>
      </c>
    </row>
    <row r="229" spans="3:10" x14ac:dyDescent="0.25">
      <c r="C229" t="s">
        <v>7</v>
      </c>
      <c r="D229" t="s">
        <v>39</v>
      </c>
      <c r="E229" t="s">
        <v>27</v>
      </c>
      <c r="F229" s="2">
        <v>966</v>
      </c>
      <c r="G229" s="3">
        <v>198</v>
      </c>
      <c r="H229">
        <f>VLOOKUP(Data1[[#This Row],[Product]],products[#All],2,0)</f>
        <v>16.73</v>
      </c>
      <c r="I229">
        <f>Data1[Cost per unit]*Data1[Units]</f>
        <v>3312.54</v>
      </c>
      <c r="J229">
        <v>-2346.54</v>
      </c>
    </row>
    <row r="230" spans="3:10" x14ac:dyDescent="0.25">
      <c r="C230" t="s">
        <v>5</v>
      </c>
      <c r="D230" t="s">
        <v>39</v>
      </c>
      <c r="E230" t="s">
        <v>18</v>
      </c>
      <c r="F230" s="2">
        <v>385</v>
      </c>
      <c r="G230" s="3">
        <v>249</v>
      </c>
      <c r="H230">
        <f>VLOOKUP(Data1[[#This Row],[Product]],products[#All],2,0)</f>
        <v>6.47</v>
      </c>
      <c r="I230">
        <f>Data1[Cost per unit]*Data1[Units]</f>
        <v>1611.03</v>
      </c>
      <c r="J230">
        <v>-1226.03</v>
      </c>
    </row>
    <row r="231" spans="3:10" x14ac:dyDescent="0.25">
      <c r="C231" t="s">
        <v>6</v>
      </c>
      <c r="D231" t="s">
        <v>34</v>
      </c>
      <c r="E231" t="s">
        <v>16</v>
      </c>
      <c r="F231" s="2">
        <v>2219</v>
      </c>
      <c r="G231" s="3">
        <v>75</v>
      </c>
      <c r="H231">
        <f>VLOOKUP(Data1[[#This Row],[Product]],products[#All],2,0)</f>
        <v>8.7899999999999991</v>
      </c>
      <c r="I231">
        <f>Data1[Cost per unit]*Data1[Units]</f>
        <v>659.24999999999989</v>
      </c>
      <c r="J231">
        <v>1559.75</v>
      </c>
    </row>
    <row r="232" spans="3:10" x14ac:dyDescent="0.25">
      <c r="C232" t="s">
        <v>9</v>
      </c>
      <c r="D232" t="s">
        <v>36</v>
      </c>
      <c r="E232" t="s">
        <v>32</v>
      </c>
      <c r="F232" s="2">
        <v>2954</v>
      </c>
      <c r="G232" s="3">
        <v>189</v>
      </c>
      <c r="H232">
        <f>VLOOKUP(Data1[[#This Row],[Product]],products[#All],2,0)</f>
        <v>8.65</v>
      </c>
      <c r="I232">
        <f>Data1[Cost per unit]*Data1[Units]</f>
        <v>1634.8500000000001</v>
      </c>
      <c r="J232">
        <v>1319.1499999999999</v>
      </c>
    </row>
    <row r="233" spans="3:10" x14ac:dyDescent="0.25">
      <c r="C233" t="s">
        <v>7</v>
      </c>
      <c r="D233" t="s">
        <v>36</v>
      </c>
      <c r="E233" t="s">
        <v>32</v>
      </c>
      <c r="F233" s="2">
        <v>280</v>
      </c>
      <c r="G233" s="3">
        <v>87</v>
      </c>
      <c r="H233">
        <f>VLOOKUP(Data1[[#This Row],[Product]],products[#All],2,0)</f>
        <v>8.65</v>
      </c>
      <c r="I233">
        <f>Data1[Cost per unit]*Data1[Units]</f>
        <v>752.55000000000007</v>
      </c>
      <c r="J233">
        <v>-472.55000000000007</v>
      </c>
    </row>
    <row r="234" spans="3:10" x14ac:dyDescent="0.25">
      <c r="C234" t="s">
        <v>41</v>
      </c>
      <c r="D234" t="s">
        <v>36</v>
      </c>
      <c r="E234" t="s">
        <v>30</v>
      </c>
      <c r="F234" s="2">
        <v>6118</v>
      </c>
      <c r="G234" s="3">
        <v>174</v>
      </c>
      <c r="H234">
        <f>VLOOKUP(Data1[[#This Row],[Product]],products[#All],2,0)</f>
        <v>14.49</v>
      </c>
      <c r="I234">
        <f>Data1[Cost per unit]*Data1[Units]</f>
        <v>2521.2600000000002</v>
      </c>
      <c r="J234">
        <v>3596.74</v>
      </c>
    </row>
    <row r="235" spans="3:10" x14ac:dyDescent="0.25">
      <c r="C235" t="s">
        <v>2</v>
      </c>
      <c r="D235" t="s">
        <v>39</v>
      </c>
      <c r="E235" t="s">
        <v>15</v>
      </c>
      <c r="F235" s="2">
        <v>4802</v>
      </c>
      <c r="G235" s="3">
        <v>36</v>
      </c>
      <c r="H235">
        <f>VLOOKUP(Data1[[#This Row],[Product]],products[#All],2,0)</f>
        <v>11.73</v>
      </c>
      <c r="I235">
        <f>Data1[Cost per unit]*Data1[Units]</f>
        <v>422.28000000000003</v>
      </c>
      <c r="J235">
        <v>4379.72</v>
      </c>
    </row>
    <row r="236" spans="3:10" x14ac:dyDescent="0.25">
      <c r="C236" t="s">
        <v>9</v>
      </c>
      <c r="D236" t="s">
        <v>38</v>
      </c>
      <c r="E236" t="s">
        <v>24</v>
      </c>
      <c r="F236" s="2">
        <v>4137</v>
      </c>
      <c r="G236" s="3">
        <v>60</v>
      </c>
      <c r="H236">
        <f>VLOOKUP(Data1[[#This Row],[Product]],products[#All],2,0)</f>
        <v>4.97</v>
      </c>
      <c r="I236">
        <f>Data1[Cost per unit]*Data1[Units]</f>
        <v>298.2</v>
      </c>
      <c r="J236">
        <v>3838.8</v>
      </c>
    </row>
    <row r="237" spans="3:10" x14ac:dyDescent="0.25">
      <c r="C237" t="s">
        <v>3</v>
      </c>
      <c r="D237" t="s">
        <v>35</v>
      </c>
      <c r="E237" t="s">
        <v>23</v>
      </c>
      <c r="F237" s="2">
        <v>2023</v>
      </c>
      <c r="G237" s="3">
        <v>78</v>
      </c>
      <c r="H237">
        <f>VLOOKUP(Data1[[#This Row],[Product]],products[#All],2,0)</f>
        <v>6.49</v>
      </c>
      <c r="I237">
        <f>Data1[Cost per unit]*Data1[Units]</f>
        <v>506.22</v>
      </c>
      <c r="J237">
        <v>1516.78</v>
      </c>
    </row>
    <row r="238" spans="3:10" x14ac:dyDescent="0.25">
      <c r="C238" t="s">
        <v>9</v>
      </c>
      <c r="D238" t="s">
        <v>36</v>
      </c>
      <c r="E238" t="s">
        <v>30</v>
      </c>
      <c r="F238" s="2">
        <v>9051</v>
      </c>
      <c r="G238" s="3">
        <v>57</v>
      </c>
      <c r="H238">
        <f>VLOOKUP(Data1[[#This Row],[Product]],products[#All],2,0)</f>
        <v>14.49</v>
      </c>
      <c r="I238">
        <f>Data1[Cost per unit]*Data1[Units]</f>
        <v>825.93000000000006</v>
      </c>
      <c r="J238">
        <v>8225.07</v>
      </c>
    </row>
    <row r="239" spans="3:10" x14ac:dyDescent="0.25">
      <c r="C239" t="s">
        <v>9</v>
      </c>
      <c r="D239" t="s">
        <v>37</v>
      </c>
      <c r="E239" t="s">
        <v>28</v>
      </c>
      <c r="F239" s="2">
        <v>2919</v>
      </c>
      <c r="G239" s="3">
        <v>45</v>
      </c>
      <c r="H239">
        <f>VLOOKUP(Data1[[#This Row],[Product]],products[#All],2,0)</f>
        <v>10.38</v>
      </c>
      <c r="I239">
        <f>Data1[Cost per unit]*Data1[Units]</f>
        <v>467.1</v>
      </c>
      <c r="J239">
        <v>2451.9</v>
      </c>
    </row>
    <row r="240" spans="3:10" x14ac:dyDescent="0.25">
      <c r="C240" t="s">
        <v>41</v>
      </c>
      <c r="D240" t="s">
        <v>38</v>
      </c>
      <c r="E240" t="s">
        <v>22</v>
      </c>
      <c r="F240" s="2">
        <v>5915</v>
      </c>
      <c r="G240" s="3">
        <v>3</v>
      </c>
      <c r="H240">
        <f>VLOOKUP(Data1[[#This Row],[Product]],products[#All],2,0)</f>
        <v>9.77</v>
      </c>
      <c r="I240">
        <f>Data1[Cost per unit]*Data1[Units]</f>
        <v>29.31</v>
      </c>
      <c r="J240">
        <v>5885.69</v>
      </c>
    </row>
    <row r="241" spans="3:10" x14ac:dyDescent="0.25">
      <c r="C241" t="s">
        <v>10</v>
      </c>
      <c r="D241" t="s">
        <v>35</v>
      </c>
      <c r="E241" t="s">
        <v>15</v>
      </c>
      <c r="F241" s="2">
        <v>2562</v>
      </c>
      <c r="G241" s="3">
        <v>6</v>
      </c>
      <c r="H241">
        <f>VLOOKUP(Data1[[#This Row],[Product]],products[#All],2,0)</f>
        <v>11.73</v>
      </c>
      <c r="I241">
        <f>Data1[Cost per unit]*Data1[Units]</f>
        <v>70.38</v>
      </c>
      <c r="J241">
        <v>2491.62</v>
      </c>
    </row>
    <row r="242" spans="3:10" x14ac:dyDescent="0.25">
      <c r="C242" t="s">
        <v>5</v>
      </c>
      <c r="D242" t="s">
        <v>37</v>
      </c>
      <c r="E242" t="s">
        <v>25</v>
      </c>
      <c r="F242" s="2">
        <v>8813</v>
      </c>
      <c r="G242" s="3">
        <v>21</v>
      </c>
      <c r="H242">
        <f>VLOOKUP(Data1[[#This Row],[Product]],products[#All],2,0)</f>
        <v>13.15</v>
      </c>
      <c r="I242">
        <f>Data1[Cost per unit]*Data1[Units]</f>
        <v>276.15000000000003</v>
      </c>
      <c r="J242">
        <v>8536.85</v>
      </c>
    </row>
    <row r="243" spans="3:10" x14ac:dyDescent="0.25">
      <c r="C243" t="s">
        <v>5</v>
      </c>
      <c r="D243" t="s">
        <v>36</v>
      </c>
      <c r="E243" t="s">
        <v>18</v>
      </c>
      <c r="F243" s="2">
        <v>6111</v>
      </c>
      <c r="G243" s="3">
        <v>3</v>
      </c>
      <c r="H243">
        <f>VLOOKUP(Data1[[#This Row],[Product]],products[#All],2,0)</f>
        <v>6.47</v>
      </c>
      <c r="I243">
        <f>Data1[Cost per unit]*Data1[Units]</f>
        <v>19.41</v>
      </c>
      <c r="J243">
        <v>6091.59</v>
      </c>
    </row>
    <row r="244" spans="3:10" x14ac:dyDescent="0.25">
      <c r="C244" t="s">
        <v>8</v>
      </c>
      <c r="D244" t="s">
        <v>34</v>
      </c>
      <c r="E244" t="s">
        <v>31</v>
      </c>
      <c r="F244" s="2">
        <v>3507</v>
      </c>
      <c r="G244" s="3">
        <v>288</v>
      </c>
      <c r="H244">
        <f>VLOOKUP(Data1[[#This Row],[Product]],products[#All],2,0)</f>
        <v>5.79</v>
      </c>
      <c r="I244">
        <f>Data1[Cost per unit]*Data1[Units]</f>
        <v>1667.52</v>
      </c>
      <c r="J244">
        <v>1839.48</v>
      </c>
    </row>
    <row r="245" spans="3:10" x14ac:dyDescent="0.25">
      <c r="C245" t="s">
        <v>6</v>
      </c>
      <c r="D245" t="s">
        <v>36</v>
      </c>
      <c r="E245" t="s">
        <v>13</v>
      </c>
      <c r="F245" s="2">
        <v>4319</v>
      </c>
      <c r="G245" s="3">
        <v>30</v>
      </c>
      <c r="H245">
        <f>VLOOKUP(Data1[[#This Row],[Product]],products[#All],2,0)</f>
        <v>9.33</v>
      </c>
      <c r="I245">
        <f>Data1[Cost per unit]*Data1[Units]</f>
        <v>279.89999999999998</v>
      </c>
      <c r="J245">
        <v>4039.1</v>
      </c>
    </row>
    <row r="246" spans="3:10" x14ac:dyDescent="0.25">
      <c r="C246" t="s">
        <v>40</v>
      </c>
      <c r="D246" t="s">
        <v>38</v>
      </c>
      <c r="E246" t="s">
        <v>26</v>
      </c>
      <c r="F246" s="2">
        <v>609</v>
      </c>
      <c r="G246" s="3">
        <v>87</v>
      </c>
      <c r="H246">
        <f>VLOOKUP(Data1[[#This Row],[Product]],products[#All],2,0)</f>
        <v>5.6</v>
      </c>
      <c r="I246">
        <f>Data1[Cost per unit]*Data1[Units]</f>
        <v>487.2</v>
      </c>
      <c r="J246">
        <v>121.80000000000001</v>
      </c>
    </row>
    <row r="247" spans="3:10" x14ac:dyDescent="0.25">
      <c r="C247" t="s">
        <v>40</v>
      </c>
      <c r="D247" t="s">
        <v>39</v>
      </c>
      <c r="E247" t="s">
        <v>27</v>
      </c>
      <c r="F247" s="2">
        <v>6370</v>
      </c>
      <c r="G247" s="3">
        <v>30</v>
      </c>
      <c r="H247">
        <f>VLOOKUP(Data1[[#This Row],[Product]],products[#All],2,0)</f>
        <v>16.73</v>
      </c>
      <c r="I247">
        <f>Data1[Cost per unit]*Data1[Units]</f>
        <v>501.90000000000003</v>
      </c>
      <c r="J247">
        <v>5868.1</v>
      </c>
    </row>
    <row r="248" spans="3:10" x14ac:dyDescent="0.25">
      <c r="C248" t="s">
        <v>5</v>
      </c>
      <c r="D248" t="s">
        <v>38</v>
      </c>
      <c r="E248" t="s">
        <v>19</v>
      </c>
      <c r="F248" s="2">
        <v>5474</v>
      </c>
      <c r="G248" s="3">
        <v>168</v>
      </c>
      <c r="H248">
        <f>VLOOKUP(Data1[[#This Row],[Product]],products[#All],2,0)</f>
        <v>7.64</v>
      </c>
      <c r="I248">
        <f>Data1[Cost per unit]*Data1[Units]</f>
        <v>1283.52</v>
      </c>
      <c r="J248">
        <v>4190.4799999999996</v>
      </c>
    </row>
    <row r="249" spans="3:10" x14ac:dyDescent="0.25">
      <c r="C249" t="s">
        <v>40</v>
      </c>
      <c r="D249" t="s">
        <v>36</v>
      </c>
      <c r="E249" t="s">
        <v>27</v>
      </c>
      <c r="F249" s="2">
        <v>3164</v>
      </c>
      <c r="G249" s="3">
        <v>306</v>
      </c>
      <c r="H249">
        <f>VLOOKUP(Data1[[#This Row],[Product]],products[#All],2,0)</f>
        <v>16.73</v>
      </c>
      <c r="I249">
        <f>Data1[Cost per unit]*Data1[Units]</f>
        <v>5119.38</v>
      </c>
      <c r="J249">
        <v>-1955.38</v>
      </c>
    </row>
    <row r="250" spans="3:10" x14ac:dyDescent="0.25">
      <c r="C250" t="s">
        <v>6</v>
      </c>
      <c r="D250" t="s">
        <v>35</v>
      </c>
      <c r="E250" t="s">
        <v>4</v>
      </c>
      <c r="F250" s="2">
        <v>1302</v>
      </c>
      <c r="G250" s="3">
        <v>402</v>
      </c>
      <c r="H250">
        <f>VLOOKUP(Data1[[#This Row],[Product]],products[#All],2,0)</f>
        <v>11.88</v>
      </c>
      <c r="I250">
        <f>Data1[Cost per unit]*Data1[Units]</f>
        <v>4775.76</v>
      </c>
      <c r="J250">
        <v>-3473.76</v>
      </c>
    </row>
    <row r="251" spans="3:10" x14ac:dyDescent="0.25">
      <c r="C251" t="s">
        <v>3</v>
      </c>
      <c r="D251" t="s">
        <v>37</v>
      </c>
      <c r="E251" t="s">
        <v>28</v>
      </c>
      <c r="F251" s="2">
        <v>7308</v>
      </c>
      <c r="G251" s="3">
        <v>327</v>
      </c>
      <c r="H251">
        <f>VLOOKUP(Data1[[#This Row],[Product]],products[#All],2,0)</f>
        <v>10.38</v>
      </c>
      <c r="I251">
        <f>Data1[Cost per unit]*Data1[Units]</f>
        <v>3394.26</v>
      </c>
      <c r="J251">
        <v>3913.74</v>
      </c>
    </row>
    <row r="252" spans="3:10" x14ac:dyDescent="0.25">
      <c r="C252" t="s">
        <v>40</v>
      </c>
      <c r="D252" t="s">
        <v>37</v>
      </c>
      <c r="E252" t="s">
        <v>27</v>
      </c>
      <c r="F252" s="2">
        <v>6132</v>
      </c>
      <c r="G252" s="3">
        <v>93</v>
      </c>
      <c r="H252">
        <f>VLOOKUP(Data1[[#This Row],[Product]],products[#All],2,0)</f>
        <v>16.73</v>
      </c>
      <c r="I252">
        <f>Data1[Cost per unit]*Data1[Units]</f>
        <v>1555.89</v>
      </c>
      <c r="J252">
        <v>4576.1099999999997</v>
      </c>
    </row>
    <row r="253" spans="3:10" x14ac:dyDescent="0.25">
      <c r="C253" t="s">
        <v>10</v>
      </c>
      <c r="D253" t="s">
        <v>35</v>
      </c>
      <c r="E253" t="s">
        <v>14</v>
      </c>
      <c r="F253" s="2">
        <v>3472</v>
      </c>
      <c r="G253" s="3">
        <v>96</v>
      </c>
      <c r="H253">
        <f>VLOOKUP(Data1[[#This Row],[Product]],products[#All],2,0)</f>
        <v>11.7</v>
      </c>
      <c r="I253">
        <f>Data1[Cost per unit]*Data1[Units]</f>
        <v>1123.1999999999998</v>
      </c>
      <c r="J253">
        <v>2348.8000000000002</v>
      </c>
    </row>
    <row r="254" spans="3:10" x14ac:dyDescent="0.25">
      <c r="C254" t="s">
        <v>8</v>
      </c>
      <c r="D254" t="s">
        <v>39</v>
      </c>
      <c r="E254" t="s">
        <v>18</v>
      </c>
      <c r="F254" s="2">
        <v>9660</v>
      </c>
      <c r="G254" s="3">
        <v>27</v>
      </c>
      <c r="H254">
        <f>VLOOKUP(Data1[[#This Row],[Product]],products[#All],2,0)</f>
        <v>6.47</v>
      </c>
      <c r="I254">
        <f>Data1[Cost per unit]*Data1[Units]</f>
        <v>174.69</v>
      </c>
      <c r="J254">
        <v>9485.31</v>
      </c>
    </row>
    <row r="255" spans="3:10" x14ac:dyDescent="0.25">
      <c r="C255" t="s">
        <v>9</v>
      </c>
      <c r="D255" t="s">
        <v>38</v>
      </c>
      <c r="E255" t="s">
        <v>26</v>
      </c>
      <c r="F255" s="2">
        <v>2436</v>
      </c>
      <c r="G255" s="3">
        <v>99</v>
      </c>
      <c r="H255">
        <f>VLOOKUP(Data1[[#This Row],[Product]],products[#All],2,0)</f>
        <v>5.6</v>
      </c>
      <c r="I255">
        <f>Data1[Cost per unit]*Data1[Units]</f>
        <v>554.4</v>
      </c>
      <c r="J255">
        <v>1881.6</v>
      </c>
    </row>
    <row r="256" spans="3:10" x14ac:dyDescent="0.25">
      <c r="C256" t="s">
        <v>9</v>
      </c>
      <c r="D256" t="s">
        <v>38</v>
      </c>
      <c r="E256" t="s">
        <v>33</v>
      </c>
      <c r="F256" s="2">
        <v>9506</v>
      </c>
      <c r="G256" s="3">
        <v>87</v>
      </c>
      <c r="H256">
        <f>VLOOKUP(Data1[[#This Row],[Product]],products[#All],2,0)</f>
        <v>12.37</v>
      </c>
      <c r="I256">
        <f>Data1[Cost per unit]*Data1[Units]</f>
        <v>1076.1899999999998</v>
      </c>
      <c r="J256">
        <v>8429.81</v>
      </c>
    </row>
    <row r="257" spans="3:10" x14ac:dyDescent="0.25">
      <c r="C257" t="s">
        <v>10</v>
      </c>
      <c r="D257" t="s">
        <v>37</v>
      </c>
      <c r="E257" t="s">
        <v>21</v>
      </c>
      <c r="F257" s="2">
        <v>245</v>
      </c>
      <c r="G257" s="3">
        <v>288</v>
      </c>
      <c r="H257">
        <f>VLOOKUP(Data1[[#This Row],[Product]],products[#All],2,0)</f>
        <v>9</v>
      </c>
      <c r="I257">
        <f>Data1[Cost per unit]*Data1[Units]</f>
        <v>2592</v>
      </c>
      <c r="J257">
        <v>-2347</v>
      </c>
    </row>
    <row r="258" spans="3:10" x14ac:dyDescent="0.25">
      <c r="C258" t="s">
        <v>8</v>
      </c>
      <c r="D258" t="s">
        <v>35</v>
      </c>
      <c r="E258" t="s">
        <v>20</v>
      </c>
      <c r="F258" s="2">
        <v>2702</v>
      </c>
      <c r="G258" s="3">
        <v>363</v>
      </c>
      <c r="H258">
        <f>VLOOKUP(Data1[[#This Row],[Product]],products[#All],2,0)</f>
        <v>10.62</v>
      </c>
      <c r="I258">
        <f>Data1[Cost per unit]*Data1[Units]</f>
        <v>3855.0599999999995</v>
      </c>
      <c r="J258">
        <v>-1153.0599999999995</v>
      </c>
    </row>
    <row r="259" spans="3:10" x14ac:dyDescent="0.25">
      <c r="C259" t="s">
        <v>10</v>
      </c>
      <c r="D259" t="s">
        <v>34</v>
      </c>
      <c r="E259" t="s">
        <v>17</v>
      </c>
      <c r="F259" s="2">
        <v>700</v>
      </c>
      <c r="G259" s="3">
        <v>87</v>
      </c>
      <c r="H259">
        <f>VLOOKUP(Data1[[#This Row],[Product]],products[#All],2,0)</f>
        <v>3.11</v>
      </c>
      <c r="I259">
        <f>Data1[Cost per unit]*Data1[Units]</f>
        <v>270.57</v>
      </c>
      <c r="J259">
        <v>429.43</v>
      </c>
    </row>
    <row r="260" spans="3:10" x14ac:dyDescent="0.25">
      <c r="C260" t="s">
        <v>6</v>
      </c>
      <c r="D260" t="s">
        <v>34</v>
      </c>
      <c r="E260" t="s">
        <v>17</v>
      </c>
      <c r="F260" s="2">
        <v>3759</v>
      </c>
      <c r="G260" s="3">
        <v>150</v>
      </c>
      <c r="H260">
        <f>VLOOKUP(Data1[[#This Row],[Product]],products[#All],2,0)</f>
        <v>3.11</v>
      </c>
      <c r="I260">
        <f>Data1[Cost per unit]*Data1[Units]</f>
        <v>466.5</v>
      </c>
      <c r="J260">
        <v>3292.5</v>
      </c>
    </row>
    <row r="261" spans="3:10" x14ac:dyDescent="0.25">
      <c r="C261" t="s">
        <v>2</v>
      </c>
      <c r="D261" t="s">
        <v>35</v>
      </c>
      <c r="E261" t="s">
        <v>17</v>
      </c>
      <c r="F261" s="2">
        <v>1589</v>
      </c>
      <c r="G261" s="3">
        <v>303</v>
      </c>
      <c r="H261">
        <f>VLOOKUP(Data1[[#This Row],[Product]],products[#All],2,0)</f>
        <v>3.11</v>
      </c>
      <c r="I261">
        <f>Data1[Cost per unit]*Data1[Units]</f>
        <v>942.32999999999993</v>
      </c>
      <c r="J261">
        <v>646.67000000000007</v>
      </c>
    </row>
    <row r="262" spans="3:10" x14ac:dyDescent="0.25">
      <c r="C262" t="s">
        <v>7</v>
      </c>
      <c r="D262" t="s">
        <v>35</v>
      </c>
      <c r="E262" t="s">
        <v>28</v>
      </c>
      <c r="F262" s="2">
        <v>5194</v>
      </c>
      <c r="G262" s="3">
        <v>288</v>
      </c>
      <c r="H262">
        <f>VLOOKUP(Data1[[#This Row],[Product]],products[#All],2,0)</f>
        <v>10.38</v>
      </c>
      <c r="I262">
        <f>Data1[Cost per unit]*Data1[Units]</f>
        <v>2989.44</v>
      </c>
      <c r="J262">
        <v>2204.56</v>
      </c>
    </row>
    <row r="263" spans="3:10" x14ac:dyDescent="0.25">
      <c r="C263" t="s">
        <v>10</v>
      </c>
      <c r="D263" t="s">
        <v>36</v>
      </c>
      <c r="E263" t="s">
        <v>13</v>
      </c>
      <c r="F263" s="2">
        <v>945</v>
      </c>
      <c r="G263" s="3">
        <v>75</v>
      </c>
      <c r="H263">
        <f>VLOOKUP(Data1[[#This Row],[Product]],products[#All],2,0)</f>
        <v>9.33</v>
      </c>
      <c r="I263">
        <f>Data1[Cost per unit]*Data1[Units]</f>
        <v>699.75</v>
      </c>
      <c r="J263">
        <v>245.25</v>
      </c>
    </row>
    <row r="264" spans="3:10" x14ac:dyDescent="0.25">
      <c r="C264" t="s">
        <v>40</v>
      </c>
      <c r="D264" t="s">
        <v>38</v>
      </c>
      <c r="E264" t="s">
        <v>31</v>
      </c>
      <c r="F264" s="2">
        <v>1988</v>
      </c>
      <c r="G264" s="3">
        <v>39</v>
      </c>
      <c r="H264">
        <f>VLOOKUP(Data1[[#This Row],[Product]],products[#All],2,0)</f>
        <v>5.79</v>
      </c>
      <c r="I264">
        <f>Data1[Cost per unit]*Data1[Units]</f>
        <v>225.81</v>
      </c>
      <c r="J264">
        <v>1762.19</v>
      </c>
    </row>
    <row r="265" spans="3:10" x14ac:dyDescent="0.25">
      <c r="C265" t="s">
        <v>6</v>
      </c>
      <c r="D265" t="s">
        <v>34</v>
      </c>
      <c r="E265" t="s">
        <v>32</v>
      </c>
      <c r="F265" s="2">
        <v>6734</v>
      </c>
      <c r="G265" s="3">
        <v>123</v>
      </c>
      <c r="H265">
        <f>VLOOKUP(Data1[[#This Row],[Product]],products[#All],2,0)</f>
        <v>8.65</v>
      </c>
      <c r="I265">
        <f>Data1[Cost per unit]*Data1[Units]</f>
        <v>1063.95</v>
      </c>
      <c r="J265">
        <v>5670.05</v>
      </c>
    </row>
    <row r="266" spans="3:10" x14ac:dyDescent="0.25">
      <c r="C266" t="s">
        <v>40</v>
      </c>
      <c r="D266" t="s">
        <v>36</v>
      </c>
      <c r="E266" t="s">
        <v>4</v>
      </c>
      <c r="F266" s="2">
        <v>217</v>
      </c>
      <c r="G266" s="3">
        <v>36</v>
      </c>
      <c r="H266">
        <f>VLOOKUP(Data1[[#This Row],[Product]],products[#All],2,0)</f>
        <v>11.88</v>
      </c>
      <c r="I266">
        <f>Data1[Cost per unit]*Data1[Units]</f>
        <v>427.68</v>
      </c>
      <c r="J266">
        <v>-210.68</v>
      </c>
    </row>
    <row r="267" spans="3:10" x14ac:dyDescent="0.25">
      <c r="C267" t="s">
        <v>5</v>
      </c>
      <c r="D267" t="s">
        <v>34</v>
      </c>
      <c r="E267" t="s">
        <v>22</v>
      </c>
      <c r="F267" s="2">
        <v>6279</v>
      </c>
      <c r="G267" s="3">
        <v>237</v>
      </c>
      <c r="H267">
        <f>VLOOKUP(Data1[[#This Row],[Product]],products[#All],2,0)</f>
        <v>9.77</v>
      </c>
      <c r="I267">
        <f>Data1[Cost per unit]*Data1[Units]</f>
        <v>2315.4899999999998</v>
      </c>
      <c r="J267">
        <v>3963.51</v>
      </c>
    </row>
    <row r="268" spans="3:10" x14ac:dyDescent="0.25">
      <c r="C268" t="s">
        <v>40</v>
      </c>
      <c r="D268" t="s">
        <v>36</v>
      </c>
      <c r="E268" t="s">
        <v>13</v>
      </c>
      <c r="F268" s="2">
        <v>4424</v>
      </c>
      <c r="G268" s="3">
        <v>201</v>
      </c>
      <c r="H268">
        <f>VLOOKUP(Data1[[#This Row],[Product]],products[#All],2,0)</f>
        <v>9.33</v>
      </c>
      <c r="I268">
        <f>Data1[Cost per unit]*Data1[Units]</f>
        <v>1875.33</v>
      </c>
      <c r="J268">
        <v>2548.67</v>
      </c>
    </row>
    <row r="269" spans="3:10" x14ac:dyDescent="0.25">
      <c r="C269" t="s">
        <v>2</v>
      </c>
      <c r="D269" t="s">
        <v>36</v>
      </c>
      <c r="E269" t="s">
        <v>17</v>
      </c>
      <c r="F269" s="2">
        <v>189</v>
      </c>
      <c r="G269" s="3">
        <v>48</v>
      </c>
      <c r="H269">
        <f>VLOOKUP(Data1[[#This Row],[Product]],products[#All],2,0)</f>
        <v>3.11</v>
      </c>
      <c r="I269">
        <f>Data1[Cost per unit]*Data1[Units]</f>
        <v>149.28</v>
      </c>
      <c r="J269">
        <v>39.72</v>
      </c>
    </row>
    <row r="270" spans="3:10" x14ac:dyDescent="0.25">
      <c r="C270" t="s">
        <v>5</v>
      </c>
      <c r="D270" t="s">
        <v>35</v>
      </c>
      <c r="E270" t="s">
        <v>22</v>
      </c>
      <c r="F270" s="2">
        <v>490</v>
      </c>
      <c r="G270" s="3">
        <v>84</v>
      </c>
      <c r="H270">
        <f>VLOOKUP(Data1[[#This Row],[Product]],products[#All],2,0)</f>
        <v>9.77</v>
      </c>
      <c r="I270">
        <f>Data1[Cost per unit]*Data1[Units]</f>
        <v>820.68</v>
      </c>
      <c r="J270">
        <v>-330.67999999999995</v>
      </c>
    </row>
    <row r="271" spans="3:10" x14ac:dyDescent="0.25">
      <c r="C271" t="s">
        <v>8</v>
      </c>
      <c r="D271" t="s">
        <v>37</v>
      </c>
      <c r="E271" t="s">
        <v>21</v>
      </c>
      <c r="F271" s="2">
        <v>434</v>
      </c>
      <c r="G271" s="3">
        <v>87</v>
      </c>
      <c r="H271">
        <f>VLOOKUP(Data1[[#This Row],[Product]],products[#All],2,0)</f>
        <v>9</v>
      </c>
      <c r="I271">
        <f>Data1[Cost per unit]*Data1[Units]</f>
        <v>783</v>
      </c>
      <c r="J271">
        <v>-349</v>
      </c>
    </row>
    <row r="272" spans="3:10" x14ac:dyDescent="0.25">
      <c r="C272" t="s">
        <v>7</v>
      </c>
      <c r="D272" t="s">
        <v>38</v>
      </c>
      <c r="E272" t="s">
        <v>30</v>
      </c>
      <c r="F272" s="2">
        <v>10129</v>
      </c>
      <c r="G272" s="3">
        <v>312</v>
      </c>
      <c r="H272">
        <f>VLOOKUP(Data1[[#This Row],[Product]],products[#All],2,0)</f>
        <v>14.49</v>
      </c>
      <c r="I272">
        <f>Data1[Cost per unit]*Data1[Units]</f>
        <v>4520.88</v>
      </c>
      <c r="J272">
        <v>5608.12</v>
      </c>
    </row>
    <row r="273" spans="3:10" x14ac:dyDescent="0.25">
      <c r="C273" t="s">
        <v>3</v>
      </c>
      <c r="D273" t="s">
        <v>39</v>
      </c>
      <c r="E273" t="s">
        <v>28</v>
      </c>
      <c r="F273" s="2">
        <v>1652</v>
      </c>
      <c r="G273" s="3">
        <v>102</v>
      </c>
      <c r="H273">
        <f>VLOOKUP(Data1[[#This Row],[Product]],products[#All],2,0)</f>
        <v>10.38</v>
      </c>
      <c r="I273">
        <f>Data1[Cost per unit]*Data1[Units]</f>
        <v>1058.76</v>
      </c>
      <c r="J273">
        <v>593.24</v>
      </c>
    </row>
    <row r="274" spans="3:10" x14ac:dyDescent="0.25">
      <c r="C274" t="s">
        <v>8</v>
      </c>
      <c r="D274" t="s">
        <v>38</v>
      </c>
      <c r="E274" t="s">
        <v>21</v>
      </c>
      <c r="F274" s="2">
        <v>6433</v>
      </c>
      <c r="G274" s="3">
        <v>78</v>
      </c>
      <c r="H274">
        <f>VLOOKUP(Data1[[#This Row],[Product]],products[#All],2,0)</f>
        <v>9</v>
      </c>
      <c r="I274">
        <f>Data1[Cost per unit]*Data1[Units]</f>
        <v>702</v>
      </c>
      <c r="J274">
        <v>5731</v>
      </c>
    </row>
    <row r="275" spans="3:10" x14ac:dyDescent="0.25">
      <c r="C275" t="s">
        <v>3</v>
      </c>
      <c r="D275" t="s">
        <v>34</v>
      </c>
      <c r="E275" t="s">
        <v>23</v>
      </c>
      <c r="F275" s="2">
        <v>2212</v>
      </c>
      <c r="G275" s="3">
        <v>117</v>
      </c>
      <c r="H275">
        <f>VLOOKUP(Data1[[#This Row],[Product]],products[#All],2,0)</f>
        <v>6.49</v>
      </c>
      <c r="I275">
        <f>Data1[Cost per unit]*Data1[Units]</f>
        <v>759.33</v>
      </c>
      <c r="J275">
        <v>1452.67</v>
      </c>
    </row>
    <row r="276" spans="3:10" x14ac:dyDescent="0.25">
      <c r="C276" t="s">
        <v>41</v>
      </c>
      <c r="D276" t="s">
        <v>35</v>
      </c>
      <c r="E276" t="s">
        <v>19</v>
      </c>
      <c r="F276" s="2">
        <v>609</v>
      </c>
      <c r="G276" s="3">
        <v>99</v>
      </c>
      <c r="H276">
        <f>VLOOKUP(Data1[[#This Row],[Product]],products[#All],2,0)</f>
        <v>7.64</v>
      </c>
      <c r="I276">
        <f>Data1[Cost per unit]*Data1[Units]</f>
        <v>756.36</v>
      </c>
      <c r="J276">
        <v>-147.36000000000001</v>
      </c>
    </row>
    <row r="277" spans="3:10" x14ac:dyDescent="0.25">
      <c r="C277" t="s">
        <v>40</v>
      </c>
      <c r="D277" t="s">
        <v>35</v>
      </c>
      <c r="E277" t="s">
        <v>24</v>
      </c>
      <c r="F277" s="2">
        <v>1638</v>
      </c>
      <c r="G277" s="3">
        <v>48</v>
      </c>
      <c r="H277">
        <f>VLOOKUP(Data1[[#This Row],[Product]],products[#All],2,0)</f>
        <v>4.97</v>
      </c>
      <c r="I277">
        <f>Data1[Cost per unit]*Data1[Units]</f>
        <v>238.56</v>
      </c>
      <c r="J277">
        <v>1399.44</v>
      </c>
    </row>
    <row r="278" spans="3:10" x14ac:dyDescent="0.25">
      <c r="C278" t="s">
        <v>7</v>
      </c>
      <c r="D278" t="s">
        <v>34</v>
      </c>
      <c r="E278" t="s">
        <v>15</v>
      </c>
      <c r="F278" s="2">
        <v>3829</v>
      </c>
      <c r="G278" s="3">
        <v>24</v>
      </c>
      <c r="H278">
        <f>VLOOKUP(Data1[[#This Row],[Product]],products[#All],2,0)</f>
        <v>11.73</v>
      </c>
      <c r="I278">
        <f>Data1[Cost per unit]*Data1[Units]</f>
        <v>281.52</v>
      </c>
      <c r="J278">
        <v>3547.48</v>
      </c>
    </row>
    <row r="279" spans="3:10" x14ac:dyDescent="0.25">
      <c r="C279" t="s">
        <v>40</v>
      </c>
      <c r="D279" t="s">
        <v>39</v>
      </c>
      <c r="E279" t="s">
        <v>15</v>
      </c>
      <c r="F279" s="2">
        <v>5775</v>
      </c>
      <c r="G279" s="3">
        <v>42</v>
      </c>
      <c r="H279">
        <f>VLOOKUP(Data1[[#This Row],[Product]],products[#All],2,0)</f>
        <v>11.73</v>
      </c>
      <c r="I279">
        <f>Data1[Cost per unit]*Data1[Units]</f>
        <v>492.66</v>
      </c>
      <c r="J279">
        <v>5282.34</v>
      </c>
    </row>
    <row r="280" spans="3:10" x14ac:dyDescent="0.25">
      <c r="C280" t="s">
        <v>6</v>
      </c>
      <c r="D280" t="s">
        <v>35</v>
      </c>
      <c r="E280" t="s">
        <v>20</v>
      </c>
      <c r="F280" s="2">
        <v>1071</v>
      </c>
      <c r="G280" s="3">
        <v>270</v>
      </c>
      <c r="H280">
        <f>VLOOKUP(Data1[[#This Row],[Product]],products[#All],2,0)</f>
        <v>10.62</v>
      </c>
      <c r="I280">
        <f>Data1[Cost per unit]*Data1[Units]</f>
        <v>2867.3999999999996</v>
      </c>
      <c r="J280">
        <v>-1796.3999999999996</v>
      </c>
    </row>
    <row r="281" spans="3:10" x14ac:dyDescent="0.25">
      <c r="C281" t="s">
        <v>8</v>
      </c>
      <c r="D281" t="s">
        <v>36</v>
      </c>
      <c r="E281" t="s">
        <v>23</v>
      </c>
      <c r="F281" s="2">
        <v>5019</v>
      </c>
      <c r="G281" s="3">
        <v>150</v>
      </c>
      <c r="H281">
        <f>VLOOKUP(Data1[[#This Row],[Product]],products[#All],2,0)</f>
        <v>6.49</v>
      </c>
      <c r="I281">
        <f>Data1[Cost per unit]*Data1[Units]</f>
        <v>973.5</v>
      </c>
      <c r="J281">
        <v>4045.5</v>
      </c>
    </row>
    <row r="282" spans="3:10" x14ac:dyDescent="0.25">
      <c r="C282" t="s">
        <v>2</v>
      </c>
      <c r="D282" t="s">
        <v>37</v>
      </c>
      <c r="E282" t="s">
        <v>15</v>
      </c>
      <c r="F282" s="2">
        <v>2863</v>
      </c>
      <c r="G282" s="3">
        <v>42</v>
      </c>
      <c r="H282">
        <f>VLOOKUP(Data1[[#This Row],[Product]],products[#All],2,0)</f>
        <v>11.73</v>
      </c>
      <c r="I282">
        <f>Data1[Cost per unit]*Data1[Units]</f>
        <v>492.66</v>
      </c>
      <c r="J282">
        <v>2370.34</v>
      </c>
    </row>
    <row r="283" spans="3:10" x14ac:dyDescent="0.25">
      <c r="C283" t="s">
        <v>40</v>
      </c>
      <c r="D283" t="s">
        <v>35</v>
      </c>
      <c r="E283" t="s">
        <v>29</v>
      </c>
      <c r="F283" s="2">
        <v>1617</v>
      </c>
      <c r="G283" s="3">
        <v>126</v>
      </c>
      <c r="H283">
        <f>VLOOKUP(Data1[[#This Row],[Product]],products[#All],2,0)</f>
        <v>7.16</v>
      </c>
      <c r="I283">
        <f>Data1[Cost per unit]*Data1[Units]</f>
        <v>902.16</v>
      </c>
      <c r="J283">
        <v>714.84</v>
      </c>
    </row>
    <row r="284" spans="3:10" x14ac:dyDescent="0.25">
      <c r="C284" t="s">
        <v>6</v>
      </c>
      <c r="D284" t="s">
        <v>37</v>
      </c>
      <c r="E284" t="s">
        <v>26</v>
      </c>
      <c r="F284" s="2">
        <v>6818</v>
      </c>
      <c r="G284" s="3">
        <v>6</v>
      </c>
      <c r="H284">
        <f>VLOOKUP(Data1[[#This Row],[Product]],products[#All],2,0)</f>
        <v>5.6</v>
      </c>
      <c r="I284">
        <f>Data1[Cost per unit]*Data1[Units]</f>
        <v>33.599999999999994</v>
      </c>
      <c r="J284">
        <v>6784.4</v>
      </c>
    </row>
    <row r="285" spans="3:10" x14ac:dyDescent="0.25">
      <c r="C285" t="s">
        <v>3</v>
      </c>
      <c r="D285" t="s">
        <v>35</v>
      </c>
      <c r="E285" t="s">
        <v>15</v>
      </c>
      <c r="F285" s="2">
        <v>6657</v>
      </c>
      <c r="G285" s="3">
        <v>276</v>
      </c>
      <c r="H285">
        <f>VLOOKUP(Data1[[#This Row],[Product]],products[#All],2,0)</f>
        <v>11.73</v>
      </c>
      <c r="I285">
        <f>Data1[Cost per unit]*Data1[Units]</f>
        <v>3237.48</v>
      </c>
      <c r="J285">
        <v>3419.52</v>
      </c>
    </row>
    <row r="286" spans="3:10" x14ac:dyDescent="0.25">
      <c r="C286" t="s">
        <v>3</v>
      </c>
      <c r="D286" t="s">
        <v>34</v>
      </c>
      <c r="E286" t="s">
        <v>17</v>
      </c>
      <c r="F286" s="2">
        <v>2919</v>
      </c>
      <c r="G286" s="3">
        <v>93</v>
      </c>
      <c r="H286">
        <f>VLOOKUP(Data1[[#This Row],[Product]],products[#All],2,0)</f>
        <v>3.11</v>
      </c>
      <c r="I286">
        <f>Data1[Cost per unit]*Data1[Units]</f>
        <v>289.22999999999996</v>
      </c>
      <c r="J286">
        <v>2629.77</v>
      </c>
    </row>
    <row r="287" spans="3:10" x14ac:dyDescent="0.25">
      <c r="C287" t="s">
        <v>2</v>
      </c>
      <c r="D287" t="s">
        <v>36</v>
      </c>
      <c r="E287" t="s">
        <v>31</v>
      </c>
      <c r="F287" s="2">
        <v>3094</v>
      </c>
      <c r="G287" s="3">
        <v>246</v>
      </c>
      <c r="H287">
        <f>VLOOKUP(Data1[[#This Row],[Product]],products[#All],2,0)</f>
        <v>5.79</v>
      </c>
      <c r="I287">
        <f>Data1[Cost per unit]*Data1[Units]</f>
        <v>1424.34</v>
      </c>
      <c r="J287">
        <v>1669.66</v>
      </c>
    </row>
    <row r="288" spans="3:10" x14ac:dyDescent="0.25">
      <c r="C288" t="s">
        <v>6</v>
      </c>
      <c r="D288" t="s">
        <v>39</v>
      </c>
      <c r="E288" t="s">
        <v>24</v>
      </c>
      <c r="F288" s="2">
        <v>2989</v>
      </c>
      <c r="G288" s="3">
        <v>3</v>
      </c>
      <c r="H288">
        <f>VLOOKUP(Data1[[#This Row],[Product]],products[#All],2,0)</f>
        <v>4.97</v>
      </c>
      <c r="I288">
        <f>Data1[Cost per unit]*Data1[Units]</f>
        <v>14.91</v>
      </c>
      <c r="J288">
        <v>2974.09</v>
      </c>
    </row>
    <row r="289" spans="3:10" x14ac:dyDescent="0.25">
      <c r="C289" t="s">
        <v>8</v>
      </c>
      <c r="D289" t="s">
        <v>38</v>
      </c>
      <c r="E289" t="s">
        <v>27</v>
      </c>
      <c r="F289" s="2">
        <v>2268</v>
      </c>
      <c r="G289" s="3">
        <v>63</v>
      </c>
      <c r="H289">
        <f>VLOOKUP(Data1[[#This Row],[Product]],products[#All],2,0)</f>
        <v>16.73</v>
      </c>
      <c r="I289">
        <f>Data1[Cost per unit]*Data1[Units]</f>
        <v>1053.99</v>
      </c>
      <c r="J289">
        <v>1214.01</v>
      </c>
    </row>
    <row r="290" spans="3:10" x14ac:dyDescent="0.25">
      <c r="C290" t="s">
        <v>5</v>
      </c>
      <c r="D290" t="s">
        <v>35</v>
      </c>
      <c r="E290" t="s">
        <v>31</v>
      </c>
      <c r="F290" s="2">
        <v>4753</v>
      </c>
      <c r="G290" s="3">
        <v>246</v>
      </c>
      <c r="H290">
        <f>VLOOKUP(Data1[[#This Row],[Product]],products[#All],2,0)</f>
        <v>5.79</v>
      </c>
      <c r="I290">
        <f>Data1[Cost per unit]*Data1[Units]</f>
        <v>1424.34</v>
      </c>
      <c r="J290">
        <v>3328.66</v>
      </c>
    </row>
    <row r="291" spans="3:10" x14ac:dyDescent="0.25">
      <c r="C291" t="s">
        <v>2</v>
      </c>
      <c r="D291" t="s">
        <v>34</v>
      </c>
      <c r="E291" t="s">
        <v>19</v>
      </c>
      <c r="F291" s="2">
        <v>7511</v>
      </c>
      <c r="G291" s="3">
        <v>120</v>
      </c>
      <c r="H291">
        <f>VLOOKUP(Data1[[#This Row],[Product]],products[#All],2,0)</f>
        <v>7.64</v>
      </c>
      <c r="I291">
        <f>Data1[Cost per unit]*Data1[Units]</f>
        <v>916.8</v>
      </c>
      <c r="J291">
        <v>6594.2</v>
      </c>
    </row>
    <row r="292" spans="3:10" x14ac:dyDescent="0.25">
      <c r="C292" t="s">
        <v>2</v>
      </c>
      <c r="D292" t="s">
        <v>38</v>
      </c>
      <c r="E292" t="s">
        <v>31</v>
      </c>
      <c r="F292" s="2">
        <v>4326</v>
      </c>
      <c r="G292" s="3">
        <v>348</v>
      </c>
      <c r="H292">
        <f>VLOOKUP(Data1[[#This Row],[Product]],products[#All],2,0)</f>
        <v>5.79</v>
      </c>
      <c r="I292">
        <f>Data1[Cost per unit]*Data1[Units]</f>
        <v>2014.92</v>
      </c>
      <c r="J292">
        <v>2311.08</v>
      </c>
    </row>
    <row r="293" spans="3:10" x14ac:dyDescent="0.25">
      <c r="C293" t="s">
        <v>41</v>
      </c>
      <c r="D293" t="s">
        <v>34</v>
      </c>
      <c r="E293" t="s">
        <v>23</v>
      </c>
      <c r="F293" s="2">
        <v>4935</v>
      </c>
      <c r="G293" s="3">
        <v>126</v>
      </c>
      <c r="H293">
        <f>VLOOKUP(Data1[[#This Row],[Product]],products[#All],2,0)</f>
        <v>6.49</v>
      </c>
      <c r="I293">
        <f>Data1[Cost per unit]*Data1[Units]</f>
        <v>817.74</v>
      </c>
      <c r="J293">
        <v>4117.26</v>
      </c>
    </row>
    <row r="294" spans="3:10" x14ac:dyDescent="0.25">
      <c r="C294" t="s">
        <v>6</v>
      </c>
      <c r="D294" t="s">
        <v>35</v>
      </c>
      <c r="E294" t="s">
        <v>30</v>
      </c>
      <c r="F294" s="2">
        <v>4781</v>
      </c>
      <c r="G294" s="3">
        <v>123</v>
      </c>
      <c r="H294">
        <f>VLOOKUP(Data1[[#This Row],[Product]],products[#All],2,0)</f>
        <v>14.49</v>
      </c>
      <c r="I294">
        <f>Data1[Cost per unit]*Data1[Units]</f>
        <v>1782.27</v>
      </c>
      <c r="J294">
        <v>2998.73</v>
      </c>
    </row>
    <row r="295" spans="3:10" x14ac:dyDescent="0.25">
      <c r="C295" t="s">
        <v>5</v>
      </c>
      <c r="D295" t="s">
        <v>38</v>
      </c>
      <c r="E295" t="s">
        <v>25</v>
      </c>
      <c r="F295" s="2">
        <v>7483</v>
      </c>
      <c r="G295" s="3">
        <v>45</v>
      </c>
      <c r="H295">
        <f>VLOOKUP(Data1[[#This Row],[Product]],products[#All],2,0)</f>
        <v>13.15</v>
      </c>
      <c r="I295">
        <f>Data1[Cost per unit]*Data1[Units]</f>
        <v>591.75</v>
      </c>
      <c r="J295">
        <v>6891.25</v>
      </c>
    </row>
    <row r="296" spans="3:10" x14ac:dyDescent="0.25">
      <c r="C296" t="s">
        <v>10</v>
      </c>
      <c r="D296" t="s">
        <v>38</v>
      </c>
      <c r="E296" t="s">
        <v>4</v>
      </c>
      <c r="F296" s="2">
        <v>6860</v>
      </c>
      <c r="G296" s="3">
        <v>126</v>
      </c>
      <c r="H296">
        <f>VLOOKUP(Data1[[#This Row],[Product]],products[#All],2,0)</f>
        <v>11.88</v>
      </c>
      <c r="I296">
        <f>Data1[Cost per unit]*Data1[Units]</f>
        <v>1496.88</v>
      </c>
      <c r="J296">
        <v>5363.12</v>
      </c>
    </row>
    <row r="297" spans="3:10" x14ac:dyDescent="0.25">
      <c r="C297" t="s">
        <v>40</v>
      </c>
      <c r="D297" t="s">
        <v>37</v>
      </c>
      <c r="E297" t="s">
        <v>29</v>
      </c>
      <c r="F297" s="2">
        <v>9002</v>
      </c>
      <c r="G297" s="3">
        <v>72</v>
      </c>
      <c r="H297">
        <f>VLOOKUP(Data1[[#This Row],[Product]],products[#All],2,0)</f>
        <v>7.16</v>
      </c>
      <c r="I297">
        <f>Data1[Cost per unit]*Data1[Units]</f>
        <v>515.52</v>
      </c>
      <c r="J297">
        <v>8486.48</v>
      </c>
    </row>
    <row r="298" spans="3:10" x14ac:dyDescent="0.25">
      <c r="C298" t="s">
        <v>6</v>
      </c>
      <c r="D298" t="s">
        <v>36</v>
      </c>
      <c r="E298" t="s">
        <v>29</v>
      </c>
      <c r="F298" s="2">
        <v>1400</v>
      </c>
      <c r="G298" s="3">
        <v>135</v>
      </c>
      <c r="H298">
        <f>VLOOKUP(Data1[[#This Row],[Product]],products[#All],2,0)</f>
        <v>7.16</v>
      </c>
      <c r="I298">
        <f>Data1[Cost per unit]*Data1[Units]</f>
        <v>966.6</v>
      </c>
      <c r="J298">
        <v>433.4</v>
      </c>
    </row>
    <row r="299" spans="3:10" x14ac:dyDescent="0.25">
      <c r="C299" t="s">
        <v>10</v>
      </c>
      <c r="D299" t="s">
        <v>34</v>
      </c>
      <c r="E299" t="s">
        <v>22</v>
      </c>
      <c r="F299" s="2">
        <v>4053</v>
      </c>
      <c r="G299" s="3">
        <v>24</v>
      </c>
      <c r="H299">
        <f>VLOOKUP(Data1[[#This Row],[Product]],products[#All],2,0)</f>
        <v>9.77</v>
      </c>
      <c r="I299">
        <f>Data1[Cost per unit]*Data1[Units]</f>
        <v>234.48</v>
      </c>
      <c r="J299">
        <v>3818.52</v>
      </c>
    </row>
    <row r="300" spans="3:10" x14ac:dyDescent="0.25">
      <c r="C300" t="s">
        <v>7</v>
      </c>
      <c r="D300" t="s">
        <v>36</v>
      </c>
      <c r="E300" t="s">
        <v>31</v>
      </c>
      <c r="F300" s="2">
        <v>2149</v>
      </c>
      <c r="G300" s="3">
        <v>117</v>
      </c>
      <c r="H300">
        <f>VLOOKUP(Data1[[#This Row],[Product]],products[#All],2,0)</f>
        <v>5.79</v>
      </c>
      <c r="I300">
        <f>Data1[Cost per unit]*Data1[Units]</f>
        <v>677.43</v>
      </c>
      <c r="J300">
        <v>1471.5700000000002</v>
      </c>
    </row>
    <row r="301" spans="3:10" x14ac:dyDescent="0.25">
      <c r="C301" t="s">
        <v>3</v>
      </c>
      <c r="D301" t="s">
        <v>39</v>
      </c>
      <c r="E301" t="s">
        <v>29</v>
      </c>
      <c r="F301" s="2">
        <v>3640</v>
      </c>
      <c r="G301" s="3">
        <v>51</v>
      </c>
      <c r="H301">
        <f>VLOOKUP(Data1[[#This Row],[Product]],products[#All],2,0)</f>
        <v>7.16</v>
      </c>
      <c r="I301">
        <f>Data1[Cost per unit]*Data1[Units]</f>
        <v>365.16</v>
      </c>
      <c r="J301">
        <v>3274.84</v>
      </c>
    </row>
    <row r="302" spans="3:10" x14ac:dyDescent="0.25">
      <c r="C302" t="s">
        <v>2</v>
      </c>
      <c r="D302" t="s">
        <v>39</v>
      </c>
      <c r="E302" t="s">
        <v>23</v>
      </c>
      <c r="F302" s="2">
        <v>630</v>
      </c>
      <c r="G302" s="3">
        <v>36</v>
      </c>
      <c r="H302">
        <f>VLOOKUP(Data1[[#This Row],[Product]],products[#All],2,0)</f>
        <v>6.49</v>
      </c>
      <c r="I302">
        <f>Data1[Cost per unit]*Data1[Units]</f>
        <v>233.64000000000001</v>
      </c>
      <c r="J302">
        <v>396.36</v>
      </c>
    </row>
    <row r="303" spans="3:10" x14ac:dyDescent="0.25">
      <c r="C303" t="s">
        <v>9</v>
      </c>
      <c r="D303" t="s">
        <v>35</v>
      </c>
      <c r="E303" t="s">
        <v>27</v>
      </c>
      <c r="F303" s="2">
        <v>2429</v>
      </c>
      <c r="G303" s="3">
        <v>144</v>
      </c>
      <c r="H303">
        <f>VLOOKUP(Data1[[#This Row],[Product]],products[#All],2,0)</f>
        <v>16.73</v>
      </c>
      <c r="I303">
        <f>Data1[Cost per unit]*Data1[Units]</f>
        <v>2409.12</v>
      </c>
      <c r="J303">
        <v>19.880000000000109</v>
      </c>
    </row>
    <row r="304" spans="3:10" x14ac:dyDescent="0.25">
      <c r="C304" t="s">
        <v>9</v>
      </c>
      <c r="D304" t="s">
        <v>36</v>
      </c>
      <c r="E304" t="s">
        <v>25</v>
      </c>
      <c r="F304" s="2">
        <v>2142</v>
      </c>
      <c r="G304" s="3">
        <v>114</v>
      </c>
      <c r="H304">
        <f>VLOOKUP(Data1[[#This Row],[Product]],products[#All],2,0)</f>
        <v>13.15</v>
      </c>
      <c r="I304">
        <f>Data1[Cost per unit]*Data1[Units]</f>
        <v>1499.1000000000001</v>
      </c>
      <c r="J304">
        <v>642.89999999999986</v>
      </c>
    </row>
    <row r="305" spans="3:10" x14ac:dyDescent="0.25">
      <c r="C305" t="s">
        <v>7</v>
      </c>
      <c r="D305" t="s">
        <v>37</v>
      </c>
      <c r="E305" t="s">
        <v>30</v>
      </c>
      <c r="F305" s="2">
        <v>6454</v>
      </c>
      <c r="G305" s="3">
        <v>54</v>
      </c>
      <c r="H305">
        <f>VLOOKUP(Data1[[#This Row],[Product]],products[#All],2,0)</f>
        <v>14.49</v>
      </c>
      <c r="I305">
        <f>Data1[Cost per unit]*Data1[Units]</f>
        <v>782.46</v>
      </c>
      <c r="J305">
        <v>5671.54</v>
      </c>
    </row>
    <row r="306" spans="3:10" x14ac:dyDescent="0.25">
      <c r="C306" t="s">
        <v>7</v>
      </c>
      <c r="D306" t="s">
        <v>37</v>
      </c>
      <c r="E306" t="s">
        <v>16</v>
      </c>
      <c r="F306" s="2">
        <v>4487</v>
      </c>
      <c r="G306" s="3">
        <v>333</v>
      </c>
      <c r="H306">
        <f>VLOOKUP(Data1[[#This Row],[Product]],products[#All],2,0)</f>
        <v>8.7899999999999991</v>
      </c>
      <c r="I306">
        <f>Data1[Cost per unit]*Data1[Units]</f>
        <v>2927.0699999999997</v>
      </c>
      <c r="J306">
        <v>1559.9300000000003</v>
      </c>
    </row>
    <row r="307" spans="3:10" x14ac:dyDescent="0.25">
      <c r="C307" t="s">
        <v>3</v>
      </c>
      <c r="D307" t="s">
        <v>37</v>
      </c>
      <c r="E307" t="s">
        <v>4</v>
      </c>
      <c r="F307" s="2">
        <v>938</v>
      </c>
      <c r="G307" s="3">
        <v>366</v>
      </c>
      <c r="H307">
        <f>VLOOKUP(Data1[[#This Row],[Product]],products[#All],2,0)</f>
        <v>11.88</v>
      </c>
      <c r="I307">
        <f>Data1[Cost per unit]*Data1[Units]</f>
        <v>4348.08</v>
      </c>
      <c r="J307">
        <v>-3410.08</v>
      </c>
    </row>
    <row r="308" spans="3:10" x14ac:dyDescent="0.25">
      <c r="C308" t="s">
        <v>3</v>
      </c>
      <c r="D308" t="s">
        <v>38</v>
      </c>
      <c r="E308" t="s">
        <v>26</v>
      </c>
      <c r="F308" s="2">
        <v>8841</v>
      </c>
      <c r="G308" s="3">
        <v>303</v>
      </c>
      <c r="H308">
        <f>VLOOKUP(Data1[[#This Row],[Product]],products[#All],2,0)</f>
        <v>5.6</v>
      </c>
      <c r="I308">
        <f>Data1[Cost per unit]*Data1[Units]</f>
        <v>1696.8</v>
      </c>
      <c r="J308">
        <v>7144.2</v>
      </c>
    </row>
    <row r="309" spans="3:10" x14ac:dyDescent="0.25">
      <c r="C309" t="s">
        <v>2</v>
      </c>
      <c r="D309" t="s">
        <v>39</v>
      </c>
      <c r="E309" t="s">
        <v>33</v>
      </c>
      <c r="F309" s="2">
        <v>4018</v>
      </c>
      <c r="G309" s="3">
        <v>126</v>
      </c>
      <c r="H309">
        <f>VLOOKUP(Data1[[#This Row],[Product]],products[#All],2,0)</f>
        <v>12.37</v>
      </c>
      <c r="I309">
        <f>Data1[Cost per unit]*Data1[Units]</f>
        <v>1558.62</v>
      </c>
      <c r="J309">
        <v>2459.38</v>
      </c>
    </row>
    <row r="310" spans="3:10" x14ac:dyDescent="0.25">
      <c r="C310" t="s">
        <v>41</v>
      </c>
      <c r="D310" t="s">
        <v>37</v>
      </c>
      <c r="E310" t="s">
        <v>15</v>
      </c>
      <c r="F310" s="2">
        <v>714</v>
      </c>
      <c r="G310" s="3">
        <v>231</v>
      </c>
      <c r="H310">
        <f>VLOOKUP(Data1[[#This Row],[Product]],products[#All],2,0)</f>
        <v>11.73</v>
      </c>
      <c r="I310">
        <f>Data1[Cost per unit]*Data1[Units]</f>
        <v>2709.63</v>
      </c>
      <c r="J310">
        <v>-1995.63</v>
      </c>
    </row>
    <row r="311" spans="3:10" x14ac:dyDescent="0.25">
      <c r="C311" t="s">
        <v>9</v>
      </c>
      <c r="D311" t="s">
        <v>38</v>
      </c>
      <c r="E311" t="s">
        <v>25</v>
      </c>
      <c r="F311" s="2">
        <v>3850</v>
      </c>
      <c r="G311" s="3">
        <v>102</v>
      </c>
      <c r="H311">
        <f>VLOOKUP(Data1[[#This Row],[Product]],products[#All],2,0)</f>
        <v>13.15</v>
      </c>
      <c r="I311">
        <f>Data1[Cost per unit]*Data1[Units]</f>
        <v>1341.3</v>
      </c>
      <c r="J311">
        <v>2508.6999999999998</v>
      </c>
    </row>
    <row r="312" spans="3:10" x14ac:dyDescent="0.25">
      <c r="F312" s="2"/>
      <c r="G312" s="3"/>
    </row>
    <row r="313" spans="3:10" x14ac:dyDescent="0.25">
      <c r="F313" s="2"/>
      <c r="G313" s="3"/>
    </row>
    <row r="314" spans="3:10" x14ac:dyDescent="0.25">
      <c r="F314" s="2"/>
      <c r="G314" s="3"/>
    </row>
    <row r="315" spans="3:10" x14ac:dyDescent="0.25">
      <c r="F315" s="2"/>
      <c r="G315" s="3"/>
    </row>
    <row r="316" spans="3:10" x14ac:dyDescent="0.25">
      <c r="F316" s="2"/>
      <c r="G316" s="3"/>
    </row>
    <row r="317" spans="3:10" x14ac:dyDescent="0.25">
      <c r="F317" s="2"/>
      <c r="G317" s="3"/>
    </row>
    <row r="318" spans="3:10" x14ac:dyDescent="0.25">
      <c r="F318" s="2"/>
      <c r="G318" s="3"/>
    </row>
    <row r="319" spans="3:10" x14ac:dyDescent="0.25">
      <c r="F319" s="2"/>
      <c r="G319" s="3"/>
    </row>
    <row r="320" spans="3:10" x14ac:dyDescent="0.25">
      <c r="F320" s="2"/>
      <c r="G320" s="3"/>
    </row>
    <row r="321" spans="6:7" x14ac:dyDescent="0.25">
      <c r="F321" s="2"/>
      <c r="G321" s="3"/>
    </row>
    <row r="322" spans="6:7" x14ac:dyDescent="0.25">
      <c r="F322" s="2"/>
      <c r="G322" s="3"/>
    </row>
    <row r="323" spans="6:7" x14ac:dyDescent="0.25">
      <c r="F323" s="2"/>
      <c r="G323" s="3"/>
    </row>
    <row r="324" spans="6:7" x14ac:dyDescent="0.25">
      <c r="F324" s="2"/>
      <c r="G324" s="3"/>
    </row>
    <row r="325" spans="6:7" x14ac:dyDescent="0.25">
      <c r="F325" s="2"/>
      <c r="G325" s="3"/>
    </row>
    <row r="326" spans="6:7" x14ac:dyDescent="0.25">
      <c r="F326" s="2"/>
      <c r="G326" s="3"/>
    </row>
    <row r="327" spans="6:7" x14ac:dyDescent="0.25">
      <c r="F327" s="2"/>
      <c r="G327" s="3"/>
    </row>
    <row r="328" spans="6:7" x14ac:dyDescent="0.25">
      <c r="F328" s="2"/>
      <c r="G328" s="3"/>
    </row>
    <row r="329" spans="6:7" x14ac:dyDescent="0.25">
      <c r="F329" s="2"/>
      <c r="G329" s="3"/>
    </row>
    <row r="330" spans="6:7" x14ac:dyDescent="0.25">
      <c r="F330" s="2"/>
      <c r="G330" s="3"/>
    </row>
    <row r="331" spans="6:7" x14ac:dyDescent="0.25">
      <c r="F331" s="2"/>
      <c r="G331" s="3"/>
    </row>
    <row r="332" spans="6:7" x14ac:dyDescent="0.25">
      <c r="F332" s="2"/>
      <c r="G332" s="3"/>
    </row>
    <row r="333" spans="6:7" x14ac:dyDescent="0.25">
      <c r="F333" s="2"/>
      <c r="G333" s="3"/>
    </row>
    <row r="334" spans="6:7" x14ac:dyDescent="0.25">
      <c r="F334" s="2"/>
      <c r="G334" s="3"/>
    </row>
    <row r="335" spans="6:7" x14ac:dyDescent="0.25">
      <c r="F335" s="2"/>
      <c r="G335" s="3"/>
    </row>
    <row r="336" spans="6:7" x14ac:dyDescent="0.25">
      <c r="F336" s="2"/>
      <c r="G336" s="3"/>
    </row>
    <row r="337" spans="6:7" x14ac:dyDescent="0.25">
      <c r="F337" s="2"/>
      <c r="G337" s="3"/>
    </row>
    <row r="338" spans="6:7" x14ac:dyDescent="0.25">
      <c r="F338" s="2"/>
      <c r="G338" s="3"/>
    </row>
    <row r="339" spans="6:7" x14ac:dyDescent="0.25">
      <c r="F339" s="2"/>
      <c r="G339" s="3"/>
    </row>
    <row r="340" spans="6:7" x14ac:dyDescent="0.25">
      <c r="F340" s="2"/>
      <c r="G340" s="3"/>
    </row>
    <row r="341" spans="6:7" x14ac:dyDescent="0.25">
      <c r="F341" s="2"/>
      <c r="G341" s="3"/>
    </row>
    <row r="342" spans="6:7" x14ac:dyDescent="0.25">
      <c r="F342" s="2"/>
      <c r="G342" s="3"/>
    </row>
    <row r="343" spans="6:7" x14ac:dyDescent="0.25">
      <c r="F343" s="2"/>
      <c r="G343" s="3"/>
    </row>
    <row r="344" spans="6:7" x14ac:dyDescent="0.25">
      <c r="F344" s="2"/>
      <c r="G344" s="3"/>
    </row>
    <row r="345" spans="6:7" x14ac:dyDescent="0.25">
      <c r="F345" s="2"/>
      <c r="G345" s="3"/>
    </row>
    <row r="346" spans="6:7" x14ac:dyDescent="0.25">
      <c r="F346" s="2"/>
      <c r="G346" s="3"/>
    </row>
    <row r="347" spans="6:7" x14ac:dyDescent="0.25">
      <c r="F347" s="2"/>
      <c r="G347" s="3"/>
    </row>
    <row r="348" spans="6:7" x14ac:dyDescent="0.25">
      <c r="F348" s="2"/>
      <c r="G348" s="3"/>
    </row>
    <row r="349" spans="6:7" x14ac:dyDescent="0.25">
      <c r="F349" s="2"/>
      <c r="G349" s="3"/>
    </row>
    <row r="350" spans="6:7" x14ac:dyDescent="0.25">
      <c r="F350" s="2"/>
      <c r="G350" s="3"/>
    </row>
    <row r="351" spans="6:7" x14ac:dyDescent="0.25">
      <c r="F351" s="2"/>
      <c r="G351" s="3"/>
    </row>
    <row r="352" spans="6:7" x14ac:dyDescent="0.25">
      <c r="F352" s="2"/>
      <c r="G352" s="3"/>
    </row>
    <row r="353" spans="6:7" x14ac:dyDescent="0.25">
      <c r="F353" s="2"/>
      <c r="G353" s="3"/>
    </row>
    <row r="354" spans="6:7" x14ac:dyDescent="0.25">
      <c r="F354" s="2"/>
      <c r="G354" s="3"/>
    </row>
    <row r="355" spans="6:7" x14ac:dyDescent="0.25">
      <c r="F355" s="2"/>
      <c r="G355" s="3"/>
    </row>
    <row r="356" spans="6:7" x14ac:dyDescent="0.25">
      <c r="F356" s="2"/>
      <c r="G356" s="3"/>
    </row>
    <row r="357" spans="6:7" x14ac:dyDescent="0.25">
      <c r="F357" s="2"/>
      <c r="G357" s="3"/>
    </row>
    <row r="358" spans="6:7" x14ac:dyDescent="0.25">
      <c r="F358" s="2"/>
      <c r="G358" s="3"/>
    </row>
    <row r="359" spans="6:7" x14ac:dyDescent="0.25">
      <c r="F359" s="2"/>
      <c r="G359" s="3"/>
    </row>
    <row r="360" spans="6:7" x14ac:dyDescent="0.25">
      <c r="F360" s="2"/>
      <c r="G360" s="3"/>
    </row>
    <row r="361" spans="6:7" x14ac:dyDescent="0.25">
      <c r="F361" s="2"/>
      <c r="G361" s="3"/>
    </row>
    <row r="362" spans="6:7" x14ac:dyDescent="0.25">
      <c r="F362" s="2"/>
      <c r="G362" s="3"/>
    </row>
    <row r="363" spans="6:7" x14ac:dyDescent="0.25">
      <c r="F363" s="2"/>
      <c r="G363" s="3"/>
    </row>
    <row r="364" spans="6:7" x14ac:dyDescent="0.25">
      <c r="F364" s="2"/>
      <c r="G364" s="3"/>
    </row>
    <row r="365" spans="6:7" x14ac:dyDescent="0.25">
      <c r="F365" s="2"/>
      <c r="G365" s="3"/>
    </row>
    <row r="366" spans="6:7" x14ac:dyDescent="0.25">
      <c r="F366" s="2"/>
      <c r="G366" s="3"/>
    </row>
    <row r="367" spans="6:7" x14ac:dyDescent="0.25">
      <c r="F367" s="2"/>
      <c r="G367" s="3"/>
    </row>
    <row r="368" spans="6:7" x14ac:dyDescent="0.25">
      <c r="F368" s="2"/>
      <c r="G368" s="3"/>
    </row>
    <row r="369" spans="6:7" x14ac:dyDescent="0.25">
      <c r="F369" s="2"/>
      <c r="G369" s="3"/>
    </row>
    <row r="370" spans="6:7" x14ac:dyDescent="0.25">
      <c r="F370" s="2"/>
      <c r="G370" s="3"/>
    </row>
    <row r="371" spans="6:7" x14ac:dyDescent="0.25">
      <c r="F371" s="2"/>
      <c r="G371" s="3"/>
    </row>
    <row r="372" spans="6:7" x14ac:dyDescent="0.25">
      <c r="F372" s="2"/>
      <c r="G372" s="3"/>
    </row>
    <row r="373" spans="6:7" x14ac:dyDescent="0.25">
      <c r="F373" s="2"/>
      <c r="G373" s="3"/>
    </row>
    <row r="374" spans="6:7" x14ac:dyDescent="0.25">
      <c r="F374" s="2"/>
      <c r="G374" s="3"/>
    </row>
    <row r="375" spans="6:7" x14ac:dyDescent="0.25">
      <c r="F375" s="2"/>
      <c r="G375" s="3"/>
    </row>
    <row r="376" spans="6:7" x14ac:dyDescent="0.25">
      <c r="F376" s="2"/>
      <c r="G376" s="3"/>
    </row>
    <row r="377" spans="6:7" x14ac:dyDescent="0.25">
      <c r="F377" s="2"/>
      <c r="G377" s="3"/>
    </row>
    <row r="378" spans="6:7" x14ac:dyDescent="0.25">
      <c r="F378" s="2"/>
      <c r="G378" s="3"/>
    </row>
    <row r="379" spans="6:7" x14ac:dyDescent="0.25">
      <c r="F379" s="2"/>
      <c r="G379" s="3"/>
    </row>
    <row r="380" spans="6:7" x14ac:dyDescent="0.25">
      <c r="F380" s="2"/>
      <c r="G380" s="3"/>
    </row>
    <row r="381" spans="6:7" x14ac:dyDescent="0.25">
      <c r="F381" s="2"/>
      <c r="G381" s="3"/>
    </row>
    <row r="382" spans="6:7" x14ac:dyDescent="0.25">
      <c r="F382" s="2"/>
      <c r="G382" s="3"/>
    </row>
    <row r="383" spans="6:7" x14ac:dyDescent="0.25">
      <c r="F383" s="2"/>
      <c r="G383" s="3"/>
    </row>
    <row r="384" spans="6:7" x14ac:dyDescent="0.25">
      <c r="F384" s="2"/>
      <c r="G384" s="3"/>
    </row>
    <row r="385" spans="6:7" x14ac:dyDescent="0.25">
      <c r="F385" s="2"/>
      <c r="G385" s="3"/>
    </row>
    <row r="386" spans="6:7" x14ac:dyDescent="0.25">
      <c r="F386" s="2"/>
      <c r="G386" s="3"/>
    </row>
    <row r="387" spans="6:7" x14ac:dyDescent="0.25">
      <c r="F387" s="2"/>
      <c r="G387" s="3"/>
    </row>
    <row r="388" spans="6:7" x14ac:dyDescent="0.25">
      <c r="F388" s="2"/>
      <c r="G388" s="3"/>
    </row>
    <row r="389" spans="6:7" x14ac:dyDescent="0.25">
      <c r="F389" s="2"/>
      <c r="G389" s="3"/>
    </row>
    <row r="390" spans="6:7" x14ac:dyDescent="0.25">
      <c r="F390" s="2"/>
      <c r="G390" s="3"/>
    </row>
    <row r="391" spans="6:7" x14ac:dyDescent="0.25">
      <c r="F391" s="2"/>
      <c r="G391" s="3"/>
    </row>
    <row r="392" spans="6:7" x14ac:dyDescent="0.25">
      <c r="F392" s="2"/>
      <c r="G392" s="3"/>
    </row>
    <row r="393" spans="6:7" x14ac:dyDescent="0.25">
      <c r="F393" s="2"/>
      <c r="G393" s="3"/>
    </row>
    <row r="394" spans="6:7" x14ac:dyDescent="0.25">
      <c r="F394" s="2"/>
      <c r="G394" s="3"/>
    </row>
    <row r="395" spans="6:7" x14ac:dyDescent="0.25">
      <c r="F395" s="2"/>
      <c r="G395" s="3"/>
    </row>
    <row r="396" spans="6:7" x14ac:dyDescent="0.25">
      <c r="F396" s="2"/>
      <c r="G396" s="3"/>
    </row>
    <row r="397" spans="6:7" x14ac:dyDescent="0.25">
      <c r="F397" s="2"/>
      <c r="G397" s="3"/>
    </row>
    <row r="398" spans="6:7" x14ac:dyDescent="0.25">
      <c r="F398" s="2"/>
      <c r="G398" s="3"/>
    </row>
    <row r="399" spans="6:7" x14ac:dyDescent="0.25">
      <c r="F399" s="2"/>
      <c r="G399" s="3"/>
    </row>
    <row r="400" spans="6:7" x14ac:dyDescent="0.25">
      <c r="F400" s="2"/>
      <c r="G400" s="3"/>
    </row>
    <row r="401" spans="6:7" x14ac:dyDescent="0.25">
      <c r="F401" s="2"/>
      <c r="G401" s="3"/>
    </row>
    <row r="402" spans="6:7" x14ac:dyDescent="0.25">
      <c r="F402" s="2"/>
      <c r="G402" s="3"/>
    </row>
    <row r="403" spans="6:7" x14ac:dyDescent="0.25">
      <c r="F403" s="2"/>
      <c r="G403" s="3"/>
    </row>
    <row r="404" spans="6:7" x14ac:dyDescent="0.25">
      <c r="F404" s="2"/>
      <c r="G404" s="3"/>
    </row>
    <row r="405" spans="6:7" x14ac:dyDescent="0.25">
      <c r="F405" s="2"/>
      <c r="G405" s="3"/>
    </row>
    <row r="406" spans="6:7" x14ac:dyDescent="0.25">
      <c r="F406" s="2"/>
      <c r="G406" s="3"/>
    </row>
    <row r="407" spans="6:7" x14ac:dyDescent="0.25">
      <c r="F407" s="2"/>
      <c r="G407" s="3"/>
    </row>
    <row r="408" spans="6:7" x14ac:dyDescent="0.25">
      <c r="F408" s="2"/>
      <c r="G408" s="3"/>
    </row>
    <row r="409" spans="6:7" x14ac:dyDescent="0.25">
      <c r="F409" s="2"/>
      <c r="G409" s="3"/>
    </row>
    <row r="410" spans="6:7" x14ac:dyDescent="0.25">
      <c r="F410" s="2"/>
      <c r="G410" s="3"/>
    </row>
    <row r="411" spans="6:7" x14ac:dyDescent="0.25">
      <c r="F411" s="2"/>
      <c r="G411" s="3"/>
    </row>
    <row r="412" spans="6:7" x14ac:dyDescent="0.25">
      <c r="F412" s="2"/>
      <c r="G412" s="3"/>
    </row>
    <row r="413" spans="6:7" x14ac:dyDescent="0.25">
      <c r="F413" s="2"/>
      <c r="G413" s="3"/>
    </row>
    <row r="414" spans="6:7" x14ac:dyDescent="0.25">
      <c r="F414" s="2"/>
      <c r="G414" s="3"/>
    </row>
    <row r="415" spans="6:7" x14ac:dyDescent="0.25">
      <c r="F415" s="2"/>
      <c r="G415" s="3"/>
    </row>
    <row r="416" spans="6:7" x14ac:dyDescent="0.25">
      <c r="F416" s="2"/>
      <c r="G416" s="3"/>
    </row>
    <row r="417" spans="6:7" x14ac:dyDescent="0.25">
      <c r="F417" s="2"/>
      <c r="G417" s="3"/>
    </row>
    <row r="418" spans="6:7" x14ac:dyDescent="0.25">
      <c r="F418" s="2"/>
      <c r="G418" s="3"/>
    </row>
    <row r="419" spans="6:7" x14ac:dyDescent="0.25">
      <c r="F419" s="2"/>
      <c r="G419" s="3"/>
    </row>
    <row r="420" spans="6:7" x14ac:dyDescent="0.25">
      <c r="F420" s="2"/>
      <c r="G420" s="3"/>
    </row>
    <row r="421" spans="6:7" x14ac:dyDescent="0.25">
      <c r="F421" s="2"/>
      <c r="G421" s="3"/>
    </row>
    <row r="422" spans="6:7" x14ac:dyDescent="0.25">
      <c r="F422" s="2"/>
      <c r="G422" s="3"/>
    </row>
    <row r="423" spans="6:7" x14ac:dyDescent="0.25">
      <c r="F423" s="2"/>
      <c r="G423" s="3"/>
    </row>
    <row r="424" spans="6:7" x14ac:dyDescent="0.25">
      <c r="F424" s="2"/>
      <c r="G424" s="3"/>
    </row>
    <row r="425" spans="6:7" x14ac:dyDescent="0.25">
      <c r="F425" s="2"/>
      <c r="G425" s="3"/>
    </row>
    <row r="426" spans="6:7" x14ac:dyDescent="0.25">
      <c r="F426" s="2"/>
      <c r="G426" s="3"/>
    </row>
    <row r="427" spans="6:7" x14ac:dyDescent="0.25">
      <c r="F427" s="2"/>
      <c r="G427" s="3"/>
    </row>
    <row r="428" spans="6:7" x14ac:dyDescent="0.25">
      <c r="F428" s="2"/>
      <c r="G428" s="3"/>
    </row>
    <row r="429" spans="6:7" x14ac:dyDescent="0.25">
      <c r="F429" s="2"/>
      <c r="G429" s="3"/>
    </row>
    <row r="430" spans="6:7" x14ac:dyDescent="0.25">
      <c r="F430" s="2"/>
      <c r="G430" s="3"/>
    </row>
    <row r="431" spans="6:7" x14ac:dyDescent="0.25">
      <c r="F431" s="2"/>
      <c r="G431" s="3"/>
    </row>
    <row r="432" spans="6:7" x14ac:dyDescent="0.25">
      <c r="F432" s="2"/>
      <c r="G432" s="3"/>
    </row>
    <row r="433" spans="6:7" x14ac:dyDescent="0.25">
      <c r="F433" s="2"/>
      <c r="G433" s="3"/>
    </row>
    <row r="434" spans="6:7" x14ac:dyDescent="0.25">
      <c r="F434" s="2"/>
      <c r="G434" s="3"/>
    </row>
    <row r="435" spans="6:7" x14ac:dyDescent="0.25">
      <c r="F435" s="2"/>
      <c r="G435" s="3"/>
    </row>
    <row r="436" spans="6:7" x14ac:dyDescent="0.25">
      <c r="F436" s="2"/>
      <c r="G436" s="3"/>
    </row>
    <row r="437" spans="6:7" x14ac:dyDescent="0.25">
      <c r="F437" s="2"/>
      <c r="G437" s="3"/>
    </row>
    <row r="438" spans="6:7" x14ac:dyDescent="0.25">
      <c r="F438" s="2"/>
      <c r="G438" s="3"/>
    </row>
    <row r="439" spans="6:7" x14ac:dyDescent="0.25">
      <c r="F439" s="2"/>
      <c r="G439" s="3"/>
    </row>
    <row r="440" spans="6:7" x14ac:dyDescent="0.25">
      <c r="F440" s="2"/>
      <c r="G440" s="3"/>
    </row>
    <row r="441" spans="6:7" x14ac:dyDescent="0.25">
      <c r="F441" s="2"/>
      <c r="G441" s="3"/>
    </row>
    <row r="442" spans="6:7" x14ac:dyDescent="0.25">
      <c r="F442" s="2"/>
      <c r="G442" s="3"/>
    </row>
    <row r="443" spans="6:7" x14ac:dyDescent="0.25">
      <c r="F443" s="2"/>
      <c r="G443" s="3"/>
    </row>
    <row r="444" spans="6:7" x14ac:dyDescent="0.25">
      <c r="F444" s="2"/>
      <c r="G444" s="3"/>
    </row>
    <row r="445" spans="6:7" x14ac:dyDescent="0.25">
      <c r="F445" s="2"/>
      <c r="G445" s="3"/>
    </row>
    <row r="446" spans="6:7" x14ac:dyDescent="0.25">
      <c r="F446" s="2"/>
      <c r="G446" s="3"/>
    </row>
    <row r="447" spans="6:7" x14ac:dyDescent="0.25">
      <c r="F447" s="2"/>
      <c r="G447" s="3"/>
    </row>
    <row r="448" spans="6:7" x14ac:dyDescent="0.25">
      <c r="F448" s="2"/>
      <c r="G448" s="3"/>
    </row>
    <row r="449" spans="6:7" x14ac:dyDescent="0.25">
      <c r="F449" s="2"/>
      <c r="G449" s="3"/>
    </row>
    <row r="450" spans="6:7" x14ac:dyDescent="0.25">
      <c r="F450" s="2"/>
      <c r="G450" s="3"/>
    </row>
    <row r="451" spans="6:7" x14ac:dyDescent="0.25">
      <c r="F451" s="2"/>
      <c r="G451" s="3"/>
    </row>
    <row r="452" spans="6:7" x14ac:dyDescent="0.25">
      <c r="F452" s="2"/>
      <c r="G452" s="3"/>
    </row>
    <row r="453" spans="6:7" x14ac:dyDescent="0.25">
      <c r="F453" s="2"/>
      <c r="G453" s="3"/>
    </row>
    <row r="454" spans="6:7" x14ac:dyDescent="0.25">
      <c r="F454" s="2"/>
      <c r="G454" s="3"/>
    </row>
    <row r="455" spans="6:7" x14ac:dyDescent="0.25">
      <c r="F455" s="2"/>
      <c r="G455" s="3"/>
    </row>
    <row r="456" spans="6:7" x14ac:dyDescent="0.25">
      <c r="F456" s="2"/>
      <c r="G456" s="3"/>
    </row>
    <row r="457" spans="6:7" x14ac:dyDescent="0.25">
      <c r="F457" s="2"/>
      <c r="G457" s="3"/>
    </row>
    <row r="458" spans="6:7" x14ac:dyDescent="0.25">
      <c r="F458" s="2"/>
      <c r="G458" s="3"/>
    </row>
    <row r="459" spans="6:7" x14ac:dyDescent="0.25">
      <c r="F459" s="2"/>
      <c r="G459" s="3"/>
    </row>
    <row r="460" spans="6:7" x14ac:dyDescent="0.25">
      <c r="F460" s="2"/>
      <c r="G460" s="3"/>
    </row>
    <row r="461" spans="6:7" x14ac:dyDescent="0.25">
      <c r="F461" s="2"/>
      <c r="G461" s="3"/>
    </row>
    <row r="462" spans="6:7" x14ac:dyDescent="0.25">
      <c r="F462" s="2"/>
      <c r="G462" s="3"/>
    </row>
    <row r="463" spans="6:7" x14ac:dyDescent="0.25">
      <c r="F463" s="2"/>
      <c r="G463" s="3"/>
    </row>
    <row r="464" spans="6:7" x14ac:dyDescent="0.25">
      <c r="F464" s="2"/>
      <c r="G464" s="3"/>
    </row>
    <row r="465" spans="6:7" x14ac:dyDescent="0.25">
      <c r="F465" s="2"/>
      <c r="G465" s="3"/>
    </row>
    <row r="466" spans="6:7" x14ac:dyDescent="0.25">
      <c r="F466" s="2"/>
      <c r="G466" s="3"/>
    </row>
    <row r="467" spans="6:7" x14ac:dyDescent="0.25">
      <c r="F467" s="2"/>
      <c r="G467" s="3"/>
    </row>
    <row r="468" spans="6:7" x14ac:dyDescent="0.25">
      <c r="F468" s="2"/>
      <c r="G468" s="3"/>
    </row>
    <row r="469" spans="6:7" x14ac:dyDescent="0.25">
      <c r="F469" s="2"/>
      <c r="G469" s="3"/>
    </row>
    <row r="470" spans="6:7" x14ac:dyDescent="0.25">
      <c r="F470" s="2"/>
      <c r="G470" s="3"/>
    </row>
    <row r="471" spans="6:7" x14ac:dyDescent="0.25">
      <c r="F471" s="2"/>
      <c r="G471" s="3"/>
    </row>
    <row r="472" spans="6:7" x14ac:dyDescent="0.25">
      <c r="F472" s="2"/>
      <c r="G472" s="3"/>
    </row>
    <row r="473" spans="6:7" x14ac:dyDescent="0.25">
      <c r="F473" s="2"/>
      <c r="G473" s="3"/>
    </row>
    <row r="474" spans="6:7" x14ac:dyDescent="0.25">
      <c r="F474" s="2"/>
      <c r="G474" s="3"/>
    </row>
    <row r="475" spans="6:7" x14ac:dyDescent="0.25">
      <c r="F475" s="2"/>
      <c r="G475" s="3"/>
    </row>
    <row r="476" spans="6:7" x14ac:dyDescent="0.25">
      <c r="F476" s="2"/>
      <c r="G476" s="3"/>
    </row>
    <row r="477" spans="6:7" x14ac:dyDescent="0.25">
      <c r="F477" s="2"/>
      <c r="G477" s="3"/>
    </row>
    <row r="478" spans="6:7" x14ac:dyDescent="0.25">
      <c r="F478" s="2"/>
      <c r="G478" s="3"/>
    </row>
    <row r="479" spans="6:7" x14ac:dyDescent="0.25">
      <c r="F479" s="2"/>
      <c r="G479" s="3"/>
    </row>
    <row r="480" spans="6:7" x14ac:dyDescent="0.25">
      <c r="F480" s="2"/>
      <c r="G480" s="3"/>
    </row>
    <row r="481" spans="6:7" x14ac:dyDescent="0.25">
      <c r="F481" s="2"/>
      <c r="G481" s="3"/>
    </row>
    <row r="482" spans="6:7" x14ac:dyDescent="0.25">
      <c r="F482" s="2"/>
      <c r="G482" s="3"/>
    </row>
    <row r="483" spans="6:7" x14ac:dyDescent="0.25">
      <c r="F483" s="2"/>
      <c r="G483" s="3"/>
    </row>
    <row r="484" spans="6:7" x14ac:dyDescent="0.25">
      <c r="F484" s="2"/>
      <c r="G484" s="3"/>
    </row>
    <row r="485" spans="6:7" x14ac:dyDescent="0.25">
      <c r="F485" s="2"/>
      <c r="G485" s="3"/>
    </row>
    <row r="486" spans="6:7" x14ac:dyDescent="0.25">
      <c r="F486" s="2"/>
      <c r="G486" s="3"/>
    </row>
    <row r="487" spans="6:7" x14ac:dyDescent="0.25">
      <c r="F487" s="2"/>
      <c r="G487" s="3"/>
    </row>
    <row r="488" spans="6:7" x14ac:dyDescent="0.25">
      <c r="F488" s="2"/>
      <c r="G488" s="3"/>
    </row>
    <row r="489" spans="6:7" x14ac:dyDescent="0.25">
      <c r="F489" s="2"/>
      <c r="G489" s="3"/>
    </row>
    <row r="490" spans="6:7" x14ac:dyDescent="0.25">
      <c r="F490" s="2"/>
      <c r="G490" s="3"/>
    </row>
    <row r="491" spans="6:7" x14ac:dyDescent="0.25">
      <c r="F491" s="2"/>
      <c r="G491" s="3"/>
    </row>
    <row r="492" spans="6:7" x14ac:dyDescent="0.25">
      <c r="F492" s="2"/>
      <c r="G492" s="3"/>
    </row>
    <row r="493" spans="6:7" x14ac:dyDescent="0.25">
      <c r="F493" s="2"/>
      <c r="G493" s="3"/>
    </row>
    <row r="494" spans="6:7" x14ac:dyDescent="0.25">
      <c r="F494" s="2"/>
      <c r="G494" s="3"/>
    </row>
    <row r="495" spans="6:7" x14ac:dyDescent="0.25">
      <c r="F495" s="2"/>
      <c r="G495" s="3"/>
    </row>
    <row r="496" spans="6:7" x14ac:dyDescent="0.25">
      <c r="F496" s="2"/>
      <c r="G496" s="3"/>
    </row>
    <row r="497" spans="6:7" x14ac:dyDescent="0.25">
      <c r="F497" s="2"/>
      <c r="G497" s="3"/>
    </row>
    <row r="498" spans="6:7" x14ac:dyDescent="0.25">
      <c r="F498" s="2"/>
      <c r="G498" s="3"/>
    </row>
    <row r="499" spans="6:7" x14ac:dyDescent="0.25">
      <c r="F499" s="2"/>
      <c r="G499" s="3"/>
    </row>
    <row r="500" spans="6:7" x14ac:dyDescent="0.25">
      <c r="F500" s="2"/>
      <c r="G500" s="3"/>
    </row>
    <row r="501" spans="6:7" x14ac:dyDescent="0.25">
      <c r="F501" s="2"/>
      <c r="G501" s="3"/>
    </row>
    <row r="502" spans="6:7" x14ac:dyDescent="0.25">
      <c r="F502" s="2"/>
      <c r="G502" s="3"/>
    </row>
    <row r="503" spans="6:7" x14ac:dyDescent="0.25">
      <c r="F503" s="2"/>
      <c r="G503" s="3"/>
    </row>
    <row r="504" spans="6:7" x14ac:dyDescent="0.25">
      <c r="F504" s="2"/>
      <c r="G504" s="3"/>
    </row>
    <row r="505" spans="6:7" x14ac:dyDescent="0.25">
      <c r="F505" s="2"/>
      <c r="G505" s="3"/>
    </row>
    <row r="506" spans="6:7" x14ac:dyDescent="0.25">
      <c r="F506" s="2"/>
      <c r="G506" s="3"/>
    </row>
    <row r="507" spans="6:7" x14ac:dyDescent="0.25">
      <c r="F507" s="2"/>
      <c r="G507" s="3"/>
    </row>
    <row r="508" spans="6:7" x14ac:dyDescent="0.25">
      <c r="F508" s="2"/>
      <c r="G508" s="3"/>
    </row>
    <row r="509" spans="6:7" x14ac:dyDescent="0.25">
      <c r="F509" s="2"/>
      <c r="G509" s="3"/>
    </row>
    <row r="510" spans="6:7" x14ac:dyDescent="0.25">
      <c r="F510" s="2"/>
      <c r="G510" s="3"/>
    </row>
    <row r="511" spans="6:7" x14ac:dyDescent="0.25">
      <c r="F511" s="2"/>
      <c r="G511" s="3"/>
    </row>
    <row r="512" spans="6:7" x14ac:dyDescent="0.25">
      <c r="F512" s="2"/>
      <c r="G512" s="3"/>
    </row>
    <row r="513" spans="6:7" x14ac:dyDescent="0.25">
      <c r="F513" s="2"/>
      <c r="G513" s="3"/>
    </row>
    <row r="514" spans="6:7" x14ac:dyDescent="0.25">
      <c r="F514" s="2"/>
      <c r="G514" s="3"/>
    </row>
    <row r="515" spans="6:7" x14ac:dyDescent="0.25">
      <c r="F515" s="2"/>
      <c r="G515" s="3"/>
    </row>
    <row r="516" spans="6:7" x14ac:dyDescent="0.25">
      <c r="F516" s="2"/>
      <c r="G516" s="3"/>
    </row>
    <row r="517" spans="6:7" x14ac:dyDescent="0.25">
      <c r="F517" s="2"/>
      <c r="G517" s="3"/>
    </row>
    <row r="518" spans="6:7" x14ac:dyDescent="0.25">
      <c r="F518" s="2"/>
      <c r="G518" s="3"/>
    </row>
    <row r="519" spans="6:7" x14ac:dyDescent="0.25">
      <c r="F519" s="2"/>
      <c r="G519" s="3"/>
    </row>
    <row r="520" spans="6:7" x14ac:dyDescent="0.25">
      <c r="F520" s="2"/>
      <c r="G520" s="3"/>
    </row>
    <row r="521" spans="6:7" x14ac:dyDescent="0.25">
      <c r="F521" s="2"/>
      <c r="G521" s="3"/>
    </row>
    <row r="522" spans="6:7" x14ac:dyDescent="0.25">
      <c r="F522" s="2"/>
      <c r="G522" s="3"/>
    </row>
    <row r="523" spans="6:7" x14ac:dyDescent="0.25">
      <c r="F523" s="2"/>
      <c r="G523" s="3"/>
    </row>
    <row r="524" spans="6:7" x14ac:dyDescent="0.25">
      <c r="F524" s="2"/>
      <c r="G524" s="3"/>
    </row>
    <row r="525" spans="6:7" x14ac:dyDescent="0.25">
      <c r="F525" s="2"/>
      <c r="G525" s="3"/>
    </row>
    <row r="526" spans="6:7" x14ac:dyDescent="0.25">
      <c r="F526" s="2"/>
      <c r="G526" s="3"/>
    </row>
    <row r="527" spans="6:7" x14ac:dyDescent="0.25">
      <c r="F527" s="2"/>
      <c r="G527" s="3"/>
    </row>
    <row r="528" spans="6:7" x14ac:dyDescent="0.25">
      <c r="F528" s="2"/>
      <c r="G528" s="3"/>
    </row>
    <row r="529" spans="6:7" x14ac:dyDescent="0.25">
      <c r="F529" s="2"/>
      <c r="G529" s="3"/>
    </row>
    <row r="530" spans="6:7" x14ac:dyDescent="0.25">
      <c r="F530" s="2"/>
      <c r="G530" s="3"/>
    </row>
    <row r="531" spans="6:7" x14ac:dyDescent="0.25">
      <c r="F531" s="2"/>
      <c r="G531" s="3"/>
    </row>
    <row r="532" spans="6:7" x14ac:dyDescent="0.25">
      <c r="F532" s="2"/>
      <c r="G532" s="3"/>
    </row>
    <row r="533" spans="6:7" x14ac:dyDescent="0.25">
      <c r="F533" s="2"/>
      <c r="G533" s="3"/>
    </row>
    <row r="534" spans="6:7" x14ac:dyDescent="0.25">
      <c r="F534" s="2"/>
      <c r="G534" s="3"/>
    </row>
    <row r="535" spans="6:7" x14ac:dyDescent="0.25">
      <c r="F535" s="2"/>
      <c r="G535" s="3"/>
    </row>
    <row r="536" spans="6:7" x14ac:dyDescent="0.25">
      <c r="F536" s="2"/>
      <c r="G536" s="3"/>
    </row>
    <row r="537" spans="6:7" x14ac:dyDescent="0.25">
      <c r="F537" s="2"/>
      <c r="G537" s="3"/>
    </row>
    <row r="538" spans="6:7" x14ac:dyDescent="0.25">
      <c r="F538" s="2"/>
      <c r="G538" s="3"/>
    </row>
    <row r="539" spans="6:7" x14ac:dyDescent="0.25">
      <c r="F539" s="2"/>
      <c r="G539" s="3"/>
    </row>
    <row r="540" spans="6:7" x14ac:dyDescent="0.25">
      <c r="F540" s="2"/>
      <c r="G540" s="3"/>
    </row>
    <row r="541" spans="6:7" x14ac:dyDescent="0.25">
      <c r="F541" s="2"/>
      <c r="G541" s="3"/>
    </row>
    <row r="542" spans="6:7" x14ac:dyDescent="0.25">
      <c r="F542" s="2"/>
      <c r="G542" s="3"/>
    </row>
    <row r="543" spans="6:7" x14ac:dyDescent="0.25">
      <c r="F543" s="2"/>
      <c r="G543" s="3"/>
    </row>
    <row r="544" spans="6:7" x14ac:dyDescent="0.25">
      <c r="F544" s="2"/>
      <c r="G544" s="3"/>
    </row>
    <row r="545" spans="6:7" x14ac:dyDescent="0.25">
      <c r="F545" s="2"/>
      <c r="G545" s="3"/>
    </row>
    <row r="546" spans="6:7" x14ac:dyDescent="0.25">
      <c r="F546" s="2"/>
      <c r="G546" s="3"/>
    </row>
    <row r="547" spans="6:7" x14ac:dyDescent="0.25">
      <c r="F547" s="2"/>
      <c r="G547" s="3"/>
    </row>
    <row r="548" spans="6:7" x14ac:dyDescent="0.25">
      <c r="F548" s="2"/>
      <c r="G548" s="3"/>
    </row>
    <row r="549" spans="6:7" x14ac:dyDescent="0.25">
      <c r="F549" s="2"/>
      <c r="G549" s="3"/>
    </row>
    <row r="550" spans="6:7" x14ac:dyDescent="0.25">
      <c r="F550" s="2"/>
      <c r="G550" s="3"/>
    </row>
    <row r="551" spans="6:7" x14ac:dyDescent="0.25">
      <c r="F551" s="2"/>
      <c r="G551" s="3"/>
    </row>
    <row r="552" spans="6:7" x14ac:dyDescent="0.25">
      <c r="F552" s="2"/>
      <c r="G552" s="3"/>
    </row>
    <row r="553" spans="6:7" x14ac:dyDescent="0.25">
      <c r="F553" s="2"/>
      <c r="G553" s="3"/>
    </row>
    <row r="554" spans="6:7" x14ac:dyDescent="0.25">
      <c r="F554" s="2"/>
      <c r="G554" s="3"/>
    </row>
    <row r="555" spans="6:7" x14ac:dyDescent="0.25">
      <c r="F555" s="2"/>
      <c r="G555" s="3"/>
    </row>
    <row r="556" spans="6:7" x14ac:dyDescent="0.25">
      <c r="F556" s="2"/>
      <c r="G556" s="3"/>
    </row>
    <row r="557" spans="6:7" x14ac:dyDescent="0.25">
      <c r="F557" s="2"/>
      <c r="G557" s="3"/>
    </row>
    <row r="558" spans="6:7" x14ac:dyDescent="0.25">
      <c r="F558" s="2"/>
      <c r="G558" s="3"/>
    </row>
    <row r="559" spans="6:7" x14ac:dyDescent="0.25">
      <c r="F559" s="2"/>
      <c r="G559" s="3"/>
    </row>
    <row r="560" spans="6:7" x14ac:dyDescent="0.25">
      <c r="F560" s="2"/>
      <c r="G560" s="3"/>
    </row>
    <row r="561" spans="6:7" x14ac:dyDescent="0.25">
      <c r="F561" s="2"/>
      <c r="G561" s="3"/>
    </row>
    <row r="562" spans="6:7" x14ac:dyDescent="0.25">
      <c r="F562" s="2"/>
      <c r="G562" s="3"/>
    </row>
    <row r="563" spans="6:7" x14ac:dyDescent="0.25">
      <c r="F563" s="2"/>
      <c r="G563" s="3"/>
    </row>
    <row r="564" spans="6:7" x14ac:dyDescent="0.25">
      <c r="F564" s="2"/>
      <c r="G564" s="3"/>
    </row>
    <row r="565" spans="6:7" x14ac:dyDescent="0.25">
      <c r="F565" s="2"/>
      <c r="G565" s="3"/>
    </row>
    <row r="566" spans="6:7" x14ac:dyDescent="0.25">
      <c r="F566" s="2"/>
      <c r="G566" s="3"/>
    </row>
    <row r="567" spans="6:7" x14ac:dyDescent="0.25">
      <c r="F567" s="2"/>
      <c r="G567" s="3"/>
    </row>
    <row r="568" spans="6:7" x14ac:dyDescent="0.25">
      <c r="F568" s="2"/>
      <c r="G568" s="3"/>
    </row>
    <row r="569" spans="6:7" x14ac:dyDescent="0.25">
      <c r="F569" s="2"/>
      <c r="G569" s="3"/>
    </row>
    <row r="570" spans="6:7" x14ac:dyDescent="0.25">
      <c r="F570" s="2"/>
      <c r="G570" s="3"/>
    </row>
    <row r="571" spans="6:7" x14ac:dyDescent="0.25">
      <c r="F571" s="2"/>
      <c r="G571" s="3"/>
    </row>
    <row r="572" spans="6:7" x14ac:dyDescent="0.25">
      <c r="F572" s="2"/>
      <c r="G572" s="3"/>
    </row>
    <row r="573" spans="6:7" x14ac:dyDescent="0.25">
      <c r="F573" s="2"/>
      <c r="G573" s="3"/>
    </row>
    <row r="574" spans="6:7" x14ac:dyDescent="0.25">
      <c r="F574" s="2"/>
      <c r="G574" s="3"/>
    </row>
    <row r="575" spans="6:7" x14ac:dyDescent="0.25">
      <c r="F575" s="2"/>
      <c r="G575" s="3"/>
    </row>
    <row r="576" spans="6:7" x14ac:dyDescent="0.25">
      <c r="F576" s="2"/>
      <c r="G576" s="3"/>
    </row>
    <row r="577" spans="6:7" x14ac:dyDescent="0.25">
      <c r="F577" s="2"/>
      <c r="G577" s="3"/>
    </row>
    <row r="578" spans="6:7" x14ac:dyDescent="0.25">
      <c r="F578" s="2"/>
      <c r="G578" s="3"/>
    </row>
    <row r="579" spans="6:7" x14ac:dyDescent="0.25">
      <c r="F579" s="2"/>
      <c r="G579" s="3"/>
    </row>
    <row r="580" spans="6:7" x14ac:dyDescent="0.25">
      <c r="F580" s="2"/>
      <c r="G580" s="3"/>
    </row>
    <row r="581" spans="6:7" x14ac:dyDescent="0.25">
      <c r="F581" s="2"/>
      <c r="G581" s="3"/>
    </row>
    <row r="582" spans="6:7" x14ac:dyDescent="0.25">
      <c r="F582" s="2"/>
      <c r="G582" s="3"/>
    </row>
    <row r="583" spans="6:7" x14ac:dyDescent="0.25">
      <c r="F583" s="2"/>
      <c r="G583" s="3"/>
    </row>
    <row r="584" spans="6:7" x14ac:dyDescent="0.25">
      <c r="F584" s="2"/>
      <c r="G584" s="3"/>
    </row>
    <row r="585" spans="6:7" x14ac:dyDescent="0.25">
      <c r="F585" s="2"/>
      <c r="G585" s="3"/>
    </row>
    <row r="586" spans="6:7" x14ac:dyDescent="0.25">
      <c r="F586" s="2"/>
      <c r="G586" s="3"/>
    </row>
    <row r="587" spans="6:7" x14ac:dyDescent="0.25">
      <c r="F587" s="2"/>
      <c r="G587" s="3"/>
    </row>
    <row r="588" spans="6:7" x14ac:dyDescent="0.25">
      <c r="F588" s="2"/>
      <c r="G588" s="3"/>
    </row>
    <row r="589" spans="6:7" x14ac:dyDescent="0.25">
      <c r="F589" s="2"/>
      <c r="G589" s="3"/>
    </row>
    <row r="590" spans="6:7" x14ac:dyDescent="0.25">
      <c r="F590" s="2"/>
      <c r="G590" s="3"/>
    </row>
    <row r="591" spans="6:7" x14ac:dyDescent="0.25">
      <c r="F591" s="2"/>
      <c r="G591" s="3"/>
    </row>
    <row r="592" spans="6:7" x14ac:dyDescent="0.25">
      <c r="F592" s="2"/>
      <c r="G592" s="3"/>
    </row>
    <row r="593" spans="6:7" x14ac:dyDescent="0.25">
      <c r="F593" s="2"/>
      <c r="G593" s="3"/>
    </row>
    <row r="594" spans="6:7" x14ac:dyDescent="0.25">
      <c r="F594" s="2"/>
      <c r="G594" s="3"/>
    </row>
    <row r="595" spans="6:7" x14ac:dyDescent="0.25">
      <c r="F595" s="2"/>
      <c r="G595" s="3"/>
    </row>
    <row r="596" spans="6:7" x14ac:dyDescent="0.25">
      <c r="F596" s="2"/>
      <c r="G596" s="3"/>
    </row>
    <row r="597" spans="6:7" x14ac:dyDescent="0.25">
      <c r="F597" s="2"/>
      <c r="G597" s="3"/>
    </row>
    <row r="598" spans="6:7" x14ac:dyDescent="0.25">
      <c r="F598" s="2"/>
      <c r="G598" s="3"/>
    </row>
    <row r="599" spans="6:7" x14ac:dyDescent="0.25">
      <c r="F599" s="2"/>
      <c r="G599" s="3"/>
    </row>
    <row r="600" spans="6:7" x14ac:dyDescent="0.25">
      <c r="F600" s="2"/>
      <c r="G600" s="3"/>
    </row>
    <row r="601" spans="6:7" x14ac:dyDescent="0.25">
      <c r="F601" s="2"/>
      <c r="G601" s="3"/>
    </row>
    <row r="602" spans="6:7" x14ac:dyDescent="0.25">
      <c r="F602" s="2"/>
      <c r="G602" s="3"/>
    </row>
    <row r="603" spans="6:7" x14ac:dyDescent="0.25">
      <c r="F603" s="2"/>
      <c r="G603" s="3"/>
    </row>
    <row r="604" spans="6:7" x14ac:dyDescent="0.25">
      <c r="F604" s="2"/>
      <c r="G604" s="3"/>
    </row>
    <row r="605" spans="6:7" x14ac:dyDescent="0.25">
      <c r="F605" s="2"/>
      <c r="G605" s="3"/>
    </row>
    <row r="606" spans="6:7" x14ac:dyDescent="0.25">
      <c r="F606" s="2"/>
      <c r="G606" s="3"/>
    </row>
    <row r="607" spans="6:7" x14ac:dyDescent="0.25">
      <c r="F607" s="2"/>
      <c r="G607" s="3"/>
    </row>
    <row r="608" spans="6:7" x14ac:dyDescent="0.25">
      <c r="F608" s="2"/>
      <c r="G608" s="3"/>
    </row>
    <row r="609" spans="6:7" x14ac:dyDescent="0.25">
      <c r="F609" s="2"/>
      <c r="G609" s="3"/>
    </row>
    <row r="610" spans="6:7" x14ac:dyDescent="0.25">
      <c r="F610" s="2"/>
      <c r="G610" s="3"/>
    </row>
    <row r="611" spans="6:7" x14ac:dyDescent="0.25">
      <c r="F611" s="2"/>
      <c r="G611" s="3"/>
    </row>
    <row r="612" spans="6:7" x14ac:dyDescent="0.25">
      <c r="F612" s="2"/>
      <c r="G612" s="3"/>
    </row>
    <row r="613" spans="6:7" x14ac:dyDescent="0.25">
      <c r="F613" s="2"/>
      <c r="G613" s="3"/>
    </row>
    <row r="614" spans="6:7" x14ac:dyDescent="0.25">
      <c r="F614" s="2"/>
      <c r="G614" s="3"/>
    </row>
    <row r="615" spans="6:7" x14ac:dyDescent="0.25">
      <c r="F615" s="2"/>
      <c r="G615" s="3"/>
    </row>
    <row r="616" spans="6:7" x14ac:dyDescent="0.25">
      <c r="F616" s="2"/>
      <c r="G616" s="3"/>
    </row>
    <row r="617" spans="6:7" x14ac:dyDescent="0.25">
      <c r="F617" s="2"/>
      <c r="G617" s="3"/>
    </row>
    <row r="618" spans="6:7" x14ac:dyDescent="0.25">
      <c r="F618" s="2"/>
      <c r="G618" s="3"/>
    </row>
    <row r="619" spans="6:7" x14ac:dyDescent="0.25">
      <c r="F619" s="2"/>
      <c r="G619" s="3"/>
    </row>
    <row r="620" spans="6:7" x14ac:dyDescent="0.25">
      <c r="F620" s="2"/>
      <c r="G620" s="3"/>
    </row>
    <row r="621" spans="6:7" x14ac:dyDescent="0.25">
      <c r="F621" s="2"/>
      <c r="G621" s="3"/>
    </row>
    <row r="622" spans="6:7" x14ac:dyDescent="0.25">
      <c r="F622" s="2"/>
      <c r="G622" s="3"/>
    </row>
    <row r="623" spans="6:7" x14ac:dyDescent="0.25">
      <c r="F623" s="2"/>
      <c r="G623" s="3"/>
    </row>
    <row r="624" spans="6:7" x14ac:dyDescent="0.25">
      <c r="F624" s="2"/>
      <c r="G624" s="3"/>
    </row>
    <row r="625" spans="6:7" x14ac:dyDescent="0.25">
      <c r="F625" s="2"/>
      <c r="G625" s="3"/>
    </row>
    <row r="626" spans="6:7" x14ac:dyDescent="0.25">
      <c r="F626" s="2"/>
      <c r="G626" s="3"/>
    </row>
    <row r="627" spans="6:7" x14ac:dyDescent="0.25">
      <c r="F627" s="2"/>
      <c r="G627" s="3"/>
    </row>
    <row r="628" spans="6:7" x14ac:dyDescent="0.25">
      <c r="F628" s="2"/>
      <c r="G628" s="3"/>
    </row>
    <row r="629" spans="6:7" x14ac:dyDescent="0.25">
      <c r="F629" s="2"/>
      <c r="G629" s="3"/>
    </row>
    <row r="630" spans="6:7" x14ac:dyDescent="0.25">
      <c r="F630" s="2"/>
      <c r="G630" s="3"/>
    </row>
    <row r="631" spans="6:7" x14ac:dyDescent="0.25">
      <c r="F631" s="2"/>
      <c r="G631" s="3"/>
    </row>
    <row r="632" spans="6:7" x14ac:dyDescent="0.25">
      <c r="F632" s="2"/>
      <c r="G632" s="3"/>
    </row>
    <row r="633" spans="6:7" x14ac:dyDescent="0.25">
      <c r="F633" s="2"/>
      <c r="G633" s="3"/>
    </row>
    <row r="634" spans="6:7" x14ac:dyDescent="0.25">
      <c r="F634" s="2"/>
      <c r="G634" s="3"/>
    </row>
    <row r="635" spans="6:7" x14ac:dyDescent="0.25">
      <c r="F635" s="2"/>
      <c r="G635" s="3"/>
    </row>
    <row r="636" spans="6:7" x14ac:dyDescent="0.25">
      <c r="F636" s="2"/>
      <c r="G636" s="3"/>
    </row>
    <row r="637" spans="6:7" x14ac:dyDescent="0.25">
      <c r="F637" s="2"/>
      <c r="G637" s="3"/>
    </row>
    <row r="638" spans="6:7" x14ac:dyDescent="0.25">
      <c r="F638" s="2"/>
      <c r="G638" s="3"/>
    </row>
    <row r="639" spans="6:7" x14ac:dyDescent="0.25">
      <c r="F639" s="2"/>
      <c r="G639" s="3"/>
    </row>
    <row r="640" spans="6:7" x14ac:dyDescent="0.25">
      <c r="F640" s="2"/>
      <c r="G640" s="3"/>
    </row>
    <row r="641" spans="6:7" x14ac:dyDescent="0.25">
      <c r="F641" s="2"/>
      <c r="G641" s="3"/>
    </row>
    <row r="642" spans="6:7" x14ac:dyDescent="0.25">
      <c r="F642" s="2"/>
      <c r="G642" s="3"/>
    </row>
    <row r="643" spans="6:7" x14ac:dyDescent="0.25">
      <c r="F643" s="2"/>
      <c r="G643" s="3"/>
    </row>
    <row r="644" spans="6:7" x14ac:dyDescent="0.25">
      <c r="F644" s="2"/>
      <c r="G644" s="3"/>
    </row>
    <row r="645" spans="6:7" x14ac:dyDescent="0.25">
      <c r="F645" s="2"/>
      <c r="G645" s="3"/>
    </row>
    <row r="646" spans="6:7" x14ac:dyDescent="0.25">
      <c r="F646" s="2"/>
      <c r="G646" s="3"/>
    </row>
    <row r="647" spans="6:7" x14ac:dyDescent="0.25">
      <c r="F647" s="2"/>
      <c r="G647" s="3"/>
    </row>
    <row r="648" spans="6:7" x14ac:dyDescent="0.25">
      <c r="F648" s="2"/>
      <c r="G648" s="3"/>
    </row>
    <row r="649" spans="6:7" x14ac:dyDescent="0.25">
      <c r="F649" s="2"/>
      <c r="G649" s="3"/>
    </row>
    <row r="650" spans="6:7" x14ac:dyDescent="0.25">
      <c r="F650" s="2"/>
      <c r="G650" s="3"/>
    </row>
    <row r="651" spans="6:7" x14ac:dyDescent="0.25">
      <c r="F651" s="2"/>
      <c r="G651" s="3"/>
    </row>
    <row r="652" spans="6:7" x14ac:dyDescent="0.25">
      <c r="F652" s="2"/>
      <c r="G652" s="3"/>
    </row>
    <row r="653" spans="6:7" x14ac:dyDescent="0.25">
      <c r="F653" s="2"/>
      <c r="G653" s="3"/>
    </row>
    <row r="654" spans="6:7" x14ac:dyDescent="0.25">
      <c r="F654" s="2"/>
      <c r="G654" s="3"/>
    </row>
    <row r="655" spans="6:7" x14ac:dyDescent="0.25">
      <c r="F655" s="2"/>
      <c r="G655" s="3"/>
    </row>
    <row r="656" spans="6:7" x14ac:dyDescent="0.25">
      <c r="F656" s="2"/>
      <c r="G656" s="3"/>
    </row>
    <row r="657" spans="6:7" x14ac:dyDescent="0.25">
      <c r="F657" s="2"/>
      <c r="G657" s="3"/>
    </row>
    <row r="658" spans="6:7" x14ac:dyDescent="0.25">
      <c r="F658" s="2"/>
      <c r="G658" s="3"/>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showGridLines="0" zoomScale="110" zoomScaleNormal="110" workbookViewId="0">
      <selection activeCell="E5" sqref="E5"/>
    </sheetView>
  </sheetViews>
  <sheetFormatPr defaultRowHeight="15" x14ac:dyDescent="0.25"/>
  <cols>
    <col min="5" max="5" width="15.28515625" bestFit="1" customWidth="1"/>
    <col min="15" max="15" width="10.7109375" bestFit="1" customWidth="1"/>
  </cols>
  <sheetData>
    <row r="1" spans="1:19" ht="26.25" x14ac:dyDescent="0.4">
      <c r="A1" s="53" t="s">
        <v>80</v>
      </c>
      <c r="B1" s="53"/>
      <c r="C1" s="53"/>
      <c r="D1" s="53"/>
      <c r="E1" s="53"/>
      <c r="F1" s="53"/>
      <c r="G1" s="53"/>
      <c r="H1" s="53"/>
      <c r="I1" s="53"/>
      <c r="J1" s="53"/>
      <c r="K1" s="53"/>
      <c r="L1" s="53"/>
      <c r="M1" s="53"/>
      <c r="N1" s="53"/>
      <c r="O1" s="53"/>
      <c r="P1" s="53"/>
      <c r="Q1" s="53"/>
      <c r="R1" s="53"/>
      <c r="S1" s="53"/>
    </row>
    <row r="5" spans="1:19" ht="18.75" x14ac:dyDescent="0.3">
      <c r="B5" s="34" t="s">
        <v>81</v>
      </c>
      <c r="E5" s="35" t="s">
        <v>37</v>
      </c>
    </row>
    <row r="8" spans="1:19" x14ac:dyDescent="0.25">
      <c r="B8" s="54" t="s">
        <v>82</v>
      </c>
      <c r="C8" s="54"/>
      <c r="D8" s="54"/>
      <c r="E8" s="54"/>
      <c r="K8" s="54" t="s">
        <v>88</v>
      </c>
      <c r="L8" s="54"/>
      <c r="M8" s="54"/>
      <c r="N8" s="54"/>
      <c r="O8" s="54"/>
    </row>
    <row r="10" spans="1:19" x14ac:dyDescent="0.25">
      <c r="B10" s="39" t="s">
        <v>83</v>
      </c>
      <c r="C10" s="39"/>
      <c r="D10" s="39"/>
      <c r="E10" s="39">
        <f>COUNTIFS(Data1[Geography],E5)</f>
        <v>53</v>
      </c>
      <c r="K10" s="36"/>
      <c r="L10" s="36"/>
      <c r="M10" s="38" t="s">
        <v>1</v>
      </c>
      <c r="N10" s="38" t="s">
        <v>49</v>
      </c>
      <c r="O10" s="38" t="s">
        <v>89</v>
      </c>
    </row>
    <row r="11" spans="1:19" x14ac:dyDescent="0.25">
      <c r="K11" s="10" t="s">
        <v>40</v>
      </c>
      <c r="L11" s="10"/>
      <c r="M11" s="40">
        <f>SUMIFS(Data1[Amount],Data1[Sales Person],$K11,Data1[Geography],$E$5)</f>
        <v>24451</v>
      </c>
      <c r="N11" s="43">
        <f>SUMIFS(Data1[Units],Data1[Sales Person],$K11,Data1[Geography],$E$5)</f>
        <v>300</v>
      </c>
      <c r="O11" s="44">
        <f>IF(M11&gt;12000,1,-1)</f>
        <v>1</v>
      </c>
    </row>
    <row r="12" spans="1:19" x14ac:dyDescent="0.25">
      <c r="B12" s="36"/>
      <c r="C12" s="36"/>
      <c r="D12" s="37" t="s">
        <v>87</v>
      </c>
      <c r="E12" s="37" t="s">
        <v>55</v>
      </c>
      <c r="K12" s="10" t="s">
        <v>8</v>
      </c>
      <c r="L12" s="10"/>
      <c r="M12" s="40">
        <f>SUMIFS(Data1[Amount],Data1[Sales Person],$K12,Data1[Geography],$E$5)</f>
        <v>20125</v>
      </c>
      <c r="N12" s="43">
        <f>SUMIFS(Data1[Units],Data1[Sales Person],$K12,Data1[Geography],$E$5)</f>
        <v>711</v>
      </c>
      <c r="O12" s="44">
        <f t="shared" ref="O12:O21" si="0">IF(M12&gt;12000,1,-1)</f>
        <v>1</v>
      </c>
    </row>
    <row r="13" spans="1:19" x14ac:dyDescent="0.25">
      <c r="B13" s="10" t="s">
        <v>84</v>
      </c>
      <c r="C13" s="10"/>
      <c r="D13" s="40">
        <f>SUMIFS(Data1[Amount],Data1[Geography],E5)</f>
        <v>218813</v>
      </c>
      <c r="E13" s="40">
        <f>AVERAGEIFS(Data1[Amount],Data1[Geography],E5)</f>
        <v>4128.5471698113206</v>
      </c>
      <c r="K13" s="10" t="s">
        <v>9</v>
      </c>
      <c r="L13" s="10"/>
      <c r="M13" s="40">
        <f>SUMIFS(Data1[Amount],Data1[Sales Person],$K13,Data1[Geography],$E$5)</f>
        <v>21434</v>
      </c>
      <c r="N13" s="43">
        <f>SUMIFS(Data1[Units],Data1[Sales Person],$K13,Data1[Geography],$E$5)</f>
        <v>1116</v>
      </c>
      <c r="O13" s="44">
        <f t="shared" si="0"/>
        <v>1</v>
      </c>
    </row>
    <row r="14" spans="1:19" x14ac:dyDescent="0.25">
      <c r="B14" s="10" t="s">
        <v>77</v>
      </c>
      <c r="C14" s="10"/>
      <c r="D14" s="40">
        <f>SUMIFS(Data1[Cost],Data1[Geography],E5)</f>
        <v>68922.960000000006</v>
      </c>
      <c r="E14" s="40">
        <f>AVERAGEIFS(Data1[Cost],Data1[Geography],E5)</f>
        <v>1300.43320754717</v>
      </c>
      <c r="K14" s="10" t="s">
        <v>41</v>
      </c>
      <c r="L14" s="10"/>
      <c r="M14" s="40">
        <f>SUMIFS(Data1[Amount],Data1[Sales Person],$K14,Data1[Geography],$E$5)</f>
        <v>17283</v>
      </c>
      <c r="N14" s="43">
        <f>SUMIFS(Data1[Units],Data1[Sales Person],$K14,Data1[Geography],$E$5)</f>
        <v>882</v>
      </c>
      <c r="O14" s="44">
        <f t="shared" si="0"/>
        <v>1</v>
      </c>
    </row>
    <row r="15" spans="1:19" x14ac:dyDescent="0.25">
      <c r="B15" s="10" t="s">
        <v>85</v>
      </c>
      <c r="C15" s="10"/>
      <c r="D15" s="40">
        <f>SUMIFS(Data1[Profit],Data1[Geography],E5)</f>
        <v>149890.04</v>
      </c>
      <c r="E15" s="40">
        <f>AVERAGEIFS(Data1[Profit],Data1[Geography],E5)</f>
        <v>2828.1139622641513</v>
      </c>
      <c r="K15" s="10" t="s">
        <v>6</v>
      </c>
      <c r="L15" s="10"/>
      <c r="M15" s="40">
        <f>SUMIFS(Data1[Amount],Data1[Sales Person],$K15,Data1[Geography],$E$5)</f>
        <v>26985</v>
      </c>
      <c r="N15" s="43">
        <f>SUMIFS(Data1[Units],Data1[Sales Person],$K15,Data1[Geography],$E$5)</f>
        <v>1329</v>
      </c>
      <c r="O15" s="44">
        <f t="shared" si="0"/>
        <v>1</v>
      </c>
    </row>
    <row r="16" spans="1:19" x14ac:dyDescent="0.25">
      <c r="B16" s="41" t="s">
        <v>86</v>
      </c>
      <c r="C16" s="41"/>
      <c r="D16" s="42">
        <f>SUMIFS(Data1[Units],Data1[Geography],E5)</f>
        <v>7431</v>
      </c>
      <c r="E16" s="42">
        <f>AVERAGEIFS(Data1[Units],Data1[Geography],E5)</f>
        <v>140.20754716981133</v>
      </c>
      <c r="K16" s="10" t="s">
        <v>40</v>
      </c>
      <c r="L16" s="10"/>
      <c r="M16" s="40">
        <f>SUMIFS(Data1[Amount],Data1[Sales Person],$K16,Data1[Geography],$E$5)</f>
        <v>24451</v>
      </c>
      <c r="N16" s="43">
        <f>SUMIFS(Data1[Units],Data1[Sales Person],$K16,Data1[Geography],$E$5)</f>
        <v>300</v>
      </c>
      <c r="O16" s="44">
        <f t="shared" si="0"/>
        <v>1</v>
      </c>
    </row>
    <row r="17" spans="11:15" x14ac:dyDescent="0.25">
      <c r="K17" s="10" t="s">
        <v>7</v>
      </c>
      <c r="L17" s="10"/>
      <c r="M17" s="40">
        <f>SUMIFS(Data1[Amount],Data1[Sales Person],$K17,Data1[Geography],$E$5)</f>
        <v>43568</v>
      </c>
      <c r="N17" s="43">
        <f>SUMIFS(Data1[Units],Data1[Sales Person],$K17,Data1[Geography],$E$5)</f>
        <v>978</v>
      </c>
      <c r="O17" s="44">
        <f t="shared" si="0"/>
        <v>1</v>
      </c>
    </row>
    <row r="18" spans="11:15" x14ac:dyDescent="0.25">
      <c r="K18" s="10" t="s">
        <v>5</v>
      </c>
      <c r="L18" s="10"/>
      <c r="M18" s="40">
        <f>SUMIFS(Data1[Amount],Data1[Sales Person],$K18,Data1[Geography],$E$5)</f>
        <v>14504</v>
      </c>
      <c r="N18" s="43">
        <f>SUMIFS(Data1[Units],Data1[Sales Person],$K18,Data1[Geography],$E$5)</f>
        <v>156</v>
      </c>
      <c r="O18" s="44">
        <f t="shared" si="0"/>
        <v>1</v>
      </c>
    </row>
    <row r="19" spans="11:15" x14ac:dyDescent="0.25">
      <c r="K19" s="10" t="s">
        <v>2</v>
      </c>
      <c r="L19" s="10"/>
      <c r="M19" s="40">
        <f>SUMIFS(Data1[Amount],Data1[Sales Person],$K19,Data1[Geography],$E$5)</f>
        <v>25655</v>
      </c>
      <c r="N19" s="43">
        <f>SUMIFS(Data1[Units],Data1[Sales Person],$K19,Data1[Geography],$E$5)</f>
        <v>453</v>
      </c>
      <c r="O19" s="44">
        <f t="shared" si="0"/>
        <v>1</v>
      </c>
    </row>
    <row r="20" spans="11:15" x14ac:dyDescent="0.25">
      <c r="K20" s="10" t="s">
        <v>3</v>
      </c>
      <c r="L20" s="10"/>
      <c r="M20" s="40">
        <f>SUMIFS(Data1[Amount],Data1[Sales Person],$K20,Data1[Geography],$E$5)</f>
        <v>16821</v>
      </c>
      <c r="N20" s="43">
        <f>SUMIFS(Data1[Units],Data1[Sales Person],$K20,Data1[Geography],$E$5)</f>
        <v>1161</v>
      </c>
      <c r="O20" s="44">
        <f t="shared" si="0"/>
        <v>1</v>
      </c>
    </row>
    <row r="21" spans="11:15" x14ac:dyDescent="0.25">
      <c r="K21" s="41" t="s">
        <v>10</v>
      </c>
      <c r="L21" s="41"/>
      <c r="M21" s="45">
        <f>SUMIFS(Data1[Amount],Data1[Sales Person],$K21,Data1[Geography],$E$5)</f>
        <v>7987</v>
      </c>
      <c r="N21" s="42">
        <f>SUMIFS(Data1[Units],Data1[Sales Person],$K21,Data1[Geography],$E$5)</f>
        <v>345</v>
      </c>
      <c r="O21" s="46">
        <f t="shared" si="0"/>
        <v>-1</v>
      </c>
    </row>
  </sheetData>
  <mergeCells count="3">
    <mergeCell ref="A1:S1"/>
    <mergeCell ref="B8:E8"/>
    <mergeCell ref="K8:O8"/>
  </mergeCells>
  <conditionalFormatting sqref="M11:M21">
    <cfRule type="dataBar" priority="2">
      <dataBar>
        <cfvo type="min"/>
        <cfvo type="max"/>
        <color rgb="FF638EC6"/>
      </dataBar>
      <extLst>
        <ext xmlns:x14="http://schemas.microsoft.com/office/spreadsheetml/2009/9/main" uri="{B025F937-C7B1-47D3-B67F-A62EFF666E3E}">
          <x14:id>{AC6A0A1F-2F59-4B78-A0A3-F046943EECDD}</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C6A0A1F-2F59-4B78-A0A3-F046943EECDD}">
            <x14:dataBar minLength="0" maxLength="100" gradient="0">
              <x14:cfvo type="autoMin"/>
              <x14:cfvo type="autoMax"/>
              <x14:negativeFillColor rgb="FFFF0000"/>
              <x14:axisColor rgb="FF000000"/>
            </x14:dataBar>
          </x14:cfRule>
          <xm:sqref>M11:M21</xm:sqref>
        </x14:conditionalFormatting>
        <x14:conditionalFormatting xmlns:xm="http://schemas.microsoft.com/office/excel/2006/main">
          <x14:cfRule type="iconSet" priority="1" id="{5D1B8D47-1013-4EAE-946A-F8B006A25BE6}">
            <x14:iconSet iconSet="3Symbols" showValue="0" custom="1">
              <x14:cfvo type="percent">
                <xm:f>0</xm:f>
              </x14:cfvo>
              <x14:cfvo type="num">
                <xm:f>0</xm:f>
              </x14:cfvo>
              <x14:cfvo type="num">
                <xm:f>1</xm:f>
              </x14:cfvo>
              <x14:cfIcon iconSet="3Symbols" iconId="0"/>
              <x14:cfIcon iconSet="NoIcons" iconId="0"/>
              <x14:cfIcon iconSet="3Symbols" iconId="2"/>
            </x14:iconSet>
          </x14:cfRule>
          <xm:sqref>O11:O21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'Report1(Pivot)'!$B$6:$B$11</xm:f>
          </x14:formula1>
          <xm:sqref>E5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zoomScale="110" zoomScaleNormal="110" workbookViewId="0">
      <selection activeCell="M21" sqref="M21"/>
    </sheetView>
  </sheetViews>
  <sheetFormatPr defaultRowHeight="15" x14ac:dyDescent="0.25"/>
  <cols>
    <col min="3" max="3" width="20.85546875" customWidth="1"/>
    <col min="4" max="4" width="14.42578125" bestFit="1" customWidth="1"/>
    <col min="5" max="5" width="11.7109375" bestFit="1" customWidth="1"/>
    <col min="6" max="6" width="12.140625" bestFit="1" customWidth="1"/>
    <col min="7" max="7" width="14.140625" bestFit="1" customWidth="1"/>
  </cols>
  <sheetData>
    <row r="1" spans="1:20" ht="26.25" x14ac:dyDescent="0.4">
      <c r="A1" s="55" t="s">
        <v>90</v>
      </c>
      <c r="B1" s="55"/>
      <c r="C1" s="55"/>
      <c r="D1" s="55"/>
      <c r="E1" s="55"/>
      <c r="F1" s="55"/>
      <c r="G1" s="55"/>
      <c r="H1" s="55"/>
      <c r="I1" s="55"/>
      <c r="J1" s="55"/>
      <c r="K1" s="55"/>
      <c r="L1" s="55"/>
      <c r="M1" s="55"/>
      <c r="N1" s="55"/>
      <c r="O1" s="55"/>
      <c r="P1" s="55"/>
      <c r="Q1" s="55"/>
      <c r="R1" s="55"/>
      <c r="S1" s="55"/>
      <c r="T1" s="55"/>
    </row>
    <row r="3" spans="1:20" x14ac:dyDescent="0.25">
      <c r="C3" s="23" t="s">
        <v>65</v>
      </c>
      <c r="D3" t="s">
        <v>67</v>
      </c>
      <c r="E3" t="s">
        <v>68</v>
      </c>
      <c r="F3" t="s">
        <v>91</v>
      </c>
      <c r="G3" t="s">
        <v>92</v>
      </c>
    </row>
    <row r="4" spans="1:20" x14ac:dyDescent="0.25">
      <c r="C4" s="24" t="s">
        <v>27</v>
      </c>
      <c r="D4" s="25">
        <v>69461</v>
      </c>
      <c r="E4" s="25">
        <v>2982</v>
      </c>
      <c r="F4" s="25">
        <v>19572.14</v>
      </c>
      <c r="G4" s="47">
        <v>28.177164164063285</v>
      </c>
    </row>
    <row r="5" spans="1:20" x14ac:dyDescent="0.25">
      <c r="C5" s="24" t="s">
        <v>30</v>
      </c>
      <c r="D5" s="25">
        <v>66500</v>
      </c>
      <c r="E5" s="25">
        <v>2802</v>
      </c>
      <c r="F5" s="25">
        <v>25899.02</v>
      </c>
      <c r="G5" s="47">
        <v>38.945894736842106</v>
      </c>
    </row>
    <row r="6" spans="1:20" x14ac:dyDescent="0.25">
      <c r="C6" s="24" t="s">
        <v>4</v>
      </c>
      <c r="D6" s="25">
        <v>33551</v>
      </c>
      <c r="E6" s="25">
        <v>1566</v>
      </c>
      <c r="F6" s="25">
        <v>14946.92</v>
      </c>
      <c r="G6" s="47">
        <v>44.549849482876816</v>
      </c>
    </row>
    <row r="7" spans="1:20" x14ac:dyDescent="0.25">
      <c r="C7" s="24" t="s">
        <v>14</v>
      </c>
      <c r="D7" s="25">
        <v>43183</v>
      </c>
      <c r="E7" s="25">
        <v>2022</v>
      </c>
      <c r="F7" s="25">
        <v>19525.600000000002</v>
      </c>
      <c r="G7" s="47">
        <v>45.215941458444298</v>
      </c>
    </row>
    <row r="8" spans="1:20" x14ac:dyDescent="0.25">
      <c r="C8" s="24" t="s">
        <v>25</v>
      </c>
      <c r="D8" s="25">
        <v>57372</v>
      </c>
      <c r="E8" s="25">
        <v>2106</v>
      </c>
      <c r="F8" s="25">
        <v>29678.100000000002</v>
      </c>
      <c r="G8" s="47">
        <v>51.729240744614103</v>
      </c>
    </row>
    <row r="9" spans="1:20" x14ac:dyDescent="0.25">
      <c r="C9" s="24" t="s">
        <v>28</v>
      </c>
      <c r="D9" s="25">
        <v>72373</v>
      </c>
      <c r="E9" s="25">
        <v>3207</v>
      </c>
      <c r="F9" s="25">
        <v>39084.339999999989</v>
      </c>
      <c r="G9" s="47">
        <v>54.004034653807345</v>
      </c>
    </row>
    <row r="10" spans="1:20" x14ac:dyDescent="0.25">
      <c r="C10" s="24" t="s">
        <v>20</v>
      </c>
      <c r="D10" s="25">
        <v>54712</v>
      </c>
      <c r="E10" s="25">
        <v>2196</v>
      </c>
      <c r="F10" s="25">
        <v>31390.480000000003</v>
      </c>
      <c r="G10" s="47">
        <v>57.374031291124439</v>
      </c>
    </row>
    <row r="11" spans="1:20" x14ac:dyDescent="0.25">
      <c r="C11" s="24" t="s">
        <v>13</v>
      </c>
      <c r="D11" s="25">
        <v>47271</v>
      </c>
      <c r="E11" s="25">
        <v>1881</v>
      </c>
      <c r="F11" s="25">
        <v>29721.270000000004</v>
      </c>
      <c r="G11" s="47">
        <v>62.874214634765515</v>
      </c>
    </row>
    <row r="12" spans="1:20" x14ac:dyDescent="0.25">
      <c r="C12" s="24" t="s">
        <v>29</v>
      </c>
      <c r="D12" s="25">
        <v>58009</v>
      </c>
      <c r="E12" s="25">
        <v>2976</v>
      </c>
      <c r="F12" s="25">
        <v>36700.840000000011</v>
      </c>
      <c r="G12" s="47">
        <v>63.267492975228002</v>
      </c>
    </row>
    <row r="13" spans="1:20" x14ac:dyDescent="0.25">
      <c r="C13" s="24" t="s">
        <v>19</v>
      </c>
      <c r="D13" s="25">
        <v>44744</v>
      </c>
      <c r="E13" s="25">
        <v>1956</v>
      </c>
      <c r="F13" s="25">
        <v>29800.16</v>
      </c>
      <c r="G13" s="47">
        <v>66.601466118362239</v>
      </c>
    </row>
    <row r="14" spans="1:20" x14ac:dyDescent="0.25">
      <c r="C14" s="24" t="s">
        <v>33</v>
      </c>
      <c r="D14" s="25">
        <v>69160</v>
      </c>
      <c r="E14" s="25">
        <v>1854</v>
      </c>
      <c r="F14" s="25">
        <v>46226.02</v>
      </c>
      <c r="G14" s="47">
        <v>66.839242336610752</v>
      </c>
    </row>
    <row r="15" spans="1:20" x14ac:dyDescent="0.25">
      <c r="C15" s="24" t="s">
        <v>21</v>
      </c>
      <c r="D15" s="25">
        <v>37772</v>
      </c>
      <c r="E15" s="25">
        <v>1308</v>
      </c>
      <c r="F15" s="25">
        <v>26000</v>
      </c>
      <c r="G15" s="47">
        <v>68.834056973419464</v>
      </c>
    </row>
    <row r="16" spans="1:20" x14ac:dyDescent="0.25">
      <c r="C16" s="24" t="s">
        <v>16</v>
      </c>
      <c r="D16" s="25">
        <v>62111</v>
      </c>
      <c r="E16" s="25">
        <v>2154</v>
      </c>
      <c r="F16" s="25">
        <v>43177.34</v>
      </c>
      <c r="G16" s="47">
        <v>69.516414161742674</v>
      </c>
    </row>
    <row r="17" spans="3:7" x14ac:dyDescent="0.25">
      <c r="C17" s="24" t="s">
        <v>22</v>
      </c>
      <c r="D17" s="25">
        <v>66283</v>
      </c>
      <c r="E17" s="25">
        <v>2052</v>
      </c>
      <c r="F17" s="25">
        <v>46234.96</v>
      </c>
      <c r="G17" s="47">
        <v>69.753873542235567</v>
      </c>
    </row>
    <row r="18" spans="3:7" x14ac:dyDescent="0.25">
      <c r="C18" s="24" t="s">
        <v>32</v>
      </c>
      <c r="D18" s="25">
        <v>71967</v>
      </c>
      <c r="E18" s="25">
        <v>2301</v>
      </c>
      <c r="F18" s="25">
        <v>52063.350000000006</v>
      </c>
      <c r="G18" s="47">
        <v>72.343365709283418</v>
      </c>
    </row>
    <row r="19" spans="3:7" x14ac:dyDescent="0.25">
      <c r="C19" s="24" t="s">
        <v>15</v>
      </c>
      <c r="D19" s="25">
        <v>68971</v>
      </c>
      <c r="E19" s="25">
        <v>1533</v>
      </c>
      <c r="F19" s="25">
        <v>50988.91</v>
      </c>
      <c r="G19" s="47">
        <v>73.928042220643462</v>
      </c>
    </row>
    <row r="20" spans="3:7" x14ac:dyDescent="0.25">
      <c r="C20" s="24" t="s">
        <v>31</v>
      </c>
      <c r="D20" s="25">
        <v>39263</v>
      </c>
      <c r="E20" s="25">
        <v>1683</v>
      </c>
      <c r="F20" s="25">
        <v>29518.43</v>
      </c>
      <c r="G20" s="47">
        <v>75.181290273285285</v>
      </c>
    </row>
    <row r="21" spans="3:7" x14ac:dyDescent="0.25">
      <c r="C21" s="24" t="s">
        <v>18</v>
      </c>
      <c r="D21" s="25">
        <v>52150</v>
      </c>
      <c r="E21" s="25">
        <v>1752</v>
      </c>
      <c r="F21" s="25">
        <v>40814.559999999998</v>
      </c>
      <c r="G21" s="47">
        <v>78.263777564717159</v>
      </c>
    </row>
    <row r="22" spans="3:7" x14ac:dyDescent="0.25">
      <c r="C22" s="24" t="s">
        <v>23</v>
      </c>
      <c r="D22" s="25">
        <v>56644</v>
      </c>
      <c r="E22" s="25">
        <v>1812</v>
      </c>
      <c r="F22" s="25">
        <v>44884.119999999995</v>
      </c>
      <c r="G22" s="47">
        <v>79.238966174705169</v>
      </c>
    </row>
    <row r="23" spans="3:7" x14ac:dyDescent="0.25">
      <c r="C23" s="24" t="s">
        <v>26</v>
      </c>
      <c r="D23" s="25">
        <v>70273</v>
      </c>
      <c r="E23" s="25">
        <v>2142</v>
      </c>
      <c r="F23" s="25">
        <v>58277.799999999996</v>
      </c>
      <c r="G23" s="47">
        <v>82.930570773981472</v>
      </c>
    </row>
    <row r="24" spans="3:7" x14ac:dyDescent="0.25">
      <c r="C24" s="24" t="s">
        <v>24</v>
      </c>
      <c r="D24" s="25">
        <v>35378</v>
      </c>
      <c r="E24" s="25">
        <v>1044</v>
      </c>
      <c r="F24" s="25">
        <v>30189.32</v>
      </c>
      <c r="G24" s="47">
        <v>85.333597150771666</v>
      </c>
    </row>
    <row r="25" spans="3:7" x14ac:dyDescent="0.25">
      <c r="C25" s="24" t="s">
        <v>17</v>
      </c>
      <c r="D25" s="25">
        <v>63721</v>
      </c>
      <c r="E25" s="25">
        <v>2331</v>
      </c>
      <c r="F25" s="25">
        <v>56471.589999999989</v>
      </c>
      <c r="G25" s="47">
        <v>88.623201142480482</v>
      </c>
    </row>
    <row r="26" spans="3:7" x14ac:dyDescent="0.25">
      <c r="C26" s="24" t="s">
        <v>66</v>
      </c>
      <c r="D26" s="25">
        <v>1240869</v>
      </c>
      <c r="E26" s="25">
        <v>45660</v>
      </c>
      <c r="F26" s="25">
        <v>801165.27</v>
      </c>
      <c r="G26" s="47">
        <v>64.564854952456656</v>
      </c>
    </row>
  </sheetData>
  <mergeCells count="1">
    <mergeCell ref="A1:T1"/>
  </mergeCells>
  <conditionalFormatting pivot="1" sqref="G4:G25">
    <cfRule type="colorScale" priority="1">
      <colorScale>
        <cfvo type="min"/>
        <cfvo type="max"/>
        <color rgb="FFFCFCFF"/>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zoomScale="120" zoomScaleNormal="120" workbookViewId="0">
      <selection activeCell="E14" sqref="E14"/>
    </sheetView>
  </sheetViews>
  <sheetFormatPr defaultRowHeight="15" x14ac:dyDescent="0.25"/>
  <sheetData>
    <row r="1" spans="2:10" ht="23.25" x14ac:dyDescent="0.35">
      <c r="B1" s="48" t="s">
        <v>57</v>
      </c>
      <c r="C1" s="48"/>
      <c r="D1" s="48"/>
      <c r="E1" s="48"/>
      <c r="F1" s="48"/>
      <c r="G1" s="48"/>
      <c r="H1" s="48"/>
      <c r="I1" s="48"/>
      <c r="J1" s="48"/>
    </row>
    <row r="3" spans="2:10" x14ac:dyDescent="0.25">
      <c r="C3" s="4" t="s">
        <v>1</v>
      </c>
      <c r="D3" s="4" t="s">
        <v>49</v>
      </c>
    </row>
    <row r="4" spans="2:10" x14ac:dyDescent="0.25">
      <c r="B4" s="4" t="s">
        <v>55</v>
      </c>
      <c r="C4">
        <f>AVERAGE(Data1[Amount])</f>
        <v>4136.2299999999996</v>
      </c>
      <c r="D4">
        <f>AVERAGE(Data1[Units])</f>
        <v>152.19999999999999</v>
      </c>
    </row>
    <row r="5" spans="2:10" x14ac:dyDescent="0.25">
      <c r="B5" s="4" t="s">
        <v>56</v>
      </c>
      <c r="C5">
        <f>MEDIAN(Data1[Amount])</f>
        <v>3437</v>
      </c>
      <c r="D5">
        <f>MEDIAN(Data1[Units])</f>
        <v>124.5</v>
      </c>
    </row>
    <row r="6" spans="2:10" x14ac:dyDescent="0.25">
      <c r="B6" s="4" t="s">
        <v>58</v>
      </c>
      <c r="C6">
        <f>MIN(Data1[Amount])</f>
        <v>0</v>
      </c>
      <c r="D6">
        <f>MIN(Data1[Units])</f>
        <v>0</v>
      </c>
    </row>
    <row r="7" spans="2:10" x14ac:dyDescent="0.25">
      <c r="B7" s="4" t="s">
        <v>59</v>
      </c>
      <c r="C7">
        <f>MAX(Data1[Amount])</f>
        <v>16184</v>
      </c>
      <c r="D7">
        <f>MAX(Data1[Units])</f>
        <v>525</v>
      </c>
    </row>
    <row r="8" spans="2:10" x14ac:dyDescent="0.25">
      <c r="B8" s="4" t="s">
        <v>60</v>
      </c>
      <c r="C8">
        <f>C7-C6</f>
        <v>16184</v>
      </c>
      <c r="D8">
        <f>D7-D6</f>
        <v>525</v>
      </c>
    </row>
    <row r="9" spans="2:10" x14ac:dyDescent="0.25">
      <c r="B9" s="4"/>
    </row>
    <row r="10" spans="2:10" x14ac:dyDescent="0.25">
      <c r="B10" s="4" t="s">
        <v>61</v>
      </c>
      <c r="C10">
        <f>_xlfn.PERCENTILE.EXC(Data1[Amount],0.25)</f>
        <v>1652</v>
      </c>
      <c r="D10">
        <f>_xlfn.PERCENTILE.EXC(Data1[Units],0.25)</f>
        <v>54</v>
      </c>
    </row>
    <row r="11" spans="2:10" x14ac:dyDescent="0.25">
      <c r="B11" s="4" t="s">
        <v>62</v>
      </c>
      <c r="C11">
        <f>_xlfn.PERCENTILE.EXC(Data1[Amount],0.75)</f>
        <v>6245.75</v>
      </c>
      <c r="D11">
        <f>_xlfn.PERCENTILE.EXC(Data1[Units],0.75)</f>
        <v>223.5</v>
      </c>
    </row>
  </sheetData>
  <mergeCells count="1">
    <mergeCell ref="B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4"/>
  <sheetViews>
    <sheetView topLeftCell="B1" zoomScale="117" zoomScaleNormal="117" workbookViewId="0">
      <selection activeCell="C25" sqref="C25"/>
    </sheetView>
  </sheetViews>
  <sheetFormatPr defaultRowHeight="15" x14ac:dyDescent="0.25"/>
  <cols>
    <col min="2" max="2" width="19.5703125" customWidth="1"/>
    <col min="3" max="3" width="14.7109375" customWidth="1"/>
    <col min="4" max="4" width="21.85546875" bestFit="1" customWidth="1"/>
    <col min="5" max="5" width="13.5703125" customWidth="1"/>
    <col min="6" max="6" width="11.7109375" customWidth="1"/>
  </cols>
  <sheetData>
    <row r="1" spans="1:16" ht="26.25" x14ac:dyDescent="0.4">
      <c r="A1" s="49" t="s">
        <v>52</v>
      </c>
      <c r="B1" s="49"/>
      <c r="C1" s="49"/>
      <c r="D1" s="49"/>
      <c r="E1" s="49"/>
      <c r="F1" s="49"/>
      <c r="G1" s="49"/>
      <c r="H1" s="49"/>
      <c r="I1" s="49"/>
      <c r="J1" s="49"/>
      <c r="K1" s="49"/>
      <c r="L1" s="49"/>
      <c r="M1" s="49"/>
      <c r="N1" s="49"/>
      <c r="O1" s="49"/>
      <c r="P1" s="49"/>
    </row>
    <row r="4" spans="1:16" x14ac:dyDescent="0.25">
      <c r="B4" s="4" t="s">
        <v>11</v>
      </c>
      <c r="C4" s="4" t="s">
        <v>12</v>
      </c>
      <c r="D4" s="4" t="s">
        <v>0</v>
      </c>
      <c r="E4" s="8" t="s">
        <v>1</v>
      </c>
      <c r="F4" s="8" t="s">
        <v>49</v>
      </c>
    </row>
    <row r="5" spans="1:16" x14ac:dyDescent="0.25">
      <c r="B5" t="s">
        <v>5</v>
      </c>
      <c r="C5" t="s">
        <v>36</v>
      </c>
      <c r="D5" t="s">
        <v>16</v>
      </c>
      <c r="E5" s="2">
        <v>16184</v>
      </c>
      <c r="F5" s="3">
        <v>39</v>
      </c>
    </row>
    <row r="6" spans="1:16" x14ac:dyDescent="0.25">
      <c r="B6" t="s">
        <v>5</v>
      </c>
      <c r="C6" t="s">
        <v>34</v>
      </c>
      <c r="D6" t="s">
        <v>20</v>
      </c>
      <c r="E6" s="2">
        <v>15610</v>
      </c>
      <c r="F6" s="3">
        <v>339</v>
      </c>
    </row>
    <row r="7" spans="1:16" x14ac:dyDescent="0.25">
      <c r="B7" t="s">
        <v>9</v>
      </c>
      <c r="C7" t="s">
        <v>34</v>
      </c>
      <c r="D7" t="s">
        <v>28</v>
      </c>
      <c r="E7" s="2">
        <v>14329</v>
      </c>
      <c r="F7" s="3">
        <v>150</v>
      </c>
    </row>
    <row r="8" spans="1:16" x14ac:dyDescent="0.25">
      <c r="B8" t="s">
        <v>5</v>
      </c>
      <c r="C8" t="s">
        <v>35</v>
      </c>
      <c r="D8" t="s">
        <v>15</v>
      </c>
      <c r="E8" s="2">
        <v>13391</v>
      </c>
      <c r="F8" s="3">
        <v>201</v>
      </c>
    </row>
    <row r="9" spans="1:16" x14ac:dyDescent="0.25">
      <c r="B9" t="s">
        <v>10</v>
      </c>
      <c r="C9" t="s">
        <v>39</v>
      </c>
      <c r="D9" t="s">
        <v>33</v>
      </c>
      <c r="E9" s="2">
        <v>12950</v>
      </c>
      <c r="F9" s="3">
        <v>30</v>
      </c>
    </row>
    <row r="10" spans="1:16" x14ac:dyDescent="0.25">
      <c r="B10" t="s">
        <v>40</v>
      </c>
      <c r="C10" t="s">
        <v>35</v>
      </c>
      <c r="D10" t="s">
        <v>32</v>
      </c>
      <c r="E10" s="2">
        <v>12348</v>
      </c>
      <c r="F10" s="3">
        <v>234</v>
      </c>
    </row>
    <row r="11" spans="1:16" x14ac:dyDescent="0.25">
      <c r="B11" t="s">
        <v>2</v>
      </c>
      <c r="C11" t="s">
        <v>37</v>
      </c>
      <c r="D11" t="s">
        <v>18</v>
      </c>
      <c r="E11" s="2">
        <v>11571</v>
      </c>
      <c r="F11" s="3">
        <v>138</v>
      </c>
    </row>
    <row r="12" spans="1:16" x14ac:dyDescent="0.25">
      <c r="B12" t="s">
        <v>9</v>
      </c>
      <c r="C12" t="s">
        <v>36</v>
      </c>
      <c r="D12" t="s">
        <v>27</v>
      </c>
      <c r="E12" s="2">
        <v>11522</v>
      </c>
      <c r="F12" s="3">
        <v>204</v>
      </c>
    </row>
    <row r="13" spans="1:16" x14ac:dyDescent="0.25">
      <c r="B13" t="s">
        <v>2</v>
      </c>
      <c r="C13" t="s">
        <v>36</v>
      </c>
      <c r="D13" t="s">
        <v>16</v>
      </c>
      <c r="E13" s="2">
        <v>11417</v>
      </c>
      <c r="F13" s="3">
        <v>21</v>
      </c>
    </row>
    <row r="14" spans="1:16" x14ac:dyDescent="0.25">
      <c r="B14" t="s">
        <v>41</v>
      </c>
      <c r="C14" t="s">
        <v>36</v>
      </c>
      <c r="D14" t="s">
        <v>13</v>
      </c>
      <c r="E14" s="2">
        <v>10311</v>
      </c>
      <c r="F14" s="3">
        <v>231</v>
      </c>
    </row>
    <row r="15" spans="1:16" x14ac:dyDescent="0.25">
      <c r="B15" t="s">
        <v>41</v>
      </c>
      <c r="C15" t="s">
        <v>36</v>
      </c>
      <c r="D15" t="s">
        <v>32</v>
      </c>
      <c r="E15" s="2">
        <v>10304</v>
      </c>
      <c r="F15" s="3">
        <v>84</v>
      </c>
    </row>
    <row r="16" spans="1:16" x14ac:dyDescent="0.25">
      <c r="B16" t="s">
        <v>7</v>
      </c>
      <c r="C16" t="s">
        <v>38</v>
      </c>
      <c r="D16" t="s">
        <v>30</v>
      </c>
      <c r="E16" s="2">
        <v>10129</v>
      </c>
      <c r="F16" s="3">
        <v>312</v>
      </c>
    </row>
    <row r="17" spans="2:6" x14ac:dyDescent="0.25">
      <c r="B17" t="s">
        <v>6</v>
      </c>
      <c r="C17" t="s">
        <v>36</v>
      </c>
      <c r="D17" t="s">
        <v>4</v>
      </c>
      <c r="E17" s="2">
        <v>10073</v>
      </c>
      <c r="F17" s="3">
        <v>120</v>
      </c>
    </row>
    <row r="18" spans="2:6" x14ac:dyDescent="0.25">
      <c r="B18" t="s">
        <v>2</v>
      </c>
      <c r="C18" t="s">
        <v>37</v>
      </c>
      <c r="D18" t="s">
        <v>17</v>
      </c>
      <c r="E18" s="2">
        <v>9926</v>
      </c>
      <c r="F18" s="3">
        <v>201</v>
      </c>
    </row>
    <row r="19" spans="2:6" x14ac:dyDescent="0.25">
      <c r="B19" t="s">
        <v>7</v>
      </c>
      <c r="C19" t="s">
        <v>37</v>
      </c>
      <c r="D19" t="s">
        <v>22</v>
      </c>
      <c r="E19" s="2">
        <v>9835</v>
      </c>
      <c r="F19" s="3">
        <v>207</v>
      </c>
    </row>
    <row r="20" spans="2:6" x14ac:dyDescent="0.25">
      <c r="B20" t="s">
        <v>40</v>
      </c>
      <c r="C20" t="s">
        <v>36</v>
      </c>
      <c r="D20" t="s">
        <v>33</v>
      </c>
      <c r="E20" s="2">
        <v>9772</v>
      </c>
      <c r="F20" s="3">
        <v>90</v>
      </c>
    </row>
    <row r="21" spans="2:6" x14ac:dyDescent="0.25">
      <c r="B21" t="s">
        <v>8</v>
      </c>
      <c r="C21" t="s">
        <v>37</v>
      </c>
      <c r="D21" t="s">
        <v>15</v>
      </c>
      <c r="E21" s="2">
        <v>9709</v>
      </c>
      <c r="F21" s="3">
        <v>30</v>
      </c>
    </row>
    <row r="22" spans="2:6" x14ac:dyDescent="0.25">
      <c r="B22" t="s">
        <v>8</v>
      </c>
      <c r="C22" t="s">
        <v>39</v>
      </c>
      <c r="D22" t="s">
        <v>18</v>
      </c>
      <c r="E22" s="2">
        <v>9660</v>
      </c>
      <c r="F22" s="3">
        <v>27</v>
      </c>
    </row>
    <row r="23" spans="2:6" x14ac:dyDescent="0.25">
      <c r="B23" t="s">
        <v>41</v>
      </c>
      <c r="C23" t="s">
        <v>36</v>
      </c>
      <c r="D23" t="s">
        <v>18</v>
      </c>
      <c r="E23" s="2">
        <v>9632</v>
      </c>
      <c r="F23" s="3">
        <v>288</v>
      </c>
    </row>
    <row r="24" spans="2:6" x14ac:dyDescent="0.25">
      <c r="B24" t="s">
        <v>9</v>
      </c>
      <c r="C24" t="s">
        <v>38</v>
      </c>
      <c r="D24" t="s">
        <v>33</v>
      </c>
      <c r="E24" s="2">
        <v>9506</v>
      </c>
      <c r="F24" s="3">
        <v>87</v>
      </c>
    </row>
    <row r="25" spans="2:6" x14ac:dyDescent="0.25">
      <c r="B25" t="s">
        <v>2</v>
      </c>
      <c r="C25" t="s">
        <v>39</v>
      </c>
      <c r="D25" t="s">
        <v>20</v>
      </c>
      <c r="E25" s="2">
        <v>9443</v>
      </c>
      <c r="F25" s="3">
        <v>162</v>
      </c>
    </row>
    <row r="26" spans="2:6" x14ac:dyDescent="0.25">
      <c r="B26" t="s">
        <v>3</v>
      </c>
      <c r="C26" t="s">
        <v>36</v>
      </c>
      <c r="D26" t="s">
        <v>16</v>
      </c>
      <c r="E26" s="2">
        <v>9198</v>
      </c>
      <c r="F26" s="3">
        <v>36</v>
      </c>
    </row>
    <row r="27" spans="2:6" x14ac:dyDescent="0.25">
      <c r="B27" t="s">
        <v>9</v>
      </c>
      <c r="C27" t="s">
        <v>36</v>
      </c>
      <c r="D27" t="s">
        <v>30</v>
      </c>
      <c r="E27" s="2">
        <v>9051</v>
      </c>
      <c r="F27" s="3">
        <v>57</v>
      </c>
    </row>
    <row r="28" spans="2:6" x14ac:dyDescent="0.25">
      <c r="B28" t="s">
        <v>40</v>
      </c>
      <c r="C28" t="s">
        <v>37</v>
      </c>
      <c r="D28" t="s">
        <v>29</v>
      </c>
      <c r="E28" s="2">
        <v>9002</v>
      </c>
      <c r="F28" s="3">
        <v>72</v>
      </c>
    </row>
    <row r="29" spans="2:6" x14ac:dyDescent="0.25">
      <c r="B29" t="s">
        <v>8</v>
      </c>
      <c r="C29" t="s">
        <v>39</v>
      </c>
      <c r="D29" t="s">
        <v>31</v>
      </c>
      <c r="E29" s="2">
        <v>8890</v>
      </c>
      <c r="F29" s="3">
        <v>210</v>
      </c>
    </row>
    <row r="30" spans="2:6" x14ac:dyDescent="0.25">
      <c r="B30" t="s">
        <v>40</v>
      </c>
      <c r="C30" t="s">
        <v>35</v>
      </c>
      <c r="D30" t="s">
        <v>33</v>
      </c>
      <c r="E30" s="2">
        <v>8869</v>
      </c>
      <c r="F30" s="3">
        <v>432</v>
      </c>
    </row>
    <row r="31" spans="2:6" x14ac:dyDescent="0.25">
      <c r="B31" t="s">
        <v>7</v>
      </c>
      <c r="C31" t="s">
        <v>34</v>
      </c>
      <c r="D31" t="s">
        <v>24</v>
      </c>
      <c r="E31" s="2">
        <v>8862</v>
      </c>
      <c r="F31" s="3">
        <v>189</v>
      </c>
    </row>
    <row r="32" spans="2:6" x14ac:dyDescent="0.25">
      <c r="B32" t="s">
        <v>3</v>
      </c>
      <c r="C32" t="s">
        <v>38</v>
      </c>
      <c r="D32" t="s">
        <v>26</v>
      </c>
      <c r="E32" s="2">
        <v>8841</v>
      </c>
      <c r="F32" s="3">
        <v>303</v>
      </c>
    </row>
    <row r="33" spans="2:6" x14ac:dyDescent="0.25">
      <c r="B33" t="s">
        <v>5</v>
      </c>
      <c r="C33" t="s">
        <v>37</v>
      </c>
      <c r="D33" t="s">
        <v>25</v>
      </c>
      <c r="E33" s="2">
        <v>8813</v>
      </c>
      <c r="F33" s="3">
        <v>21</v>
      </c>
    </row>
    <row r="34" spans="2:6" x14ac:dyDescent="0.25">
      <c r="B34" t="s">
        <v>9</v>
      </c>
      <c r="C34" t="s">
        <v>34</v>
      </c>
      <c r="D34" t="s">
        <v>20</v>
      </c>
      <c r="E34" s="2">
        <v>8463</v>
      </c>
      <c r="F34" s="3">
        <v>492</v>
      </c>
    </row>
    <row r="35" spans="2:6" x14ac:dyDescent="0.25">
      <c r="B35" t="s">
        <v>7</v>
      </c>
      <c r="C35" t="s">
        <v>36</v>
      </c>
      <c r="D35" t="s">
        <v>22</v>
      </c>
      <c r="E35" s="2">
        <v>8435</v>
      </c>
      <c r="F35" s="3">
        <v>42</v>
      </c>
    </row>
    <row r="36" spans="2:6" x14ac:dyDescent="0.25">
      <c r="B36" t="s">
        <v>2</v>
      </c>
      <c r="C36" t="s">
        <v>36</v>
      </c>
      <c r="D36" t="s">
        <v>29</v>
      </c>
      <c r="E36" s="2">
        <v>8211</v>
      </c>
      <c r="F36" s="3">
        <v>75</v>
      </c>
    </row>
    <row r="37" spans="2:6" x14ac:dyDescent="0.25">
      <c r="B37" t="s">
        <v>9</v>
      </c>
      <c r="C37" t="s">
        <v>34</v>
      </c>
      <c r="D37" t="s">
        <v>23</v>
      </c>
      <c r="E37" s="2">
        <v>8155</v>
      </c>
      <c r="F37" s="3">
        <v>90</v>
      </c>
    </row>
    <row r="38" spans="2:6" x14ac:dyDescent="0.25">
      <c r="B38" t="s">
        <v>6</v>
      </c>
      <c r="C38" t="s">
        <v>34</v>
      </c>
      <c r="D38" t="s">
        <v>26</v>
      </c>
      <c r="E38" s="2">
        <v>8008</v>
      </c>
      <c r="F38" s="3">
        <v>456</v>
      </c>
    </row>
    <row r="39" spans="2:6" x14ac:dyDescent="0.25">
      <c r="B39" t="s">
        <v>41</v>
      </c>
      <c r="C39" t="s">
        <v>34</v>
      </c>
      <c r="D39" t="s">
        <v>33</v>
      </c>
      <c r="E39" s="2">
        <v>7847</v>
      </c>
      <c r="F39" s="3">
        <v>174</v>
      </c>
    </row>
    <row r="40" spans="2:6" x14ac:dyDescent="0.25">
      <c r="B40" t="s">
        <v>9</v>
      </c>
      <c r="C40" t="s">
        <v>35</v>
      </c>
      <c r="D40" t="s">
        <v>15</v>
      </c>
      <c r="E40" s="2">
        <v>7833</v>
      </c>
      <c r="F40" s="3">
        <v>243</v>
      </c>
    </row>
    <row r="41" spans="2:6" x14ac:dyDescent="0.25">
      <c r="B41" t="s">
        <v>2</v>
      </c>
      <c r="C41" t="s">
        <v>39</v>
      </c>
      <c r="D41" t="s">
        <v>27</v>
      </c>
      <c r="E41" s="2">
        <v>7812</v>
      </c>
      <c r="F41" s="3">
        <v>81</v>
      </c>
    </row>
    <row r="42" spans="2:6" x14ac:dyDescent="0.25">
      <c r="B42" t="s">
        <v>3</v>
      </c>
      <c r="C42" t="s">
        <v>34</v>
      </c>
      <c r="D42" t="s">
        <v>32</v>
      </c>
      <c r="E42" s="2">
        <v>7777</v>
      </c>
      <c r="F42" s="3">
        <v>504</v>
      </c>
    </row>
    <row r="43" spans="2:6" x14ac:dyDescent="0.25">
      <c r="B43" t="s">
        <v>7</v>
      </c>
      <c r="C43" t="s">
        <v>34</v>
      </c>
      <c r="D43" t="s">
        <v>17</v>
      </c>
      <c r="E43" s="2">
        <v>7777</v>
      </c>
      <c r="F43" s="3">
        <v>39</v>
      </c>
    </row>
    <row r="44" spans="2:6" x14ac:dyDescent="0.25">
      <c r="B44" t="s">
        <v>6</v>
      </c>
      <c r="C44" t="s">
        <v>37</v>
      </c>
      <c r="D44" t="s">
        <v>31</v>
      </c>
      <c r="E44" s="2">
        <v>7693</v>
      </c>
      <c r="F44" s="3">
        <v>87</v>
      </c>
    </row>
    <row r="45" spans="2:6" x14ac:dyDescent="0.25">
      <c r="B45" t="s">
        <v>40</v>
      </c>
      <c r="C45" t="s">
        <v>37</v>
      </c>
      <c r="D45" t="s">
        <v>19</v>
      </c>
      <c r="E45" s="2">
        <v>7693</v>
      </c>
      <c r="F45" s="3">
        <v>21</v>
      </c>
    </row>
    <row r="46" spans="2:6" x14ac:dyDescent="0.25">
      <c r="B46" t="s">
        <v>2</v>
      </c>
      <c r="C46" t="s">
        <v>39</v>
      </c>
      <c r="D46" t="s">
        <v>21</v>
      </c>
      <c r="E46" s="2">
        <v>7651</v>
      </c>
      <c r="F46" s="3">
        <v>213</v>
      </c>
    </row>
    <row r="47" spans="2:6" x14ac:dyDescent="0.25">
      <c r="B47" t="s">
        <v>2</v>
      </c>
      <c r="C47" t="s">
        <v>34</v>
      </c>
      <c r="D47" t="s">
        <v>19</v>
      </c>
      <c r="E47" s="2">
        <v>7511</v>
      </c>
      <c r="F47" s="3">
        <v>120</v>
      </c>
    </row>
    <row r="48" spans="2:6" x14ac:dyDescent="0.25">
      <c r="B48" t="s">
        <v>5</v>
      </c>
      <c r="C48" t="s">
        <v>38</v>
      </c>
      <c r="D48" t="s">
        <v>25</v>
      </c>
      <c r="E48" s="2">
        <v>7483</v>
      </c>
      <c r="F48" s="3">
        <v>45</v>
      </c>
    </row>
    <row r="49" spans="2:6" x14ac:dyDescent="0.25">
      <c r="B49" t="s">
        <v>41</v>
      </c>
      <c r="C49" t="s">
        <v>35</v>
      </c>
      <c r="D49" t="s">
        <v>28</v>
      </c>
      <c r="E49" s="2">
        <v>7455</v>
      </c>
      <c r="F49" s="3">
        <v>216</v>
      </c>
    </row>
    <row r="50" spans="2:6" x14ac:dyDescent="0.25">
      <c r="B50" t="s">
        <v>6</v>
      </c>
      <c r="C50" t="s">
        <v>38</v>
      </c>
      <c r="D50" t="s">
        <v>21</v>
      </c>
      <c r="E50" s="2">
        <v>7322</v>
      </c>
      <c r="F50" s="3">
        <v>36</v>
      </c>
    </row>
    <row r="51" spans="2:6" x14ac:dyDescent="0.25">
      <c r="B51" t="s">
        <v>3</v>
      </c>
      <c r="C51" t="s">
        <v>37</v>
      </c>
      <c r="D51" t="s">
        <v>28</v>
      </c>
      <c r="E51" s="2">
        <v>7308</v>
      </c>
      <c r="F51" s="3">
        <v>327</v>
      </c>
    </row>
    <row r="52" spans="2:6" x14ac:dyDescent="0.25">
      <c r="B52" t="s">
        <v>5</v>
      </c>
      <c r="C52" t="s">
        <v>34</v>
      </c>
      <c r="D52" t="s">
        <v>15</v>
      </c>
      <c r="E52" s="2">
        <v>7280</v>
      </c>
      <c r="F52" s="3">
        <v>201</v>
      </c>
    </row>
    <row r="53" spans="2:6" x14ac:dyDescent="0.25">
      <c r="B53" t="s">
        <v>9</v>
      </c>
      <c r="C53" t="s">
        <v>37</v>
      </c>
      <c r="D53" t="s">
        <v>20</v>
      </c>
      <c r="E53" s="2">
        <v>7273</v>
      </c>
      <c r="F53" s="3">
        <v>96</v>
      </c>
    </row>
    <row r="54" spans="2:6" x14ac:dyDescent="0.25">
      <c r="B54" t="s">
        <v>3</v>
      </c>
      <c r="C54" t="s">
        <v>34</v>
      </c>
      <c r="D54" t="s">
        <v>14</v>
      </c>
      <c r="E54" s="2">
        <v>7259</v>
      </c>
      <c r="F54" s="3">
        <v>276</v>
      </c>
    </row>
    <row r="55" spans="2:6" x14ac:dyDescent="0.25">
      <c r="B55" t="s">
        <v>5</v>
      </c>
      <c r="C55" t="s">
        <v>38</v>
      </c>
      <c r="D55" t="s">
        <v>13</v>
      </c>
      <c r="E55" s="2">
        <v>7189</v>
      </c>
      <c r="F55" s="3">
        <v>54</v>
      </c>
    </row>
    <row r="56" spans="2:6" x14ac:dyDescent="0.25">
      <c r="B56" t="s">
        <v>8</v>
      </c>
      <c r="C56" t="s">
        <v>39</v>
      </c>
      <c r="D56" t="s">
        <v>30</v>
      </c>
      <c r="E56" s="2">
        <v>7021</v>
      </c>
      <c r="F56" s="3">
        <v>183</v>
      </c>
    </row>
    <row r="57" spans="2:6" x14ac:dyDescent="0.25">
      <c r="B57" t="s">
        <v>5</v>
      </c>
      <c r="C57" t="s">
        <v>34</v>
      </c>
      <c r="D57" t="s">
        <v>27</v>
      </c>
      <c r="E57" s="2">
        <v>6986</v>
      </c>
      <c r="F57" s="3">
        <v>21</v>
      </c>
    </row>
    <row r="58" spans="2:6" x14ac:dyDescent="0.25">
      <c r="B58" t="s">
        <v>5</v>
      </c>
      <c r="C58" t="s">
        <v>39</v>
      </c>
      <c r="D58" t="s">
        <v>22</v>
      </c>
      <c r="E58" s="2">
        <v>6909</v>
      </c>
      <c r="F58" s="3">
        <v>81</v>
      </c>
    </row>
    <row r="59" spans="2:6" x14ac:dyDescent="0.25">
      <c r="B59" t="s">
        <v>10</v>
      </c>
      <c r="C59" t="s">
        <v>38</v>
      </c>
      <c r="D59" t="s">
        <v>4</v>
      </c>
      <c r="E59" s="2">
        <v>6860</v>
      </c>
      <c r="F59" s="3">
        <v>126</v>
      </c>
    </row>
    <row r="60" spans="2:6" x14ac:dyDescent="0.25">
      <c r="B60" t="s">
        <v>40</v>
      </c>
      <c r="C60" t="s">
        <v>35</v>
      </c>
      <c r="D60" t="s">
        <v>22</v>
      </c>
      <c r="E60" s="2">
        <v>6853</v>
      </c>
      <c r="F60" s="3">
        <v>372</v>
      </c>
    </row>
    <row r="61" spans="2:6" x14ac:dyDescent="0.25">
      <c r="B61" t="s">
        <v>9</v>
      </c>
      <c r="C61" t="s">
        <v>34</v>
      </c>
      <c r="D61" t="s">
        <v>21</v>
      </c>
      <c r="E61" s="2">
        <v>6832</v>
      </c>
      <c r="F61" s="3">
        <v>27</v>
      </c>
    </row>
    <row r="62" spans="2:6" x14ac:dyDescent="0.25">
      <c r="B62" t="s">
        <v>6</v>
      </c>
      <c r="C62" t="s">
        <v>37</v>
      </c>
      <c r="D62" t="s">
        <v>26</v>
      </c>
      <c r="E62" s="2">
        <v>6818</v>
      </c>
      <c r="F62" s="3">
        <v>6</v>
      </c>
    </row>
    <row r="63" spans="2:6" x14ac:dyDescent="0.25">
      <c r="B63" t="s">
        <v>7</v>
      </c>
      <c r="C63" t="s">
        <v>35</v>
      </c>
      <c r="D63" t="s">
        <v>30</v>
      </c>
      <c r="E63" s="2">
        <v>6755</v>
      </c>
      <c r="F63" s="3">
        <v>252</v>
      </c>
    </row>
    <row r="64" spans="2:6" x14ac:dyDescent="0.25">
      <c r="B64" t="s">
        <v>40</v>
      </c>
      <c r="C64" t="s">
        <v>34</v>
      </c>
      <c r="D64" t="s">
        <v>26</v>
      </c>
      <c r="E64" s="2">
        <v>6748</v>
      </c>
      <c r="F64" s="3">
        <v>48</v>
      </c>
    </row>
    <row r="65" spans="2:6" x14ac:dyDescent="0.25">
      <c r="B65" t="s">
        <v>6</v>
      </c>
      <c r="C65" t="s">
        <v>34</v>
      </c>
      <c r="D65" t="s">
        <v>32</v>
      </c>
      <c r="E65" s="2">
        <v>6734</v>
      </c>
      <c r="F65" s="3">
        <v>123</v>
      </c>
    </row>
    <row r="66" spans="2:6" x14ac:dyDescent="0.25">
      <c r="B66" t="s">
        <v>8</v>
      </c>
      <c r="C66" t="s">
        <v>35</v>
      </c>
      <c r="D66" t="s">
        <v>32</v>
      </c>
      <c r="E66" s="2">
        <v>6706</v>
      </c>
      <c r="F66" s="3">
        <v>459</v>
      </c>
    </row>
    <row r="67" spans="2:6" x14ac:dyDescent="0.25">
      <c r="B67" t="s">
        <v>10</v>
      </c>
      <c r="C67" t="s">
        <v>36</v>
      </c>
      <c r="D67" t="s">
        <v>32</v>
      </c>
      <c r="E67" s="2">
        <v>6657</v>
      </c>
      <c r="F67" s="3">
        <v>303</v>
      </c>
    </row>
    <row r="68" spans="2:6" x14ac:dyDescent="0.25">
      <c r="B68" t="s">
        <v>3</v>
      </c>
      <c r="C68" t="s">
        <v>35</v>
      </c>
      <c r="D68" t="s">
        <v>15</v>
      </c>
      <c r="E68" s="2">
        <v>6657</v>
      </c>
      <c r="F68" s="3">
        <v>276</v>
      </c>
    </row>
    <row r="69" spans="2:6" x14ac:dyDescent="0.25">
      <c r="B69" t="s">
        <v>7</v>
      </c>
      <c r="C69" t="s">
        <v>37</v>
      </c>
      <c r="D69" t="s">
        <v>14</v>
      </c>
      <c r="E69" s="2">
        <v>6608</v>
      </c>
      <c r="F69" s="3">
        <v>225</v>
      </c>
    </row>
    <row r="70" spans="2:6" x14ac:dyDescent="0.25">
      <c r="B70" t="s">
        <v>2</v>
      </c>
      <c r="C70" t="s">
        <v>38</v>
      </c>
      <c r="D70" t="s">
        <v>28</v>
      </c>
      <c r="E70" s="2">
        <v>6580</v>
      </c>
      <c r="F70" s="3">
        <v>183</v>
      </c>
    </row>
    <row r="71" spans="2:6" x14ac:dyDescent="0.25">
      <c r="B71" t="s">
        <v>7</v>
      </c>
      <c r="C71" t="s">
        <v>37</v>
      </c>
      <c r="D71" t="s">
        <v>30</v>
      </c>
      <c r="E71" s="2">
        <v>6454</v>
      </c>
      <c r="F71" s="3">
        <v>54</v>
      </c>
    </row>
    <row r="72" spans="2:6" x14ac:dyDescent="0.25">
      <c r="B72" t="s">
        <v>8</v>
      </c>
      <c r="C72" t="s">
        <v>38</v>
      </c>
      <c r="D72" t="s">
        <v>21</v>
      </c>
      <c r="E72" s="2">
        <v>6433</v>
      </c>
      <c r="F72" s="3">
        <v>78</v>
      </c>
    </row>
    <row r="73" spans="2:6" x14ac:dyDescent="0.25">
      <c r="B73" t="s">
        <v>41</v>
      </c>
      <c r="C73" t="s">
        <v>37</v>
      </c>
      <c r="D73" t="s">
        <v>24</v>
      </c>
      <c r="E73" s="2">
        <v>6398</v>
      </c>
      <c r="F73" s="3">
        <v>102</v>
      </c>
    </row>
    <row r="74" spans="2:6" x14ac:dyDescent="0.25">
      <c r="B74" t="s">
        <v>7</v>
      </c>
      <c r="C74" t="s">
        <v>37</v>
      </c>
      <c r="D74" t="s">
        <v>33</v>
      </c>
      <c r="E74" s="2">
        <v>6391</v>
      </c>
      <c r="F74" s="3">
        <v>48</v>
      </c>
    </row>
    <row r="75" spans="2:6" x14ac:dyDescent="0.25">
      <c r="B75" t="s">
        <v>40</v>
      </c>
      <c r="C75" t="s">
        <v>39</v>
      </c>
      <c r="D75" t="s">
        <v>27</v>
      </c>
      <c r="E75" s="2">
        <v>6370</v>
      </c>
      <c r="F75" s="3">
        <v>30</v>
      </c>
    </row>
    <row r="76" spans="2:6" x14ac:dyDescent="0.25">
      <c r="B76" t="s">
        <v>5</v>
      </c>
      <c r="C76" t="s">
        <v>36</v>
      </c>
      <c r="D76" t="s">
        <v>23</v>
      </c>
      <c r="E76" s="2">
        <v>6314</v>
      </c>
      <c r="F76" s="3">
        <v>15</v>
      </c>
    </row>
    <row r="77" spans="2:6" x14ac:dyDescent="0.25">
      <c r="B77" t="s">
        <v>3</v>
      </c>
      <c r="C77" t="s">
        <v>34</v>
      </c>
      <c r="D77" t="s">
        <v>25</v>
      </c>
      <c r="E77" s="2">
        <v>6300</v>
      </c>
      <c r="F77" s="3">
        <v>42</v>
      </c>
    </row>
    <row r="78" spans="2:6" x14ac:dyDescent="0.25">
      <c r="B78" t="s">
        <v>5</v>
      </c>
      <c r="C78" t="s">
        <v>34</v>
      </c>
      <c r="D78" t="s">
        <v>22</v>
      </c>
      <c r="E78" s="2">
        <v>6279</v>
      </c>
      <c r="F78" s="3">
        <v>237</v>
      </c>
    </row>
    <row r="79" spans="2:6" x14ac:dyDescent="0.25">
      <c r="B79" t="s">
        <v>8</v>
      </c>
      <c r="C79" t="s">
        <v>37</v>
      </c>
      <c r="D79" t="s">
        <v>26</v>
      </c>
      <c r="E79" s="2">
        <v>6279</v>
      </c>
      <c r="F79" s="3">
        <v>45</v>
      </c>
    </row>
    <row r="80" spans="2:6" x14ac:dyDescent="0.25">
      <c r="B80" t="s">
        <v>5</v>
      </c>
      <c r="C80" t="s">
        <v>36</v>
      </c>
      <c r="D80" t="s">
        <v>13</v>
      </c>
      <c r="E80" s="2">
        <v>6146</v>
      </c>
      <c r="F80" s="3">
        <v>63</v>
      </c>
    </row>
    <row r="81" spans="2:6" x14ac:dyDescent="0.25">
      <c r="B81" t="s">
        <v>40</v>
      </c>
      <c r="C81" t="s">
        <v>37</v>
      </c>
      <c r="D81" t="s">
        <v>27</v>
      </c>
      <c r="E81" s="2">
        <v>6132</v>
      </c>
      <c r="F81" s="3">
        <v>93</v>
      </c>
    </row>
    <row r="82" spans="2:6" x14ac:dyDescent="0.25">
      <c r="B82" t="s">
        <v>40</v>
      </c>
      <c r="C82" t="s">
        <v>38</v>
      </c>
      <c r="D82" t="s">
        <v>4</v>
      </c>
      <c r="E82" s="2">
        <v>6125</v>
      </c>
      <c r="F82" s="3">
        <v>102</v>
      </c>
    </row>
    <row r="83" spans="2:6" x14ac:dyDescent="0.25">
      <c r="B83" t="s">
        <v>41</v>
      </c>
      <c r="C83" t="s">
        <v>36</v>
      </c>
      <c r="D83" t="s">
        <v>30</v>
      </c>
      <c r="E83" s="2">
        <v>6118</v>
      </c>
      <c r="F83" s="3">
        <v>174</v>
      </c>
    </row>
    <row r="84" spans="2:6" x14ac:dyDescent="0.25">
      <c r="B84" t="s">
        <v>6</v>
      </c>
      <c r="C84" t="s">
        <v>36</v>
      </c>
      <c r="D84" t="s">
        <v>32</v>
      </c>
      <c r="E84" s="2">
        <v>6118</v>
      </c>
      <c r="F84" s="3">
        <v>9</v>
      </c>
    </row>
    <row r="85" spans="2:6" x14ac:dyDescent="0.25">
      <c r="B85" t="s">
        <v>5</v>
      </c>
      <c r="C85" t="s">
        <v>36</v>
      </c>
      <c r="D85" t="s">
        <v>18</v>
      </c>
      <c r="E85" s="2">
        <v>6111</v>
      </c>
      <c r="F85" s="3">
        <v>3</v>
      </c>
    </row>
    <row r="86" spans="2:6" x14ac:dyDescent="0.25">
      <c r="B86" t="s">
        <v>6</v>
      </c>
      <c r="C86" t="s">
        <v>39</v>
      </c>
      <c r="D86" t="s">
        <v>17</v>
      </c>
      <c r="E86" s="2">
        <v>6048</v>
      </c>
      <c r="F86" s="3">
        <v>27</v>
      </c>
    </row>
    <row r="87" spans="2:6" x14ac:dyDescent="0.25">
      <c r="B87" t="s">
        <v>2</v>
      </c>
      <c r="C87" t="s">
        <v>39</v>
      </c>
      <c r="D87" t="s">
        <v>28</v>
      </c>
      <c r="E87" s="2">
        <v>6027</v>
      </c>
      <c r="F87" s="3">
        <v>144</v>
      </c>
    </row>
    <row r="88" spans="2:6" x14ac:dyDescent="0.25">
      <c r="B88" t="s">
        <v>41</v>
      </c>
      <c r="C88" t="s">
        <v>38</v>
      </c>
      <c r="D88" t="s">
        <v>22</v>
      </c>
      <c r="E88" s="2">
        <v>5915</v>
      </c>
      <c r="F88" s="3">
        <v>3</v>
      </c>
    </row>
    <row r="89" spans="2:6" x14ac:dyDescent="0.25">
      <c r="B89" t="s">
        <v>40</v>
      </c>
      <c r="C89" t="s">
        <v>39</v>
      </c>
      <c r="D89" t="s">
        <v>22</v>
      </c>
      <c r="E89" s="2">
        <v>5817</v>
      </c>
      <c r="F89" s="3">
        <v>12</v>
      </c>
    </row>
    <row r="90" spans="2:6" x14ac:dyDescent="0.25">
      <c r="B90" t="s">
        <v>40</v>
      </c>
      <c r="C90" t="s">
        <v>39</v>
      </c>
      <c r="D90" t="s">
        <v>15</v>
      </c>
      <c r="E90" s="2">
        <v>5775</v>
      </c>
      <c r="F90" s="3">
        <v>42</v>
      </c>
    </row>
    <row r="91" spans="2:6" x14ac:dyDescent="0.25">
      <c r="B91" t="s">
        <v>7</v>
      </c>
      <c r="C91" t="s">
        <v>38</v>
      </c>
      <c r="D91" t="s">
        <v>28</v>
      </c>
      <c r="E91" s="2">
        <v>5677</v>
      </c>
      <c r="F91" s="3">
        <v>258</v>
      </c>
    </row>
    <row r="92" spans="2:6" x14ac:dyDescent="0.25">
      <c r="B92" t="s">
        <v>40</v>
      </c>
      <c r="C92" t="s">
        <v>38</v>
      </c>
      <c r="D92" t="s">
        <v>13</v>
      </c>
      <c r="E92" s="2">
        <v>5670</v>
      </c>
      <c r="F92" s="3">
        <v>297</v>
      </c>
    </row>
    <row r="93" spans="2:6" x14ac:dyDescent="0.25">
      <c r="B93" t="s">
        <v>10</v>
      </c>
      <c r="C93" t="s">
        <v>38</v>
      </c>
      <c r="D93" t="s">
        <v>14</v>
      </c>
      <c r="E93" s="2">
        <v>5586</v>
      </c>
      <c r="F93" s="3">
        <v>525</v>
      </c>
    </row>
    <row r="94" spans="2:6" x14ac:dyDescent="0.25">
      <c r="B94" t="s">
        <v>7</v>
      </c>
      <c r="C94" t="s">
        <v>36</v>
      </c>
      <c r="D94" t="s">
        <v>29</v>
      </c>
      <c r="E94" s="2">
        <v>5551</v>
      </c>
      <c r="F94" s="3">
        <v>252</v>
      </c>
    </row>
    <row r="95" spans="2:6" x14ac:dyDescent="0.25">
      <c r="B95" t="s">
        <v>5</v>
      </c>
      <c r="C95" t="s">
        <v>38</v>
      </c>
      <c r="D95" t="s">
        <v>19</v>
      </c>
      <c r="E95" s="2">
        <v>5474</v>
      </c>
      <c r="F95" s="3">
        <v>168</v>
      </c>
    </row>
    <row r="96" spans="2:6" x14ac:dyDescent="0.25">
      <c r="B96" t="s">
        <v>40</v>
      </c>
      <c r="C96" t="s">
        <v>36</v>
      </c>
      <c r="D96" t="s">
        <v>25</v>
      </c>
      <c r="E96" s="2">
        <v>5439</v>
      </c>
      <c r="F96" s="3">
        <v>30</v>
      </c>
    </row>
    <row r="97" spans="2:6" x14ac:dyDescent="0.25">
      <c r="B97" t="s">
        <v>10</v>
      </c>
      <c r="C97" t="s">
        <v>34</v>
      </c>
      <c r="D97" t="s">
        <v>19</v>
      </c>
      <c r="E97" s="2">
        <v>5355</v>
      </c>
      <c r="F97" s="3">
        <v>204</v>
      </c>
    </row>
    <row r="98" spans="2:6" x14ac:dyDescent="0.25">
      <c r="B98" t="s">
        <v>7</v>
      </c>
      <c r="C98" t="s">
        <v>37</v>
      </c>
      <c r="D98" t="s">
        <v>26</v>
      </c>
      <c r="E98" s="2">
        <v>5306</v>
      </c>
      <c r="F98" s="3">
        <v>0</v>
      </c>
    </row>
    <row r="99" spans="2:6" x14ac:dyDescent="0.25">
      <c r="B99" t="s">
        <v>5</v>
      </c>
      <c r="C99" t="s">
        <v>39</v>
      </c>
      <c r="D99" t="s">
        <v>26</v>
      </c>
      <c r="E99" s="2">
        <v>5236</v>
      </c>
      <c r="F99" s="3">
        <v>51</v>
      </c>
    </row>
    <row r="100" spans="2:6" x14ac:dyDescent="0.25">
      <c r="B100" t="s">
        <v>7</v>
      </c>
      <c r="C100" t="s">
        <v>35</v>
      </c>
      <c r="D100" t="s">
        <v>28</v>
      </c>
      <c r="E100" s="2">
        <v>5194</v>
      </c>
      <c r="F100" s="3">
        <v>288</v>
      </c>
    </row>
    <row r="101" spans="2:6" x14ac:dyDescent="0.25">
      <c r="B101" t="s">
        <v>5</v>
      </c>
      <c r="C101" t="s">
        <v>38</v>
      </c>
      <c r="D101" t="s">
        <v>32</v>
      </c>
      <c r="E101" s="2">
        <v>5075</v>
      </c>
      <c r="F101" s="3">
        <v>21</v>
      </c>
    </row>
    <row r="102" spans="2:6" x14ac:dyDescent="0.25">
      <c r="B102" t="s">
        <v>40</v>
      </c>
      <c r="C102" t="s">
        <v>34</v>
      </c>
      <c r="D102" t="s">
        <v>17</v>
      </c>
      <c r="E102" s="2">
        <v>5019</v>
      </c>
      <c r="F102" s="3">
        <v>156</v>
      </c>
    </row>
    <row r="103" spans="2:6" x14ac:dyDescent="0.25">
      <c r="B103" t="s">
        <v>8</v>
      </c>
      <c r="C103" t="s">
        <v>36</v>
      </c>
      <c r="D103" t="s">
        <v>23</v>
      </c>
      <c r="E103" s="2">
        <v>5019</v>
      </c>
      <c r="F103" s="3">
        <v>150</v>
      </c>
    </row>
    <row r="104" spans="2:6" x14ac:dyDescent="0.25">
      <c r="B104" t="s">
        <v>8</v>
      </c>
      <c r="C104" t="s">
        <v>35</v>
      </c>
      <c r="D104" t="s">
        <v>22</v>
      </c>
      <c r="E104" s="2">
        <v>5012</v>
      </c>
      <c r="F104" s="3">
        <v>210</v>
      </c>
    </row>
    <row r="105" spans="2:6" x14ac:dyDescent="0.25">
      <c r="B105" t="s">
        <v>5</v>
      </c>
      <c r="C105" t="s">
        <v>37</v>
      </c>
      <c r="D105" t="s">
        <v>14</v>
      </c>
      <c r="E105" s="2">
        <v>4991</v>
      </c>
      <c r="F105" s="3">
        <v>12</v>
      </c>
    </row>
    <row r="106" spans="2:6" x14ac:dyDescent="0.25">
      <c r="B106" t="s">
        <v>10</v>
      </c>
      <c r="C106" t="s">
        <v>34</v>
      </c>
      <c r="D106" t="s">
        <v>26</v>
      </c>
      <c r="E106" s="2">
        <v>4991</v>
      </c>
      <c r="F106" s="3">
        <v>9</v>
      </c>
    </row>
    <row r="107" spans="2:6" x14ac:dyDescent="0.25">
      <c r="B107" t="s">
        <v>6</v>
      </c>
      <c r="C107" t="s">
        <v>36</v>
      </c>
      <c r="D107" t="s">
        <v>17</v>
      </c>
      <c r="E107" s="2">
        <v>4970</v>
      </c>
      <c r="F107" s="3">
        <v>156</v>
      </c>
    </row>
    <row r="108" spans="2:6" x14ac:dyDescent="0.25">
      <c r="B108" t="s">
        <v>3</v>
      </c>
      <c r="C108" t="s">
        <v>39</v>
      </c>
      <c r="D108" t="s">
        <v>26</v>
      </c>
      <c r="E108" s="2">
        <v>4956</v>
      </c>
      <c r="F108" s="3">
        <v>171</v>
      </c>
    </row>
    <row r="109" spans="2:6" x14ac:dyDescent="0.25">
      <c r="B109" t="s">
        <v>6</v>
      </c>
      <c r="C109" t="s">
        <v>37</v>
      </c>
      <c r="D109" t="s">
        <v>23</v>
      </c>
      <c r="E109" s="2">
        <v>4949</v>
      </c>
      <c r="F109" s="3">
        <v>189</v>
      </c>
    </row>
    <row r="110" spans="2:6" x14ac:dyDescent="0.25">
      <c r="B110" t="s">
        <v>41</v>
      </c>
      <c r="C110" t="s">
        <v>34</v>
      </c>
      <c r="D110" t="s">
        <v>23</v>
      </c>
      <c r="E110" s="2">
        <v>4935</v>
      </c>
      <c r="F110" s="3">
        <v>126</v>
      </c>
    </row>
    <row r="111" spans="2:6" x14ac:dyDescent="0.25">
      <c r="B111" t="s">
        <v>10</v>
      </c>
      <c r="C111" t="s">
        <v>39</v>
      </c>
      <c r="D111" t="s">
        <v>21</v>
      </c>
      <c r="E111" s="2">
        <v>4858</v>
      </c>
      <c r="F111" s="3">
        <v>279</v>
      </c>
    </row>
    <row r="112" spans="2:6" x14ac:dyDescent="0.25">
      <c r="B112" t="s">
        <v>2</v>
      </c>
      <c r="C112" t="s">
        <v>39</v>
      </c>
      <c r="D112" t="s">
        <v>15</v>
      </c>
      <c r="E112" s="2">
        <v>4802</v>
      </c>
      <c r="F112" s="3">
        <v>36</v>
      </c>
    </row>
    <row r="113" spans="2:6" x14ac:dyDescent="0.25">
      <c r="B113" t="s">
        <v>6</v>
      </c>
      <c r="C113" t="s">
        <v>35</v>
      </c>
      <c r="D113" t="s">
        <v>30</v>
      </c>
      <c r="E113" s="2">
        <v>4781</v>
      </c>
      <c r="F113" s="3">
        <v>123</v>
      </c>
    </row>
    <row r="114" spans="2:6" x14ac:dyDescent="0.25">
      <c r="B114" t="s">
        <v>41</v>
      </c>
      <c r="C114" t="s">
        <v>35</v>
      </c>
      <c r="D114" t="s">
        <v>13</v>
      </c>
      <c r="E114" s="2">
        <v>4760</v>
      </c>
      <c r="F114" s="3">
        <v>69</v>
      </c>
    </row>
    <row r="115" spans="2:6" x14ac:dyDescent="0.25">
      <c r="B115" t="s">
        <v>8</v>
      </c>
      <c r="C115" t="s">
        <v>35</v>
      </c>
      <c r="D115" t="s">
        <v>27</v>
      </c>
      <c r="E115" s="2">
        <v>4753</v>
      </c>
      <c r="F115" s="3">
        <v>300</v>
      </c>
    </row>
    <row r="116" spans="2:6" x14ac:dyDescent="0.25">
      <c r="B116" t="s">
        <v>5</v>
      </c>
      <c r="C116" t="s">
        <v>35</v>
      </c>
      <c r="D116" t="s">
        <v>31</v>
      </c>
      <c r="E116" s="2">
        <v>4753</v>
      </c>
      <c r="F116" s="3">
        <v>246</v>
      </c>
    </row>
    <row r="117" spans="2:6" x14ac:dyDescent="0.25">
      <c r="B117" t="s">
        <v>40</v>
      </c>
      <c r="C117" t="s">
        <v>35</v>
      </c>
      <c r="D117" t="s">
        <v>16</v>
      </c>
      <c r="E117" s="2">
        <v>4725</v>
      </c>
      <c r="F117" s="3">
        <v>174</v>
      </c>
    </row>
    <row r="118" spans="2:6" x14ac:dyDescent="0.25">
      <c r="B118" t="s">
        <v>10</v>
      </c>
      <c r="C118" t="s">
        <v>37</v>
      </c>
      <c r="D118" t="s">
        <v>23</v>
      </c>
      <c r="E118" s="2">
        <v>4683</v>
      </c>
      <c r="F118" s="3">
        <v>30</v>
      </c>
    </row>
    <row r="119" spans="2:6" x14ac:dyDescent="0.25">
      <c r="B119" t="s">
        <v>7</v>
      </c>
      <c r="C119" t="s">
        <v>35</v>
      </c>
      <c r="D119" t="s">
        <v>14</v>
      </c>
      <c r="E119" s="2">
        <v>4606</v>
      </c>
      <c r="F119" s="3">
        <v>63</v>
      </c>
    </row>
    <row r="120" spans="2:6" x14ac:dyDescent="0.25">
      <c r="B120" t="s">
        <v>3</v>
      </c>
      <c r="C120" t="s">
        <v>37</v>
      </c>
      <c r="D120" t="s">
        <v>29</v>
      </c>
      <c r="E120" s="2">
        <v>4592</v>
      </c>
      <c r="F120" s="3">
        <v>324</v>
      </c>
    </row>
    <row r="121" spans="2:6" x14ac:dyDescent="0.25">
      <c r="B121" t="s">
        <v>7</v>
      </c>
      <c r="C121" t="s">
        <v>35</v>
      </c>
      <c r="D121" t="s">
        <v>19</v>
      </c>
      <c r="E121" s="2">
        <v>4585</v>
      </c>
      <c r="F121" s="3">
        <v>240</v>
      </c>
    </row>
    <row r="122" spans="2:6" x14ac:dyDescent="0.25">
      <c r="B122" t="s">
        <v>7</v>
      </c>
      <c r="C122" t="s">
        <v>37</v>
      </c>
      <c r="D122" t="s">
        <v>16</v>
      </c>
      <c r="E122" s="2">
        <v>4487</v>
      </c>
      <c r="F122" s="3">
        <v>333</v>
      </c>
    </row>
    <row r="123" spans="2:6" x14ac:dyDescent="0.25">
      <c r="B123" t="s">
        <v>7</v>
      </c>
      <c r="C123" t="s">
        <v>37</v>
      </c>
      <c r="D123" t="s">
        <v>17</v>
      </c>
      <c r="E123" s="2">
        <v>4487</v>
      </c>
      <c r="F123" s="3">
        <v>111</v>
      </c>
    </row>
    <row r="124" spans="2:6" x14ac:dyDescent="0.25">
      <c r="B124" t="s">
        <v>5</v>
      </c>
      <c r="C124" t="s">
        <v>35</v>
      </c>
      <c r="D124" t="s">
        <v>29</v>
      </c>
      <c r="E124" s="2">
        <v>4480</v>
      </c>
      <c r="F124" s="3">
        <v>357</v>
      </c>
    </row>
    <row r="125" spans="2:6" x14ac:dyDescent="0.25">
      <c r="B125" t="s">
        <v>7</v>
      </c>
      <c r="C125" t="s">
        <v>39</v>
      </c>
      <c r="D125" t="s">
        <v>17</v>
      </c>
      <c r="E125" s="2">
        <v>4438</v>
      </c>
      <c r="F125" s="3">
        <v>246</v>
      </c>
    </row>
    <row r="126" spans="2:6" x14ac:dyDescent="0.25">
      <c r="B126" t="s">
        <v>40</v>
      </c>
      <c r="C126" t="s">
        <v>36</v>
      </c>
      <c r="D126" t="s">
        <v>13</v>
      </c>
      <c r="E126" s="2">
        <v>4424</v>
      </c>
      <c r="F126" s="3">
        <v>201</v>
      </c>
    </row>
    <row r="127" spans="2:6" x14ac:dyDescent="0.25">
      <c r="B127" t="s">
        <v>2</v>
      </c>
      <c r="C127" t="s">
        <v>38</v>
      </c>
      <c r="D127" t="s">
        <v>23</v>
      </c>
      <c r="E127" s="2">
        <v>4417</v>
      </c>
      <c r="F127" s="3">
        <v>153</v>
      </c>
    </row>
    <row r="128" spans="2:6" x14ac:dyDescent="0.25">
      <c r="B128" t="s">
        <v>2</v>
      </c>
      <c r="C128" t="s">
        <v>38</v>
      </c>
      <c r="D128" t="s">
        <v>31</v>
      </c>
      <c r="E128" s="2">
        <v>4326</v>
      </c>
      <c r="F128" s="3">
        <v>348</v>
      </c>
    </row>
    <row r="129" spans="2:6" x14ac:dyDescent="0.25">
      <c r="B129" t="s">
        <v>6</v>
      </c>
      <c r="C129" t="s">
        <v>36</v>
      </c>
      <c r="D129" t="s">
        <v>13</v>
      </c>
      <c r="E129" s="2">
        <v>4319</v>
      </c>
      <c r="F129" s="3">
        <v>30</v>
      </c>
    </row>
    <row r="130" spans="2:6" x14ac:dyDescent="0.25">
      <c r="B130" t="s">
        <v>9</v>
      </c>
      <c r="C130" t="s">
        <v>37</v>
      </c>
      <c r="D130" t="s">
        <v>25</v>
      </c>
      <c r="E130" s="2">
        <v>4305</v>
      </c>
      <c r="F130" s="3">
        <v>156</v>
      </c>
    </row>
    <row r="131" spans="2:6" x14ac:dyDescent="0.25">
      <c r="B131" t="s">
        <v>6</v>
      </c>
      <c r="C131" t="s">
        <v>34</v>
      </c>
      <c r="D131" t="s">
        <v>27</v>
      </c>
      <c r="E131" s="2">
        <v>4242</v>
      </c>
      <c r="F131" s="3">
        <v>207</v>
      </c>
    </row>
    <row r="132" spans="2:6" x14ac:dyDescent="0.25">
      <c r="B132" t="s">
        <v>9</v>
      </c>
      <c r="C132" t="s">
        <v>38</v>
      </c>
      <c r="D132" t="s">
        <v>24</v>
      </c>
      <c r="E132" s="2">
        <v>4137</v>
      </c>
      <c r="F132" s="3">
        <v>60</v>
      </c>
    </row>
    <row r="133" spans="2:6" x14ac:dyDescent="0.25">
      <c r="B133" t="s">
        <v>10</v>
      </c>
      <c r="C133" t="s">
        <v>34</v>
      </c>
      <c r="D133" t="s">
        <v>22</v>
      </c>
      <c r="E133" s="2">
        <v>4053</v>
      </c>
      <c r="F133" s="3">
        <v>24</v>
      </c>
    </row>
    <row r="134" spans="2:6" x14ac:dyDescent="0.25">
      <c r="B134" t="s">
        <v>5</v>
      </c>
      <c r="C134" t="s">
        <v>39</v>
      </c>
      <c r="D134" t="s">
        <v>24</v>
      </c>
      <c r="E134" s="2">
        <v>4018</v>
      </c>
      <c r="F134" s="3">
        <v>171</v>
      </c>
    </row>
    <row r="135" spans="2:6" x14ac:dyDescent="0.25">
      <c r="B135" t="s">
        <v>40</v>
      </c>
      <c r="C135" t="s">
        <v>34</v>
      </c>
      <c r="D135" t="s">
        <v>19</v>
      </c>
      <c r="E135" s="2">
        <v>4018</v>
      </c>
      <c r="F135" s="3">
        <v>162</v>
      </c>
    </row>
    <row r="136" spans="2:6" x14ac:dyDescent="0.25">
      <c r="B136" t="s">
        <v>2</v>
      </c>
      <c r="C136" t="s">
        <v>39</v>
      </c>
      <c r="D136" t="s">
        <v>33</v>
      </c>
      <c r="E136" s="2">
        <v>4018</v>
      </c>
      <c r="F136" s="3">
        <v>126</v>
      </c>
    </row>
    <row r="137" spans="2:6" x14ac:dyDescent="0.25">
      <c r="B137" t="s">
        <v>3</v>
      </c>
      <c r="C137" t="s">
        <v>37</v>
      </c>
      <c r="D137" t="s">
        <v>17</v>
      </c>
      <c r="E137" s="2">
        <v>3983</v>
      </c>
      <c r="F137" s="3">
        <v>144</v>
      </c>
    </row>
    <row r="138" spans="2:6" x14ac:dyDescent="0.25">
      <c r="B138" t="s">
        <v>41</v>
      </c>
      <c r="C138" t="s">
        <v>39</v>
      </c>
      <c r="D138" t="s">
        <v>14</v>
      </c>
      <c r="E138" s="2">
        <v>3976</v>
      </c>
      <c r="F138" s="3">
        <v>72</v>
      </c>
    </row>
    <row r="139" spans="2:6" x14ac:dyDescent="0.25">
      <c r="B139" t="s">
        <v>9</v>
      </c>
      <c r="C139" t="s">
        <v>39</v>
      </c>
      <c r="D139" t="s">
        <v>24</v>
      </c>
      <c r="E139" s="2">
        <v>3920</v>
      </c>
      <c r="F139" s="3">
        <v>306</v>
      </c>
    </row>
    <row r="140" spans="2:6" x14ac:dyDescent="0.25">
      <c r="B140" t="s">
        <v>6</v>
      </c>
      <c r="C140" t="s">
        <v>35</v>
      </c>
      <c r="D140" t="s">
        <v>27</v>
      </c>
      <c r="E140" s="2">
        <v>3864</v>
      </c>
      <c r="F140" s="3">
        <v>177</v>
      </c>
    </row>
    <row r="141" spans="2:6" x14ac:dyDescent="0.25">
      <c r="B141" t="s">
        <v>9</v>
      </c>
      <c r="C141" t="s">
        <v>38</v>
      </c>
      <c r="D141" t="s">
        <v>25</v>
      </c>
      <c r="E141" s="2">
        <v>3850</v>
      </c>
      <c r="F141" s="3">
        <v>102</v>
      </c>
    </row>
    <row r="142" spans="2:6" x14ac:dyDescent="0.25">
      <c r="B142" t="s">
        <v>7</v>
      </c>
      <c r="C142" t="s">
        <v>34</v>
      </c>
      <c r="D142" t="s">
        <v>15</v>
      </c>
      <c r="E142" s="2">
        <v>3829</v>
      </c>
      <c r="F142" s="3">
        <v>24</v>
      </c>
    </row>
    <row r="143" spans="2:6" x14ac:dyDescent="0.25">
      <c r="B143" t="s">
        <v>10</v>
      </c>
      <c r="C143" t="s">
        <v>35</v>
      </c>
      <c r="D143" t="s">
        <v>18</v>
      </c>
      <c r="E143" s="2">
        <v>3808</v>
      </c>
      <c r="F143" s="3">
        <v>279</v>
      </c>
    </row>
    <row r="144" spans="2:6" x14ac:dyDescent="0.25">
      <c r="B144" t="s">
        <v>40</v>
      </c>
      <c r="C144" t="s">
        <v>34</v>
      </c>
      <c r="D144" t="s">
        <v>33</v>
      </c>
      <c r="E144" s="2">
        <v>3794</v>
      </c>
      <c r="F144" s="3">
        <v>159</v>
      </c>
    </row>
    <row r="145" spans="2:6" x14ac:dyDescent="0.25">
      <c r="B145" t="s">
        <v>3</v>
      </c>
      <c r="C145" t="s">
        <v>36</v>
      </c>
      <c r="D145" t="s">
        <v>23</v>
      </c>
      <c r="E145" s="2">
        <v>3773</v>
      </c>
      <c r="F145" s="3">
        <v>165</v>
      </c>
    </row>
    <row r="146" spans="2:6" x14ac:dyDescent="0.25">
      <c r="B146" t="s">
        <v>6</v>
      </c>
      <c r="C146" t="s">
        <v>34</v>
      </c>
      <c r="D146" t="s">
        <v>17</v>
      </c>
      <c r="E146" s="2">
        <v>3759</v>
      </c>
      <c r="F146" s="3">
        <v>150</v>
      </c>
    </row>
    <row r="147" spans="2:6" x14ac:dyDescent="0.25">
      <c r="B147" t="s">
        <v>8</v>
      </c>
      <c r="C147" t="s">
        <v>38</v>
      </c>
      <c r="D147" t="s">
        <v>32</v>
      </c>
      <c r="E147" s="2">
        <v>3752</v>
      </c>
      <c r="F147" s="3">
        <v>213</v>
      </c>
    </row>
    <row r="148" spans="2:6" x14ac:dyDescent="0.25">
      <c r="B148" t="s">
        <v>3</v>
      </c>
      <c r="C148" t="s">
        <v>34</v>
      </c>
      <c r="D148" t="s">
        <v>28</v>
      </c>
      <c r="E148" s="2">
        <v>3689</v>
      </c>
      <c r="F148" s="3">
        <v>312</v>
      </c>
    </row>
    <row r="149" spans="2:6" x14ac:dyDescent="0.25">
      <c r="B149" t="s">
        <v>3</v>
      </c>
      <c r="C149" t="s">
        <v>39</v>
      </c>
      <c r="D149" t="s">
        <v>29</v>
      </c>
      <c r="E149" s="2">
        <v>3640</v>
      </c>
      <c r="F149" s="3">
        <v>51</v>
      </c>
    </row>
    <row r="150" spans="2:6" x14ac:dyDescent="0.25">
      <c r="B150" t="s">
        <v>8</v>
      </c>
      <c r="C150" t="s">
        <v>35</v>
      </c>
      <c r="D150" t="s">
        <v>30</v>
      </c>
      <c r="E150" s="2">
        <v>3598</v>
      </c>
      <c r="F150" s="3">
        <v>81</v>
      </c>
    </row>
    <row r="151" spans="2:6" x14ac:dyDescent="0.25">
      <c r="B151" t="s">
        <v>6</v>
      </c>
      <c r="C151" t="s">
        <v>37</v>
      </c>
      <c r="D151" t="s">
        <v>28</v>
      </c>
      <c r="E151" s="2">
        <v>3556</v>
      </c>
      <c r="F151" s="3">
        <v>459</v>
      </c>
    </row>
    <row r="152" spans="2:6" x14ac:dyDescent="0.25">
      <c r="B152" t="s">
        <v>2</v>
      </c>
      <c r="C152" t="s">
        <v>38</v>
      </c>
      <c r="D152" t="s">
        <v>4</v>
      </c>
      <c r="E152" s="2">
        <v>3549</v>
      </c>
      <c r="F152" s="3">
        <v>3</v>
      </c>
    </row>
    <row r="153" spans="2:6" x14ac:dyDescent="0.25">
      <c r="B153" t="s">
        <v>8</v>
      </c>
      <c r="C153" t="s">
        <v>34</v>
      </c>
      <c r="D153" t="s">
        <v>31</v>
      </c>
      <c r="E153" s="2">
        <v>3507</v>
      </c>
      <c r="F153" s="3">
        <v>288</v>
      </c>
    </row>
    <row r="154" spans="2:6" x14ac:dyDescent="0.25">
      <c r="B154" t="s">
        <v>10</v>
      </c>
      <c r="C154" t="s">
        <v>35</v>
      </c>
      <c r="D154" t="s">
        <v>14</v>
      </c>
      <c r="E154" s="2">
        <v>3472</v>
      </c>
      <c r="F154" s="3">
        <v>96</v>
      </c>
    </row>
    <row r="155" spans="2:6" x14ac:dyDescent="0.25">
      <c r="B155" t="s">
        <v>6</v>
      </c>
      <c r="C155" t="s">
        <v>34</v>
      </c>
      <c r="D155" t="s">
        <v>30</v>
      </c>
      <c r="E155" s="2">
        <v>3402</v>
      </c>
      <c r="F155" s="3">
        <v>366</v>
      </c>
    </row>
    <row r="156" spans="2:6" x14ac:dyDescent="0.25">
      <c r="B156" t="s">
        <v>41</v>
      </c>
      <c r="C156" t="s">
        <v>37</v>
      </c>
      <c r="D156" t="s">
        <v>20</v>
      </c>
      <c r="E156" s="2">
        <v>3388</v>
      </c>
      <c r="F156" s="3">
        <v>123</v>
      </c>
    </row>
    <row r="157" spans="2:6" x14ac:dyDescent="0.25">
      <c r="B157" t="s">
        <v>5</v>
      </c>
      <c r="C157" t="s">
        <v>36</v>
      </c>
      <c r="D157" t="s">
        <v>17</v>
      </c>
      <c r="E157" s="2">
        <v>3339</v>
      </c>
      <c r="F157" s="3">
        <v>348</v>
      </c>
    </row>
    <row r="158" spans="2:6" x14ac:dyDescent="0.25">
      <c r="B158" t="s">
        <v>6</v>
      </c>
      <c r="C158" t="s">
        <v>34</v>
      </c>
      <c r="D158" t="s">
        <v>29</v>
      </c>
      <c r="E158" s="2">
        <v>3339</v>
      </c>
      <c r="F158" s="3">
        <v>75</v>
      </c>
    </row>
    <row r="159" spans="2:6" x14ac:dyDescent="0.25">
      <c r="B159" t="s">
        <v>3</v>
      </c>
      <c r="C159" t="s">
        <v>36</v>
      </c>
      <c r="D159" t="s">
        <v>25</v>
      </c>
      <c r="E159" s="2">
        <v>3339</v>
      </c>
      <c r="F159" s="3">
        <v>39</v>
      </c>
    </row>
    <row r="160" spans="2:6" x14ac:dyDescent="0.25">
      <c r="B160" t="s">
        <v>7</v>
      </c>
      <c r="C160" t="s">
        <v>34</v>
      </c>
      <c r="D160" t="s">
        <v>32</v>
      </c>
      <c r="E160" s="2">
        <v>3262</v>
      </c>
      <c r="F160" s="3">
        <v>75</v>
      </c>
    </row>
    <row r="161" spans="2:6" x14ac:dyDescent="0.25">
      <c r="B161" t="s">
        <v>9</v>
      </c>
      <c r="C161" t="s">
        <v>39</v>
      </c>
      <c r="D161" t="s">
        <v>25</v>
      </c>
      <c r="E161" s="2">
        <v>3192</v>
      </c>
      <c r="F161" s="3">
        <v>72</v>
      </c>
    </row>
    <row r="162" spans="2:6" x14ac:dyDescent="0.25">
      <c r="B162" t="s">
        <v>40</v>
      </c>
      <c r="C162" t="s">
        <v>36</v>
      </c>
      <c r="D162" t="s">
        <v>27</v>
      </c>
      <c r="E162" s="2">
        <v>3164</v>
      </c>
      <c r="F162" s="3">
        <v>306</v>
      </c>
    </row>
    <row r="163" spans="2:6" x14ac:dyDescent="0.25">
      <c r="B163" t="s">
        <v>3</v>
      </c>
      <c r="C163" t="s">
        <v>34</v>
      </c>
      <c r="D163" t="s">
        <v>26</v>
      </c>
      <c r="E163" s="2">
        <v>3108</v>
      </c>
      <c r="F163" s="3">
        <v>54</v>
      </c>
    </row>
    <row r="164" spans="2:6" x14ac:dyDescent="0.25">
      <c r="B164" t="s">
        <v>40</v>
      </c>
      <c r="C164" t="s">
        <v>39</v>
      </c>
      <c r="D164" t="s">
        <v>28</v>
      </c>
      <c r="E164" s="2">
        <v>3101</v>
      </c>
      <c r="F164" s="3">
        <v>225</v>
      </c>
    </row>
    <row r="165" spans="2:6" x14ac:dyDescent="0.25">
      <c r="B165" t="s">
        <v>2</v>
      </c>
      <c r="C165" t="s">
        <v>36</v>
      </c>
      <c r="D165" t="s">
        <v>31</v>
      </c>
      <c r="E165" s="2">
        <v>3094</v>
      </c>
      <c r="F165" s="3">
        <v>246</v>
      </c>
    </row>
    <row r="166" spans="2:6" x14ac:dyDescent="0.25">
      <c r="B166" t="s">
        <v>10</v>
      </c>
      <c r="C166" t="s">
        <v>37</v>
      </c>
      <c r="D166" t="s">
        <v>28</v>
      </c>
      <c r="E166" s="2">
        <v>3059</v>
      </c>
      <c r="F166" s="3">
        <v>27</v>
      </c>
    </row>
    <row r="167" spans="2:6" x14ac:dyDescent="0.25">
      <c r="B167" t="s">
        <v>6</v>
      </c>
      <c r="C167" t="s">
        <v>39</v>
      </c>
      <c r="D167" t="s">
        <v>29</v>
      </c>
      <c r="E167" s="2">
        <v>3052</v>
      </c>
      <c r="F167" s="3">
        <v>378</v>
      </c>
    </row>
    <row r="168" spans="2:6" x14ac:dyDescent="0.25">
      <c r="B168" t="s">
        <v>6</v>
      </c>
      <c r="C168" t="s">
        <v>39</v>
      </c>
      <c r="D168" t="s">
        <v>24</v>
      </c>
      <c r="E168" s="2">
        <v>2989</v>
      </c>
      <c r="F168" s="3">
        <v>3</v>
      </c>
    </row>
    <row r="169" spans="2:6" x14ac:dyDescent="0.25">
      <c r="B169" t="s">
        <v>9</v>
      </c>
      <c r="C169" t="s">
        <v>36</v>
      </c>
      <c r="D169" t="s">
        <v>32</v>
      </c>
      <c r="E169" s="2">
        <v>2954</v>
      </c>
      <c r="F169" s="3">
        <v>189</v>
      </c>
    </row>
    <row r="170" spans="2:6" x14ac:dyDescent="0.25">
      <c r="B170" t="s">
        <v>41</v>
      </c>
      <c r="C170" t="s">
        <v>37</v>
      </c>
      <c r="D170" t="s">
        <v>21</v>
      </c>
      <c r="E170" s="2">
        <v>2933</v>
      </c>
      <c r="F170" s="3">
        <v>9</v>
      </c>
    </row>
    <row r="171" spans="2:6" x14ac:dyDescent="0.25">
      <c r="B171" t="s">
        <v>3</v>
      </c>
      <c r="C171" t="s">
        <v>34</v>
      </c>
      <c r="D171" t="s">
        <v>17</v>
      </c>
      <c r="E171" s="2">
        <v>2919</v>
      </c>
      <c r="F171" s="3">
        <v>93</v>
      </c>
    </row>
    <row r="172" spans="2:6" x14ac:dyDescent="0.25">
      <c r="B172" t="s">
        <v>9</v>
      </c>
      <c r="C172" t="s">
        <v>37</v>
      </c>
      <c r="D172" t="s">
        <v>28</v>
      </c>
      <c r="E172" s="2">
        <v>2919</v>
      </c>
      <c r="F172" s="3">
        <v>45</v>
      </c>
    </row>
    <row r="173" spans="2:6" x14ac:dyDescent="0.25">
      <c r="B173" t="s">
        <v>5</v>
      </c>
      <c r="C173" t="s">
        <v>34</v>
      </c>
      <c r="D173" t="s">
        <v>29</v>
      </c>
      <c r="E173" s="2">
        <v>2891</v>
      </c>
      <c r="F173" s="3">
        <v>102</v>
      </c>
    </row>
    <row r="174" spans="2:6" x14ac:dyDescent="0.25">
      <c r="B174" t="s">
        <v>7</v>
      </c>
      <c r="C174" t="s">
        <v>36</v>
      </c>
      <c r="D174" t="s">
        <v>19</v>
      </c>
      <c r="E174" s="2">
        <v>2870</v>
      </c>
      <c r="F174" s="3">
        <v>300</v>
      </c>
    </row>
    <row r="175" spans="2:6" x14ac:dyDescent="0.25">
      <c r="B175" t="s">
        <v>2</v>
      </c>
      <c r="C175" t="s">
        <v>37</v>
      </c>
      <c r="D175" t="s">
        <v>15</v>
      </c>
      <c r="E175" s="2">
        <v>2863</v>
      </c>
      <c r="F175" s="3">
        <v>42</v>
      </c>
    </row>
    <row r="176" spans="2:6" x14ac:dyDescent="0.25">
      <c r="B176" t="s">
        <v>9</v>
      </c>
      <c r="C176" t="s">
        <v>37</v>
      </c>
      <c r="D176" t="s">
        <v>26</v>
      </c>
      <c r="E176" s="2">
        <v>2856</v>
      </c>
      <c r="F176" s="3">
        <v>246</v>
      </c>
    </row>
    <row r="177" spans="2:6" x14ac:dyDescent="0.25">
      <c r="B177" t="s">
        <v>7</v>
      </c>
      <c r="C177" t="s">
        <v>35</v>
      </c>
      <c r="D177" t="s">
        <v>24</v>
      </c>
      <c r="E177" s="2">
        <v>2793</v>
      </c>
      <c r="F177" s="3">
        <v>114</v>
      </c>
    </row>
    <row r="178" spans="2:6" x14ac:dyDescent="0.25">
      <c r="B178" t="s">
        <v>40</v>
      </c>
      <c r="C178" t="s">
        <v>34</v>
      </c>
      <c r="D178" t="s">
        <v>23</v>
      </c>
      <c r="E178" s="2">
        <v>2779</v>
      </c>
      <c r="F178" s="3">
        <v>75</v>
      </c>
    </row>
    <row r="179" spans="2:6" x14ac:dyDescent="0.25">
      <c r="B179" t="s">
        <v>5</v>
      </c>
      <c r="C179" t="s">
        <v>35</v>
      </c>
      <c r="D179" t="s">
        <v>4</v>
      </c>
      <c r="E179" s="2">
        <v>2744</v>
      </c>
      <c r="F179" s="3">
        <v>9</v>
      </c>
    </row>
    <row r="180" spans="2:6" x14ac:dyDescent="0.25">
      <c r="B180" t="s">
        <v>9</v>
      </c>
      <c r="C180" t="s">
        <v>37</v>
      </c>
      <c r="D180" t="s">
        <v>23</v>
      </c>
      <c r="E180" s="2">
        <v>2737</v>
      </c>
      <c r="F180" s="3">
        <v>93</v>
      </c>
    </row>
    <row r="181" spans="2:6" x14ac:dyDescent="0.25">
      <c r="B181" t="s">
        <v>8</v>
      </c>
      <c r="C181" t="s">
        <v>35</v>
      </c>
      <c r="D181" t="s">
        <v>20</v>
      </c>
      <c r="E181" s="2">
        <v>2702</v>
      </c>
      <c r="F181" s="3">
        <v>363</v>
      </c>
    </row>
    <row r="182" spans="2:6" x14ac:dyDescent="0.25">
      <c r="B182" t="s">
        <v>6</v>
      </c>
      <c r="C182" t="s">
        <v>38</v>
      </c>
      <c r="D182" t="s">
        <v>31</v>
      </c>
      <c r="E182" s="2">
        <v>2681</v>
      </c>
      <c r="F182" s="3">
        <v>54</v>
      </c>
    </row>
    <row r="183" spans="2:6" x14ac:dyDescent="0.25">
      <c r="B183" t="s">
        <v>7</v>
      </c>
      <c r="C183" t="s">
        <v>36</v>
      </c>
      <c r="D183" t="s">
        <v>18</v>
      </c>
      <c r="E183" s="2">
        <v>2646</v>
      </c>
      <c r="F183" s="3">
        <v>177</v>
      </c>
    </row>
    <row r="184" spans="2:6" x14ac:dyDescent="0.25">
      <c r="B184" t="s">
        <v>9</v>
      </c>
      <c r="C184" t="s">
        <v>38</v>
      </c>
      <c r="D184" t="s">
        <v>16</v>
      </c>
      <c r="E184" s="2">
        <v>2646</v>
      </c>
      <c r="F184" s="3">
        <v>120</v>
      </c>
    </row>
    <row r="185" spans="2:6" x14ac:dyDescent="0.25">
      <c r="B185" t="s">
        <v>9</v>
      </c>
      <c r="C185" t="s">
        <v>39</v>
      </c>
      <c r="D185" t="s">
        <v>18</v>
      </c>
      <c r="E185" s="2">
        <v>2639</v>
      </c>
      <c r="F185" s="3">
        <v>204</v>
      </c>
    </row>
    <row r="186" spans="2:6" x14ac:dyDescent="0.25">
      <c r="B186" t="s">
        <v>3</v>
      </c>
      <c r="C186" t="s">
        <v>34</v>
      </c>
      <c r="D186" t="s">
        <v>20</v>
      </c>
      <c r="E186" s="2">
        <v>2583</v>
      </c>
      <c r="F186" s="3">
        <v>18</v>
      </c>
    </row>
    <row r="187" spans="2:6" x14ac:dyDescent="0.25">
      <c r="B187" t="s">
        <v>10</v>
      </c>
      <c r="C187" t="s">
        <v>35</v>
      </c>
      <c r="D187" t="s">
        <v>15</v>
      </c>
      <c r="E187" s="2">
        <v>2562</v>
      </c>
      <c r="F187" s="3">
        <v>6</v>
      </c>
    </row>
    <row r="188" spans="2:6" x14ac:dyDescent="0.25">
      <c r="B188" t="s">
        <v>40</v>
      </c>
      <c r="C188" t="s">
        <v>38</v>
      </c>
      <c r="D188" t="s">
        <v>25</v>
      </c>
      <c r="E188" s="2">
        <v>2541</v>
      </c>
      <c r="F188" s="3">
        <v>90</v>
      </c>
    </row>
    <row r="189" spans="2:6" x14ac:dyDescent="0.25">
      <c r="B189" t="s">
        <v>40</v>
      </c>
      <c r="C189" t="s">
        <v>38</v>
      </c>
      <c r="D189" t="s">
        <v>29</v>
      </c>
      <c r="E189" s="2">
        <v>2541</v>
      </c>
      <c r="F189" s="3">
        <v>45</v>
      </c>
    </row>
    <row r="190" spans="2:6" x14ac:dyDescent="0.25">
      <c r="B190" t="s">
        <v>7</v>
      </c>
      <c r="C190" t="s">
        <v>35</v>
      </c>
      <c r="D190" t="s">
        <v>27</v>
      </c>
      <c r="E190" s="2">
        <v>2478</v>
      </c>
      <c r="F190" s="3">
        <v>21</v>
      </c>
    </row>
    <row r="191" spans="2:6" x14ac:dyDescent="0.25">
      <c r="B191" t="s">
        <v>10</v>
      </c>
      <c r="C191" t="s">
        <v>36</v>
      </c>
      <c r="D191" t="s">
        <v>29</v>
      </c>
      <c r="E191" s="2">
        <v>2471</v>
      </c>
      <c r="F191" s="3">
        <v>342</v>
      </c>
    </row>
    <row r="192" spans="2:6" x14ac:dyDescent="0.25">
      <c r="B192" t="s">
        <v>3</v>
      </c>
      <c r="C192" t="s">
        <v>35</v>
      </c>
      <c r="D192" t="s">
        <v>25</v>
      </c>
      <c r="E192" s="2">
        <v>2464</v>
      </c>
      <c r="F192" s="3">
        <v>234</v>
      </c>
    </row>
    <row r="193" spans="2:6" x14ac:dyDescent="0.25">
      <c r="B193" t="s">
        <v>9</v>
      </c>
      <c r="C193" t="s">
        <v>38</v>
      </c>
      <c r="D193" t="s">
        <v>26</v>
      </c>
      <c r="E193" s="2">
        <v>2436</v>
      </c>
      <c r="F193" s="3">
        <v>99</v>
      </c>
    </row>
    <row r="194" spans="2:6" x14ac:dyDescent="0.25">
      <c r="B194" t="s">
        <v>9</v>
      </c>
      <c r="C194" t="s">
        <v>35</v>
      </c>
      <c r="D194" t="s">
        <v>27</v>
      </c>
      <c r="E194" s="2">
        <v>2429</v>
      </c>
      <c r="F194" s="3">
        <v>144</v>
      </c>
    </row>
    <row r="195" spans="2:6" x14ac:dyDescent="0.25">
      <c r="B195" t="s">
        <v>3</v>
      </c>
      <c r="C195" t="s">
        <v>35</v>
      </c>
      <c r="D195" t="s">
        <v>14</v>
      </c>
      <c r="E195" s="2">
        <v>2415</v>
      </c>
      <c r="F195" s="3">
        <v>255</v>
      </c>
    </row>
    <row r="196" spans="2:6" x14ac:dyDescent="0.25">
      <c r="B196" t="s">
        <v>5</v>
      </c>
      <c r="C196" t="s">
        <v>35</v>
      </c>
      <c r="D196" t="s">
        <v>18</v>
      </c>
      <c r="E196" s="2">
        <v>2415</v>
      </c>
      <c r="F196" s="3">
        <v>15</v>
      </c>
    </row>
    <row r="197" spans="2:6" x14ac:dyDescent="0.25">
      <c r="B197" t="s">
        <v>9</v>
      </c>
      <c r="C197" t="s">
        <v>38</v>
      </c>
      <c r="D197" t="s">
        <v>17</v>
      </c>
      <c r="E197" s="2">
        <v>2408</v>
      </c>
      <c r="F197" s="3">
        <v>9</v>
      </c>
    </row>
    <row r="198" spans="2:6" x14ac:dyDescent="0.25">
      <c r="B198" t="s">
        <v>41</v>
      </c>
      <c r="C198" t="s">
        <v>37</v>
      </c>
      <c r="D198" t="s">
        <v>26</v>
      </c>
      <c r="E198" s="2">
        <v>2324</v>
      </c>
      <c r="F198" s="3">
        <v>177</v>
      </c>
    </row>
    <row r="199" spans="2:6" x14ac:dyDescent="0.25">
      <c r="B199" t="s">
        <v>10</v>
      </c>
      <c r="C199" t="s">
        <v>36</v>
      </c>
      <c r="D199" t="s">
        <v>23</v>
      </c>
      <c r="E199" s="2">
        <v>2317</v>
      </c>
      <c r="F199" s="3">
        <v>261</v>
      </c>
    </row>
    <row r="200" spans="2:6" x14ac:dyDescent="0.25">
      <c r="B200" t="s">
        <v>6</v>
      </c>
      <c r="C200" t="s">
        <v>38</v>
      </c>
      <c r="D200" t="s">
        <v>13</v>
      </c>
      <c r="E200" s="2">
        <v>2317</v>
      </c>
      <c r="F200" s="3">
        <v>123</v>
      </c>
    </row>
    <row r="201" spans="2:6" x14ac:dyDescent="0.25">
      <c r="B201" t="s">
        <v>40</v>
      </c>
      <c r="C201" t="s">
        <v>34</v>
      </c>
      <c r="D201" t="s">
        <v>27</v>
      </c>
      <c r="E201" s="2">
        <v>2289</v>
      </c>
      <c r="F201" s="3">
        <v>135</v>
      </c>
    </row>
    <row r="202" spans="2:6" x14ac:dyDescent="0.25">
      <c r="B202" t="s">
        <v>40</v>
      </c>
      <c r="C202" t="s">
        <v>35</v>
      </c>
      <c r="D202" t="s">
        <v>30</v>
      </c>
      <c r="E202" s="2">
        <v>2275</v>
      </c>
      <c r="F202" s="3">
        <v>447</v>
      </c>
    </row>
    <row r="203" spans="2:6" x14ac:dyDescent="0.25">
      <c r="B203" t="s">
        <v>8</v>
      </c>
      <c r="C203" t="s">
        <v>38</v>
      </c>
      <c r="D203" t="s">
        <v>27</v>
      </c>
      <c r="E203" s="2">
        <v>2268</v>
      </c>
      <c r="F203" s="3">
        <v>63</v>
      </c>
    </row>
    <row r="204" spans="2:6" x14ac:dyDescent="0.25">
      <c r="B204" t="s">
        <v>7</v>
      </c>
      <c r="C204" t="s">
        <v>34</v>
      </c>
      <c r="D204" t="s">
        <v>33</v>
      </c>
      <c r="E204" s="2">
        <v>2226</v>
      </c>
      <c r="F204" s="3">
        <v>48</v>
      </c>
    </row>
    <row r="205" spans="2:6" x14ac:dyDescent="0.25">
      <c r="B205" t="s">
        <v>6</v>
      </c>
      <c r="C205" t="s">
        <v>34</v>
      </c>
      <c r="D205" t="s">
        <v>16</v>
      </c>
      <c r="E205" s="2">
        <v>2219</v>
      </c>
      <c r="F205" s="3">
        <v>75</v>
      </c>
    </row>
    <row r="206" spans="2:6" x14ac:dyDescent="0.25">
      <c r="B206" t="s">
        <v>3</v>
      </c>
      <c r="C206" t="s">
        <v>34</v>
      </c>
      <c r="D206" t="s">
        <v>23</v>
      </c>
      <c r="E206" s="2">
        <v>2212</v>
      </c>
      <c r="F206" s="3">
        <v>117</v>
      </c>
    </row>
    <row r="207" spans="2:6" x14ac:dyDescent="0.25">
      <c r="B207" t="s">
        <v>10</v>
      </c>
      <c r="C207" t="s">
        <v>38</v>
      </c>
      <c r="D207" t="s">
        <v>22</v>
      </c>
      <c r="E207" s="2">
        <v>2205</v>
      </c>
      <c r="F207" s="3">
        <v>141</v>
      </c>
    </row>
    <row r="208" spans="2:6" x14ac:dyDescent="0.25">
      <c r="B208" t="s">
        <v>7</v>
      </c>
      <c r="C208" t="s">
        <v>34</v>
      </c>
      <c r="D208" t="s">
        <v>20</v>
      </c>
      <c r="E208" s="2">
        <v>2205</v>
      </c>
      <c r="F208" s="3">
        <v>138</v>
      </c>
    </row>
    <row r="209" spans="2:6" x14ac:dyDescent="0.25">
      <c r="B209" t="s">
        <v>7</v>
      </c>
      <c r="C209" t="s">
        <v>36</v>
      </c>
      <c r="D209" t="s">
        <v>31</v>
      </c>
      <c r="E209" s="2">
        <v>2149</v>
      </c>
      <c r="F209" s="3">
        <v>117</v>
      </c>
    </row>
    <row r="210" spans="2:6" x14ac:dyDescent="0.25">
      <c r="B210" t="s">
        <v>9</v>
      </c>
      <c r="C210" t="s">
        <v>36</v>
      </c>
      <c r="D210" t="s">
        <v>25</v>
      </c>
      <c r="E210" s="2">
        <v>2142</v>
      </c>
      <c r="F210" s="3">
        <v>114</v>
      </c>
    </row>
    <row r="211" spans="2:6" x14ac:dyDescent="0.25">
      <c r="B211" t="s">
        <v>7</v>
      </c>
      <c r="C211" t="s">
        <v>35</v>
      </c>
      <c r="D211" t="s">
        <v>16</v>
      </c>
      <c r="E211" s="2">
        <v>2135</v>
      </c>
      <c r="F211" s="3">
        <v>27</v>
      </c>
    </row>
    <row r="212" spans="2:6" x14ac:dyDescent="0.25">
      <c r="B212" t="s">
        <v>41</v>
      </c>
      <c r="C212" t="s">
        <v>35</v>
      </c>
      <c r="D212" t="s">
        <v>15</v>
      </c>
      <c r="E212" s="2">
        <v>2114</v>
      </c>
      <c r="F212" s="3">
        <v>186</v>
      </c>
    </row>
    <row r="213" spans="2:6" x14ac:dyDescent="0.25">
      <c r="B213" t="s">
        <v>3</v>
      </c>
      <c r="C213" t="s">
        <v>35</v>
      </c>
      <c r="D213" t="s">
        <v>29</v>
      </c>
      <c r="E213" s="2">
        <v>2114</v>
      </c>
      <c r="F213" s="3">
        <v>66</v>
      </c>
    </row>
    <row r="214" spans="2:6" x14ac:dyDescent="0.25">
      <c r="B214" t="s">
        <v>6</v>
      </c>
      <c r="C214" t="s">
        <v>39</v>
      </c>
      <c r="D214" t="s">
        <v>25</v>
      </c>
      <c r="E214" s="2">
        <v>2100</v>
      </c>
      <c r="F214" s="3">
        <v>414</v>
      </c>
    </row>
    <row r="215" spans="2:6" x14ac:dyDescent="0.25">
      <c r="B215" t="s">
        <v>8</v>
      </c>
      <c r="C215" t="s">
        <v>35</v>
      </c>
      <c r="D215" t="s">
        <v>29</v>
      </c>
      <c r="E215" s="2">
        <v>2023</v>
      </c>
      <c r="F215" s="3">
        <v>168</v>
      </c>
    </row>
    <row r="216" spans="2:6" x14ac:dyDescent="0.25">
      <c r="B216" t="s">
        <v>3</v>
      </c>
      <c r="C216" t="s">
        <v>35</v>
      </c>
      <c r="D216" t="s">
        <v>23</v>
      </c>
      <c r="E216" s="2">
        <v>2023</v>
      </c>
      <c r="F216" s="3">
        <v>78</v>
      </c>
    </row>
    <row r="217" spans="2:6" x14ac:dyDescent="0.25">
      <c r="B217" t="s">
        <v>2</v>
      </c>
      <c r="C217" t="s">
        <v>39</v>
      </c>
      <c r="D217" t="s">
        <v>16</v>
      </c>
      <c r="E217" s="2">
        <v>2016</v>
      </c>
      <c r="F217" s="3">
        <v>117</v>
      </c>
    </row>
    <row r="218" spans="2:6" x14ac:dyDescent="0.25">
      <c r="B218" t="s">
        <v>8</v>
      </c>
      <c r="C218" t="s">
        <v>34</v>
      </c>
      <c r="D218" t="s">
        <v>16</v>
      </c>
      <c r="E218" s="2">
        <v>2009</v>
      </c>
      <c r="F218" s="3">
        <v>219</v>
      </c>
    </row>
    <row r="219" spans="2:6" x14ac:dyDescent="0.25">
      <c r="B219" t="s">
        <v>40</v>
      </c>
      <c r="C219" t="s">
        <v>38</v>
      </c>
      <c r="D219" t="s">
        <v>31</v>
      </c>
      <c r="E219" s="2">
        <v>1988</v>
      </c>
      <c r="F219" s="3">
        <v>39</v>
      </c>
    </row>
    <row r="220" spans="2:6" x14ac:dyDescent="0.25">
      <c r="B220" t="s">
        <v>10</v>
      </c>
      <c r="C220" t="s">
        <v>35</v>
      </c>
      <c r="D220" t="s">
        <v>20</v>
      </c>
      <c r="E220" s="2">
        <v>1974</v>
      </c>
      <c r="F220" s="3">
        <v>195</v>
      </c>
    </row>
    <row r="221" spans="2:6" x14ac:dyDescent="0.25">
      <c r="B221" t="s">
        <v>7</v>
      </c>
      <c r="C221" t="s">
        <v>34</v>
      </c>
      <c r="D221" t="s">
        <v>14</v>
      </c>
      <c r="E221" s="2">
        <v>1932</v>
      </c>
      <c r="F221" s="3">
        <v>369</v>
      </c>
    </row>
    <row r="222" spans="2:6" x14ac:dyDescent="0.25">
      <c r="B222" t="s">
        <v>41</v>
      </c>
      <c r="C222" t="s">
        <v>36</v>
      </c>
      <c r="D222" t="s">
        <v>19</v>
      </c>
      <c r="E222" s="2">
        <v>1925</v>
      </c>
      <c r="F222" s="3">
        <v>192</v>
      </c>
    </row>
    <row r="223" spans="2:6" x14ac:dyDescent="0.25">
      <c r="B223" t="s">
        <v>6</v>
      </c>
      <c r="C223" t="s">
        <v>37</v>
      </c>
      <c r="D223" t="s">
        <v>16</v>
      </c>
      <c r="E223" s="2">
        <v>1904</v>
      </c>
      <c r="F223" s="3">
        <v>405</v>
      </c>
    </row>
    <row r="224" spans="2:6" x14ac:dyDescent="0.25">
      <c r="B224" t="s">
        <v>8</v>
      </c>
      <c r="C224" t="s">
        <v>37</v>
      </c>
      <c r="D224" t="s">
        <v>22</v>
      </c>
      <c r="E224" s="2">
        <v>1890</v>
      </c>
      <c r="F224" s="3">
        <v>195</v>
      </c>
    </row>
    <row r="225" spans="2:6" x14ac:dyDescent="0.25">
      <c r="B225" t="s">
        <v>2</v>
      </c>
      <c r="C225" t="s">
        <v>39</v>
      </c>
      <c r="D225" t="s">
        <v>25</v>
      </c>
      <c r="E225" s="2">
        <v>1785</v>
      </c>
      <c r="F225" s="3">
        <v>462</v>
      </c>
    </row>
    <row r="226" spans="2:6" x14ac:dyDescent="0.25">
      <c r="B226" t="s">
        <v>7</v>
      </c>
      <c r="C226" t="s">
        <v>38</v>
      </c>
      <c r="D226" t="s">
        <v>18</v>
      </c>
      <c r="E226" s="2">
        <v>1778</v>
      </c>
      <c r="F226" s="3">
        <v>270</v>
      </c>
    </row>
    <row r="227" spans="2:6" x14ac:dyDescent="0.25">
      <c r="B227" t="s">
        <v>8</v>
      </c>
      <c r="C227" t="s">
        <v>37</v>
      </c>
      <c r="D227" t="s">
        <v>19</v>
      </c>
      <c r="E227" s="2">
        <v>1771</v>
      </c>
      <c r="F227" s="3">
        <v>204</v>
      </c>
    </row>
    <row r="228" spans="2:6" x14ac:dyDescent="0.25">
      <c r="B228" t="s">
        <v>8</v>
      </c>
      <c r="C228" t="s">
        <v>38</v>
      </c>
      <c r="D228" t="s">
        <v>23</v>
      </c>
      <c r="E228" s="2">
        <v>1701</v>
      </c>
      <c r="F228" s="3">
        <v>234</v>
      </c>
    </row>
    <row r="229" spans="2:6" x14ac:dyDescent="0.25">
      <c r="B229" t="s">
        <v>3</v>
      </c>
      <c r="C229" t="s">
        <v>39</v>
      </c>
      <c r="D229" t="s">
        <v>28</v>
      </c>
      <c r="E229" s="2">
        <v>1652</v>
      </c>
      <c r="F229" s="3">
        <v>102</v>
      </c>
    </row>
    <row r="230" spans="2:6" x14ac:dyDescent="0.25">
      <c r="B230" t="s">
        <v>5</v>
      </c>
      <c r="C230" t="s">
        <v>34</v>
      </c>
      <c r="D230" t="s">
        <v>33</v>
      </c>
      <c r="E230" s="2">
        <v>1652</v>
      </c>
      <c r="F230" s="3">
        <v>93</v>
      </c>
    </row>
    <row r="231" spans="2:6" x14ac:dyDescent="0.25">
      <c r="B231" t="s">
        <v>6</v>
      </c>
      <c r="C231" t="s">
        <v>39</v>
      </c>
      <c r="D231" t="s">
        <v>30</v>
      </c>
      <c r="E231" s="2">
        <v>1638</v>
      </c>
      <c r="F231" s="3">
        <v>63</v>
      </c>
    </row>
    <row r="232" spans="2:6" x14ac:dyDescent="0.25">
      <c r="B232" t="s">
        <v>40</v>
      </c>
      <c r="C232" t="s">
        <v>35</v>
      </c>
      <c r="D232" t="s">
        <v>24</v>
      </c>
      <c r="E232" s="2">
        <v>1638</v>
      </c>
      <c r="F232" s="3">
        <v>48</v>
      </c>
    </row>
    <row r="233" spans="2:6" x14ac:dyDescent="0.25">
      <c r="B233" t="s">
        <v>40</v>
      </c>
      <c r="C233" t="s">
        <v>37</v>
      </c>
      <c r="D233" t="s">
        <v>30</v>
      </c>
      <c r="E233" s="2">
        <v>1624</v>
      </c>
      <c r="F233" s="3">
        <v>114</v>
      </c>
    </row>
    <row r="234" spans="2:6" x14ac:dyDescent="0.25">
      <c r="B234" t="s">
        <v>40</v>
      </c>
      <c r="C234" t="s">
        <v>35</v>
      </c>
      <c r="D234" t="s">
        <v>29</v>
      </c>
      <c r="E234" s="2">
        <v>1617</v>
      </c>
      <c r="F234" s="3">
        <v>126</v>
      </c>
    </row>
    <row r="235" spans="2:6" x14ac:dyDescent="0.25">
      <c r="B235" t="s">
        <v>2</v>
      </c>
      <c r="C235" t="s">
        <v>35</v>
      </c>
      <c r="D235" t="s">
        <v>17</v>
      </c>
      <c r="E235" s="2">
        <v>1589</v>
      </c>
      <c r="F235" s="3">
        <v>303</v>
      </c>
    </row>
    <row r="236" spans="2:6" x14ac:dyDescent="0.25">
      <c r="B236" t="s">
        <v>2</v>
      </c>
      <c r="C236" t="s">
        <v>39</v>
      </c>
      <c r="D236" t="s">
        <v>22</v>
      </c>
      <c r="E236" s="2">
        <v>1568</v>
      </c>
      <c r="F236" s="3">
        <v>141</v>
      </c>
    </row>
    <row r="237" spans="2:6" x14ac:dyDescent="0.25">
      <c r="B237" t="s">
        <v>7</v>
      </c>
      <c r="C237" t="s">
        <v>34</v>
      </c>
      <c r="D237" t="s">
        <v>25</v>
      </c>
      <c r="E237" s="2">
        <v>1568</v>
      </c>
      <c r="F237" s="3">
        <v>96</v>
      </c>
    </row>
    <row r="238" spans="2:6" x14ac:dyDescent="0.25">
      <c r="B238" t="s">
        <v>8</v>
      </c>
      <c r="C238" t="s">
        <v>39</v>
      </c>
      <c r="D238" t="s">
        <v>26</v>
      </c>
      <c r="E238" s="2">
        <v>1561</v>
      </c>
      <c r="F238" s="3">
        <v>27</v>
      </c>
    </row>
    <row r="239" spans="2:6" x14ac:dyDescent="0.25">
      <c r="B239" t="s">
        <v>41</v>
      </c>
      <c r="C239" t="s">
        <v>37</v>
      </c>
      <c r="D239" t="s">
        <v>30</v>
      </c>
      <c r="E239" s="2">
        <v>1526</v>
      </c>
      <c r="F239" s="3">
        <v>240</v>
      </c>
    </row>
    <row r="240" spans="2:6" x14ac:dyDescent="0.25">
      <c r="B240" t="s">
        <v>5</v>
      </c>
      <c r="C240" t="s">
        <v>36</v>
      </c>
      <c r="D240" t="s">
        <v>30</v>
      </c>
      <c r="E240" s="2">
        <v>1526</v>
      </c>
      <c r="F240" s="3">
        <v>105</v>
      </c>
    </row>
    <row r="241" spans="2:6" x14ac:dyDescent="0.25">
      <c r="B241" t="s">
        <v>6</v>
      </c>
      <c r="C241" t="s">
        <v>37</v>
      </c>
      <c r="D241" t="s">
        <v>18</v>
      </c>
      <c r="E241" s="2">
        <v>1505</v>
      </c>
      <c r="F241" s="3">
        <v>102</v>
      </c>
    </row>
    <row r="242" spans="2:6" x14ac:dyDescent="0.25">
      <c r="B242" t="s">
        <v>41</v>
      </c>
      <c r="C242" t="s">
        <v>34</v>
      </c>
      <c r="D242" t="s">
        <v>17</v>
      </c>
      <c r="E242" s="2">
        <v>1463</v>
      </c>
      <c r="F242" s="3">
        <v>39</v>
      </c>
    </row>
    <row r="243" spans="2:6" x14ac:dyDescent="0.25">
      <c r="B243" t="s">
        <v>6</v>
      </c>
      <c r="C243" t="s">
        <v>34</v>
      </c>
      <c r="D243" t="s">
        <v>15</v>
      </c>
      <c r="E243" s="2">
        <v>1442</v>
      </c>
      <c r="F243" s="3">
        <v>15</v>
      </c>
    </row>
    <row r="244" spans="2:6" x14ac:dyDescent="0.25">
      <c r="B244" t="s">
        <v>10</v>
      </c>
      <c r="C244" t="s">
        <v>34</v>
      </c>
      <c r="D244" t="s">
        <v>25</v>
      </c>
      <c r="E244" s="2">
        <v>1428</v>
      </c>
      <c r="F244" s="3">
        <v>93</v>
      </c>
    </row>
    <row r="245" spans="2:6" x14ac:dyDescent="0.25">
      <c r="B245" t="s">
        <v>10</v>
      </c>
      <c r="C245" t="s">
        <v>36</v>
      </c>
      <c r="D245" t="s">
        <v>27</v>
      </c>
      <c r="E245" s="2">
        <v>1407</v>
      </c>
      <c r="F245" s="3">
        <v>72</v>
      </c>
    </row>
    <row r="246" spans="2:6" x14ac:dyDescent="0.25">
      <c r="B246" t="s">
        <v>6</v>
      </c>
      <c r="C246" t="s">
        <v>36</v>
      </c>
      <c r="D246" t="s">
        <v>29</v>
      </c>
      <c r="E246" s="2">
        <v>1400</v>
      </c>
      <c r="F246" s="3">
        <v>135</v>
      </c>
    </row>
    <row r="247" spans="2:6" x14ac:dyDescent="0.25">
      <c r="B247" t="s">
        <v>6</v>
      </c>
      <c r="C247" t="s">
        <v>35</v>
      </c>
      <c r="D247" t="s">
        <v>4</v>
      </c>
      <c r="E247" s="2">
        <v>1302</v>
      </c>
      <c r="F247" s="3">
        <v>402</v>
      </c>
    </row>
    <row r="248" spans="2:6" x14ac:dyDescent="0.25">
      <c r="B248" t="s">
        <v>7</v>
      </c>
      <c r="C248" t="s">
        <v>38</v>
      </c>
      <c r="D248" t="s">
        <v>14</v>
      </c>
      <c r="E248" s="2">
        <v>1281</v>
      </c>
      <c r="F248" s="3">
        <v>75</v>
      </c>
    </row>
    <row r="249" spans="2:6" x14ac:dyDescent="0.25">
      <c r="B249" t="s">
        <v>3</v>
      </c>
      <c r="C249" t="s">
        <v>36</v>
      </c>
      <c r="D249" t="s">
        <v>19</v>
      </c>
      <c r="E249" s="2">
        <v>1281</v>
      </c>
      <c r="F249" s="3">
        <v>18</v>
      </c>
    </row>
    <row r="250" spans="2:6" x14ac:dyDescent="0.25">
      <c r="B250" t="s">
        <v>41</v>
      </c>
      <c r="C250" t="s">
        <v>34</v>
      </c>
      <c r="D250" t="s">
        <v>16</v>
      </c>
      <c r="E250" s="2">
        <v>1274</v>
      </c>
      <c r="F250" s="3">
        <v>225</v>
      </c>
    </row>
    <row r="251" spans="2:6" x14ac:dyDescent="0.25">
      <c r="B251" t="s">
        <v>6</v>
      </c>
      <c r="C251" t="s">
        <v>38</v>
      </c>
      <c r="D251" t="s">
        <v>27</v>
      </c>
      <c r="E251" s="2">
        <v>1134</v>
      </c>
      <c r="F251" s="3">
        <v>282</v>
      </c>
    </row>
    <row r="252" spans="2:6" x14ac:dyDescent="0.25">
      <c r="B252" t="s">
        <v>9</v>
      </c>
      <c r="C252" t="s">
        <v>37</v>
      </c>
      <c r="D252" t="s">
        <v>29</v>
      </c>
      <c r="E252" s="2">
        <v>1085</v>
      </c>
      <c r="F252" s="3">
        <v>273</v>
      </c>
    </row>
    <row r="253" spans="2:6" x14ac:dyDescent="0.25">
      <c r="B253" t="s">
        <v>6</v>
      </c>
      <c r="C253" t="s">
        <v>35</v>
      </c>
      <c r="D253" t="s">
        <v>20</v>
      </c>
      <c r="E253" s="2">
        <v>1071</v>
      </c>
      <c r="F253" s="3">
        <v>270</v>
      </c>
    </row>
    <row r="254" spans="2:6" x14ac:dyDescent="0.25">
      <c r="B254" t="s">
        <v>2</v>
      </c>
      <c r="C254" t="s">
        <v>37</v>
      </c>
      <c r="D254" t="s">
        <v>14</v>
      </c>
      <c r="E254" s="2">
        <v>1057</v>
      </c>
      <c r="F254" s="3">
        <v>54</v>
      </c>
    </row>
    <row r="255" spans="2:6" x14ac:dyDescent="0.25">
      <c r="B255" t="s">
        <v>3</v>
      </c>
      <c r="C255" t="s">
        <v>36</v>
      </c>
      <c r="D255" t="s">
        <v>28</v>
      </c>
      <c r="E255" s="2">
        <v>973</v>
      </c>
      <c r="F255" s="3">
        <v>162</v>
      </c>
    </row>
    <row r="256" spans="2:6" x14ac:dyDescent="0.25">
      <c r="B256" t="s">
        <v>7</v>
      </c>
      <c r="C256" t="s">
        <v>39</v>
      </c>
      <c r="D256" t="s">
        <v>27</v>
      </c>
      <c r="E256" s="2">
        <v>966</v>
      </c>
      <c r="F256" s="3">
        <v>198</v>
      </c>
    </row>
    <row r="257" spans="2:6" x14ac:dyDescent="0.25">
      <c r="B257" t="s">
        <v>9</v>
      </c>
      <c r="C257" t="s">
        <v>35</v>
      </c>
      <c r="D257" t="s">
        <v>4</v>
      </c>
      <c r="E257" s="2">
        <v>959</v>
      </c>
      <c r="F257" s="3">
        <v>147</v>
      </c>
    </row>
    <row r="258" spans="2:6" x14ac:dyDescent="0.25">
      <c r="B258" t="s">
        <v>6</v>
      </c>
      <c r="C258" t="s">
        <v>38</v>
      </c>
      <c r="D258" t="s">
        <v>33</v>
      </c>
      <c r="E258" s="2">
        <v>959</v>
      </c>
      <c r="F258" s="3">
        <v>135</v>
      </c>
    </row>
    <row r="259" spans="2:6" x14ac:dyDescent="0.25">
      <c r="B259" t="s">
        <v>10</v>
      </c>
      <c r="C259" t="s">
        <v>36</v>
      </c>
      <c r="D259" t="s">
        <v>13</v>
      </c>
      <c r="E259" s="2">
        <v>945</v>
      </c>
      <c r="F259" s="3">
        <v>75</v>
      </c>
    </row>
    <row r="260" spans="2:6" x14ac:dyDescent="0.25">
      <c r="B260" t="s">
        <v>3</v>
      </c>
      <c r="C260" t="s">
        <v>37</v>
      </c>
      <c r="D260" t="s">
        <v>4</v>
      </c>
      <c r="E260" s="2">
        <v>938</v>
      </c>
      <c r="F260" s="3">
        <v>366</v>
      </c>
    </row>
    <row r="261" spans="2:6" x14ac:dyDescent="0.25">
      <c r="B261" t="s">
        <v>9</v>
      </c>
      <c r="C261" t="s">
        <v>34</v>
      </c>
      <c r="D261" t="s">
        <v>16</v>
      </c>
      <c r="E261" s="2">
        <v>938</v>
      </c>
      <c r="F261" s="3">
        <v>189</v>
      </c>
    </row>
    <row r="262" spans="2:6" x14ac:dyDescent="0.25">
      <c r="B262" t="s">
        <v>6</v>
      </c>
      <c r="C262" t="s">
        <v>38</v>
      </c>
      <c r="D262" t="s">
        <v>16</v>
      </c>
      <c r="E262" s="2">
        <v>938</v>
      </c>
      <c r="F262" s="3">
        <v>6</v>
      </c>
    </row>
    <row r="263" spans="2:6" x14ac:dyDescent="0.25">
      <c r="B263" t="s">
        <v>5</v>
      </c>
      <c r="C263" t="s">
        <v>34</v>
      </c>
      <c r="D263" t="s">
        <v>19</v>
      </c>
      <c r="E263" s="2">
        <v>861</v>
      </c>
      <c r="F263" s="3">
        <v>195</v>
      </c>
    </row>
    <row r="264" spans="2:6" x14ac:dyDescent="0.25">
      <c r="B264" t="s">
        <v>41</v>
      </c>
      <c r="C264" t="s">
        <v>36</v>
      </c>
      <c r="D264" t="s">
        <v>28</v>
      </c>
      <c r="E264" s="2">
        <v>854</v>
      </c>
      <c r="F264" s="3">
        <v>309</v>
      </c>
    </row>
    <row r="265" spans="2:6" x14ac:dyDescent="0.25">
      <c r="B265" t="s">
        <v>41</v>
      </c>
      <c r="C265" t="s">
        <v>35</v>
      </c>
      <c r="D265" t="s">
        <v>27</v>
      </c>
      <c r="E265" s="2">
        <v>847</v>
      </c>
      <c r="F265" s="3">
        <v>129</v>
      </c>
    </row>
    <row r="266" spans="2:6" x14ac:dyDescent="0.25">
      <c r="B266" t="s">
        <v>8</v>
      </c>
      <c r="C266" t="s">
        <v>38</v>
      </c>
      <c r="D266" t="s">
        <v>13</v>
      </c>
      <c r="E266" s="2">
        <v>819</v>
      </c>
      <c r="F266" s="3">
        <v>510</v>
      </c>
    </row>
    <row r="267" spans="2:6" x14ac:dyDescent="0.25">
      <c r="B267" t="s">
        <v>3</v>
      </c>
      <c r="C267" t="s">
        <v>35</v>
      </c>
      <c r="D267" t="s">
        <v>33</v>
      </c>
      <c r="E267" s="2">
        <v>819</v>
      </c>
      <c r="F267" s="3">
        <v>306</v>
      </c>
    </row>
    <row r="268" spans="2:6" x14ac:dyDescent="0.25">
      <c r="B268" t="s">
        <v>2</v>
      </c>
      <c r="C268" t="s">
        <v>36</v>
      </c>
      <c r="D268" t="s">
        <v>27</v>
      </c>
      <c r="E268" s="2">
        <v>798</v>
      </c>
      <c r="F268" s="3">
        <v>519</v>
      </c>
    </row>
    <row r="269" spans="2:6" x14ac:dyDescent="0.25">
      <c r="B269" t="s">
        <v>41</v>
      </c>
      <c r="C269" t="s">
        <v>37</v>
      </c>
      <c r="D269" t="s">
        <v>15</v>
      </c>
      <c r="E269" s="2">
        <v>714</v>
      </c>
      <c r="F269" s="3">
        <v>231</v>
      </c>
    </row>
    <row r="270" spans="2:6" x14ac:dyDescent="0.25">
      <c r="B270" t="s">
        <v>9</v>
      </c>
      <c r="C270" t="s">
        <v>34</v>
      </c>
      <c r="D270" t="s">
        <v>17</v>
      </c>
      <c r="E270" s="2">
        <v>707</v>
      </c>
      <c r="F270" s="3">
        <v>174</v>
      </c>
    </row>
    <row r="271" spans="2:6" x14ac:dyDescent="0.25">
      <c r="B271" t="s">
        <v>10</v>
      </c>
      <c r="C271" t="s">
        <v>34</v>
      </c>
      <c r="D271" t="s">
        <v>17</v>
      </c>
      <c r="E271" s="2">
        <v>700</v>
      </c>
      <c r="F271" s="3">
        <v>87</v>
      </c>
    </row>
    <row r="272" spans="2:6" x14ac:dyDescent="0.25">
      <c r="B272" t="s">
        <v>2</v>
      </c>
      <c r="C272" t="s">
        <v>39</v>
      </c>
      <c r="D272" t="s">
        <v>23</v>
      </c>
      <c r="E272" s="2">
        <v>630</v>
      </c>
      <c r="F272" s="3">
        <v>36</v>
      </c>
    </row>
    <row r="273" spans="2:6" x14ac:dyDescent="0.25">
      <c r="B273" t="s">
        <v>40</v>
      </c>
      <c r="C273" t="s">
        <v>38</v>
      </c>
      <c r="D273" t="s">
        <v>24</v>
      </c>
      <c r="E273" s="2">
        <v>623</v>
      </c>
      <c r="F273" s="3">
        <v>51</v>
      </c>
    </row>
    <row r="274" spans="2:6" x14ac:dyDescent="0.25">
      <c r="B274" t="s">
        <v>41</v>
      </c>
      <c r="C274" t="s">
        <v>35</v>
      </c>
      <c r="D274" t="s">
        <v>19</v>
      </c>
      <c r="E274" s="2">
        <v>609</v>
      </c>
      <c r="F274" s="3">
        <v>99</v>
      </c>
    </row>
    <row r="275" spans="2:6" x14ac:dyDescent="0.25">
      <c r="B275" t="s">
        <v>40</v>
      </c>
      <c r="C275" t="s">
        <v>38</v>
      </c>
      <c r="D275" t="s">
        <v>26</v>
      </c>
      <c r="E275" s="2">
        <v>609</v>
      </c>
      <c r="F275" s="3">
        <v>87</v>
      </c>
    </row>
    <row r="276" spans="2:6" x14ac:dyDescent="0.25">
      <c r="B276" t="s">
        <v>10</v>
      </c>
      <c r="C276" t="s">
        <v>35</v>
      </c>
      <c r="D276" t="s">
        <v>21</v>
      </c>
      <c r="E276" s="2">
        <v>567</v>
      </c>
      <c r="F276" s="3">
        <v>228</v>
      </c>
    </row>
    <row r="277" spans="2:6" x14ac:dyDescent="0.25">
      <c r="B277" t="s">
        <v>6</v>
      </c>
      <c r="C277" t="s">
        <v>37</v>
      </c>
      <c r="D277" t="s">
        <v>30</v>
      </c>
      <c r="E277" s="2">
        <v>560</v>
      </c>
      <c r="F277" s="3">
        <v>81</v>
      </c>
    </row>
    <row r="278" spans="2:6" x14ac:dyDescent="0.25">
      <c r="B278" t="s">
        <v>2</v>
      </c>
      <c r="C278" t="s">
        <v>35</v>
      </c>
      <c r="D278" t="s">
        <v>19</v>
      </c>
      <c r="E278" s="2">
        <v>553</v>
      </c>
      <c r="F278" s="3">
        <v>15</v>
      </c>
    </row>
    <row r="279" spans="2:6" x14ac:dyDescent="0.25">
      <c r="B279" t="s">
        <v>6</v>
      </c>
      <c r="C279" t="s">
        <v>34</v>
      </c>
      <c r="D279" t="s">
        <v>4</v>
      </c>
      <c r="E279" s="2">
        <v>525</v>
      </c>
      <c r="F279" s="3">
        <v>48</v>
      </c>
    </row>
    <row r="280" spans="2:6" x14ac:dyDescent="0.25">
      <c r="B280" t="s">
        <v>5</v>
      </c>
      <c r="C280" t="s">
        <v>37</v>
      </c>
      <c r="D280" t="s">
        <v>22</v>
      </c>
      <c r="E280" s="2">
        <v>518</v>
      </c>
      <c r="F280" s="3">
        <v>75</v>
      </c>
    </row>
    <row r="281" spans="2:6" x14ac:dyDescent="0.25">
      <c r="B281" t="s">
        <v>6</v>
      </c>
      <c r="C281" t="s">
        <v>36</v>
      </c>
      <c r="D281" t="s">
        <v>21</v>
      </c>
      <c r="E281" s="2">
        <v>497</v>
      </c>
      <c r="F281" s="3">
        <v>63</v>
      </c>
    </row>
    <row r="282" spans="2:6" x14ac:dyDescent="0.25">
      <c r="B282" t="s">
        <v>5</v>
      </c>
      <c r="C282" t="s">
        <v>35</v>
      </c>
      <c r="D282" t="s">
        <v>22</v>
      </c>
      <c r="E282" s="2">
        <v>490</v>
      </c>
      <c r="F282" s="3">
        <v>84</v>
      </c>
    </row>
    <row r="283" spans="2:6" x14ac:dyDescent="0.25">
      <c r="B283" t="s">
        <v>6</v>
      </c>
      <c r="C283" t="s">
        <v>38</v>
      </c>
      <c r="D283" t="s">
        <v>25</v>
      </c>
      <c r="E283" s="2">
        <v>469</v>
      </c>
      <c r="F283" s="3">
        <v>75</v>
      </c>
    </row>
    <row r="284" spans="2:6" x14ac:dyDescent="0.25">
      <c r="B284" t="s">
        <v>8</v>
      </c>
      <c r="C284" t="s">
        <v>37</v>
      </c>
      <c r="D284" t="s">
        <v>21</v>
      </c>
      <c r="E284" s="2">
        <v>434</v>
      </c>
      <c r="F284" s="3">
        <v>87</v>
      </c>
    </row>
    <row r="285" spans="2:6" x14ac:dyDescent="0.25">
      <c r="B285" t="s">
        <v>5</v>
      </c>
      <c r="C285" t="s">
        <v>39</v>
      </c>
      <c r="D285" t="s">
        <v>18</v>
      </c>
      <c r="E285" s="2">
        <v>385</v>
      </c>
      <c r="F285" s="3">
        <v>249</v>
      </c>
    </row>
    <row r="286" spans="2:6" x14ac:dyDescent="0.25">
      <c r="B286" t="s">
        <v>8</v>
      </c>
      <c r="C286" t="s">
        <v>35</v>
      </c>
      <c r="D286" t="s">
        <v>33</v>
      </c>
      <c r="E286" s="2">
        <v>357</v>
      </c>
      <c r="F286" s="3">
        <v>126</v>
      </c>
    </row>
    <row r="287" spans="2:6" x14ac:dyDescent="0.25">
      <c r="B287" t="s">
        <v>41</v>
      </c>
      <c r="C287" t="s">
        <v>34</v>
      </c>
      <c r="D287" t="s">
        <v>22</v>
      </c>
      <c r="E287" s="2">
        <v>336</v>
      </c>
      <c r="F287" s="3">
        <v>144</v>
      </c>
    </row>
    <row r="288" spans="2:6" x14ac:dyDescent="0.25">
      <c r="B288" t="s">
        <v>7</v>
      </c>
      <c r="C288" t="s">
        <v>36</v>
      </c>
      <c r="D288" t="s">
        <v>32</v>
      </c>
      <c r="E288" s="2">
        <v>280</v>
      </c>
      <c r="F288" s="3">
        <v>87</v>
      </c>
    </row>
    <row r="289" spans="2:6" x14ac:dyDescent="0.25">
      <c r="B289" t="s">
        <v>9</v>
      </c>
      <c r="C289" t="s">
        <v>37</v>
      </c>
      <c r="D289" t="s">
        <v>4</v>
      </c>
      <c r="E289" s="2">
        <v>259</v>
      </c>
      <c r="F289" s="3">
        <v>207</v>
      </c>
    </row>
    <row r="290" spans="2:6" x14ac:dyDescent="0.25">
      <c r="B290" t="s">
        <v>2</v>
      </c>
      <c r="C290" t="s">
        <v>34</v>
      </c>
      <c r="D290" t="s">
        <v>13</v>
      </c>
      <c r="E290" s="2">
        <v>252</v>
      </c>
      <c r="F290" s="3">
        <v>54</v>
      </c>
    </row>
    <row r="291" spans="2:6" x14ac:dyDescent="0.25">
      <c r="B291" t="s">
        <v>10</v>
      </c>
      <c r="C291" t="s">
        <v>37</v>
      </c>
      <c r="D291" t="s">
        <v>21</v>
      </c>
      <c r="E291" s="2">
        <v>245</v>
      </c>
      <c r="F291" s="3">
        <v>288</v>
      </c>
    </row>
    <row r="292" spans="2:6" x14ac:dyDescent="0.25">
      <c r="B292" t="s">
        <v>2</v>
      </c>
      <c r="C292" t="s">
        <v>37</v>
      </c>
      <c r="D292" t="s">
        <v>19</v>
      </c>
      <c r="E292" s="2">
        <v>238</v>
      </c>
      <c r="F292" s="3">
        <v>18</v>
      </c>
    </row>
    <row r="293" spans="2:6" x14ac:dyDescent="0.25">
      <c r="B293" t="s">
        <v>40</v>
      </c>
      <c r="C293" t="s">
        <v>36</v>
      </c>
      <c r="D293" t="s">
        <v>4</v>
      </c>
      <c r="E293" s="2">
        <v>217</v>
      </c>
      <c r="F293" s="3">
        <v>36</v>
      </c>
    </row>
    <row r="294" spans="2:6" x14ac:dyDescent="0.25">
      <c r="B294" t="s">
        <v>2</v>
      </c>
      <c r="C294" t="s">
        <v>36</v>
      </c>
      <c r="D294" t="s">
        <v>17</v>
      </c>
      <c r="E294" s="2">
        <v>189</v>
      </c>
      <c r="F294" s="3">
        <v>48</v>
      </c>
    </row>
    <row r="295" spans="2:6" x14ac:dyDescent="0.25">
      <c r="B295" t="s">
        <v>5</v>
      </c>
      <c r="C295" t="s">
        <v>37</v>
      </c>
      <c r="D295" t="s">
        <v>31</v>
      </c>
      <c r="E295" s="2">
        <v>182</v>
      </c>
      <c r="F295" s="3">
        <v>48</v>
      </c>
    </row>
    <row r="296" spans="2:6" x14ac:dyDescent="0.25">
      <c r="B296" t="s">
        <v>8</v>
      </c>
      <c r="C296" t="s">
        <v>38</v>
      </c>
      <c r="D296" t="s">
        <v>22</v>
      </c>
      <c r="E296" s="2">
        <v>168</v>
      </c>
      <c r="F296" s="3">
        <v>84</v>
      </c>
    </row>
    <row r="297" spans="2:6" x14ac:dyDescent="0.25">
      <c r="B297" t="s">
        <v>41</v>
      </c>
      <c r="C297" t="s">
        <v>38</v>
      </c>
      <c r="D297" t="s">
        <v>25</v>
      </c>
      <c r="E297" s="2">
        <v>154</v>
      </c>
      <c r="F297" s="3">
        <v>21</v>
      </c>
    </row>
    <row r="298" spans="2:6" x14ac:dyDescent="0.25">
      <c r="B298" t="s">
        <v>41</v>
      </c>
      <c r="C298" t="s">
        <v>36</v>
      </c>
      <c r="D298" t="s">
        <v>26</v>
      </c>
      <c r="E298" s="2">
        <v>98</v>
      </c>
      <c r="F298" s="3">
        <v>204</v>
      </c>
    </row>
    <row r="299" spans="2:6" x14ac:dyDescent="0.25">
      <c r="B299" t="s">
        <v>9</v>
      </c>
      <c r="C299" t="s">
        <v>35</v>
      </c>
      <c r="D299" t="s">
        <v>26</v>
      </c>
      <c r="E299" s="2">
        <v>98</v>
      </c>
      <c r="F299" s="3">
        <v>159</v>
      </c>
    </row>
    <row r="300" spans="2:6" x14ac:dyDescent="0.25">
      <c r="B300" t="s">
        <v>10</v>
      </c>
      <c r="C300" t="s">
        <v>38</v>
      </c>
      <c r="D300" t="s">
        <v>13</v>
      </c>
      <c r="E300" s="2">
        <v>63</v>
      </c>
      <c r="F300" s="3">
        <v>123</v>
      </c>
    </row>
    <row r="301" spans="2:6" x14ac:dyDescent="0.25">
      <c r="B301" t="s">
        <v>2</v>
      </c>
      <c r="C301" t="s">
        <v>38</v>
      </c>
      <c r="D301" t="s">
        <v>13</v>
      </c>
      <c r="E301" s="2">
        <v>56</v>
      </c>
      <c r="F301" s="3">
        <v>51</v>
      </c>
    </row>
    <row r="302" spans="2:6" x14ac:dyDescent="0.25">
      <c r="B302" t="s">
        <v>8</v>
      </c>
      <c r="C302" t="s">
        <v>37</v>
      </c>
      <c r="D302" t="s">
        <v>30</v>
      </c>
      <c r="E302" s="2">
        <v>42</v>
      </c>
      <c r="F302" s="3">
        <v>150</v>
      </c>
    </row>
    <row r="303" spans="2:6" x14ac:dyDescent="0.25">
      <c r="B303" t="s">
        <v>3</v>
      </c>
      <c r="C303" t="s">
        <v>39</v>
      </c>
      <c r="D303" t="s">
        <v>16</v>
      </c>
      <c r="E303" s="2">
        <v>21</v>
      </c>
      <c r="F303" s="3">
        <v>168</v>
      </c>
    </row>
    <row r="304" spans="2:6" x14ac:dyDescent="0.25">
      <c r="B304" t="s">
        <v>40</v>
      </c>
      <c r="C304" t="s">
        <v>39</v>
      </c>
      <c r="D304" t="s">
        <v>29</v>
      </c>
      <c r="E304" s="2">
        <v>0</v>
      </c>
      <c r="F304" s="3">
        <v>135</v>
      </c>
    </row>
  </sheetData>
  <mergeCells count="1">
    <mergeCell ref="A1:P1"/>
  </mergeCells>
  <conditionalFormatting sqref="D5:D304">
    <cfRule type="top10" dxfId="10" priority="3" rank="10"/>
  </conditionalFormatting>
  <conditionalFormatting sqref="E4:E304">
    <cfRule type="colorScale" priority="2">
      <colorScale>
        <cfvo type="min"/>
        <cfvo type="percentile" val="50"/>
        <cfvo type="max"/>
        <color rgb="FFF8696B"/>
        <color rgb="FFFFEB84"/>
        <color rgb="FF63BE7B"/>
      </colorScale>
    </cfRule>
  </conditionalFormatting>
  <conditionalFormatting sqref="F5:F304">
    <cfRule type="dataBar" priority="1">
      <dataBar>
        <cfvo type="min"/>
        <cfvo type="max"/>
        <color rgb="FF638EC6"/>
      </dataBar>
      <extLst>
        <ext xmlns:x14="http://schemas.microsoft.com/office/spreadsheetml/2009/9/main" uri="{B025F937-C7B1-47D3-B67F-A62EFF666E3E}">
          <x14:id>{CDC34420-E3F7-46DF-87F2-639FDB92D2CF}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DC34420-E3F7-46DF-87F2-639FDB92D2CF}">
            <x14:dataBar minLength="0" maxLength="100" border="1" negativeBarBorderColorSameAsPositive="0">
              <x14:cfvo type="autoMin"/>
              <x14:cfvo type="autoMax"/>
              <x14:borderColor rgb="FF638EC6"/>
              <x14:negativeFillColor rgb="FFFF0000"/>
              <x14:negativeBorderColor rgb="FFFF0000"/>
              <x14:axisColor rgb="FF000000"/>
            </x14:dataBar>
          </x14:cfRule>
          <xm:sqref>F5:F304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zoomScale="140" zoomScaleNormal="140" workbookViewId="0">
      <selection sqref="A1:P1"/>
    </sheetView>
  </sheetViews>
  <sheetFormatPr defaultRowHeight="15" x14ac:dyDescent="0.25"/>
  <cols>
    <col min="3" max="3" width="11.5703125" bestFit="1" customWidth="1"/>
    <col min="4" max="4" width="12.28515625" bestFit="1" customWidth="1"/>
    <col min="5" max="5" width="9.7109375" bestFit="1" customWidth="1"/>
  </cols>
  <sheetData>
    <row r="1" spans="1:16" ht="26.25" x14ac:dyDescent="0.4">
      <c r="A1" s="49" t="s">
        <v>63</v>
      </c>
      <c r="B1" s="49"/>
      <c r="C1" s="49"/>
      <c r="D1" s="49"/>
      <c r="E1" s="49"/>
      <c r="F1" s="49"/>
      <c r="G1" s="49"/>
      <c r="H1" s="49"/>
      <c r="I1" s="49"/>
      <c r="J1" s="49"/>
      <c r="K1" s="49"/>
      <c r="L1" s="49"/>
      <c r="M1" s="49"/>
      <c r="N1" s="49"/>
      <c r="O1" s="49"/>
      <c r="P1" s="49"/>
    </row>
    <row r="4" spans="1:16" x14ac:dyDescent="0.25">
      <c r="B4" s="10"/>
      <c r="C4" s="10"/>
    </row>
    <row r="5" spans="1:16" x14ac:dyDescent="0.25">
      <c r="C5" s="15" t="s">
        <v>64</v>
      </c>
      <c r="D5" s="50" t="s">
        <v>1</v>
      </c>
      <c r="E5" s="50"/>
      <c r="F5" s="12" t="s">
        <v>49</v>
      </c>
    </row>
    <row r="6" spans="1:16" x14ac:dyDescent="0.25">
      <c r="C6" s="14" t="s">
        <v>34</v>
      </c>
      <c r="D6" s="13">
        <f>SUMIFS(Data1[Amount],Data1[Geography],C6)</f>
        <v>252469</v>
      </c>
      <c r="E6" s="16">
        <f>D6</f>
        <v>252469</v>
      </c>
      <c r="F6" s="22">
        <f>SUMIFS(Data1[Units],Data1[Geography],C6)</f>
        <v>8760</v>
      </c>
    </row>
    <row r="7" spans="1:16" x14ac:dyDescent="0.25">
      <c r="C7" s="14" t="s">
        <v>36</v>
      </c>
      <c r="D7" s="13">
        <f>SUMIFS(Data1[Amount],Data1[Geography],C7)</f>
        <v>237944</v>
      </c>
      <c r="E7" s="16">
        <f t="shared" ref="E7:E11" si="0">D7</f>
        <v>237944</v>
      </c>
      <c r="F7" s="17">
        <f>SUMIFS(Data1[Units],Data1[Geography],C7)</f>
        <v>7302</v>
      </c>
    </row>
    <row r="8" spans="1:16" x14ac:dyDescent="0.25">
      <c r="C8" s="14" t="s">
        <v>37</v>
      </c>
      <c r="D8" s="13">
        <f>SUMIFS(Data1[Amount],Data1[Geography],C8)</f>
        <v>218813</v>
      </c>
      <c r="E8" s="16">
        <f t="shared" si="0"/>
        <v>218813</v>
      </c>
      <c r="F8" s="17">
        <f>SUMIFS(Data1[Units],Data1[Geography],C8)</f>
        <v>7431</v>
      </c>
    </row>
    <row r="9" spans="1:16" x14ac:dyDescent="0.25">
      <c r="C9" s="14" t="s">
        <v>35</v>
      </c>
      <c r="D9" s="13">
        <f>SUMIFS(Data1[Amount],Data1[Geography],C9)</f>
        <v>189434</v>
      </c>
      <c r="E9" s="16">
        <f t="shared" si="0"/>
        <v>189434</v>
      </c>
      <c r="F9" s="17">
        <f>SUMIFS(Data1[Units],Data1[Geography],C9)</f>
        <v>10158</v>
      </c>
      <c r="G9" s="10"/>
    </row>
    <row r="10" spans="1:16" x14ac:dyDescent="0.25">
      <c r="C10" s="14" t="s">
        <v>39</v>
      </c>
      <c r="D10" s="13">
        <f>SUMIFS(Data1[Amount],Data1[Geography],C10)</f>
        <v>173530</v>
      </c>
      <c r="E10" s="16">
        <f t="shared" si="0"/>
        <v>173530</v>
      </c>
      <c r="F10" s="17">
        <f>SUMIFS(Data1[Units],Data1[Geography],C10)</f>
        <v>5745</v>
      </c>
      <c r="G10" s="10"/>
    </row>
    <row r="11" spans="1:16" x14ac:dyDescent="0.25">
      <c r="C11" s="18" t="s">
        <v>38</v>
      </c>
      <c r="D11" s="19">
        <f>SUMIFS(Data1[Amount],Data1[Geography],C11)</f>
        <v>168679</v>
      </c>
      <c r="E11" s="20">
        <f t="shared" si="0"/>
        <v>168679</v>
      </c>
      <c r="F11" s="21">
        <f>SUMIFS(Data1[Units],Data1[Geography],C11)</f>
        <v>6264</v>
      </c>
      <c r="H11" s="11"/>
    </row>
  </sheetData>
  <mergeCells count="2">
    <mergeCell ref="A1:P1"/>
    <mergeCell ref="D5:E5"/>
  </mergeCells>
  <conditionalFormatting sqref="E6:E11">
    <cfRule type="dataBar" priority="1">
      <dataBar showValue="0">
        <cfvo type="min"/>
        <cfvo type="max"/>
        <color theme="3" tint="0.59999389629810485"/>
      </dataBar>
      <extLst>
        <ext xmlns:x14="http://schemas.microsoft.com/office/spreadsheetml/2009/9/main" uri="{B025F937-C7B1-47D3-B67F-A62EFF666E3E}">
          <x14:id>{6C054A11-960A-401F-BA19-5F69668A72A5}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C054A11-960A-401F-BA19-5F69668A72A5}">
            <x14:dataBar minLength="0" maxLength="100" border="1" negativeBarBorderColorSameAsPositive="0">
              <x14:cfvo type="autoMin"/>
              <x14:cfvo type="autoMax"/>
              <x14:borderColor rgb="FF638EC6"/>
              <x14:negativeFillColor rgb="FFFF0000"/>
              <x14:negativeBorder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110" zoomScaleNormal="110" workbookViewId="0">
      <selection activeCell="K21" sqref="K21"/>
    </sheetView>
  </sheetViews>
  <sheetFormatPr defaultRowHeight="15" x14ac:dyDescent="0.25"/>
  <cols>
    <col min="2" max="2" width="12.5703125" customWidth="1"/>
    <col min="3" max="3" width="14.42578125" customWidth="1"/>
    <col min="4" max="4" width="12" bestFit="1" customWidth="1"/>
    <col min="5" max="6" width="11.7109375" customWidth="1"/>
  </cols>
  <sheetData>
    <row r="1" spans="1:16" ht="31.15" customHeight="1" x14ac:dyDescent="0.45">
      <c r="A1" s="51" t="s">
        <v>70</v>
      </c>
      <c r="B1" s="51"/>
      <c r="C1" s="51"/>
      <c r="D1" s="51"/>
      <c r="E1" s="51"/>
      <c r="F1" s="51"/>
      <c r="G1" s="51"/>
      <c r="H1" s="51"/>
      <c r="I1" s="51"/>
      <c r="J1" s="51"/>
      <c r="K1" s="51"/>
      <c r="L1" s="51"/>
      <c r="M1" s="51"/>
      <c r="N1" s="51"/>
      <c r="O1" s="51"/>
      <c r="P1" s="51"/>
    </row>
    <row r="5" spans="1:16" x14ac:dyDescent="0.25">
      <c r="B5" s="23" t="s">
        <v>65</v>
      </c>
      <c r="C5" t="s">
        <v>67</v>
      </c>
      <c r="D5" t="s">
        <v>69</v>
      </c>
      <c r="E5" t="s">
        <v>68</v>
      </c>
    </row>
    <row r="6" spans="1:16" x14ac:dyDescent="0.25">
      <c r="B6" s="24" t="s">
        <v>34</v>
      </c>
      <c r="C6" s="27">
        <v>252469</v>
      </c>
      <c r="D6" s="25">
        <v>252469</v>
      </c>
      <c r="E6" s="3">
        <v>8760</v>
      </c>
    </row>
    <row r="7" spans="1:16" x14ac:dyDescent="0.25">
      <c r="B7" s="24" t="s">
        <v>36</v>
      </c>
      <c r="C7" s="27">
        <v>237944</v>
      </c>
      <c r="D7" s="25">
        <v>237944</v>
      </c>
      <c r="E7" s="3">
        <v>7302</v>
      </c>
    </row>
    <row r="8" spans="1:16" x14ac:dyDescent="0.25">
      <c r="B8" s="24" t="s">
        <v>37</v>
      </c>
      <c r="C8" s="27">
        <v>218813</v>
      </c>
      <c r="D8" s="25">
        <v>218813</v>
      </c>
      <c r="E8" s="3">
        <v>7431</v>
      </c>
    </row>
    <row r="9" spans="1:16" x14ac:dyDescent="0.25">
      <c r="B9" s="24" t="s">
        <v>35</v>
      </c>
      <c r="C9" s="27">
        <v>189434</v>
      </c>
      <c r="D9" s="25">
        <v>189434</v>
      </c>
      <c r="E9" s="3">
        <v>10158</v>
      </c>
    </row>
    <row r="10" spans="1:16" x14ac:dyDescent="0.25">
      <c r="B10" s="24" t="s">
        <v>39</v>
      </c>
      <c r="C10" s="27">
        <v>173530</v>
      </c>
      <c r="D10" s="25">
        <v>173530</v>
      </c>
      <c r="E10" s="3">
        <v>5745</v>
      </c>
    </row>
    <row r="11" spans="1:16" x14ac:dyDescent="0.25">
      <c r="B11" s="24" t="s">
        <v>38</v>
      </c>
      <c r="C11" s="27">
        <v>168679</v>
      </c>
      <c r="D11" s="25">
        <v>168679</v>
      </c>
      <c r="E11" s="3">
        <v>6264</v>
      </c>
    </row>
  </sheetData>
  <mergeCells count="1">
    <mergeCell ref="A1:P1"/>
  </mergeCells>
  <conditionalFormatting pivot="1" sqref="D6:D11">
    <cfRule type="dataBar" priority="1">
      <dataBar showValue="0">
        <cfvo type="min"/>
        <cfvo type="max"/>
        <color theme="5" tint="-0.249977111117893"/>
      </dataBar>
      <extLst>
        <ext xmlns:x14="http://schemas.microsoft.com/office/spreadsheetml/2009/9/main" uri="{B025F937-C7B1-47D3-B67F-A62EFF666E3E}">
          <x14:id>{A105DDD5-13E9-47F5-B427-C13BB042F9AF}</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A105DDD5-13E9-47F5-B427-C13BB042F9AF}">
            <x14:dataBar minLength="0" maxLength="100" gradient="0">
              <x14:cfvo type="autoMin"/>
              <x14:cfvo type="autoMax"/>
              <x14:negativeFillColor rgb="FFFF0000"/>
              <x14:axisColor rgb="FF000000"/>
            </x14:dataBar>
          </x14:cfRule>
          <xm:sqref>D6:D11</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zoomScale="130" zoomScaleNormal="130" workbookViewId="0">
      <selection activeCell="H8" sqref="H8"/>
    </sheetView>
  </sheetViews>
  <sheetFormatPr defaultRowHeight="15" x14ac:dyDescent="0.25"/>
  <cols>
    <col min="2" max="2" width="18.28515625" customWidth="1"/>
    <col min="3" max="3" width="18.7109375" customWidth="1"/>
    <col min="4" max="4" width="19.140625" bestFit="1" customWidth="1"/>
    <col min="5" max="5" width="19.140625" customWidth="1"/>
  </cols>
  <sheetData>
    <row r="1" spans="1:20" ht="28.5" x14ac:dyDescent="0.45">
      <c r="A1" s="51" t="s">
        <v>72</v>
      </c>
      <c r="B1" s="51"/>
      <c r="C1" s="51"/>
      <c r="D1" s="51"/>
      <c r="E1" s="51"/>
      <c r="F1" s="51"/>
      <c r="G1" s="51"/>
      <c r="H1" s="51"/>
      <c r="I1" s="51"/>
      <c r="J1" s="51"/>
      <c r="K1" s="51"/>
      <c r="L1" s="28"/>
      <c r="M1" s="28"/>
      <c r="N1" s="28"/>
      <c r="O1" s="28"/>
      <c r="P1" s="28"/>
      <c r="Q1" s="28"/>
      <c r="R1" s="28"/>
      <c r="S1" s="28"/>
      <c r="T1" s="28"/>
    </row>
    <row r="5" spans="1:20" x14ac:dyDescent="0.25">
      <c r="B5" s="23" t="s">
        <v>65</v>
      </c>
      <c r="C5" t="s">
        <v>71</v>
      </c>
    </row>
    <row r="6" spans="1:20" x14ac:dyDescent="0.25">
      <c r="B6" s="24" t="s">
        <v>15</v>
      </c>
      <c r="C6" s="26">
        <v>44.990867579908674</v>
      </c>
    </row>
    <row r="7" spans="1:20" x14ac:dyDescent="0.25">
      <c r="B7" s="24" t="s">
        <v>33</v>
      </c>
      <c r="C7" s="26">
        <v>37.303128371089535</v>
      </c>
    </row>
    <row r="8" spans="1:20" x14ac:dyDescent="0.25">
      <c r="B8" s="24" t="s">
        <v>24</v>
      </c>
      <c r="C8" s="26">
        <v>33.88697318007663</v>
      </c>
    </row>
    <row r="9" spans="1:20" x14ac:dyDescent="0.25">
      <c r="B9" s="24" t="s">
        <v>26</v>
      </c>
      <c r="C9" s="26">
        <v>32.807189542483663</v>
      </c>
    </row>
    <row r="10" spans="1:20" x14ac:dyDescent="0.25">
      <c r="B10" s="24" t="s">
        <v>22</v>
      </c>
      <c r="C10" s="26">
        <v>32.301656920077974</v>
      </c>
    </row>
    <row r="11" spans="1:20" x14ac:dyDescent="0.25">
      <c r="B11" s="24" t="s">
        <v>66</v>
      </c>
      <c r="C11" s="26">
        <v>35.949565217391303</v>
      </c>
    </row>
    <row r="29" spans="2:4" x14ac:dyDescent="0.25">
      <c r="B29" s="24"/>
      <c r="C29" s="25"/>
      <c r="D29" s="25"/>
    </row>
  </sheetData>
  <mergeCells count="1">
    <mergeCell ref="A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5"/>
  <sheetViews>
    <sheetView topLeftCell="B4" zoomScale="110" zoomScaleNormal="110" workbookViewId="0">
      <selection activeCell="J2" sqref="J2"/>
    </sheetView>
  </sheetViews>
  <sheetFormatPr defaultRowHeight="15" x14ac:dyDescent="0.25"/>
  <cols>
    <col min="16" max="17" width="15.140625" bestFit="1" customWidth="1"/>
    <col min="18" max="19" width="20.28515625" bestFit="1" customWidth="1"/>
    <col min="20" max="20" width="8" bestFit="1" customWidth="1"/>
  </cols>
  <sheetData>
    <row r="1" spans="1:18" ht="28.5" x14ac:dyDescent="0.45">
      <c r="A1" s="52" t="s">
        <v>73</v>
      </c>
      <c r="B1" s="52"/>
      <c r="C1" s="52"/>
      <c r="D1" s="52"/>
      <c r="E1" s="52"/>
      <c r="F1" s="52"/>
      <c r="G1" s="52"/>
      <c r="H1" s="52"/>
      <c r="I1" s="52"/>
      <c r="J1" s="52"/>
      <c r="K1" s="52"/>
      <c r="L1" s="52"/>
      <c r="M1" s="52"/>
      <c r="N1" s="52"/>
      <c r="O1" s="52"/>
      <c r="P1" s="52"/>
      <c r="Q1" s="52"/>
      <c r="R1" s="52"/>
    </row>
    <row r="5" spans="1:18" x14ac:dyDescent="0.25">
      <c r="N5" s="4" t="s">
        <v>11</v>
      </c>
      <c r="O5" s="4" t="s">
        <v>12</v>
      </c>
      <c r="P5" s="4" t="s">
        <v>0</v>
      </c>
      <c r="Q5" s="8" t="s">
        <v>1</v>
      </c>
      <c r="R5" s="8" t="s">
        <v>49</v>
      </c>
    </row>
    <row r="6" spans="1:18" x14ac:dyDescent="0.25">
      <c r="N6" t="s">
        <v>40</v>
      </c>
      <c r="O6" t="s">
        <v>37</v>
      </c>
      <c r="P6" t="s">
        <v>30</v>
      </c>
      <c r="Q6" s="2">
        <v>1624</v>
      </c>
      <c r="R6" s="3">
        <v>114</v>
      </c>
    </row>
    <row r="7" spans="1:18" x14ac:dyDescent="0.25">
      <c r="N7" t="s">
        <v>8</v>
      </c>
      <c r="O7" t="s">
        <v>35</v>
      </c>
      <c r="P7" t="s">
        <v>32</v>
      </c>
      <c r="Q7" s="2">
        <v>6706</v>
      </c>
      <c r="R7" s="3">
        <v>459</v>
      </c>
    </row>
    <row r="8" spans="1:18" x14ac:dyDescent="0.25">
      <c r="N8" t="s">
        <v>9</v>
      </c>
      <c r="O8" t="s">
        <v>35</v>
      </c>
      <c r="P8" t="s">
        <v>4</v>
      </c>
      <c r="Q8" s="2">
        <v>959</v>
      </c>
      <c r="R8" s="3">
        <v>147</v>
      </c>
    </row>
    <row r="9" spans="1:18" x14ac:dyDescent="0.25">
      <c r="N9" t="s">
        <v>41</v>
      </c>
      <c r="O9" t="s">
        <v>36</v>
      </c>
      <c r="P9" t="s">
        <v>18</v>
      </c>
      <c r="Q9" s="2">
        <v>9632</v>
      </c>
      <c r="R9" s="3">
        <v>288</v>
      </c>
    </row>
    <row r="10" spans="1:18" x14ac:dyDescent="0.25">
      <c r="N10" t="s">
        <v>6</v>
      </c>
      <c r="O10" t="s">
        <v>39</v>
      </c>
      <c r="P10" t="s">
        <v>25</v>
      </c>
      <c r="Q10" s="2">
        <v>2100</v>
      </c>
      <c r="R10" s="3">
        <v>414</v>
      </c>
    </row>
    <row r="11" spans="1:18" x14ac:dyDescent="0.25">
      <c r="N11" t="s">
        <v>40</v>
      </c>
      <c r="O11" t="s">
        <v>35</v>
      </c>
      <c r="P11" t="s">
        <v>33</v>
      </c>
      <c r="Q11" s="2">
        <v>8869</v>
      </c>
      <c r="R11" s="3">
        <v>432</v>
      </c>
    </row>
    <row r="12" spans="1:18" x14ac:dyDescent="0.25">
      <c r="N12" t="s">
        <v>6</v>
      </c>
      <c r="O12" t="s">
        <v>38</v>
      </c>
      <c r="P12" t="s">
        <v>31</v>
      </c>
      <c r="Q12" s="2">
        <v>2681</v>
      </c>
      <c r="R12" s="3">
        <v>54</v>
      </c>
    </row>
    <row r="13" spans="1:18" x14ac:dyDescent="0.25">
      <c r="N13" t="s">
        <v>8</v>
      </c>
      <c r="O13" t="s">
        <v>35</v>
      </c>
      <c r="P13" t="s">
        <v>22</v>
      </c>
      <c r="Q13" s="2">
        <v>5012</v>
      </c>
      <c r="R13" s="3">
        <v>210</v>
      </c>
    </row>
    <row r="14" spans="1:18" x14ac:dyDescent="0.25">
      <c r="N14" t="s">
        <v>7</v>
      </c>
      <c r="O14" t="s">
        <v>38</v>
      </c>
      <c r="P14" t="s">
        <v>14</v>
      </c>
      <c r="Q14" s="2">
        <v>1281</v>
      </c>
      <c r="R14" s="3">
        <v>75</v>
      </c>
    </row>
    <row r="15" spans="1:18" x14ac:dyDescent="0.25">
      <c r="N15" t="s">
        <v>5</v>
      </c>
      <c r="O15" t="s">
        <v>37</v>
      </c>
      <c r="P15" t="s">
        <v>14</v>
      </c>
      <c r="Q15" s="2">
        <v>4991</v>
      </c>
      <c r="R15" s="3">
        <v>12</v>
      </c>
    </row>
    <row r="16" spans="1:18" x14ac:dyDescent="0.25">
      <c r="N16" t="s">
        <v>2</v>
      </c>
      <c r="O16" t="s">
        <v>39</v>
      </c>
      <c r="P16" t="s">
        <v>25</v>
      </c>
      <c r="Q16" s="2">
        <v>1785</v>
      </c>
      <c r="R16" s="3">
        <v>462</v>
      </c>
    </row>
    <row r="17" spans="14:18" x14ac:dyDescent="0.25">
      <c r="N17" t="s">
        <v>3</v>
      </c>
      <c r="O17" t="s">
        <v>37</v>
      </c>
      <c r="P17" t="s">
        <v>17</v>
      </c>
      <c r="Q17" s="2">
        <v>3983</v>
      </c>
      <c r="R17" s="3">
        <v>144</v>
      </c>
    </row>
    <row r="18" spans="14:18" x14ac:dyDescent="0.25">
      <c r="N18" t="s">
        <v>9</v>
      </c>
      <c r="O18" t="s">
        <v>38</v>
      </c>
      <c r="P18" t="s">
        <v>16</v>
      </c>
      <c r="Q18" s="2">
        <v>2646</v>
      </c>
      <c r="R18" s="3">
        <v>120</v>
      </c>
    </row>
    <row r="19" spans="14:18" x14ac:dyDescent="0.25">
      <c r="N19" t="s">
        <v>2</v>
      </c>
      <c r="O19" t="s">
        <v>34</v>
      </c>
      <c r="P19" t="s">
        <v>13</v>
      </c>
      <c r="Q19" s="2">
        <v>252</v>
      </c>
      <c r="R19" s="3">
        <v>54</v>
      </c>
    </row>
    <row r="20" spans="14:18" x14ac:dyDescent="0.25">
      <c r="N20" t="s">
        <v>3</v>
      </c>
      <c r="O20" t="s">
        <v>35</v>
      </c>
      <c r="P20" t="s">
        <v>25</v>
      </c>
      <c r="Q20" s="2">
        <v>2464</v>
      </c>
      <c r="R20" s="3">
        <v>234</v>
      </c>
    </row>
    <row r="21" spans="14:18" x14ac:dyDescent="0.25">
      <c r="N21" t="s">
        <v>3</v>
      </c>
      <c r="O21" t="s">
        <v>35</v>
      </c>
      <c r="P21" t="s">
        <v>29</v>
      </c>
      <c r="Q21" s="2">
        <v>2114</v>
      </c>
      <c r="R21" s="3">
        <v>66</v>
      </c>
    </row>
    <row r="22" spans="14:18" x14ac:dyDescent="0.25">
      <c r="N22" t="s">
        <v>6</v>
      </c>
      <c r="O22" t="s">
        <v>37</v>
      </c>
      <c r="P22" t="s">
        <v>31</v>
      </c>
      <c r="Q22" s="2">
        <v>7693</v>
      </c>
      <c r="R22" s="3">
        <v>87</v>
      </c>
    </row>
    <row r="23" spans="14:18" x14ac:dyDescent="0.25">
      <c r="N23" t="s">
        <v>5</v>
      </c>
      <c r="O23" t="s">
        <v>34</v>
      </c>
      <c r="P23" t="s">
        <v>20</v>
      </c>
      <c r="Q23" s="2">
        <v>15610</v>
      </c>
      <c r="R23" s="3">
        <v>339</v>
      </c>
    </row>
    <row r="24" spans="14:18" x14ac:dyDescent="0.25">
      <c r="N24" t="s">
        <v>41</v>
      </c>
      <c r="O24" t="s">
        <v>34</v>
      </c>
      <c r="P24" t="s">
        <v>22</v>
      </c>
      <c r="Q24" s="2">
        <v>336</v>
      </c>
      <c r="R24" s="3">
        <v>144</v>
      </c>
    </row>
    <row r="25" spans="14:18" x14ac:dyDescent="0.25">
      <c r="N25" t="s">
        <v>2</v>
      </c>
      <c r="O25" t="s">
        <v>39</v>
      </c>
      <c r="P25" t="s">
        <v>20</v>
      </c>
      <c r="Q25" s="2">
        <v>9443</v>
      </c>
      <c r="R25" s="3">
        <v>162</v>
      </c>
    </row>
    <row r="26" spans="14:18" x14ac:dyDescent="0.25">
      <c r="N26" t="s">
        <v>9</v>
      </c>
      <c r="O26" t="s">
        <v>34</v>
      </c>
      <c r="P26" t="s">
        <v>23</v>
      </c>
      <c r="Q26" s="2">
        <v>8155</v>
      </c>
      <c r="R26" s="3">
        <v>90</v>
      </c>
    </row>
    <row r="27" spans="14:18" x14ac:dyDescent="0.25">
      <c r="N27" t="s">
        <v>8</v>
      </c>
      <c r="O27" t="s">
        <v>38</v>
      </c>
      <c r="P27" t="s">
        <v>23</v>
      </c>
      <c r="Q27" s="2">
        <v>1701</v>
      </c>
      <c r="R27" s="3">
        <v>234</v>
      </c>
    </row>
    <row r="28" spans="14:18" x14ac:dyDescent="0.25">
      <c r="N28" t="s">
        <v>10</v>
      </c>
      <c r="O28" t="s">
        <v>38</v>
      </c>
      <c r="P28" t="s">
        <v>22</v>
      </c>
      <c r="Q28" s="2">
        <v>2205</v>
      </c>
      <c r="R28" s="3">
        <v>141</v>
      </c>
    </row>
    <row r="29" spans="14:18" x14ac:dyDescent="0.25">
      <c r="N29" t="s">
        <v>8</v>
      </c>
      <c r="O29" t="s">
        <v>37</v>
      </c>
      <c r="P29" t="s">
        <v>19</v>
      </c>
      <c r="Q29" s="2">
        <v>1771</v>
      </c>
      <c r="R29" s="3">
        <v>204</v>
      </c>
    </row>
    <row r="30" spans="14:18" x14ac:dyDescent="0.25">
      <c r="N30" t="s">
        <v>41</v>
      </c>
      <c r="O30" t="s">
        <v>35</v>
      </c>
      <c r="P30" t="s">
        <v>15</v>
      </c>
      <c r="Q30" s="2">
        <v>2114</v>
      </c>
      <c r="R30" s="3">
        <v>186</v>
      </c>
    </row>
    <row r="31" spans="14:18" x14ac:dyDescent="0.25">
      <c r="N31" t="s">
        <v>41</v>
      </c>
      <c r="O31" t="s">
        <v>36</v>
      </c>
      <c r="P31" t="s">
        <v>13</v>
      </c>
      <c r="Q31" s="2">
        <v>10311</v>
      </c>
      <c r="R31" s="3">
        <v>231</v>
      </c>
    </row>
    <row r="32" spans="14:18" x14ac:dyDescent="0.25">
      <c r="N32" t="s">
        <v>3</v>
      </c>
      <c r="O32" t="s">
        <v>39</v>
      </c>
      <c r="P32" t="s">
        <v>16</v>
      </c>
      <c r="Q32" s="2">
        <v>21</v>
      </c>
      <c r="R32" s="3">
        <v>168</v>
      </c>
    </row>
    <row r="33" spans="14:18" x14ac:dyDescent="0.25">
      <c r="N33" t="s">
        <v>10</v>
      </c>
      <c r="O33" t="s">
        <v>35</v>
      </c>
      <c r="P33" t="s">
        <v>20</v>
      </c>
      <c r="Q33" s="2">
        <v>1974</v>
      </c>
      <c r="R33" s="3">
        <v>195</v>
      </c>
    </row>
    <row r="34" spans="14:18" x14ac:dyDescent="0.25">
      <c r="N34" t="s">
        <v>5</v>
      </c>
      <c r="O34" t="s">
        <v>36</v>
      </c>
      <c r="P34" t="s">
        <v>23</v>
      </c>
      <c r="Q34" s="2">
        <v>6314</v>
      </c>
      <c r="R34" s="3">
        <v>15</v>
      </c>
    </row>
    <row r="35" spans="14:18" x14ac:dyDescent="0.25">
      <c r="N35" t="s">
        <v>10</v>
      </c>
      <c r="O35" t="s">
        <v>37</v>
      </c>
      <c r="P35" t="s">
        <v>23</v>
      </c>
      <c r="Q35" s="2">
        <v>4683</v>
      </c>
      <c r="R35" s="3">
        <v>30</v>
      </c>
    </row>
    <row r="36" spans="14:18" x14ac:dyDescent="0.25">
      <c r="N36" t="s">
        <v>41</v>
      </c>
      <c r="O36" t="s">
        <v>37</v>
      </c>
      <c r="P36" t="s">
        <v>24</v>
      </c>
      <c r="Q36" s="2">
        <v>6398</v>
      </c>
      <c r="R36" s="3">
        <v>102</v>
      </c>
    </row>
    <row r="37" spans="14:18" x14ac:dyDescent="0.25">
      <c r="N37" t="s">
        <v>2</v>
      </c>
      <c r="O37" t="s">
        <v>35</v>
      </c>
      <c r="P37" t="s">
        <v>19</v>
      </c>
      <c r="Q37" s="2">
        <v>553</v>
      </c>
      <c r="R37" s="3">
        <v>15</v>
      </c>
    </row>
    <row r="38" spans="14:18" x14ac:dyDescent="0.25">
      <c r="N38" t="s">
        <v>8</v>
      </c>
      <c r="O38" t="s">
        <v>39</v>
      </c>
      <c r="P38" t="s">
        <v>30</v>
      </c>
      <c r="Q38" s="2">
        <v>7021</v>
      </c>
      <c r="R38" s="3">
        <v>183</v>
      </c>
    </row>
    <row r="39" spans="14:18" x14ac:dyDescent="0.25">
      <c r="N39" t="s">
        <v>40</v>
      </c>
      <c r="O39" t="s">
        <v>39</v>
      </c>
      <c r="P39" t="s">
        <v>22</v>
      </c>
      <c r="Q39" s="2">
        <v>5817</v>
      </c>
      <c r="R39" s="3">
        <v>12</v>
      </c>
    </row>
    <row r="40" spans="14:18" x14ac:dyDescent="0.25">
      <c r="N40" t="s">
        <v>41</v>
      </c>
      <c r="O40" t="s">
        <v>39</v>
      </c>
      <c r="P40" t="s">
        <v>14</v>
      </c>
      <c r="Q40" s="2">
        <v>3976</v>
      </c>
      <c r="R40" s="3">
        <v>72</v>
      </c>
    </row>
    <row r="41" spans="14:18" x14ac:dyDescent="0.25">
      <c r="N41" t="s">
        <v>6</v>
      </c>
      <c r="O41" t="s">
        <v>38</v>
      </c>
      <c r="P41" t="s">
        <v>27</v>
      </c>
      <c r="Q41" s="2">
        <v>1134</v>
      </c>
      <c r="R41" s="3">
        <v>282</v>
      </c>
    </row>
    <row r="42" spans="14:18" x14ac:dyDescent="0.25">
      <c r="N42" t="s">
        <v>2</v>
      </c>
      <c r="O42" t="s">
        <v>39</v>
      </c>
      <c r="P42" t="s">
        <v>28</v>
      </c>
      <c r="Q42" s="2">
        <v>6027</v>
      </c>
      <c r="R42" s="3">
        <v>144</v>
      </c>
    </row>
    <row r="43" spans="14:18" x14ac:dyDescent="0.25">
      <c r="N43" t="s">
        <v>6</v>
      </c>
      <c r="O43" t="s">
        <v>37</v>
      </c>
      <c r="P43" t="s">
        <v>16</v>
      </c>
      <c r="Q43" s="2">
        <v>1904</v>
      </c>
      <c r="R43" s="3">
        <v>405</v>
      </c>
    </row>
    <row r="44" spans="14:18" x14ac:dyDescent="0.25">
      <c r="N44" t="s">
        <v>7</v>
      </c>
      <c r="O44" t="s">
        <v>34</v>
      </c>
      <c r="P44" t="s">
        <v>32</v>
      </c>
      <c r="Q44" s="2">
        <v>3262</v>
      </c>
      <c r="R44" s="3">
        <v>75</v>
      </c>
    </row>
    <row r="45" spans="14:18" x14ac:dyDescent="0.25">
      <c r="N45" t="s">
        <v>40</v>
      </c>
      <c r="O45" t="s">
        <v>34</v>
      </c>
      <c r="P45" t="s">
        <v>27</v>
      </c>
      <c r="Q45" s="2">
        <v>2289</v>
      </c>
      <c r="R45" s="3">
        <v>135</v>
      </c>
    </row>
    <row r="46" spans="14:18" x14ac:dyDescent="0.25">
      <c r="N46" t="s">
        <v>5</v>
      </c>
      <c r="O46" t="s">
        <v>34</v>
      </c>
      <c r="P46" t="s">
        <v>27</v>
      </c>
      <c r="Q46" s="2">
        <v>6986</v>
      </c>
      <c r="R46" s="3">
        <v>21</v>
      </c>
    </row>
    <row r="47" spans="14:18" x14ac:dyDescent="0.25">
      <c r="N47" t="s">
        <v>2</v>
      </c>
      <c r="O47" t="s">
        <v>38</v>
      </c>
      <c r="P47" t="s">
        <v>23</v>
      </c>
      <c r="Q47" s="2">
        <v>4417</v>
      </c>
      <c r="R47" s="3">
        <v>153</v>
      </c>
    </row>
    <row r="48" spans="14:18" x14ac:dyDescent="0.25">
      <c r="N48" t="s">
        <v>6</v>
      </c>
      <c r="O48" t="s">
        <v>34</v>
      </c>
      <c r="P48" t="s">
        <v>15</v>
      </c>
      <c r="Q48" s="2">
        <v>1442</v>
      </c>
      <c r="R48" s="3">
        <v>15</v>
      </c>
    </row>
    <row r="49" spans="14:18" x14ac:dyDescent="0.25">
      <c r="N49" t="s">
        <v>3</v>
      </c>
      <c r="O49" t="s">
        <v>35</v>
      </c>
      <c r="P49" t="s">
        <v>14</v>
      </c>
      <c r="Q49" s="2">
        <v>2415</v>
      </c>
      <c r="R49" s="3">
        <v>255</v>
      </c>
    </row>
    <row r="50" spans="14:18" x14ac:dyDescent="0.25">
      <c r="N50" t="s">
        <v>2</v>
      </c>
      <c r="O50" t="s">
        <v>37</v>
      </c>
      <c r="P50" t="s">
        <v>19</v>
      </c>
      <c r="Q50" s="2">
        <v>238</v>
      </c>
      <c r="R50" s="3">
        <v>18</v>
      </c>
    </row>
    <row r="51" spans="14:18" x14ac:dyDescent="0.25">
      <c r="N51" t="s">
        <v>6</v>
      </c>
      <c r="O51" t="s">
        <v>37</v>
      </c>
      <c r="P51" t="s">
        <v>23</v>
      </c>
      <c r="Q51" s="2">
        <v>4949</v>
      </c>
      <c r="R51" s="3">
        <v>189</v>
      </c>
    </row>
    <row r="52" spans="14:18" x14ac:dyDescent="0.25">
      <c r="N52" t="s">
        <v>5</v>
      </c>
      <c r="O52" t="s">
        <v>38</v>
      </c>
      <c r="P52" t="s">
        <v>32</v>
      </c>
      <c r="Q52" s="2">
        <v>5075</v>
      </c>
      <c r="R52" s="3">
        <v>21</v>
      </c>
    </row>
    <row r="53" spans="14:18" x14ac:dyDescent="0.25">
      <c r="N53" t="s">
        <v>3</v>
      </c>
      <c r="O53" t="s">
        <v>36</v>
      </c>
      <c r="P53" t="s">
        <v>16</v>
      </c>
      <c r="Q53" s="2">
        <v>9198</v>
      </c>
      <c r="R53" s="3">
        <v>36</v>
      </c>
    </row>
    <row r="54" spans="14:18" x14ac:dyDescent="0.25">
      <c r="N54" t="s">
        <v>6</v>
      </c>
      <c r="O54" t="s">
        <v>34</v>
      </c>
      <c r="P54" t="s">
        <v>29</v>
      </c>
      <c r="Q54" s="2">
        <v>3339</v>
      </c>
      <c r="R54" s="3">
        <v>75</v>
      </c>
    </row>
    <row r="55" spans="14:18" x14ac:dyDescent="0.25">
      <c r="N55" t="s">
        <v>40</v>
      </c>
      <c r="O55" t="s">
        <v>34</v>
      </c>
      <c r="P55" t="s">
        <v>17</v>
      </c>
      <c r="Q55" s="2">
        <v>5019</v>
      </c>
      <c r="R55" s="3">
        <v>156</v>
      </c>
    </row>
    <row r="56" spans="14:18" x14ac:dyDescent="0.25">
      <c r="N56" t="s">
        <v>5</v>
      </c>
      <c r="O56" t="s">
        <v>36</v>
      </c>
      <c r="P56" t="s">
        <v>16</v>
      </c>
      <c r="Q56" s="2">
        <v>16184</v>
      </c>
      <c r="R56" s="3">
        <v>39</v>
      </c>
    </row>
    <row r="57" spans="14:18" x14ac:dyDescent="0.25">
      <c r="N57" t="s">
        <v>6</v>
      </c>
      <c r="O57" t="s">
        <v>36</v>
      </c>
      <c r="P57" t="s">
        <v>21</v>
      </c>
      <c r="Q57" s="2">
        <v>497</v>
      </c>
      <c r="R57" s="3">
        <v>63</v>
      </c>
    </row>
    <row r="58" spans="14:18" x14ac:dyDescent="0.25">
      <c r="N58" t="s">
        <v>2</v>
      </c>
      <c r="O58" t="s">
        <v>36</v>
      </c>
      <c r="P58" t="s">
        <v>29</v>
      </c>
      <c r="Q58" s="2">
        <v>8211</v>
      </c>
      <c r="R58" s="3">
        <v>75</v>
      </c>
    </row>
    <row r="59" spans="14:18" x14ac:dyDescent="0.25">
      <c r="N59" t="s">
        <v>2</v>
      </c>
      <c r="O59" t="s">
        <v>38</v>
      </c>
      <c r="P59" t="s">
        <v>28</v>
      </c>
      <c r="Q59" s="2">
        <v>6580</v>
      </c>
      <c r="R59" s="3">
        <v>183</v>
      </c>
    </row>
    <row r="60" spans="14:18" x14ac:dyDescent="0.25">
      <c r="N60" t="s">
        <v>41</v>
      </c>
      <c r="O60" t="s">
        <v>35</v>
      </c>
      <c r="P60" t="s">
        <v>13</v>
      </c>
      <c r="Q60" s="2">
        <v>4760</v>
      </c>
      <c r="R60" s="3">
        <v>69</v>
      </c>
    </row>
    <row r="61" spans="14:18" x14ac:dyDescent="0.25">
      <c r="N61" t="s">
        <v>40</v>
      </c>
      <c r="O61" t="s">
        <v>36</v>
      </c>
      <c r="P61" t="s">
        <v>25</v>
      </c>
      <c r="Q61" s="2">
        <v>5439</v>
      </c>
      <c r="R61" s="3">
        <v>30</v>
      </c>
    </row>
    <row r="62" spans="14:18" x14ac:dyDescent="0.25">
      <c r="N62" t="s">
        <v>41</v>
      </c>
      <c r="O62" t="s">
        <v>34</v>
      </c>
      <c r="P62" t="s">
        <v>17</v>
      </c>
      <c r="Q62" s="2">
        <v>1463</v>
      </c>
      <c r="R62" s="3">
        <v>39</v>
      </c>
    </row>
    <row r="63" spans="14:18" x14ac:dyDescent="0.25">
      <c r="N63" t="s">
        <v>3</v>
      </c>
      <c r="O63" t="s">
        <v>34</v>
      </c>
      <c r="P63" t="s">
        <v>32</v>
      </c>
      <c r="Q63" s="2">
        <v>7777</v>
      </c>
      <c r="R63" s="3">
        <v>504</v>
      </c>
    </row>
    <row r="64" spans="14:18" x14ac:dyDescent="0.25">
      <c r="N64" t="s">
        <v>9</v>
      </c>
      <c r="O64" t="s">
        <v>37</v>
      </c>
      <c r="P64" t="s">
        <v>29</v>
      </c>
      <c r="Q64" s="2">
        <v>1085</v>
      </c>
      <c r="R64" s="3">
        <v>273</v>
      </c>
    </row>
    <row r="65" spans="14:18" x14ac:dyDescent="0.25">
      <c r="N65" t="s">
        <v>5</v>
      </c>
      <c r="O65" t="s">
        <v>37</v>
      </c>
      <c r="P65" t="s">
        <v>31</v>
      </c>
      <c r="Q65" s="2">
        <v>182</v>
      </c>
      <c r="R65" s="3">
        <v>48</v>
      </c>
    </row>
    <row r="66" spans="14:18" x14ac:dyDescent="0.25">
      <c r="N66" t="s">
        <v>6</v>
      </c>
      <c r="O66" t="s">
        <v>34</v>
      </c>
      <c r="P66" t="s">
        <v>27</v>
      </c>
      <c r="Q66" s="2">
        <v>4242</v>
      </c>
      <c r="R66" s="3">
        <v>207</v>
      </c>
    </row>
    <row r="67" spans="14:18" x14ac:dyDescent="0.25">
      <c r="N67" t="s">
        <v>6</v>
      </c>
      <c r="O67" t="s">
        <v>36</v>
      </c>
      <c r="P67" t="s">
        <v>32</v>
      </c>
      <c r="Q67" s="2">
        <v>6118</v>
      </c>
      <c r="R67" s="3">
        <v>9</v>
      </c>
    </row>
    <row r="68" spans="14:18" x14ac:dyDescent="0.25">
      <c r="N68" t="s">
        <v>10</v>
      </c>
      <c r="O68" t="s">
        <v>36</v>
      </c>
      <c r="P68" t="s">
        <v>23</v>
      </c>
      <c r="Q68" s="2">
        <v>2317</v>
      </c>
      <c r="R68" s="3">
        <v>261</v>
      </c>
    </row>
    <row r="69" spans="14:18" x14ac:dyDescent="0.25">
      <c r="N69" t="s">
        <v>6</v>
      </c>
      <c r="O69" t="s">
        <v>38</v>
      </c>
      <c r="P69" t="s">
        <v>16</v>
      </c>
      <c r="Q69" s="2">
        <v>938</v>
      </c>
      <c r="R69" s="3">
        <v>6</v>
      </c>
    </row>
    <row r="70" spans="14:18" x14ac:dyDescent="0.25">
      <c r="N70" t="s">
        <v>8</v>
      </c>
      <c r="O70" t="s">
        <v>37</v>
      </c>
      <c r="P70" t="s">
        <v>15</v>
      </c>
      <c r="Q70" s="2">
        <v>9709</v>
      </c>
      <c r="R70" s="3">
        <v>30</v>
      </c>
    </row>
    <row r="71" spans="14:18" x14ac:dyDescent="0.25">
      <c r="N71" t="s">
        <v>7</v>
      </c>
      <c r="O71" t="s">
        <v>34</v>
      </c>
      <c r="P71" t="s">
        <v>20</v>
      </c>
      <c r="Q71" s="2">
        <v>2205</v>
      </c>
      <c r="R71" s="3">
        <v>138</v>
      </c>
    </row>
    <row r="72" spans="14:18" x14ac:dyDescent="0.25">
      <c r="N72" t="s">
        <v>7</v>
      </c>
      <c r="O72" t="s">
        <v>37</v>
      </c>
      <c r="P72" t="s">
        <v>17</v>
      </c>
      <c r="Q72" s="2">
        <v>4487</v>
      </c>
      <c r="R72" s="3">
        <v>111</v>
      </c>
    </row>
    <row r="73" spans="14:18" x14ac:dyDescent="0.25">
      <c r="N73" t="s">
        <v>5</v>
      </c>
      <c r="O73" t="s">
        <v>35</v>
      </c>
      <c r="P73" t="s">
        <v>18</v>
      </c>
      <c r="Q73" s="2">
        <v>2415</v>
      </c>
      <c r="R73" s="3">
        <v>15</v>
      </c>
    </row>
    <row r="74" spans="14:18" x14ac:dyDescent="0.25">
      <c r="N74" t="s">
        <v>40</v>
      </c>
      <c r="O74" t="s">
        <v>34</v>
      </c>
      <c r="P74" t="s">
        <v>19</v>
      </c>
      <c r="Q74" s="2">
        <v>4018</v>
      </c>
      <c r="R74" s="3">
        <v>162</v>
      </c>
    </row>
    <row r="75" spans="14:18" x14ac:dyDescent="0.25">
      <c r="N75" t="s">
        <v>5</v>
      </c>
      <c r="O75" t="s">
        <v>34</v>
      </c>
      <c r="P75" t="s">
        <v>19</v>
      </c>
      <c r="Q75" s="2">
        <v>861</v>
      </c>
      <c r="R75" s="3">
        <v>195</v>
      </c>
    </row>
    <row r="76" spans="14:18" x14ac:dyDescent="0.25">
      <c r="N76" t="s">
        <v>10</v>
      </c>
      <c r="O76" t="s">
        <v>38</v>
      </c>
      <c r="P76" t="s">
        <v>14</v>
      </c>
      <c r="Q76" s="2">
        <v>5586</v>
      </c>
      <c r="R76" s="3">
        <v>525</v>
      </c>
    </row>
    <row r="77" spans="14:18" x14ac:dyDescent="0.25">
      <c r="N77" t="s">
        <v>7</v>
      </c>
      <c r="O77" t="s">
        <v>34</v>
      </c>
      <c r="P77" t="s">
        <v>33</v>
      </c>
      <c r="Q77" s="2">
        <v>2226</v>
      </c>
      <c r="R77" s="3">
        <v>48</v>
      </c>
    </row>
    <row r="78" spans="14:18" x14ac:dyDescent="0.25">
      <c r="N78" t="s">
        <v>9</v>
      </c>
      <c r="O78" t="s">
        <v>34</v>
      </c>
      <c r="P78" t="s">
        <v>28</v>
      </c>
      <c r="Q78" s="2">
        <v>14329</v>
      </c>
      <c r="R78" s="3">
        <v>150</v>
      </c>
    </row>
    <row r="79" spans="14:18" x14ac:dyDescent="0.25">
      <c r="N79" t="s">
        <v>9</v>
      </c>
      <c r="O79" t="s">
        <v>34</v>
      </c>
      <c r="P79" t="s">
        <v>20</v>
      </c>
      <c r="Q79" s="2">
        <v>8463</v>
      </c>
      <c r="R79" s="3">
        <v>492</v>
      </c>
    </row>
    <row r="80" spans="14:18" x14ac:dyDescent="0.25">
      <c r="N80" t="s">
        <v>5</v>
      </c>
      <c r="O80" t="s">
        <v>34</v>
      </c>
      <c r="P80" t="s">
        <v>29</v>
      </c>
      <c r="Q80" s="2">
        <v>2891</v>
      </c>
      <c r="R80" s="3">
        <v>102</v>
      </c>
    </row>
    <row r="81" spans="14:18" x14ac:dyDescent="0.25">
      <c r="N81" t="s">
        <v>3</v>
      </c>
      <c r="O81" t="s">
        <v>36</v>
      </c>
      <c r="P81" t="s">
        <v>23</v>
      </c>
      <c r="Q81" s="2">
        <v>3773</v>
      </c>
      <c r="R81" s="3">
        <v>165</v>
      </c>
    </row>
    <row r="82" spans="14:18" x14ac:dyDescent="0.25">
      <c r="N82" t="s">
        <v>41</v>
      </c>
      <c r="O82" t="s">
        <v>36</v>
      </c>
      <c r="P82" t="s">
        <v>28</v>
      </c>
      <c r="Q82" s="2">
        <v>854</v>
      </c>
      <c r="R82" s="3">
        <v>309</v>
      </c>
    </row>
    <row r="83" spans="14:18" x14ac:dyDescent="0.25">
      <c r="N83" t="s">
        <v>6</v>
      </c>
      <c r="O83" t="s">
        <v>36</v>
      </c>
      <c r="P83" t="s">
        <v>17</v>
      </c>
      <c r="Q83" s="2">
        <v>4970</v>
      </c>
      <c r="R83" s="3">
        <v>156</v>
      </c>
    </row>
    <row r="84" spans="14:18" x14ac:dyDescent="0.25">
      <c r="N84" t="s">
        <v>9</v>
      </c>
      <c r="O84" t="s">
        <v>35</v>
      </c>
      <c r="P84" t="s">
        <v>26</v>
      </c>
      <c r="Q84" s="2">
        <v>98</v>
      </c>
      <c r="R84" s="3">
        <v>159</v>
      </c>
    </row>
    <row r="85" spans="14:18" x14ac:dyDescent="0.25">
      <c r="N85" t="s">
        <v>5</v>
      </c>
      <c r="O85" t="s">
        <v>35</v>
      </c>
      <c r="P85" t="s">
        <v>15</v>
      </c>
      <c r="Q85" s="2">
        <v>13391</v>
      </c>
      <c r="R85" s="3">
        <v>201</v>
      </c>
    </row>
    <row r="86" spans="14:18" x14ac:dyDescent="0.25">
      <c r="N86" t="s">
        <v>8</v>
      </c>
      <c r="O86" t="s">
        <v>39</v>
      </c>
      <c r="P86" t="s">
        <v>31</v>
      </c>
      <c r="Q86" s="2">
        <v>8890</v>
      </c>
      <c r="R86" s="3">
        <v>210</v>
      </c>
    </row>
    <row r="87" spans="14:18" x14ac:dyDescent="0.25">
      <c r="N87" t="s">
        <v>2</v>
      </c>
      <c r="O87" t="s">
        <v>38</v>
      </c>
      <c r="P87" t="s">
        <v>13</v>
      </c>
      <c r="Q87" s="2">
        <v>56</v>
      </c>
      <c r="R87" s="3">
        <v>51</v>
      </c>
    </row>
    <row r="88" spans="14:18" x14ac:dyDescent="0.25">
      <c r="N88" t="s">
        <v>3</v>
      </c>
      <c r="O88" t="s">
        <v>36</v>
      </c>
      <c r="P88" t="s">
        <v>25</v>
      </c>
      <c r="Q88" s="2">
        <v>3339</v>
      </c>
      <c r="R88" s="3">
        <v>39</v>
      </c>
    </row>
    <row r="89" spans="14:18" x14ac:dyDescent="0.25">
      <c r="N89" t="s">
        <v>10</v>
      </c>
      <c r="O89" t="s">
        <v>35</v>
      </c>
      <c r="P89" t="s">
        <v>18</v>
      </c>
      <c r="Q89" s="2">
        <v>3808</v>
      </c>
      <c r="R89" s="3">
        <v>279</v>
      </c>
    </row>
    <row r="90" spans="14:18" x14ac:dyDescent="0.25">
      <c r="N90" t="s">
        <v>10</v>
      </c>
      <c r="O90" t="s">
        <v>38</v>
      </c>
      <c r="P90" t="s">
        <v>13</v>
      </c>
      <c r="Q90" s="2">
        <v>63</v>
      </c>
      <c r="R90" s="3">
        <v>123</v>
      </c>
    </row>
    <row r="91" spans="14:18" x14ac:dyDescent="0.25">
      <c r="N91" t="s">
        <v>2</v>
      </c>
      <c r="O91" t="s">
        <v>39</v>
      </c>
      <c r="P91" t="s">
        <v>27</v>
      </c>
      <c r="Q91" s="2">
        <v>7812</v>
      </c>
      <c r="R91" s="3">
        <v>81</v>
      </c>
    </row>
    <row r="92" spans="14:18" x14ac:dyDescent="0.25">
      <c r="N92" t="s">
        <v>40</v>
      </c>
      <c r="O92" t="s">
        <v>37</v>
      </c>
      <c r="P92" t="s">
        <v>19</v>
      </c>
      <c r="Q92" s="2">
        <v>7693</v>
      </c>
      <c r="R92" s="3">
        <v>21</v>
      </c>
    </row>
    <row r="93" spans="14:18" x14ac:dyDescent="0.25">
      <c r="N93" t="s">
        <v>3</v>
      </c>
      <c r="O93" t="s">
        <v>36</v>
      </c>
      <c r="P93" t="s">
        <v>28</v>
      </c>
      <c r="Q93" s="2">
        <v>973</v>
      </c>
      <c r="R93" s="3">
        <v>162</v>
      </c>
    </row>
    <row r="94" spans="14:18" x14ac:dyDescent="0.25">
      <c r="N94" t="s">
        <v>10</v>
      </c>
      <c r="O94" t="s">
        <v>35</v>
      </c>
      <c r="P94" t="s">
        <v>21</v>
      </c>
      <c r="Q94" s="2">
        <v>567</v>
      </c>
      <c r="R94" s="3">
        <v>228</v>
      </c>
    </row>
    <row r="95" spans="14:18" x14ac:dyDescent="0.25">
      <c r="N95" t="s">
        <v>10</v>
      </c>
      <c r="O95" t="s">
        <v>36</v>
      </c>
      <c r="P95" t="s">
        <v>29</v>
      </c>
      <c r="Q95" s="2">
        <v>2471</v>
      </c>
      <c r="R95" s="3">
        <v>342</v>
      </c>
    </row>
    <row r="96" spans="14:18" x14ac:dyDescent="0.25">
      <c r="N96" t="s">
        <v>5</v>
      </c>
      <c r="O96" t="s">
        <v>38</v>
      </c>
      <c r="P96" t="s">
        <v>13</v>
      </c>
      <c r="Q96" s="2">
        <v>7189</v>
      </c>
      <c r="R96" s="3">
        <v>54</v>
      </c>
    </row>
    <row r="97" spans="14:18" x14ac:dyDescent="0.25">
      <c r="N97" t="s">
        <v>41</v>
      </c>
      <c r="O97" t="s">
        <v>35</v>
      </c>
      <c r="P97" t="s">
        <v>28</v>
      </c>
      <c r="Q97" s="2">
        <v>7455</v>
      </c>
      <c r="R97" s="3">
        <v>216</v>
      </c>
    </row>
    <row r="98" spans="14:18" x14ac:dyDescent="0.25">
      <c r="N98" t="s">
        <v>3</v>
      </c>
      <c r="O98" t="s">
        <v>34</v>
      </c>
      <c r="P98" t="s">
        <v>26</v>
      </c>
      <c r="Q98" s="2">
        <v>3108</v>
      </c>
      <c r="R98" s="3">
        <v>54</v>
      </c>
    </row>
    <row r="99" spans="14:18" x14ac:dyDescent="0.25">
      <c r="N99" t="s">
        <v>6</v>
      </c>
      <c r="O99" t="s">
        <v>38</v>
      </c>
      <c r="P99" t="s">
        <v>25</v>
      </c>
      <c r="Q99" s="2">
        <v>469</v>
      </c>
      <c r="R99" s="3">
        <v>75</v>
      </c>
    </row>
    <row r="100" spans="14:18" x14ac:dyDescent="0.25">
      <c r="N100" t="s">
        <v>9</v>
      </c>
      <c r="O100" t="s">
        <v>37</v>
      </c>
      <c r="P100" t="s">
        <v>23</v>
      </c>
      <c r="Q100" s="2">
        <v>2737</v>
      </c>
      <c r="R100" s="3">
        <v>93</v>
      </c>
    </row>
    <row r="101" spans="14:18" x14ac:dyDescent="0.25">
      <c r="N101" t="s">
        <v>9</v>
      </c>
      <c r="O101" t="s">
        <v>37</v>
      </c>
      <c r="P101" t="s">
        <v>25</v>
      </c>
      <c r="Q101" s="2">
        <v>4305</v>
      </c>
      <c r="R101" s="3">
        <v>156</v>
      </c>
    </row>
    <row r="102" spans="14:18" x14ac:dyDescent="0.25">
      <c r="N102" t="s">
        <v>9</v>
      </c>
      <c r="O102" t="s">
        <v>38</v>
      </c>
      <c r="P102" t="s">
        <v>17</v>
      </c>
      <c r="Q102" s="2">
        <v>2408</v>
      </c>
      <c r="R102" s="3">
        <v>9</v>
      </c>
    </row>
    <row r="103" spans="14:18" x14ac:dyDescent="0.25">
      <c r="N103" t="s">
        <v>3</v>
      </c>
      <c r="O103" t="s">
        <v>36</v>
      </c>
      <c r="P103" t="s">
        <v>19</v>
      </c>
      <c r="Q103" s="2">
        <v>1281</v>
      </c>
      <c r="R103" s="3">
        <v>18</v>
      </c>
    </row>
    <row r="104" spans="14:18" x14ac:dyDescent="0.25">
      <c r="N104" t="s">
        <v>40</v>
      </c>
      <c r="O104" t="s">
        <v>35</v>
      </c>
      <c r="P104" t="s">
        <v>32</v>
      </c>
      <c r="Q104" s="2">
        <v>12348</v>
      </c>
      <c r="R104" s="3">
        <v>234</v>
      </c>
    </row>
    <row r="105" spans="14:18" x14ac:dyDescent="0.25">
      <c r="N105" t="s">
        <v>3</v>
      </c>
      <c r="O105" t="s">
        <v>34</v>
      </c>
      <c r="P105" t="s">
        <v>28</v>
      </c>
      <c r="Q105" s="2">
        <v>3689</v>
      </c>
      <c r="R105" s="3">
        <v>312</v>
      </c>
    </row>
    <row r="106" spans="14:18" x14ac:dyDescent="0.25">
      <c r="N106" t="s">
        <v>7</v>
      </c>
      <c r="O106" t="s">
        <v>36</v>
      </c>
      <c r="P106" t="s">
        <v>19</v>
      </c>
      <c r="Q106" s="2">
        <v>2870</v>
      </c>
      <c r="R106" s="3">
        <v>300</v>
      </c>
    </row>
    <row r="107" spans="14:18" x14ac:dyDescent="0.25">
      <c r="N107" t="s">
        <v>2</v>
      </c>
      <c r="O107" t="s">
        <v>36</v>
      </c>
      <c r="P107" t="s">
        <v>27</v>
      </c>
      <c r="Q107" s="2">
        <v>798</v>
      </c>
      <c r="R107" s="3">
        <v>519</v>
      </c>
    </row>
    <row r="108" spans="14:18" x14ac:dyDescent="0.25">
      <c r="N108" t="s">
        <v>41</v>
      </c>
      <c r="O108" t="s">
        <v>37</v>
      </c>
      <c r="P108" t="s">
        <v>21</v>
      </c>
      <c r="Q108" s="2">
        <v>2933</v>
      </c>
      <c r="R108" s="3">
        <v>9</v>
      </c>
    </row>
    <row r="109" spans="14:18" x14ac:dyDescent="0.25">
      <c r="N109" t="s">
        <v>5</v>
      </c>
      <c r="O109" t="s">
        <v>35</v>
      </c>
      <c r="P109" t="s">
        <v>4</v>
      </c>
      <c r="Q109" s="2">
        <v>2744</v>
      </c>
      <c r="R109" s="3">
        <v>9</v>
      </c>
    </row>
    <row r="110" spans="14:18" x14ac:dyDescent="0.25">
      <c r="N110" t="s">
        <v>40</v>
      </c>
      <c r="O110" t="s">
        <v>36</v>
      </c>
      <c r="P110" t="s">
        <v>33</v>
      </c>
      <c r="Q110" s="2">
        <v>9772</v>
      </c>
      <c r="R110" s="3">
        <v>90</v>
      </c>
    </row>
    <row r="111" spans="14:18" x14ac:dyDescent="0.25">
      <c r="N111" t="s">
        <v>7</v>
      </c>
      <c r="O111" t="s">
        <v>34</v>
      </c>
      <c r="P111" t="s">
        <v>25</v>
      </c>
      <c r="Q111" s="2">
        <v>1568</v>
      </c>
      <c r="R111" s="3">
        <v>96</v>
      </c>
    </row>
    <row r="112" spans="14:18" x14ac:dyDescent="0.25">
      <c r="N112" t="s">
        <v>2</v>
      </c>
      <c r="O112" t="s">
        <v>36</v>
      </c>
      <c r="P112" t="s">
        <v>16</v>
      </c>
      <c r="Q112" s="2">
        <v>11417</v>
      </c>
      <c r="R112" s="3">
        <v>21</v>
      </c>
    </row>
    <row r="113" spans="14:18" x14ac:dyDescent="0.25">
      <c r="N113" t="s">
        <v>40</v>
      </c>
      <c r="O113" t="s">
        <v>34</v>
      </c>
      <c r="P113" t="s">
        <v>26</v>
      </c>
      <c r="Q113" s="2">
        <v>6748</v>
      </c>
      <c r="R113" s="3">
        <v>48</v>
      </c>
    </row>
    <row r="114" spans="14:18" x14ac:dyDescent="0.25">
      <c r="N114" t="s">
        <v>10</v>
      </c>
      <c r="O114" t="s">
        <v>36</v>
      </c>
      <c r="P114" t="s">
        <v>27</v>
      </c>
      <c r="Q114" s="2">
        <v>1407</v>
      </c>
      <c r="R114" s="3">
        <v>72</v>
      </c>
    </row>
    <row r="115" spans="14:18" x14ac:dyDescent="0.25">
      <c r="N115" t="s">
        <v>8</v>
      </c>
      <c r="O115" t="s">
        <v>35</v>
      </c>
      <c r="P115" t="s">
        <v>29</v>
      </c>
      <c r="Q115" s="2">
        <v>2023</v>
      </c>
      <c r="R115" s="3">
        <v>168</v>
      </c>
    </row>
    <row r="116" spans="14:18" x14ac:dyDescent="0.25">
      <c r="N116" t="s">
        <v>5</v>
      </c>
      <c r="O116" t="s">
        <v>39</v>
      </c>
      <c r="P116" t="s">
        <v>26</v>
      </c>
      <c r="Q116" s="2">
        <v>5236</v>
      </c>
      <c r="R116" s="3">
        <v>51</v>
      </c>
    </row>
    <row r="117" spans="14:18" x14ac:dyDescent="0.25">
      <c r="N117" t="s">
        <v>41</v>
      </c>
      <c r="O117" t="s">
        <v>36</v>
      </c>
      <c r="P117" t="s">
        <v>19</v>
      </c>
      <c r="Q117" s="2">
        <v>1925</v>
      </c>
      <c r="R117" s="3">
        <v>192</v>
      </c>
    </row>
    <row r="118" spans="14:18" x14ac:dyDescent="0.25">
      <c r="N118" t="s">
        <v>7</v>
      </c>
      <c r="O118" t="s">
        <v>37</v>
      </c>
      <c r="P118" t="s">
        <v>14</v>
      </c>
      <c r="Q118" s="2">
        <v>6608</v>
      </c>
      <c r="R118" s="3">
        <v>225</v>
      </c>
    </row>
    <row r="119" spans="14:18" x14ac:dyDescent="0.25">
      <c r="N119" t="s">
        <v>6</v>
      </c>
      <c r="O119" t="s">
        <v>34</v>
      </c>
      <c r="P119" t="s">
        <v>26</v>
      </c>
      <c r="Q119" s="2">
        <v>8008</v>
      </c>
      <c r="R119" s="3">
        <v>456</v>
      </c>
    </row>
    <row r="120" spans="14:18" x14ac:dyDescent="0.25">
      <c r="N120" t="s">
        <v>10</v>
      </c>
      <c r="O120" t="s">
        <v>34</v>
      </c>
      <c r="P120" t="s">
        <v>25</v>
      </c>
      <c r="Q120" s="2">
        <v>1428</v>
      </c>
      <c r="R120" s="3">
        <v>93</v>
      </c>
    </row>
    <row r="121" spans="14:18" x14ac:dyDescent="0.25">
      <c r="N121" t="s">
        <v>6</v>
      </c>
      <c r="O121" t="s">
        <v>34</v>
      </c>
      <c r="P121" t="s">
        <v>4</v>
      </c>
      <c r="Q121" s="2">
        <v>525</v>
      </c>
      <c r="R121" s="3">
        <v>48</v>
      </c>
    </row>
    <row r="122" spans="14:18" x14ac:dyDescent="0.25">
      <c r="N122" t="s">
        <v>6</v>
      </c>
      <c r="O122" t="s">
        <v>37</v>
      </c>
      <c r="P122" t="s">
        <v>18</v>
      </c>
      <c r="Q122" s="2">
        <v>1505</v>
      </c>
      <c r="R122" s="3">
        <v>102</v>
      </c>
    </row>
    <row r="123" spans="14:18" x14ac:dyDescent="0.25">
      <c r="N123" t="s">
        <v>7</v>
      </c>
      <c r="O123" t="s">
        <v>35</v>
      </c>
      <c r="P123" t="s">
        <v>30</v>
      </c>
      <c r="Q123" s="2">
        <v>6755</v>
      </c>
      <c r="R123" s="3">
        <v>252</v>
      </c>
    </row>
    <row r="124" spans="14:18" x14ac:dyDescent="0.25">
      <c r="N124" t="s">
        <v>2</v>
      </c>
      <c r="O124" t="s">
        <v>37</v>
      </c>
      <c r="P124" t="s">
        <v>18</v>
      </c>
      <c r="Q124" s="2">
        <v>11571</v>
      </c>
      <c r="R124" s="3">
        <v>138</v>
      </c>
    </row>
    <row r="125" spans="14:18" x14ac:dyDescent="0.25">
      <c r="N125" t="s">
        <v>40</v>
      </c>
      <c r="O125" t="s">
        <v>38</v>
      </c>
      <c r="P125" t="s">
        <v>25</v>
      </c>
      <c r="Q125" s="2">
        <v>2541</v>
      </c>
      <c r="R125" s="3">
        <v>90</v>
      </c>
    </row>
    <row r="126" spans="14:18" x14ac:dyDescent="0.25">
      <c r="N126" t="s">
        <v>41</v>
      </c>
      <c r="O126" t="s">
        <v>37</v>
      </c>
      <c r="P126" t="s">
        <v>30</v>
      </c>
      <c r="Q126" s="2">
        <v>1526</v>
      </c>
      <c r="R126" s="3">
        <v>240</v>
      </c>
    </row>
    <row r="127" spans="14:18" x14ac:dyDescent="0.25">
      <c r="N127" t="s">
        <v>40</v>
      </c>
      <c r="O127" t="s">
        <v>38</v>
      </c>
      <c r="P127" t="s">
        <v>4</v>
      </c>
      <c r="Q127" s="2">
        <v>6125</v>
      </c>
      <c r="R127" s="3">
        <v>102</v>
      </c>
    </row>
    <row r="128" spans="14:18" x14ac:dyDescent="0.25">
      <c r="N128" t="s">
        <v>41</v>
      </c>
      <c r="O128" t="s">
        <v>35</v>
      </c>
      <c r="P128" t="s">
        <v>27</v>
      </c>
      <c r="Q128" s="2">
        <v>847</v>
      </c>
      <c r="R128" s="3">
        <v>129</v>
      </c>
    </row>
    <row r="129" spans="14:18" x14ac:dyDescent="0.25">
      <c r="N129" t="s">
        <v>8</v>
      </c>
      <c r="O129" t="s">
        <v>35</v>
      </c>
      <c r="P129" t="s">
        <v>27</v>
      </c>
      <c r="Q129" s="2">
        <v>4753</v>
      </c>
      <c r="R129" s="3">
        <v>300</v>
      </c>
    </row>
    <row r="130" spans="14:18" x14ac:dyDescent="0.25">
      <c r="N130" t="s">
        <v>6</v>
      </c>
      <c r="O130" t="s">
        <v>38</v>
      </c>
      <c r="P130" t="s">
        <v>33</v>
      </c>
      <c r="Q130" s="2">
        <v>959</v>
      </c>
      <c r="R130" s="3">
        <v>135</v>
      </c>
    </row>
    <row r="131" spans="14:18" x14ac:dyDescent="0.25">
      <c r="N131" t="s">
        <v>7</v>
      </c>
      <c r="O131" t="s">
        <v>35</v>
      </c>
      <c r="P131" t="s">
        <v>24</v>
      </c>
      <c r="Q131" s="2">
        <v>2793</v>
      </c>
      <c r="R131" s="3">
        <v>114</v>
      </c>
    </row>
    <row r="132" spans="14:18" x14ac:dyDescent="0.25">
      <c r="N132" t="s">
        <v>7</v>
      </c>
      <c r="O132" t="s">
        <v>35</v>
      </c>
      <c r="P132" t="s">
        <v>14</v>
      </c>
      <c r="Q132" s="2">
        <v>4606</v>
      </c>
      <c r="R132" s="3">
        <v>63</v>
      </c>
    </row>
    <row r="133" spans="14:18" x14ac:dyDescent="0.25">
      <c r="N133" t="s">
        <v>7</v>
      </c>
      <c r="O133" t="s">
        <v>36</v>
      </c>
      <c r="P133" t="s">
        <v>29</v>
      </c>
      <c r="Q133" s="2">
        <v>5551</v>
      </c>
      <c r="R133" s="3">
        <v>252</v>
      </c>
    </row>
    <row r="134" spans="14:18" x14ac:dyDescent="0.25">
      <c r="N134" t="s">
        <v>10</v>
      </c>
      <c r="O134" t="s">
        <v>36</v>
      </c>
      <c r="P134" t="s">
        <v>32</v>
      </c>
      <c r="Q134" s="2">
        <v>6657</v>
      </c>
      <c r="R134" s="3">
        <v>303</v>
      </c>
    </row>
    <row r="135" spans="14:18" x14ac:dyDescent="0.25">
      <c r="N135" t="s">
        <v>7</v>
      </c>
      <c r="O135" t="s">
        <v>39</v>
      </c>
      <c r="P135" t="s">
        <v>17</v>
      </c>
      <c r="Q135" s="2">
        <v>4438</v>
      </c>
      <c r="R135" s="3">
        <v>246</v>
      </c>
    </row>
    <row r="136" spans="14:18" x14ac:dyDescent="0.25">
      <c r="N136" t="s">
        <v>8</v>
      </c>
      <c r="O136" t="s">
        <v>38</v>
      </c>
      <c r="P136" t="s">
        <v>22</v>
      </c>
      <c r="Q136" s="2">
        <v>168</v>
      </c>
      <c r="R136" s="3">
        <v>84</v>
      </c>
    </row>
    <row r="137" spans="14:18" x14ac:dyDescent="0.25">
      <c r="N137" t="s">
        <v>7</v>
      </c>
      <c r="O137" t="s">
        <v>34</v>
      </c>
      <c r="P137" t="s">
        <v>17</v>
      </c>
      <c r="Q137" s="2">
        <v>7777</v>
      </c>
      <c r="R137" s="3">
        <v>39</v>
      </c>
    </row>
    <row r="138" spans="14:18" x14ac:dyDescent="0.25">
      <c r="N138" t="s">
        <v>5</v>
      </c>
      <c r="O138" t="s">
        <v>36</v>
      </c>
      <c r="P138" t="s">
        <v>17</v>
      </c>
      <c r="Q138" s="2">
        <v>3339</v>
      </c>
      <c r="R138" s="3">
        <v>348</v>
      </c>
    </row>
    <row r="139" spans="14:18" x14ac:dyDescent="0.25">
      <c r="N139" t="s">
        <v>7</v>
      </c>
      <c r="O139" t="s">
        <v>37</v>
      </c>
      <c r="P139" t="s">
        <v>33</v>
      </c>
      <c r="Q139" s="2">
        <v>6391</v>
      </c>
      <c r="R139" s="3">
        <v>48</v>
      </c>
    </row>
    <row r="140" spans="14:18" x14ac:dyDescent="0.25">
      <c r="N140" t="s">
        <v>5</v>
      </c>
      <c r="O140" t="s">
        <v>37</v>
      </c>
      <c r="P140" t="s">
        <v>22</v>
      </c>
      <c r="Q140" s="2">
        <v>518</v>
      </c>
      <c r="R140" s="3">
        <v>75</v>
      </c>
    </row>
    <row r="141" spans="14:18" x14ac:dyDescent="0.25">
      <c r="N141" t="s">
        <v>7</v>
      </c>
      <c r="O141" t="s">
        <v>38</v>
      </c>
      <c r="P141" t="s">
        <v>28</v>
      </c>
      <c r="Q141" s="2">
        <v>5677</v>
      </c>
      <c r="R141" s="3">
        <v>258</v>
      </c>
    </row>
    <row r="142" spans="14:18" x14ac:dyDescent="0.25">
      <c r="N142" t="s">
        <v>6</v>
      </c>
      <c r="O142" t="s">
        <v>39</v>
      </c>
      <c r="P142" t="s">
        <v>17</v>
      </c>
      <c r="Q142" s="2">
        <v>6048</v>
      </c>
      <c r="R142" s="3">
        <v>27</v>
      </c>
    </row>
    <row r="143" spans="14:18" x14ac:dyDescent="0.25">
      <c r="N143" t="s">
        <v>8</v>
      </c>
      <c r="O143" t="s">
        <v>38</v>
      </c>
      <c r="P143" t="s">
        <v>32</v>
      </c>
      <c r="Q143" s="2">
        <v>3752</v>
      </c>
      <c r="R143" s="3">
        <v>213</v>
      </c>
    </row>
    <row r="144" spans="14:18" x14ac:dyDescent="0.25">
      <c r="N144" t="s">
        <v>5</v>
      </c>
      <c r="O144" t="s">
        <v>35</v>
      </c>
      <c r="P144" t="s">
        <v>29</v>
      </c>
      <c r="Q144" s="2">
        <v>4480</v>
      </c>
      <c r="R144" s="3">
        <v>357</v>
      </c>
    </row>
    <row r="145" spans="14:18" x14ac:dyDescent="0.25">
      <c r="N145" t="s">
        <v>9</v>
      </c>
      <c r="O145" t="s">
        <v>37</v>
      </c>
      <c r="P145" t="s">
        <v>4</v>
      </c>
      <c r="Q145" s="2">
        <v>259</v>
      </c>
      <c r="R145" s="3">
        <v>207</v>
      </c>
    </row>
    <row r="146" spans="14:18" x14ac:dyDescent="0.25">
      <c r="N146" t="s">
        <v>8</v>
      </c>
      <c r="O146" t="s">
        <v>37</v>
      </c>
      <c r="P146" t="s">
        <v>30</v>
      </c>
      <c r="Q146" s="2">
        <v>42</v>
      </c>
      <c r="R146" s="3">
        <v>150</v>
      </c>
    </row>
    <row r="147" spans="14:18" x14ac:dyDescent="0.25">
      <c r="N147" t="s">
        <v>41</v>
      </c>
      <c r="O147" t="s">
        <v>36</v>
      </c>
      <c r="P147" t="s">
        <v>26</v>
      </c>
      <c r="Q147" s="2">
        <v>98</v>
      </c>
      <c r="R147" s="3">
        <v>204</v>
      </c>
    </row>
    <row r="148" spans="14:18" x14ac:dyDescent="0.25">
      <c r="N148" t="s">
        <v>7</v>
      </c>
      <c r="O148" t="s">
        <v>35</v>
      </c>
      <c r="P148" t="s">
        <v>27</v>
      </c>
      <c r="Q148" s="2">
        <v>2478</v>
      </c>
      <c r="R148" s="3">
        <v>21</v>
      </c>
    </row>
    <row r="149" spans="14:18" x14ac:dyDescent="0.25">
      <c r="N149" t="s">
        <v>41</v>
      </c>
      <c r="O149" t="s">
        <v>34</v>
      </c>
      <c r="P149" t="s">
        <v>33</v>
      </c>
      <c r="Q149" s="2">
        <v>7847</v>
      </c>
      <c r="R149" s="3">
        <v>174</v>
      </c>
    </row>
    <row r="150" spans="14:18" x14ac:dyDescent="0.25">
      <c r="N150" t="s">
        <v>2</v>
      </c>
      <c r="O150" t="s">
        <v>37</v>
      </c>
      <c r="P150" t="s">
        <v>17</v>
      </c>
      <c r="Q150" s="2">
        <v>9926</v>
      </c>
      <c r="R150" s="3">
        <v>201</v>
      </c>
    </row>
    <row r="151" spans="14:18" x14ac:dyDescent="0.25">
      <c r="N151" t="s">
        <v>8</v>
      </c>
      <c r="O151" t="s">
        <v>38</v>
      </c>
      <c r="P151" t="s">
        <v>13</v>
      </c>
      <c r="Q151" s="2">
        <v>819</v>
      </c>
      <c r="R151" s="3">
        <v>510</v>
      </c>
    </row>
    <row r="152" spans="14:18" x14ac:dyDescent="0.25">
      <c r="N152" t="s">
        <v>6</v>
      </c>
      <c r="O152" t="s">
        <v>39</v>
      </c>
      <c r="P152" t="s">
        <v>29</v>
      </c>
      <c r="Q152" s="2">
        <v>3052</v>
      </c>
      <c r="R152" s="3">
        <v>378</v>
      </c>
    </row>
    <row r="153" spans="14:18" x14ac:dyDescent="0.25">
      <c r="N153" t="s">
        <v>9</v>
      </c>
      <c r="O153" t="s">
        <v>34</v>
      </c>
      <c r="P153" t="s">
        <v>21</v>
      </c>
      <c r="Q153" s="2">
        <v>6832</v>
      </c>
      <c r="R153" s="3">
        <v>27</v>
      </c>
    </row>
    <row r="154" spans="14:18" x14ac:dyDescent="0.25">
      <c r="N154" t="s">
        <v>2</v>
      </c>
      <c r="O154" t="s">
        <v>39</v>
      </c>
      <c r="P154" t="s">
        <v>16</v>
      </c>
      <c r="Q154" s="2">
        <v>2016</v>
      </c>
      <c r="R154" s="3">
        <v>117</v>
      </c>
    </row>
    <row r="155" spans="14:18" x14ac:dyDescent="0.25">
      <c r="N155" t="s">
        <v>6</v>
      </c>
      <c r="O155" t="s">
        <v>38</v>
      </c>
      <c r="P155" t="s">
        <v>21</v>
      </c>
      <c r="Q155" s="2">
        <v>7322</v>
      </c>
      <c r="R155" s="3">
        <v>36</v>
      </c>
    </row>
    <row r="156" spans="14:18" x14ac:dyDescent="0.25">
      <c r="N156" t="s">
        <v>8</v>
      </c>
      <c r="O156" t="s">
        <v>35</v>
      </c>
      <c r="P156" t="s">
        <v>33</v>
      </c>
      <c r="Q156" s="2">
        <v>357</v>
      </c>
      <c r="R156" s="3">
        <v>126</v>
      </c>
    </row>
    <row r="157" spans="14:18" x14ac:dyDescent="0.25">
      <c r="N157" t="s">
        <v>9</v>
      </c>
      <c r="O157" t="s">
        <v>39</v>
      </c>
      <c r="P157" t="s">
        <v>25</v>
      </c>
      <c r="Q157" s="2">
        <v>3192</v>
      </c>
      <c r="R157" s="3">
        <v>72</v>
      </c>
    </row>
    <row r="158" spans="14:18" x14ac:dyDescent="0.25">
      <c r="N158" t="s">
        <v>7</v>
      </c>
      <c r="O158" t="s">
        <v>36</v>
      </c>
      <c r="P158" t="s">
        <v>22</v>
      </c>
      <c r="Q158" s="2">
        <v>8435</v>
      </c>
      <c r="R158" s="3">
        <v>42</v>
      </c>
    </row>
    <row r="159" spans="14:18" x14ac:dyDescent="0.25">
      <c r="N159" t="s">
        <v>40</v>
      </c>
      <c r="O159" t="s">
        <v>39</v>
      </c>
      <c r="P159" t="s">
        <v>29</v>
      </c>
      <c r="Q159" s="2">
        <v>0</v>
      </c>
      <c r="R159" s="3">
        <v>135</v>
      </c>
    </row>
    <row r="160" spans="14:18" x14ac:dyDescent="0.25">
      <c r="N160" t="s">
        <v>7</v>
      </c>
      <c r="O160" t="s">
        <v>34</v>
      </c>
      <c r="P160" t="s">
        <v>24</v>
      </c>
      <c r="Q160" s="2">
        <v>8862</v>
      </c>
      <c r="R160" s="3">
        <v>189</v>
      </c>
    </row>
    <row r="161" spans="14:18" x14ac:dyDescent="0.25">
      <c r="N161" t="s">
        <v>6</v>
      </c>
      <c r="O161" t="s">
        <v>37</v>
      </c>
      <c r="P161" t="s">
        <v>28</v>
      </c>
      <c r="Q161" s="2">
        <v>3556</v>
      </c>
      <c r="R161" s="3">
        <v>459</v>
      </c>
    </row>
    <row r="162" spans="14:18" x14ac:dyDescent="0.25">
      <c r="N162" t="s">
        <v>5</v>
      </c>
      <c r="O162" t="s">
        <v>34</v>
      </c>
      <c r="P162" t="s">
        <v>15</v>
      </c>
      <c r="Q162" s="2">
        <v>7280</v>
      </c>
      <c r="R162" s="3">
        <v>201</v>
      </c>
    </row>
    <row r="163" spans="14:18" x14ac:dyDescent="0.25">
      <c r="N163" t="s">
        <v>6</v>
      </c>
      <c r="O163" t="s">
        <v>34</v>
      </c>
      <c r="P163" t="s">
        <v>30</v>
      </c>
      <c r="Q163" s="2">
        <v>3402</v>
      </c>
      <c r="R163" s="3">
        <v>366</v>
      </c>
    </row>
    <row r="164" spans="14:18" x14ac:dyDescent="0.25">
      <c r="N164" t="s">
        <v>3</v>
      </c>
      <c r="O164" t="s">
        <v>37</v>
      </c>
      <c r="P164" t="s">
        <v>29</v>
      </c>
      <c r="Q164" s="2">
        <v>4592</v>
      </c>
      <c r="R164" s="3">
        <v>324</v>
      </c>
    </row>
    <row r="165" spans="14:18" x14ac:dyDescent="0.25">
      <c r="N165" t="s">
        <v>9</v>
      </c>
      <c r="O165" t="s">
        <v>35</v>
      </c>
      <c r="P165" t="s">
        <v>15</v>
      </c>
      <c r="Q165" s="2">
        <v>7833</v>
      </c>
      <c r="R165" s="3">
        <v>243</v>
      </c>
    </row>
    <row r="166" spans="14:18" x14ac:dyDescent="0.25">
      <c r="N166" t="s">
        <v>2</v>
      </c>
      <c r="O166" t="s">
        <v>39</v>
      </c>
      <c r="P166" t="s">
        <v>21</v>
      </c>
      <c r="Q166" s="2">
        <v>7651</v>
      </c>
      <c r="R166" s="3">
        <v>213</v>
      </c>
    </row>
    <row r="167" spans="14:18" x14ac:dyDescent="0.25">
      <c r="N167" t="s">
        <v>40</v>
      </c>
      <c r="O167" t="s">
        <v>35</v>
      </c>
      <c r="P167" t="s">
        <v>30</v>
      </c>
      <c r="Q167" s="2">
        <v>2275</v>
      </c>
      <c r="R167" s="3">
        <v>447</v>
      </c>
    </row>
    <row r="168" spans="14:18" x14ac:dyDescent="0.25">
      <c r="N168" t="s">
        <v>40</v>
      </c>
      <c r="O168" t="s">
        <v>38</v>
      </c>
      <c r="P168" t="s">
        <v>13</v>
      </c>
      <c r="Q168" s="2">
        <v>5670</v>
      </c>
      <c r="R168" s="3">
        <v>297</v>
      </c>
    </row>
    <row r="169" spans="14:18" x14ac:dyDescent="0.25">
      <c r="N169" t="s">
        <v>7</v>
      </c>
      <c r="O169" t="s">
        <v>35</v>
      </c>
      <c r="P169" t="s">
        <v>16</v>
      </c>
      <c r="Q169" s="2">
        <v>2135</v>
      </c>
      <c r="R169" s="3">
        <v>27</v>
      </c>
    </row>
    <row r="170" spans="14:18" x14ac:dyDescent="0.25">
      <c r="N170" t="s">
        <v>40</v>
      </c>
      <c r="O170" t="s">
        <v>34</v>
      </c>
      <c r="P170" t="s">
        <v>23</v>
      </c>
      <c r="Q170" s="2">
        <v>2779</v>
      </c>
      <c r="R170" s="3">
        <v>75</v>
      </c>
    </row>
    <row r="171" spans="14:18" x14ac:dyDescent="0.25">
      <c r="N171" t="s">
        <v>10</v>
      </c>
      <c r="O171" t="s">
        <v>39</v>
      </c>
      <c r="P171" t="s">
        <v>33</v>
      </c>
      <c r="Q171" s="2">
        <v>12950</v>
      </c>
      <c r="R171" s="3">
        <v>30</v>
      </c>
    </row>
    <row r="172" spans="14:18" x14ac:dyDescent="0.25">
      <c r="N172" t="s">
        <v>7</v>
      </c>
      <c r="O172" t="s">
        <v>36</v>
      </c>
      <c r="P172" t="s">
        <v>18</v>
      </c>
      <c r="Q172" s="2">
        <v>2646</v>
      </c>
      <c r="R172" s="3">
        <v>177</v>
      </c>
    </row>
    <row r="173" spans="14:18" x14ac:dyDescent="0.25">
      <c r="N173" t="s">
        <v>40</v>
      </c>
      <c r="O173" t="s">
        <v>34</v>
      </c>
      <c r="P173" t="s">
        <v>33</v>
      </c>
      <c r="Q173" s="2">
        <v>3794</v>
      </c>
      <c r="R173" s="3">
        <v>159</v>
      </c>
    </row>
    <row r="174" spans="14:18" x14ac:dyDescent="0.25">
      <c r="N174" t="s">
        <v>3</v>
      </c>
      <c r="O174" t="s">
        <v>35</v>
      </c>
      <c r="P174" t="s">
        <v>33</v>
      </c>
      <c r="Q174" s="2">
        <v>819</v>
      </c>
      <c r="R174" s="3">
        <v>306</v>
      </c>
    </row>
    <row r="175" spans="14:18" x14ac:dyDescent="0.25">
      <c r="N175" t="s">
        <v>3</v>
      </c>
      <c r="O175" t="s">
        <v>34</v>
      </c>
      <c r="P175" t="s">
        <v>20</v>
      </c>
      <c r="Q175" s="2">
        <v>2583</v>
      </c>
      <c r="R175" s="3">
        <v>18</v>
      </c>
    </row>
    <row r="176" spans="14:18" x14ac:dyDescent="0.25">
      <c r="N176" t="s">
        <v>7</v>
      </c>
      <c r="O176" t="s">
        <v>35</v>
      </c>
      <c r="P176" t="s">
        <v>19</v>
      </c>
      <c r="Q176" s="2">
        <v>4585</v>
      </c>
      <c r="R176" s="3">
        <v>240</v>
      </c>
    </row>
    <row r="177" spans="14:18" x14ac:dyDescent="0.25">
      <c r="N177" t="s">
        <v>5</v>
      </c>
      <c r="O177" t="s">
        <v>34</v>
      </c>
      <c r="P177" t="s">
        <v>33</v>
      </c>
      <c r="Q177" s="2">
        <v>1652</v>
      </c>
      <c r="R177" s="3">
        <v>93</v>
      </c>
    </row>
    <row r="178" spans="14:18" x14ac:dyDescent="0.25">
      <c r="N178" t="s">
        <v>10</v>
      </c>
      <c r="O178" t="s">
        <v>34</v>
      </c>
      <c r="P178" t="s">
        <v>26</v>
      </c>
      <c r="Q178" s="2">
        <v>4991</v>
      </c>
      <c r="R178" s="3">
        <v>9</v>
      </c>
    </row>
    <row r="179" spans="14:18" x14ac:dyDescent="0.25">
      <c r="N179" t="s">
        <v>8</v>
      </c>
      <c r="O179" t="s">
        <v>34</v>
      </c>
      <c r="P179" t="s">
        <v>16</v>
      </c>
      <c r="Q179" s="2">
        <v>2009</v>
      </c>
      <c r="R179" s="3">
        <v>219</v>
      </c>
    </row>
    <row r="180" spans="14:18" x14ac:dyDescent="0.25">
      <c r="N180" t="s">
        <v>2</v>
      </c>
      <c r="O180" t="s">
        <v>39</v>
      </c>
      <c r="P180" t="s">
        <v>22</v>
      </c>
      <c r="Q180" s="2">
        <v>1568</v>
      </c>
      <c r="R180" s="3">
        <v>141</v>
      </c>
    </row>
    <row r="181" spans="14:18" x14ac:dyDescent="0.25">
      <c r="N181" t="s">
        <v>41</v>
      </c>
      <c r="O181" t="s">
        <v>37</v>
      </c>
      <c r="P181" t="s">
        <v>20</v>
      </c>
      <c r="Q181" s="2">
        <v>3388</v>
      </c>
      <c r="R181" s="3">
        <v>123</v>
      </c>
    </row>
    <row r="182" spans="14:18" x14ac:dyDescent="0.25">
      <c r="N182" t="s">
        <v>40</v>
      </c>
      <c r="O182" t="s">
        <v>38</v>
      </c>
      <c r="P182" t="s">
        <v>24</v>
      </c>
      <c r="Q182" s="2">
        <v>623</v>
      </c>
      <c r="R182" s="3">
        <v>51</v>
      </c>
    </row>
    <row r="183" spans="14:18" x14ac:dyDescent="0.25">
      <c r="N183" t="s">
        <v>6</v>
      </c>
      <c r="O183" t="s">
        <v>36</v>
      </c>
      <c r="P183" t="s">
        <v>4</v>
      </c>
      <c r="Q183" s="2">
        <v>10073</v>
      </c>
      <c r="R183" s="3">
        <v>120</v>
      </c>
    </row>
    <row r="184" spans="14:18" x14ac:dyDescent="0.25">
      <c r="N184" t="s">
        <v>8</v>
      </c>
      <c r="O184" t="s">
        <v>39</v>
      </c>
      <c r="P184" t="s">
        <v>26</v>
      </c>
      <c r="Q184" s="2">
        <v>1561</v>
      </c>
      <c r="R184" s="3">
        <v>27</v>
      </c>
    </row>
    <row r="185" spans="14:18" x14ac:dyDescent="0.25">
      <c r="N185" t="s">
        <v>9</v>
      </c>
      <c r="O185" t="s">
        <v>36</v>
      </c>
      <c r="P185" t="s">
        <v>27</v>
      </c>
      <c r="Q185" s="2">
        <v>11522</v>
      </c>
      <c r="R185" s="3">
        <v>204</v>
      </c>
    </row>
    <row r="186" spans="14:18" x14ac:dyDescent="0.25">
      <c r="N186" t="s">
        <v>6</v>
      </c>
      <c r="O186" t="s">
        <v>38</v>
      </c>
      <c r="P186" t="s">
        <v>13</v>
      </c>
      <c r="Q186" s="2">
        <v>2317</v>
      </c>
      <c r="R186" s="3">
        <v>123</v>
      </c>
    </row>
    <row r="187" spans="14:18" x14ac:dyDescent="0.25">
      <c r="N187" t="s">
        <v>10</v>
      </c>
      <c r="O187" t="s">
        <v>37</v>
      </c>
      <c r="P187" t="s">
        <v>28</v>
      </c>
      <c r="Q187" s="2">
        <v>3059</v>
      </c>
      <c r="R187" s="3">
        <v>27</v>
      </c>
    </row>
    <row r="188" spans="14:18" x14ac:dyDescent="0.25">
      <c r="N188" t="s">
        <v>41</v>
      </c>
      <c r="O188" t="s">
        <v>37</v>
      </c>
      <c r="P188" t="s">
        <v>26</v>
      </c>
      <c r="Q188" s="2">
        <v>2324</v>
      </c>
      <c r="R188" s="3">
        <v>177</v>
      </c>
    </row>
    <row r="189" spans="14:18" x14ac:dyDescent="0.25">
      <c r="N189" t="s">
        <v>3</v>
      </c>
      <c r="O189" t="s">
        <v>39</v>
      </c>
      <c r="P189" t="s">
        <v>26</v>
      </c>
      <c r="Q189" s="2">
        <v>4956</v>
      </c>
      <c r="R189" s="3">
        <v>171</v>
      </c>
    </row>
    <row r="190" spans="14:18" x14ac:dyDescent="0.25">
      <c r="N190" t="s">
        <v>10</v>
      </c>
      <c r="O190" t="s">
        <v>34</v>
      </c>
      <c r="P190" t="s">
        <v>19</v>
      </c>
      <c r="Q190" s="2">
        <v>5355</v>
      </c>
      <c r="R190" s="3">
        <v>204</v>
      </c>
    </row>
    <row r="191" spans="14:18" x14ac:dyDescent="0.25">
      <c r="N191" t="s">
        <v>3</v>
      </c>
      <c r="O191" t="s">
        <v>34</v>
      </c>
      <c r="P191" t="s">
        <v>14</v>
      </c>
      <c r="Q191" s="2">
        <v>7259</v>
      </c>
      <c r="R191" s="3">
        <v>276</v>
      </c>
    </row>
    <row r="192" spans="14:18" x14ac:dyDescent="0.25">
      <c r="N192" t="s">
        <v>8</v>
      </c>
      <c r="O192" t="s">
        <v>37</v>
      </c>
      <c r="P192" t="s">
        <v>26</v>
      </c>
      <c r="Q192" s="2">
        <v>6279</v>
      </c>
      <c r="R192" s="3">
        <v>45</v>
      </c>
    </row>
    <row r="193" spans="14:18" x14ac:dyDescent="0.25">
      <c r="N193" t="s">
        <v>40</v>
      </c>
      <c r="O193" t="s">
        <v>38</v>
      </c>
      <c r="P193" t="s">
        <v>29</v>
      </c>
      <c r="Q193" s="2">
        <v>2541</v>
      </c>
      <c r="R193" s="3">
        <v>45</v>
      </c>
    </row>
    <row r="194" spans="14:18" x14ac:dyDescent="0.25">
      <c r="N194" t="s">
        <v>6</v>
      </c>
      <c r="O194" t="s">
        <v>35</v>
      </c>
      <c r="P194" t="s">
        <v>27</v>
      </c>
      <c r="Q194" s="2">
        <v>3864</v>
      </c>
      <c r="R194" s="3">
        <v>177</v>
      </c>
    </row>
    <row r="195" spans="14:18" x14ac:dyDescent="0.25">
      <c r="N195" t="s">
        <v>5</v>
      </c>
      <c r="O195" t="s">
        <v>36</v>
      </c>
      <c r="P195" t="s">
        <v>13</v>
      </c>
      <c r="Q195" s="2">
        <v>6146</v>
      </c>
      <c r="R195" s="3">
        <v>63</v>
      </c>
    </row>
    <row r="196" spans="14:18" x14ac:dyDescent="0.25">
      <c r="N196" t="s">
        <v>9</v>
      </c>
      <c r="O196" t="s">
        <v>39</v>
      </c>
      <c r="P196" t="s">
        <v>18</v>
      </c>
      <c r="Q196" s="2">
        <v>2639</v>
      </c>
      <c r="R196" s="3">
        <v>204</v>
      </c>
    </row>
    <row r="197" spans="14:18" x14ac:dyDescent="0.25">
      <c r="N197" t="s">
        <v>8</v>
      </c>
      <c r="O197" t="s">
        <v>37</v>
      </c>
      <c r="P197" t="s">
        <v>22</v>
      </c>
      <c r="Q197" s="2">
        <v>1890</v>
      </c>
      <c r="R197" s="3">
        <v>195</v>
      </c>
    </row>
    <row r="198" spans="14:18" x14ac:dyDescent="0.25">
      <c r="N198" t="s">
        <v>7</v>
      </c>
      <c r="O198" t="s">
        <v>34</v>
      </c>
      <c r="P198" t="s">
        <v>14</v>
      </c>
      <c r="Q198" s="2">
        <v>1932</v>
      </c>
      <c r="R198" s="3">
        <v>369</v>
      </c>
    </row>
    <row r="199" spans="14:18" x14ac:dyDescent="0.25">
      <c r="N199" t="s">
        <v>3</v>
      </c>
      <c r="O199" t="s">
        <v>34</v>
      </c>
      <c r="P199" t="s">
        <v>25</v>
      </c>
      <c r="Q199" s="2">
        <v>6300</v>
      </c>
      <c r="R199" s="3">
        <v>42</v>
      </c>
    </row>
    <row r="200" spans="14:18" x14ac:dyDescent="0.25">
      <c r="N200" t="s">
        <v>6</v>
      </c>
      <c r="O200" t="s">
        <v>37</v>
      </c>
      <c r="P200" t="s">
        <v>30</v>
      </c>
      <c r="Q200" s="2">
        <v>560</v>
      </c>
      <c r="R200" s="3">
        <v>81</v>
      </c>
    </row>
    <row r="201" spans="14:18" x14ac:dyDescent="0.25">
      <c r="N201" t="s">
        <v>9</v>
      </c>
      <c r="O201" t="s">
        <v>37</v>
      </c>
      <c r="P201" t="s">
        <v>26</v>
      </c>
      <c r="Q201" s="2">
        <v>2856</v>
      </c>
      <c r="R201" s="3">
        <v>246</v>
      </c>
    </row>
    <row r="202" spans="14:18" x14ac:dyDescent="0.25">
      <c r="N202" t="s">
        <v>9</v>
      </c>
      <c r="O202" t="s">
        <v>34</v>
      </c>
      <c r="P202" t="s">
        <v>17</v>
      </c>
      <c r="Q202" s="2">
        <v>707</v>
      </c>
      <c r="R202" s="3">
        <v>174</v>
      </c>
    </row>
    <row r="203" spans="14:18" x14ac:dyDescent="0.25">
      <c r="N203" t="s">
        <v>8</v>
      </c>
      <c r="O203" t="s">
        <v>35</v>
      </c>
      <c r="P203" t="s">
        <v>30</v>
      </c>
      <c r="Q203" s="2">
        <v>3598</v>
      </c>
      <c r="R203" s="3">
        <v>81</v>
      </c>
    </row>
    <row r="204" spans="14:18" x14ac:dyDescent="0.25">
      <c r="N204" t="s">
        <v>40</v>
      </c>
      <c r="O204" t="s">
        <v>35</v>
      </c>
      <c r="P204" t="s">
        <v>22</v>
      </c>
      <c r="Q204" s="2">
        <v>6853</v>
      </c>
      <c r="R204" s="3">
        <v>372</v>
      </c>
    </row>
    <row r="205" spans="14:18" x14ac:dyDescent="0.25">
      <c r="N205" t="s">
        <v>40</v>
      </c>
      <c r="O205" t="s">
        <v>35</v>
      </c>
      <c r="P205" t="s">
        <v>16</v>
      </c>
      <c r="Q205" s="2">
        <v>4725</v>
      </c>
      <c r="R205" s="3">
        <v>174</v>
      </c>
    </row>
    <row r="206" spans="14:18" x14ac:dyDescent="0.25">
      <c r="N206" t="s">
        <v>41</v>
      </c>
      <c r="O206" t="s">
        <v>36</v>
      </c>
      <c r="P206" t="s">
        <v>32</v>
      </c>
      <c r="Q206" s="2">
        <v>10304</v>
      </c>
      <c r="R206" s="3">
        <v>84</v>
      </c>
    </row>
    <row r="207" spans="14:18" x14ac:dyDescent="0.25">
      <c r="N207" t="s">
        <v>41</v>
      </c>
      <c r="O207" t="s">
        <v>34</v>
      </c>
      <c r="P207" t="s">
        <v>16</v>
      </c>
      <c r="Q207" s="2">
        <v>1274</v>
      </c>
      <c r="R207" s="3">
        <v>225</v>
      </c>
    </row>
    <row r="208" spans="14:18" x14ac:dyDescent="0.25">
      <c r="N208" t="s">
        <v>5</v>
      </c>
      <c r="O208" t="s">
        <v>36</v>
      </c>
      <c r="P208" t="s">
        <v>30</v>
      </c>
      <c r="Q208" s="2">
        <v>1526</v>
      </c>
      <c r="R208" s="3">
        <v>105</v>
      </c>
    </row>
    <row r="209" spans="14:18" x14ac:dyDescent="0.25">
      <c r="N209" t="s">
        <v>40</v>
      </c>
      <c r="O209" t="s">
        <v>39</v>
      </c>
      <c r="P209" t="s">
        <v>28</v>
      </c>
      <c r="Q209" s="2">
        <v>3101</v>
      </c>
      <c r="R209" s="3">
        <v>225</v>
      </c>
    </row>
    <row r="210" spans="14:18" x14ac:dyDescent="0.25">
      <c r="N210" t="s">
        <v>2</v>
      </c>
      <c r="O210" t="s">
        <v>37</v>
      </c>
      <c r="P210" t="s">
        <v>14</v>
      </c>
      <c r="Q210" s="2">
        <v>1057</v>
      </c>
      <c r="R210" s="3">
        <v>54</v>
      </c>
    </row>
    <row r="211" spans="14:18" x14ac:dyDescent="0.25">
      <c r="N211" t="s">
        <v>7</v>
      </c>
      <c r="O211" t="s">
        <v>37</v>
      </c>
      <c r="P211" t="s">
        <v>26</v>
      </c>
      <c r="Q211" s="2">
        <v>5306</v>
      </c>
      <c r="R211" s="3">
        <v>0</v>
      </c>
    </row>
    <row r="212" spans="14:18" x14ac:dyDescent="0.25">
      <c r="N212" t="s">
        <v>5</v>
      </c>
      <c r="O212" t="s">
        <v>39</v>
      </c>
      <c r="P212" t="s">
        <v>24</v>
      </c>
      <c r="Q212" s="2">
        <v>4018</v>
      </c>
      <c r="R212" s="3">
        <v>171</v>
      </c>
    </row>
    <row r="213" spans="14:18" x14ac:dyDescent="0.25">
      <c r="N213" t="s">
        <v>9</v>
      </c>
      <c r="O213" t="s">
        <v>34</v>
      </c>
      <c r="P213" t="s">
        <v>16</v>
      </c>
      <c r="Q213" s="2">
        <v>938</v>
      </c>
      <c r="R213" s="3">
        <v>189</v>
      </c>
    </row>
    <row r="214" spans="14:18" x14ac:dyDescent="0.25">
      <c r="N214" t="s">
        <v>7</v>
      </c>
      <c r="O214" t="s">
        <v>38</v>
      </c>
      <c r="P214" t="s">
        <v>18</v>
      </c>
      <c r="Q214" s="2">
        <v>1778</v>
      </c>
      <c r="R214" s="3">
        <v>270</v>
      </c>
    </row>
    <row r="215" spans="14:18" x14ac:dyDescent="0.25">
      <c r="N215" t="s">
        <v>6</v>
      </c>
      <c r="O215" t="s">
        <v>39</v>
      </c>
      <c r="P215" t="s">
        <v>30</v>
      </c>
      <c r="Q215" s="2">
        <v>1638</v>
      </c>
      <c r="R215" s="3">
        <v>63</v>
      </c>
    </row>
    <row r="216" spans="14:18" x14ac:dyDescent="0.25">
      <c r="N216" t="s">
        <v>41</v>
      </c>
      <c r="O216" t="s">
        <v>38</v>
      </c>
      <c r="P216" t="s">
        <v>25</v>
      </c>
      <c r="Q216" s="2">
        <v>154</v>
      </c>
      <c r="R216" s="3">
        <v>21</v>
      </c>
    </row>
    <row r="217" spans="14:18" x14ac:dyDescent="0.25">
      <c r="N217" t="s">
        <v>7</v>
      </c>
      <c r="O217" t="s">
        <v>37</v>
      </c>
      <c r="P217" t="s">
        <v>22</v>
      </c>
      <c r="Q217" s="2">
        <v>9835</v>
      </c>
      <c r="R217" s="3">
        <v>207</v>
      </c>
    </row>
    <row r="218" spans="14:18" x14ac:dyDescent="0.25">
      <c r="N218" t="s">
        <v>9</v>
      </c>
      <c r="O218" t="s">
        <v>37</v>
      </c>
      <c r="P218" t="s">
        <v>20</v>
      </c>
      <c r="Q218" s="2">
        <v>7273</v>
      </c>
      <c r="R218" s="3">
        <v>96</v>
      </c>
    </row>
    <row r="219" spans="14:18" x14ac:dyDescent="0.25">
      <c r="N219" t="s">
        <v>5</v>
      </c>
      <c r="O219" t="s">
        <v>39</v>
      </c>
      <c r="P219" t="s">
        <v>22</v>
      </c>
      <c r="Q219" s="2">
        <v>6909</v>
      </c>
      <c r="R219" s="3">
        <v>81</v>
      </c>
    </row>
    <row r="220" spans="14:18" x14ac:dyDescent="0.25">
      <c r="N220" t="s">
        <v>9</v>
      </c>
      <c r="O220" t="s">
        <v>39</v>
      </c>
      <c r="P220" t="s">
        <v>24</v>
      </c>
      <c r="Q220" s="2">
        <v>3920</v>
      </c>
      <c r="R220" s="3">
        <v>306</v>
      </c>
    </row>
    <row r="221" spans="14:18" x14ac:dyDescent="0.25">
      <c r="N221" t="s">
        <v>10</v>
      </c>
      <c r="O221" t="s">
        <v>39</v>
      </c>
      <c r="P221" t="s">
        <v>21</v>
      </c>
      <c r="Q221" s="2">
        <v>4858</v>
      </c>
      <c r="R221" s="3">
        <v>279</v>
      </c>
    </row>
    <row r="222" spans="14:18" x14ac:dyDescent="0.25">
      <c r="N222" t="s">
        <v>2</v>
      </c>
      <c r="O222" t="s">
        <v>38</v>
      </c>
      <c r="P222" t="s">
        <v>4</v>
      </c>
      <c r="Q222" s="2">
        <v>3549</v>
      </c>
      <c r="R222" s="3">
        <v>3</v>
      </c>
    </row>
    <row r="223" spans="14:18" x14ac:dyDescent="0.25">
      <c r="N223" t="s">
        <v>7</v>
      </c>
      <c r="O223" t="s">
        <v>39</v>
      </c>
      <c r="P223" t="s">
        <v>27</v>
      </c>
      <c r="Q223" s="2">
        <v>966</v>
      </c>
      <c r="R223" s="3">
        <v>198</v>
      </c>
    </row>
    <row r="224" spans="14:18" x14ac:dyDescent="0.25">
      <c r="N224" t="s">
        <v>5</v>
      </c>
      <c r="O224" t="s">
        <v>39</v>
      </c>
      <c r="P224" t="s">
        <v>18</v>
      </c>
      <c r="Q224" s="2">
        <v>385</v>
      </c>
      <c r="R224" s="3">
        <v>249</v>
      </c>
    </row>
    <row r="225" spans="14:18" x14ac:dyDescent="0.25">
      <c r="N225" t="s">
        <v>6</v>
      </c>
      <c r="O225" t="s">
        <v>34</v>
      </c>
      <c r="P225" t="s">
        <v>16</v>
      </c>
      <c r="Q225" s="2">
        <v>2219</v>
      </c>
      <c r="R225" s="3">
        <v>75</v>
      </c>
    </row>
    <row r="226" spans="14:18" x14ac:dyDescent="0.25">
      <c r="N226" t="s">
        <v>9</v>
      </c>
      <c r="O226" t="s">
        <v>36</v>
      </c>
      <c r="P226" t="s">
        <v>32</v>
      </c>
      <c r="Q226" s="2">
        <v>2954</v>
      </c>
      <c r="R226" s="3">
        <v>189</v>
      </c>
    </row>
    <row r="227" spans="14:18" x14ac:dyDescent="0.25">
      <c r="N227" t="s">
        <v>7</v>
      </c>
      <c r="O227" t="s">
        <v>36</v>
      </c>
      <c r="P227" t="s">
        <v>32</v>
      </c>
      <c r="Q227" s="2">
        <v>280</v>
      </c>
      <c r="R227" s="3">
        <v>87</v>
      </c>
    </row>
    <row r="228" spans="14:18" x14ac:dyDescent="0.25">
      <c r="N228" t="s">
        <v>41</v>
      </c>
      <c r="O228" t="s">
        <v>36</v>
      </c>
      <c r="P228" t="s">
        <v>30</v>
      </c>
      <c r="Q228" s="2">
        <v>6118</v>
      </c>
      <c r="R228" s="3">
        <v>174</v>
      </c>
    </row>
    <row r="229" spans="14:18" x14ac:dyDescent="0.25">
      <c r="N229" t="s">
        <v>2</v>
      </c>
      <c r="O229" t="s">
        <v>39</v>
      </c>
      <c r="P229" t="s">
        <v>15</v>
      </c>
      <c r="Q229" s="2">
        <v>4802</v>
      </c>
      <c r="R229" s="3">
        <v>36</v>
      </c>
    </row>
    <row r="230" spans="14:18" x14ac:dyDescent="0.25">
      <c r="N230" t="s">
        <v>9</v>
      </c>
      <c r="O230" t="s">
        <v>38</v>
      </c>
      <c r="P230" t="s">
        <v>24</v>
      </c>
      <c r="Q230" s="2">
        <v>4137</v>
      </c>
      <c r="R230" s="3">
        <v>60</v>
      </c>
    </row>
    <row r="231" spans="14:18" x14ac:dyDescent="0.25">
      <c r="N231" t="s">
        <v>3</v>
      </c>
      <c r="O231" t="s">
        <v>35</v>
      </c>
      <c r="P231" t="s">
        <v>23</v>
      </c>
      <c r="Q231" s="2">
        <v>2023</v>
      </c>
      <c r="R231" s="3">
        <v>78</v>
      </c>
    </row>
    <row r="232" spans="14:18" x14ac:dyDescent="0.25">
      <c r="N232" t="s">
        <v>9</v>
      </c>
      <c r="O232" t="s">
        <v>36</v>
      </c>
      <c r="P232" t="s">
        <v>30</v>
      </c>
      <c r="Q232" s="2">
        <v>9051</v>
      </c>
      <c r="R232" s="3">
        <v>57</v>
      </c>
    </row>
    <row r="233" spans="14:18" x14ac:dyDescent="0.25">
      <c r="N233" t="s">
        <v>9</v>
      </c>
      <c r="O233" t="s">
        <v>37</v>
      </c>
      <c r="P233" t="s">
        <v>28</v>
      </c>
      <c r="Q233" s="2">
        <v>2919</v>
      </c>
      <c r="R233" s="3">
        <v>45</v>
      </c>
    </row>
    <row r="234" spans="14:18" x14ac:dyDescent="0.25">
      <c r="N234" t="s">
        <v>41</v>
      </c>
      <c r="O234" t="s">
        <v>38</v>
      </c>
      <c r="P234" t="s">
        <v>22</v>
      </c>
      <c r="Q234" s="2">
        <v>5915</v>
      </c>
      <c r="R234" s="3">
        <v>3</v>
      </c>
    </row>
    <row r="235" spans="14:18" x14ac:dyDescent="0.25">
      <c r="N235" t="s">
        <v>10</v>
      </c>
      <c r="O235" t="s">
        <v>35</v>
      </c>
      <c r="P235" t="s">
        <v>15</v>
      </c>
      <c r="Q235" s="2">
        <v>2562</v>
      </c>
      <c r="R235" s="3">
        <v>6</v>
      </c>
    </row>
    <row r="236" spans="14:18" x14ac:dyDescent="0.25">
      <c r="N236" t="s">
        <v>5</v>
      </c>
      <c r="O236" t="s">
        <v>37</v>
      </c>
      <c r="P236" t="s">
        <v>25</v>
      </c>
      <c r="Q236" s="2">
        <v>8813</v>
      </c>
      <c r="R236" s="3">
        <v>21</v>
      </c>
    </row>
    <row r="237" spans="14:18" x14ac:dyDescent="0.25">
      <c r="N237" t="s">
        <v>5</v>
      </c>
      <c r="O237" t="s">
        <v>36</v>
      </c>
      <c r="P237" t="s">
        <v>18</v>
      </c>
      <c r="Q237" s="2">
        <v>6111</v>
      </c>
      <c r="R237" s="3">
        <v>3</v>
      </c>
    </row>
    <row r="238" spans="14:18" x14ac:dyDescent="0.25">
      <c r="N238" t="s">
        <v>8</v>
      </c>
      <c r="O238" t="s">
        <v>34</v>
      </c>
      <c r="P238" t="s">
        <v>31</v>
      </c>
      <c r="Q238" s="2">
        <v>3507</v>
      </c>
      <c r="R238" s="3">
        <v>288</v>
      </c>
    </row>
    <row r="239" spans="14:18" x14ac:dyDescent="0.25">
      <c r="N239" t="s">
        <v>6</v>
      </c>
      <c r="O239" t="s">
        <v>36</v>
      </c>
      <c r="P239" t="s">
        <v>13</v>
      </c>
      <c r="Q239" s="2">
        <v>4319</v>
      </c>
      <c r="R239" s="3">
        <v>30</v>
      </c>
    </row>
    <row r="240" spans="14:18" x14ac:dyDescent="0.25">
      <c r="N240" t="s">
        <v>40</v>
      </c>
      <c r="O240" t="s">
        <v>38</v>
      </c>
      <c r="P240" t="s">
        <v>26</v>
      </c>
      <c r="Q240" s="2">
        <v>609</v>
      </c>
      <c r="R240" s="3">
        <v>87</v>
      </c>
    </row>
    <row r="241" spans="14:18" x14ac:dyDescent="0.25">
      <c r="N241" t="s">
        <v>40</v>
      </c>
      <c r="O241" t="s">
        <v>39</v>
      </c>
      <c r="P241" t="s">
        <v>27</v>
      </c>
      <c r="Q241" s="2">
        <v>6370</v>
      </c>
      <c r="R241" s="3">
        <v>30</v>
      </c>
    </row>
    <row r="242" spans="14:18" x14ac:dyDescent="0.25">
      <c r="N242" t="s">
        <v>5</v>
      </c>
      <c r="O242" t="s">
        <v>38</v>
      </c>
      <c r="P242" t="s">
        <v>19</v>
      </c>
      <c r="Q242" s="2">
        <v>5474</v>
      </c>
      <c r="R242" s="3">
        <v>168</v>
      </c>
    </row>
    <row r="243" spans="14:18" x14ac:dyDescent="0.25">
      <c r="N243" t="s">
        <v>40</v>
      </c>
      <c r="O243" t="s">
        <v>36</v>
      </c>
      <c r="P243" t="s">
        <v>27</v>
      </c>
      <c r="Q243" s="2">
        <v>3164</v>
      </c>
      <c r="R243" s="3">
        <v>306</v>
      </c>
    </row>
    <row r="244" spans="14:18" x14ac:dyDescent="0.25">
      <c r="N244" t="s">
        <v>6</v>
      </c>
      <c r="O244" t="s">
        <v>35</v>
      </c>
      <c r="P244" t="s">
        <v>4</v>
      </c>
      <c r="Q244" s="2">
        <v>1302</v>
      </c>
      <c r="R244" s="3">
        <v>402</v>
      </c>
    </row>
    <row r="245" spans="14:18" x14ac:dyDescent="0.25">
      <c r="N245" t="s">
        <v>3</v>
      </c>
      <c r="O245" t="s">
        <v>37</v>
      </c>
      <c r="P245" t="s">
        <v>28</v>
      </c>
      <c r="Q245" s="2">
        <v>7308</v>
      </c>
      <c r="R245" s="3">
        <v>327</v>
      </c>
    </row>
    <row r="246" spans="14:18" x14ac:dyDescent="0.25">
      <c r="N246" t="s">
        <v>40</v>
      </c>
      <c r="O246" t="s">
        <v>37</v>
      </c>
      <c r="P246" t="s">
        <v>27</v>
      </c>
      <c r="Q246" s="2">
        <v>6132</v>
      </c>
      <c r="R246" s="3">
        <v>93</v>
      </c>
    </row>
    <row r="247" spans="14:18" x14ac:dyDescent="0.25">
      <c r="N247" t="s">
        <v>10</v>
      </c>
      <c r="O247" t="s">
        <v>35</v>
      </c>
      <c r="P247" t="s">
        <v>14</v>
      </c>
      <c r="Q247" s="2">
        <v>3472</v>
      </c>
      <c r="R247" s="3">
        <v>96</v>
      </c>
    </row>
    <row r="248" spans="14:18" x14ac:dyDescent="0.25">
      <c r="N248" t="s">
        <v>8</v>
      </c>
      <c r="O248" t="s">
        <v>39</v>
      </c>
      <c r="P248" t="s">
        <v>18</v>
      </c>
      <c r="Q248" s="2">
        <v>9660</v>
      </c>
      <c r="R248" s="3">
        <v>27</v>
      </c>
    </row>
    <row r="249" spans="14:18" x14ac:dyDescent="0.25">
      <c r="N249" t="s">
        <v>9</v>
      </c>
      <c r="O249" t="s">
        <v>38</v>
      </c>
      <c r="P249" t="s">
        <v>26</v>
      </c>
      <c r="Q249" s="2">
        <v>2436</v>
      </c>
      <c r="R249" s="3">
        <v>99</v>
      </c>
    </row>
    <row r="250" spans="14:18" x14ac:dyDescent="0.25">
      <c r="N250" t="s">
        <v>9</v>
      </c>
      <c r="O250" t="s">
        <v>38</v>
      </c>
      <c r="P250" t="s">
        <v>33</v>
      </c>
      <c r="Q250" s="2">
        <v>9506</v>
      </c>
      <c r="R250" s="3">
        <v>87</v>
      </c>
    </row>
    <row r="251" spans="14:18" x14ac:dyDescent="0.25">
      <c r="N251" t="s">
        <v>10</v>
      </c>
      <c r="O251" t="s">
        <v>37</v>
      </c>
      <c r="P251" t="s">
        <v>21</v>
      </c>
      <c r="Q251" s="2">
        <v>245</v>
      </c>
      <c r="R251" s="3">
        <v>288</v>
      </c>
    </row>
    <row r="252" spans="14:18" x14ac:dyDescent="0.25">
      <c r="N252" t="s">
        <v>8</v>
      </c>
      <c r="O252" t="s">
        <v>35</v>
      </c>
      <c r="P252" t="s">
        <v>20</v>
      </c>
      <c r="Q252" s="2">
        <v>2702</v>
      </c>
      <c r="R252" s="3">
        <v>363</v>
      </c>
    </row>
    <row r="253" spans="14:18" x14ac:dyDescent="0.25">
      <c r="N253" t="s">
        <v>10</v>
      </c>
      <c r="O253" t="s">
        <v>34</v>
      </c>
      <c r="P253" t="s">
        <v>17</v>
      </c>
      <c r="Q253" s="2">
        <v>700</v>
      </c>
      <c r="R253" s="3">
        <v>87</v>
      </c>
    </row>
    <row r="254" spans="14:18" x14ac:dyDescent="0.25">
      <c r="N254" t="s">
        <v>6</v>
      </c>
      <c r="O254" t="s">
        <v>34</v>
      </c>
      <c r="P254" t="s">
        <v>17</v>
      </c>
      <c r="Q254" s="2">
        <v>3759</v>
      </c>
      <c r="R254" s="3">
        <v>150</v>
      </c>
    </row>
    <row r="255" spans="14:18" x14ac:dyDescent="0.25">
      <c r="N255" t="s">
        <v>2</v>
      </c>
      <c r="O255" t="s">
        <v>35</v>
      </c>
      <c r="P255" t="s">
        <v>17</v>
      </c>
      <c r="Q255" s="2">
        <v>1589</v>
      </c>
      <c r="R255" s="3">
        <v>303</v>
      </c>
    </row>
    <row r="256" spans="14:18" x14ac:dyDescent="0.25">
      <c r="N256" t="s">
        <v>7</v>
      </c>
      <c r="O256" t="s">
        <v>35</v>
      </c>
      <c r="P256" t="s">
        <v>28</v>
      </c>
      <c r="Q256" s="2">
        <v>5194</v>
      </c>
      <c r="R256" s="3">
        <v>288</v>
      </c>
    </row>
    <row r="257" spans="14:18" x14ac:dyDescent="0.25">
      <c r="N257" t="s">
        <v>10</v>
      </c>
      <c r="O257" t="s">
        <v>36</v>
      </c>
      <c r="P257" t="s">
        <v>13</v>
      </c>
      <c r="Q257" s="2">
        <v>945</v>
      </c>
      <c r="R257" s="3">
        <v>75</v>
      </c>
    </row>
    <row r="258" spans="14:18" x14ac:dyDescent="0.25">
      <c r="N258" t="s">
        <v>40</v>
      </c>
      <c r="O258" t="s">
        <v>38</v>
      </c>
      <c r="P258" t="s">
        <v>31</v>
      </c>
      <c r="Q258" s="2">
        <v>1988</v>
      </c>
      <c r="R258" s="3">
        <v>39</v>
      </c>
    </row>
    <row r="259" spans="14:18" x14ac:dyDescent="0.25">
      <c r="N259" t="s">
        <v>6</v>
      </c>
      <c r="O259" t="s">
        <v>34</v>
      </c>
      <c r="P259" t="s">
        <v>32</v>
      </c>
      <c r="Q259" s="2">
        <v>6734</v>
      </c>
      <c r="R259" s="3">
        <v>123</v>
      </c>
    </row>
    <row r="260" spans="14:18" x14ac:dyDescent="0.25">
      <c r="N260" t="s">
        <v>40</v>
      </c>
      <c r="O260" t="s">
        <v>36</v>
      </c>
      <c r="P260" t="s">
        <v>4</v>
      </c>
      <c r="Q260" s="2">
        <v>217</v>
      </c>
      <c r="R260" s="3">
        <v>36</v>
      </c>
    </row>
    <row r="261" spans="14:18" x14ac:dyDescent="0.25">
      <c r="N261" t="s">
        <v>5</v>
      </c>
      <c r="O261" t="s">
        <v>34</v>
      </c>
      <c r="P261" t="s">
        <v>22</v>
      </c>
      <c r="Q261" s="2">
        <v>6279</v>
      </c>
      <c r="R261" s="3">
        <v>237</v>
      </c>
    </row>
    <row r="262" spans="14:18" x14ac:dyDescent="0.25">
      <c r="N262" t="s">
        <v>40</v>
      </c>
      <c r="O262" t="s">
        <v>36</v>
      </c>
      <c r="P262" t="s">
        <v>13</v>
      </c>
      <c r="Q262" s="2">
        <v>4424</v>
      </c>
      <c r="R262" s="3">
        <v>201</v>
      </c>
    </row>
    <row r="263" spans="14:18" x14ac:dyDescent="0.25">
      <c r="N263" t="s">
        <v>2</v>
      </c>
      <c r="O263" t="s">
        <v>36</v>
      </c>
      <c r="P263" t="s">
        <v>17</v>
      </c>
      <c r="Q263" s="2">
        <v>189</v>
      </c>
      <c r="R263" s="3">
        <v>48</v>
      </c>
    </row>
    <row r="264" spans="14:18" x14ac:dyDescent="0.25">
      <c r="N264" t="s">
        <v>5</v>
      </c>
      <c r="O264" t="s">
        <v>35</v>
      </c>
      <c r="P264" t="s">
        <v>22</v>
      </c>
      <c r="Q264" s="2">
        <v>490</v>
      </c>
      <c r="R264" s="3">
        <v>84</v>
      </c>
    </row>
    <row r="265" spans="14:18" x14ac:dyDescent="0.25">
      <c r="N265" t="s">
        <v>8</v>
      </c>
      <c r="O265" t="s">
        <v>37</v>
      </c>
      <c r="P265" t="s">
        <v>21</v>
      </c>
      <c r="Q265" s="2">
        <v>434</v>
      </c>
      <c r="R265" s="3">
        <v>87</v>
      </c>
    </row>
    <row r="266" spans="14:18" x14ac:dyDescent="0.25">
      <c r="N266" t="s">
        <v>7</v>
      </c>
      <c r="O266" t="s">
        <v>38</v>
      </c>
      <c r="P266" t="s">
        <v>30</v>
      </c>
      <c r="Q266" s="2">
        <v>10129</v>
      </c>
      <c r="R266" s="3">
        <v>312</v>
      </c>
    </row>
    <row r="267" spans="14:18" x14ac:dyDescent="0.25">
      <c r="N267" t="s">
        <v>3</v>
      </c>
      <c r="O267" t="s">
        <v>39</v>
      </c>
      <c r="P267" t="s">
        <v>28</v>
      </c>
      <c r="Q267" s="2">
        <v>1652</v>
      </c>
      <c r="R267" s="3">
        <v>102</v>
      </c>
    </row>
    <row r="268" spans="14:18" x14ac:dyDescent="0.25">
      <c r="N268" t="s">
        <v>8</v>
      </c>
      <c r="O268" t="s">
        <v>38</v>
      </c>
      <c r="P268" t="s">
        <v>21</v>
      </c>
      <c r="Q268" s="2">
        <v>6433</v>
      </c>
      <c r="R268" s="3">
        <v>78</v>
      </c>
    </row>
    <row r="269" spans="14:18" x14ac:dyDescent="0.25">
      <c r="N269" t="s">
        <v>3</v>
      </c>
      <c r="O269" t="s">
        <v>34</v>
      </c>
      <c r="P269" t="s">
        <v>23</v>
      </c>
      <c r="Q269" s="2">
        <v>2212</v>
      </c>
      <c r="R269" s="3">
        <v>117</v>
      </c>
    </row>
    <row r="270" spans="14:18" x14ac:dyDescent="0.25">
      <c r="N270" t="s">
        <v>41</v>
      </c>
      <c r="O270" t="s">
        <v>35</v>
      </c>
      <c r="P270" t="s">
        <v>19</v>
      </c>
      <c r="Q270" s="2">
        <v>609</v>
      </c>
      <c r="R270" s="3">
        <v>99</v>
      </c>
    </row>
    <row r="271" spans="14:18" x14ac:dyDescent="0.25">
      <c r="N271" t="s">
        <v>40</v>
      </c>
      <c r="O271" t="s">
        <v>35</v>
      </c>
      <c r="P271" t="s">
        <v>24</v>
      </c>
      <c r="Q271" s="2">
        <v>1638</v>
      </c>
      <c r="R271" s="3">
        <v>48</v>
      </c>
    </row>
    <row r="272" spans="14:18" x14ac:dyDescent="0.25">
      <c r="N272" t="s">
        <v>7</v>
      </c>
      <c r="O272" t="s">
        <v>34</v>
      </c>
      <c r="P272" t="s">
        <v>15</v>
      </c>
      <c r="Q272" s="2">
        <v>3829</v>
      </c>
      <c r="R272" s="3">
        <v>24</v>
      </c>
    </row>
    <row r="273" spans="14:18" x14ac:dyDescent="0.25">
      <c r="N273" t="s">
        <v>40</v>
      </c>
      <c r="O273" t="s">
        <v>39</v>
      </c>
      <c r="P273" t="s">
        <v>15</v>
      </c>
      <c r="Q273" s="2">
        <v>5775</v>
      </c>
      <c r="R273" s="3">
        <v>42</v>
      </c>
    </row>
    <row r="274" spans="14:18" x14ac:dyDescent="0.25">
      <c r="N274" t="s">
        <v>6</v>
      </c>
      <c r="O274" t="s">
        <v>35</v>
      </c>
      <c r="P274" t="s">
        <v>20</v>
      </c>
      <c r="Q274" s="2">
        <v>1071</v>
      </c>
      <c r="R274" s="3">
        <v>270</v>
      </c>
    </row>
    <row r="275" spans="14:18" x14ac:dyDescent="0.25">
      <c r="N275" t="s">
        <v>8</v>
      </c>
      <c r="O275" t="s">
        <v>36</v>
      </c>
      <c r="P275" t="s">
        <v>23</v>
      </c>
      <c r="Q275" s="2">
        <v>5019</v>
      </c>
      <c r="R275" s="3">
        <v>150</v>
      </c>
    </row>
    <row r="276" spans="14:18" x14ac:dyDescent="0.25">
      <c r="N276" t="s">
        <v>2</v>
      </c>
      <c r="O276" t="s">
        <v>37</v>
      </c>
      <c r="P276" t="s">
        <v>15</v>
      </c>
      <c r="Q276" s="2">
        <v>2863</v>
      </c>
      <c r="R276" s="3">
        <v>42</v>
      </c>
    </row>
    <row r="277" spans="14:18" x14ac:dyDescent="0.25">
      <c r="N277" t="s">
        <v>40</v>
      </c>
      <c r="O277" t="s">
        <v>35</v>
      </c>
      <c r="P277" t="s">
        <v>29</v>
      </c>
      <c r="Q277" s="2">
        <v>1617</v>
      </c>
      <c r="R277" s="3">
        <v>126</v>
      </c>
    </row>
    <row r="278" spans="14:18" x14ac:dyDescent="0.25">
      <c r="N278" t="s">
        <v>6</v>
      </c>
      <c r="O278" t="s">
        <v>37</v>
      </c>
      <c r="P278" t="s">
        <v>26</v>
      </c>
      <c r="Q278" s="2">
        <v>6818</v>
      </c>
      <c r="R278" s="3">
        <v>6</v>
      </c>
    </row>
    <row r="279" spans="14:18" x14ac:dyDescent="0.25">
      <c r="N279" t="s">
        <v>3</v>
      </c>
      <c r="O279" t="s">
        <v>35</v>
      </c>
      <c r="P279" t="s">
        <v>15</v>
      </c>
      <c r="Q279" s="2">
        <v>6657</v>
      </c>
      <c r="R279" s="3">
        <v>276</v>
      </c>
    </row>
    <row r="280" spans="14:18" x14ac:dyDescent="0.25">
      <c r="N280" t="s">
        <v>3</v>
      </c>
      <c r="O280" t="s">
        <v>34</v>
      </c>
      <c r="P280" t="s">
        <v>17</v>
      </c>
      <c r="Q280" s="2">
        <v>2919</v>
      </c>
      <c r="R280" s="3">
        <v>93</v>
      </c>
    </row>
    <row r="281" spans="14:18" x14ac:dyDescent="0.25">
      <c r="N281" t="s">
        <v>2</v>
      </c>
      <c r="O281" t="s">
        <v>36</v>
      </c>
      <c r="P281" t="s">
        <v>31</v>
      </c>
      <c r="Q281" s="2">
        <v>3094</v>
      </c>
      <c r="R281" s="3">
        <v>246</v>
      </c>
    </row>
    <row r="282" spans="14:18" x14ac:dyDescent="0.25">
      <c r="N282" t="s">
        <v>6</v>
      </c>
      <c r="O282" t="s">
        <v>39</v>
      </c>
      <c r="P282" t="s">
        <v>24</v>
      </c>
      <c r="Q282" s="2">
        <v>2989</v>
      </c>
      <c r="R282" s="3">
        <v>3</v>
      </c>
    </row>
    <row r="283" spans="14:18" x14ac:dyDescent="0.25">
      <c r="N283" t="s">
        <v>8</v>
      </c>
      <c r="O283" t="s">
        <v>38</v>
      </c>
      <c r="P283" t="s">
        <v>27</v>
      </c>
      <c r="Q283" s="2">
        <v>2268</v>
      </c>
      <c r="R283" s="3">
        <v>63</v>
      </c>
    </row>
    <row r="284" spans="14:18" x14ac:dyDescent="0.25">
      <c r="N284" t="s">
        <v>5</v>
      </c>
      <c r="O284" t="s">
        <v>35</v>
      </c>
      <c r="P284" t="s">
        <v>31</v>
      </c>
      <c r="Q284" s="2">
        <v>4753</v>
      </c>
      <c r="R284" s="3">
        <v>246</v>
      </c>
    </row>
    <row r="285" spans="14:18" x14ac:dyDescent="0.25">
      <c r="N285" t="s">
        <v>2</v>
      </c>
      <c r="O285" t="s">
        <v>34</v>
      </c>
      <c r="P285" t="s">
        <v>19</v>
      </c>
      <c r="Q285" s="2">
        <v>7511</v>
      </c>
      <c r="R285" s="3">
        <v>120</v>
      </c>
    </row>
    <row r="286" spans="14:18" x14ac:dyDescent="0.25">
      <c r="N286" t="s">
        <v>2</v>
      </c>
      <c r="O286" t="s">
        <v>38</v>
      </c>
      <c r="P286" t="s">
        <v>31</v>
      </c>
      <c r="Q286" s="2">
        <v>4326</v>
      </c>
      <c r="R286" s="3">
        <v>348</v>
      </c>
    </row>
    <row r="287" spans="14:18" x14ac:dyDescent="0.25">
      <c r="N287" t="s">
        <v>41</v>
      </c>
      <c r="O287" t="s">
        <v>34</v>
      </c>
      <c r="P287" t="s">
        <v>23</v>
      </c>
      <c r="Q287" s="2">
        <v>4935</v>
      </c>
      <c r="R287" s="3">
        <v>126</v>
      </c>
    </row>
    <row r="288" spans="14:18" x14ac:dyDescent="0.25">
      <c r="N288" t="s">
        <v>6</v>
      </c>
      <c r="O288" t="s">
        <v>35</v>
      </c>
      <c r="P288" t="s">
        <v>30</v>
      </c>
      <c r="Q288" s="2">
        <v>4781</v>
      </c>
      <c r="R288" s="3">
        <v>123</v>
      </c>
    </row>
    <row r="289" spans="14:18" x14ac:dyDescent="0.25">
      <c r="N289" t="s">
        <v>5</v>
      </c>
      <c r="O289" t="s">
        <v>38</v>
      </c>
      <c r="P289" t="s">
        <v>25</v>
      </c>
      <c r="Q289" s="2">
        <v>7483</v>
      </c>
      <c r="R289" s="3">
        <v>45</v>
      </c>
    </row>
    <row r="290" spans="14:18" x14ac:dyDescent="0.25">
      <c r="N290" t="s">
        <v>10</v>
      </c>
      <c r="O290" t="s">
        <v>38</v>
      </c>
      <c r="P290" t="s">
        <v>4</v>
      </c>
      <c r="Q290" s="2">
        <v>6860</v>
      </c>
      <c r="R290" s="3">
        <v>126</v>
      </c>
    </row>
    <row r="291" spans="14:18" x14ac:dyDescent="0.25">
      <c r="N291" t="s">
        <v>40</v>
      </c>
      <c r="O291" t="s">
        <v>37</v>
      </c>
      <c r="P291" t="s">
        <v>29</v>
      </c>
      <c r="Q291" s="2">
        <v>9002</v>
      </c>
      <c r="R291" s="3">
        <v>72</v>
      </c>
    </row>
    <row r="292" spans="14:18" x14ac:dyDescent="0.25">
      <c r="N292" t="s">
        <v>6</v>
      </c>
      <c r="O292" t="s">
        <v>36</v>
      </c>
      <c r="P292" t="s">
        <v>29</v>
      </c>
      <c r="Q292" s="2">
        <v>1400</v>
      </c>
      <c r="R292" s="3">
        <v>135</v>
      </c>
    </row>
    <row r="293" spans="14:18" x14ac:dyDescent="0.25">
      <c r="N293" t="s">
        <v>10</v>
      </c>
      <c r="O293" t="s">
        <v>34</v>
      </c>
      <c r="P293" t="s">
        <v>22</v>
      </c>
      <c r="Q293" s="2">
        <v>4053</v>
      </c>
      <c r="R293" s="3">
        <v>24</v>
      </c>
    </row>
    <row r="294" spans="14:18" x14ac:dyDescent="0.25">
      <c r="N294" t="s">
        <v>7</v>
      </c>
      <c r="O294" t="s">
        <v>36</v>
      </c>
      <c r="P294" t="s">
        <v>31</v>
      </c>
      <c r="Q294" s="2">
        <v>2149</v>
      </c>
      <c r="R294" s="3">
        <v>117</v>
      </c>
    </row>
    <row r="295" spans="14:18" x14ac:dyDescent="0.25">
      <c r="N295" t="s">
        <v>3</v>
      </c>
      <c r="O295" t="s">
        <v>39</v>
      </c>
      <c r="P295" t="s">
        <v>29</v>
      </c>
      <c r="Q295" s="2">
        <v>3640</v>
      </c>
      <c r="R295" s="3">
        <v>51</v>
      </c>
    </row>
    <row r="296" spans="14:18" x14ac:dyDescent="0.25">
      <c r="N296" t="s">
        <v>2</v>
      </c>
      <c r="O296" t="s">
        <v>39</v>
      </c>
      <c r="P296" t="s">
        <v>23</v>
      </c>
      <c r="Q296" s="2">
        <v>630</v>
      </c>
      <c r="R296" s="3">
        <v>36</v>
      </c>
    </row>
    <row r="297" spans="14:18" x14ac:dyDescent="0.25">
      <c r="N297" t="s">
        <v>9</v>
      </c>
      <c r="O297" t="s">
        <v>35</v>
      </c>
      <c r="P297" t="s">
        <v>27</v>
      </c>
      <c r="Q297" s="2">
        <v>2429</v>
      </c>
      <c r="R297" s="3">
        <v>144</v>
      </c>
    </row>
    <row r="298" spans="14:18" x14ac:dyDescent="0.25">
      <c r="N298" t="s">
        <v>9</v>
      </c>
      <c r="O298" t="s">
        <v>36</v>
      </c>
      <c r="P298" t="s">
        <v>25</v>
      </c>
      <c r="Q298" s="2">
        <v>2142</v>
      </c>
      <c r="R298" s="3">
        <v>114</v>
      </c>
    </row>
    <row r="299" spans="14:18" x14ac:dyDescent="0.25">
      <c r="N299" t="s">
        <v>7</v>
      </c>
      <c r="O299" t="s">
        <v>37</v>
      </c>
      <c r="P299" t="s">
        <v>30</v>
      </c>
      <c r="Q299" s="2">
        <v>6454</v>
      </c>
      <c r="R299" s="3">
        <v>54</v>
      </c>
    </row>
    <row r="300" spans="14:18" x14ac:dyDescent="0.25">
      <c r="N300" t="s">
        <v>7</v>
      </c>
      <c r="O300" t="s">
        <v>37</v>
      </c>
      <c r="P300" t="s">
        <v>16</v>
      </c>
      <c r="Q300" s="2">
        <v>4487</v>
      </c>
      <c r="R300" s="3">
        <v>333</v>
      </c>
    </row>
    <row r="301" spans="14:18" x14ac:dyDescent="0.25">
      <c r="N301" t="s">
        <v>3</v>
      </c>
      <c r="O301" t="s">
        <v>37</v>
      </c>
      <c r="P301" t="s">
        <v>4</v>
      </c>
      <c r="Q301" s="2">
        <v>938</v>
      </c>
      <c r="R301" s="3">
        <v>366</v>
      </c>
    </row>
    <row r="302" spans="14:18" x14ac:dyDescent="0.25">
      <c r="N302" t="s">
        <v>3</v>
      </c>
      <c r="O302" t="s">
        <v>38</v>
      </c>
      <c r="P302" t="s">
        <v>26</v>
      </c>
      <c r="Q302" s="2">
        <v>8841</v>
      </c>
      <c r="R302" s="3">
        <v>303</v>
      </c>
    </row>
    <row r="303" spans="14:18" x14ac:dyDescent="0.25">
      <c r="N303" t="s">
        <v>2</v>
      </c>
      <c r="O303" t="s">
        <v>39</v>
      </c>
      <c r="P303" t="s">
        <v>33</v>
      </c>
      <c r="Q303" s="2">
        <v>4018</v>
      </c>
      <c r="R303" s="3">
        <v>126</v>
      </c>
    </row>
    <row r="304" spans="14:18" x14ac:dyDescent="0.25">
      <c r="N304" t="s">
        <v>41</v>
      </c>
      <c r="O304" t="s">
        <v>37</v>
      </c>
      <c r="P304" t="s">
        <v>15</v>
      </c>
      <c r="Q304" s="2">
        <v>714</v>
      </c>
      <c r="R304" s="3">
        <v>231</v>
      </c>
    </row>
    <row r="305" spans="14:18" x14ac:dyDescent="0.25">
      <c r="N305" t="s">
        <v>9</v>
      </c>
      <c r="O305" t="s">
        <v>38</v>
      </c>
      <c r="P305" t="s">
        <v>25</v>
      </c>
      <c r="Q305" s="2">
        <v>3850</v>
      </c>
      <c r="R305" s="3">
        <v>102</v>
      </c>
    </row>
  </sheetData>
  <mergeCells count="1">
    <mergeCell ref="A1:R1"/>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topLeftCell="A4" zoomScale="120" zoomScaleNormal="120" workbookViewId="0">
      <selection activeCell="B6" sqref="B6"/>
    </sheetView>
  </sheetViews>
  <sheetFormatPr defaultRowHeight="15" x14ac:dyDescent="0.25"/>
  <cols>
    <col min="1" max="1" width="15.5703125" customWidth="1"/>
    <col min="2" max="2" width="16.85546875" bestFit="1" customWidth="1"/>
    <col min="3" max="3" width="15.5703125" bestFit="1" customWidth="1"/>
    <col min="8" max="8" width="15.5703125" bestFit="1" customWidth="1"/>
    <col min="9" max="9" width="16.28515625" bestFit="1" customWidth="1"/>
    <col min="10" max="10" width="14.42578125" bestFit="1" customWidth="1"/>
  </cols>
  <sheetData>
    <row r="1" spans="1:17" ht="26.25" x14ac:dyDescent="0.4">
      <c r="A1" s="53" t="s">
        <v>74</v>
      </c>
      <c r="B1" s="53"/>
      <c r="C1" s="53"/>
      <c r="D1" s="53"/>
      <c r="E1" s="53"/>
      <c r="F1" s="53"/>
      <c r="G1" s="53"/>
      <c r="H1" s="53"/>
      <c r="I1" s="53"/>
      <c r="J1" s="53"/>
      <c r="K1" s="53"/>
      <c r="L1" s="53"/>
      <c r="M1" s="53"/>
      <c r="N1" s="53"/>
      <c r="O1" s="53"/>
      <c r="P1" s="53"/>
      <c r="Q1" s="53"/>
    </row>
    <row r="3" spans="1:17" ht="18.75" x14ac:dyDescent="0.3">
      <c r="B3" s="30" t="s">
        <v>75</v>
      </c>
      <c r="I3" s="31" t="s">
        <v>76</v>
      </c>
    </row>
    <row r="5" spans="1:17" x14ac:dyDescent="0.25">
      <c r="B5" s="23" t="s">
        <v>65</v>
      </c>
      <c r="C5" t="s">
        <v>67</v>
      </c>
      <c r="I5" s="23" t="s">
        <v>65</v>
      </c>
      <c r="J5" t="s">
        <v>67</v>
      </c>
    </row>
    <row r="6" spans="1:17" x14ac:dyDescent="0.25">
      <c r="B6" s="24" t="s">
        <v>38</v>
      </c>
      <c r="C6" s="25">
        <v>25221</v>
      </c>
      <c r="I6" s="24" t="s">
        <v>38</v>
      </c>
      <c r="J6" s="25">
        <v>6069</v>
      </c>
    </row>
    <row r="7" spans="1:17" x14ac:dyDescent="0.25">
      <c r="B7" s="29" t="s">
        <v>5</v>
      </c>
      <c r="C7" s="25">
        <v>25221</v>
      </c>
      <c r="I7" s="29" t="s">
        <v>41</v>
      </c>
      <c r="J7" s="25">
        <v>6069</v>
      </c>
    </row>
    <row r="8" spans="1:17" x14ac:dyDescent="0.25">
      <c r="B8" s="24" t="s">
        <v>36</v>
      </c>
      <c r="C8" s="25">
        <v>39620</v>
      </c>
      <c r="I8" s="24" t="s">
        <v>36</v>
      </c>
      <c r="J8" s="25">
        <v>5019</v>
      </c>
    </row>
    <row r="9" spans="1:17" x14ac:dyDescent="0.25">
      <c r="B9" s="29" t="s">
        <v>5</v>
      </c>
      <c r="C9" s="25">
        <v>39620</v>
      </c>
      <c r="I9" s="29" t="s">
        <v>8</v>
      </c>
      <c r="J9" s="25">
        <v>5019</v>
      </c>
    </row>
    <row r="10" spans="1:17" x14ac:dyDescent="0.25">
      <c r="B10" s="24" t="s">
        <v>34</v>
      </c>
      <c r="C10" s="25">
        <v>41559</v>
      </c>
      <c r="I10" s="24" t="s">
        <v>34</v>
      </c>
      <c r="J10" s="25">
        <v>5516</v>
      </c>
    </row>
    <row r="11" spans="1:17" x14ac:dyDescent="0.25">
      <c r="B11" s="29" t="s">
        <v>5</v>
      </c>
      <c r="C11" s="25">
        <v>41559</v>
      </c>
      <c r="I11" s="29" t="s">
        <v>8</v>
      </c>
      <c r="J11" s="25">
        <v>5516</v>
      </c>
    </row>
    <row r="12" spans="1:17" x14ac:dyDescent="0.25">
      <c r="B12" s="24" t="s">
        <v>37</v>
      </c>
      <c r="C12" s="25">
        <v>43568</v>
      </c>
      <c r="I12" s="24" t="s">
        <v>37</v>
      </c>
      <c r="J12" s="25">
        <v>7987</v>
      </c>
    </row>
    <row r="13" spans="1:17" x14ac:dyDescent="0.25">
      <c r="B13" s="29" t="s">
        <v>7</v>
      </c>
      <c r="C13" s="25">
        <v>43568</v>
      </c>
      <c r="I13" s="29" t="s">
        <v>10</v>
      </c>
      <c r="J13" s="25">
        <v>7987</v>
      </c>
    </row>
    <row r="14" spans="1:17" x14ac:dyDescent="0.25">
      <c r="B14" s="24" t="s">
        <v>39</v>
      </c>
      <c r="C14" s="25">
        <v>45752</v>
      </c>
      <c r="I14" s="24" t="s">
        <v>39</v>
      </c>
      <c r="J14" s="25">
        <v>3976</v>
      </c>
    </row>
    <row r="15" spans="1:17" x14ac:dyDescent="0.25">
      <c r="B15" s="29" t="s">
        <v>2</v>
      </c>
      <c r="C15" s="25">
        <v>45752</v>
      </c>
      <c r="I15" s="29" t="s">
        <v>41</v>
      </c>
      <c r="J15" s="25">
        <v>3976</v>
      </c>
    </row>
    <row r="16" spans="1:17" x14ac:dyDescent="0.25">
      <c r="B16" s="24" t="s">
        <v>35</v>
      </c>
      <c r="C16" s="25">
        <v>38325</v>
      </c>
      <c r="I16" s="24" t="s">
        <v>35</v>
      </c>
      <c r="J16" s="25">
        <v>2142</v>
      </c>
    </row>
    <row r="17" spans="2:10" x14ac:dyDescent="0.25">
      <c r="B17" s="29" t="s">
        <v>40</v>
      </c>
      <c r="C17" s="25">
        <v>38325</v>
      </c>
      <c r="I17" s="29" t="s">
        <v>2</v>
      </c>
      <c r="J17" s="25">
        <v>2142</v>
      </c>
    </row>
    <row r="18" spans="2:10" x14ac:dyDescent="0.25">
      <c r="B18" s="24" t="s">
        <v>66</v>
      </c>
      <c r="C18" s="25">
        <v>234045</v>
      </c>
      <c r="I18" s="24" t="s">
        <v>66</v>
      </c>
      <c r="J18" s="25">
        <v>30709</v>
      </c>
    </row>
  </sheetData>
  <mergeCells count="1">
    <mergeCell ref="A1:Q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opLeftCell="B1" zoomScale="105" zoomScaleNormal="105" workbookViewId="0">
      <selection activeCell="K13" sqref="K13"/>
    </sheetView>
  </sheetViews>
  <sheetFormatPr defaultRowHeight="15" x14ac:dyDescent="0.25"/>
  <cols>
    <col min="3" max="3" width="20.28515625" customWidth="1"/>
    <col min="4" max="4" width="16.85546875" customWidth="1"/>
    <col min="5" max="6" width="16.85546875" bestFit="1" customWidth="1"/>
  </cols>
  <sheetData>
    <row r="1" spans="1:19" ht="28.5" x14ac:dyDescent="0.45">
      <c r="A1" s="52" t="s">
        <v>78</v>
      </c>
      <c r="B1" s="52"/>
      <c r="C1" s="52"/>
      <c r="D1" s="52"/>
      <c r="E1" s="52"/>
      <c r="F1" s="52"/>
      <c r="G1" s="52"/>
      <c r="H1" s="52"/>
      <c r="I1" s="52"/>
      <c r="J1" s="52"/>
      <c r="K1" s="52"/>
      <c r="L1" s="52"/>
      <c r="M1" s="52"/>
      <c r="N1" s="52"/>
      <c r="O1" s="52"/>
      <c r="P1" s="52"/>
      <c r="Q1" s="52"/>
      <c r="R1" s="52"/>
      <c r="S1" s="52"/>
    </row>
    <row r="4" spans="1:19" x14ac:dyDescent="0.25">
      <c r="C4" s="33" t="s">
        <v>65</v>
      </c>
      <c r="D4" s="4" t="s">
        <v>79</v>
      </c>
    </row>
    <row r="5" spans="1:19" x14ac:dyDescent="0.25">
      <c r="C5" s="24" t="s">
        <v>14</v>
      </c>
      <c r="D5" s="27">
        <v>19525.600000000002</v>
      </c>
    </row>
    <row r="6" spans="1:19" x14ac:dyDescent="0.25">
      <c r="C6" s="24" t="s">
        <v>30</v>
      </c>
      <c r="D6" s="27">
        <v>25899.020000000011</v>
      </c>
    </row>
    <row r="7" spans="1:19" x14ac:dyDescent="0.25">
      <c r="C7" s="24" t="s">
        <v>24</v>
      </c>
      <c r="D7" s="27">
        <v>30189.32</v>
      </c>
    </row>
    <row r="8" spans="1:19" x14ac:dyDescent="0.25">
      <c r="C8" s="24" t="s">
        <v>19</v>
      </c>
      <c r="D8" s="27">
        <v>29800.160000000003</v>
      </c>
    </row>
    <row r="9" spans="1:19" x14ac:dyDescent="0.25">
      <c r="C9" s="24" t="s">
        <v>22</v>
      </c>
      <c r="D9" s="27">
        <v>46234.960000000006</v>
      </c>
    </row>
    <row r="10" spans="1:19" x14ac:dyDescent="0.25">
      <c r="C10" s="24" t="s">
        <v>4</v>
      </c>
      <c r="D10" s="27">
        <v>14946.919999999998</v>
      </c>
    </row>
    <row r="11" spans="1:19" x14ac:dyDescent="0.25">
      <c r="C11" s="24" t="s">
        <v>26</v>
      </c>
      <c r="D11" s="27">
        <v>58277.8</v>
      </c>
    </row>
    <row r="12" spans="1:19" x14ac:dyDescent="0.25">
      <c r="C12" s="24" t="s">
        <v>28</v>
      </c>
      <c r="D12" s="27">
        <v>39084.340000000004</v>
      </c>
    </row>
    <row r="13" spans="1:19" x14ac:dyDescent="0.25">
      <c r="C13" s="24" t="s">
        <v>32</v>
      </c>
      <c r="D13" s="27">
        <v>52063.35</v>
      </c>
    </row>
    <row r="14" spans="1:19" x14ac:dyDescent="0.25">
      <c r="C14" s="24" t="s">
        <v>18</v>
      </c>
      <c r="D14" s="27">
        <v>40814.559999999998</v>
      </c>
    </row>
    <row r="15" spans="1:19" x14ac:dyDescent="0.25">
      <c r="C15" s="24" t="s">
        <v>17</v>
      </c>
      <c r="D15" s="27">
        <v>56471.590000000004</v>
      </c>
    </row>
    <row r="16" spans="1:19" x14ac:dyDescent="0.25">
      <c r="C16" s="24" t="s">
        <v>23</v>
      </c>
      <c r="D16" s="27">
        <v>44884.12</v>
      </c>
    </row>
    <row r="17" spans="3:4" x14ac:dyDescent="0.25">
      <c r="C17" s="24" t="s">
        <v>29</v>
      </c>
      <c r="D17" s="27">
        <v>36700.840000000004</v>
      </c>
    </row>
    <row r="18" spans="3:4" x14ac:dyDescent="0.25">
      <c r="C18" s="24" t="s">
        <v>13</v>
      </c>
      <c r="D18" s="27">
        <v>29721.27</v>
      </c>
    </row>
    <row r="19" spans="3:4" x14ac:dyDescent="0.25">
      <c r="C19" s="24" t="s">
        <v>16</v>
      </c>
      <c r="D19" s="27">
        <v>43177.340000000004</v>
      </c>
    </row>
    <row r="20" spans="3:4" x14ac:dyDescent="0.25">
      <c r="C20" s="24" t="s">
        <v>20</v>
      </c>
      <c r="D20" s="27">
        <v>31390.480000000003</v>
      </c>
    </row>
    <row r="21" spans="3:4" x14ac:dyDescent="0.25">
      <c r="C21" s="24" t="s">
        <v>27</v>
      </c>
      <c r="D21" s="27">
        <v>19572.14</v>
      </c>
    </row>
    <row r="22" spans="3:4" x14ac:dyDescent="0.25">
      <c r="C22" s="24" t="s">
        <v>33</v>
      </c>
      <c r="D22" s="27">
        <v>46226.020000000004</v>
      </c>
    </row>
    <row r="23" spans="3:4" x14ac:dyDescent="0.25">
      <c r="C23" s="24" t="s">
        <v>15</v>
      </c>
      <c r="D23" s="27">
        <v>50988.91</v>
      </c>
    </row>
    <row r="24" spans="3:4" x14ac:dyDescent="0.25">
      <c r="C24" s="24" t="s">
        <v>31</v>
      </c>
      <c r="D24" s="27">
        <v>29518.43</v>
      </c>
    </row>
    <row r="25" spans="3:4" x14ac:dyDescent="0.25">
      <c r="C25" s="24" t="s">
        <v>21</v>
      </c>
      <c r="D25" s="27">
        <v>26000</v>
      </c>
    </row>
    <row r="26" spans="3:4" x14ac:dyDescent="0.25">
      <c r="C26" s="24" t="s">
        <v>25</v>
      </c>
      <c r="D26" s="27">
        <v>29678.099999999995</v>
      </c>
    </row>
    <row r="27" spans="3:4" x14ac:dyDescent="0.25">
      <c r="C27" s="24" t="s">
        <v>66</v>
      </c>
      <c r="D27" s="27">
        <v>801165.26999999979</v>
      </c>
    </row>
  </sheetData>
  <mergeCells count="1">
    <mergeCell ref="A1:S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Stats</vt:lpstr>
      <vt:lpstr>EDA</vt:lpstr>
      <vt:lpstr>Report 1</vt:lpstr>
      <vt:lpstr>Report1(Pivot)</vt:lpstr>
      <vt:lpstr>Top 5 Products</vt:lpstr>
      <vt:lpstr>Anomaly Detection</vt:lpstr>
      <vt:lpstr>SalesPerson by Country</vt:lpstr>
      <vt:lpstr>Profit by Product</vt:lpstr>
      <vt:lpstr>Dynamic Country-level report</vt:lpstr>
      <vt:lpstr>Products to Discontinue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2021-03-14T20:21:32Z</dcterms:created>
  <dcterms:modified xsi:type="dcterms:W3CDTF">2023-05-15T18:31:24Z</dcterms:modified>
</cp:coreProperties>
</file>