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/>
  <xr:revisionPtr revIDLastSave="0" documentId="13_ncr:1_{A47AA320-06BD-42F1-9772-12203304250E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Dissolvedgasprop" sheetId="6" r:id="rId1"/>
    <sheet name="Liquidprop" sheetId="8" r:id="rId2"/>
    <sheet name="Pressureprofile" sheetId="1" r:id="rId3"/>
    <sheet name="Modelparam" sheetId="7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M33" i="7"/>
  <c r="M32" i="7" l="1"/>
  <c r="M31" i="7"/>
  <c r="M30" i="7"/>
  <c r="B1" i="1" l="1"/>
  <c r="E6" i="1" l="1"/>
  <c r="E7" i="1"/>
  <c r="B23" i="1" l="1"/>
  <c r="B19" i="1" s="1"/>
  <c r="B2" i="1" l="1"/>
  <c r="J26" i="1" s="1"/>
  <c r="B12" i="1" l="1"/>
  <c r="J6" i="1" l="1"/>
  <c r="B6" i="1" s="1"/>
  <c r="C8" i="1"/>
  <c r="B2" i="7" l="1"/>
  <c r="B11" i="7" l="1"/>
  <c r="G27" i="1" l="1"/>
</calcChain>
</file>

<file path=xl/sharedStrings.xml><?xml version="1.0" encoding="utf-8"?>
<sst xmlns="http://schemas.openxmlformats.org/spreadsheetml/2006/main" count="95" uniqueCount="81">
  <si>
    <t>Surface Tension, (N/m)</t>
  </si>
  <si>
    <t>Properties</t>
  </si>
  <si>
    <t>Frequency, (kHz)</t>
  </si>
  <si>
    <t xml:space="preserve">Species Name </t>
  </si>
  <si>
    <t>Nitrogen</t>
  </si>
  <si>
    <t>Water</t>
  </si>
  <si>
    <t>Degrees of freedom - fi, (-)</t>
  </si>
  <si>
    <t>Kinetic diameter, (m)</t>
  </si>
  <si>
    <t>θ1, (K)</t>
  </si>
  <si>
    <t>θ2, (K)</t>
  </si>
  <si>
    <t>θ3, (K)</t>
  </si>
  <si>
    <t>Acoustic Cavitation</t>
  </si>
  <si>
    <t>Hydrodynamic Cavitation</t>
  </si>
  <si>
    <t>Initial Radius of the bubble, (m)</t>
  </si>
  <si>
    <t>Initial Radius of the bubble, (microns)</t>
  </si>
  <si>
    <t>Speed of sound in medium, (m/s)</t>
  </si>
  <si>
    <t>Initial bubble wall velocity, (m/s)</t>
  </si>
  <si>
    <t>Initial Temperature, (K)</t>
  </si>
  <si>
    <t>Molecular Weight, (kg/kgmol)</t>
  </si>
  <si>
    <t>ϵ/k, (K)</t>
  </si>
  <si>
    <t>t-start, (s)</t>
  </si>
  <si>
    <t>t-end, (s)</t>
  </si>
  <si>
    <t xml:space="preserve">Choice - Include (1), Not included (0)
</t>
  </si>
  <si>
    <t>Parameter</t>
  </si>
  <si>
    <t>Keller Miksis correction</t>
  </si>
  <si>
    <t>Diffusion of species</t>
  </si>
  <si>
    <t>Temperature</t>
  </si>
  <si>
    <t>Diffusion of water</t>
  </si>
  <si>
    <t xml:space="preserve">Including AC (1) /HC (2) ? </t>
  </si>
  <si>
    <t>Initial conditions</t>
  </si>
  <si>
    <t>Inclusion of correction factors</t>
  </si>
  <si>
    <t xml:space="preserve">Cavitation Device </t>
  </si>
  <si>
    <t>Ambient Temperature, (K)</t>
  </si>
  <si>
    <t>Ambient Pressure, (Pa)</t>
  </si>
  <si>
    <t xml:space="preserve">Absolute tolerance </t>
  </si>
  <si>
    <t>Relative tolerance</t>
  </si>
  <si>
    <t>Vapor pressure, (Pa)</t>
  </si>
  <si>
    <t>AC</t>
  </si>
  <si>
    <t>No. of cycles</t>
  </si>
  <si>
    <t>End time , (s)</t>
  </si>
  <si>
    <t>Vapor Pressure, (Pa)</t>
  </si>
  <si>
    <t>This is calculated from the formula - Pv = 133.32 * exp (20.386 - 5132/T)</t>
  </si>
  <si>
    <t>Copied from B23; Override by specifying custom value</t>
  </si>
  <si>
    <t>Q - Flow rate (m3/hr)</t>
  </si>
  <si>
    <t>Data copying onto Excel</t>
  </si>
  <si>
    <r>
      <t>Mole fraction of N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 (Body)"/>
      </rPr>
      <t xml:space="preserve"> in bubble, (-)</t>
    </r>
  </si>
  <si>
    <r>
      <t>Mole fraction of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 (Body)"/>
      </rPr>
      <t>O in bubble, (-)</t>
    </r>
  </si>
  <si>
    <r>
      <t>Correction terms in C</t>
    </r>
    <r>
      <rPr>
        <vertAlign val="subscript"/>
        <sz val="12"/>
        <color theme="1"/>
        <rFont val="Calibri (Body)"/>
      </rPr>
      <t>v,i</t>
    </r>
  </si>
  <si>
    <r>
      <t>Correction terms in U</t>
    </r>
    <r>
      <rPr>
        <vertAlign val="subscript"/>
        <sz val="12"/>
        <color theme="1"/>
        <rFont val="Calibri (Body)"/>
      </rPr>
      <t>i</t>
    </r>
  </si>
  <si>
    <r>
      <t>P</t>
    </r>
    <r>
      <rPr>
        <vertAlign val="subscript"/>
        <sz val="12"/>
        <color theme="1"/>
        <rFont val="Calibri (Body)"/>
      </rPr>
      <t>0</t>
    </r>
    <r>
      <rPr>
        <sz val="12"/>
        <color theme="1"/>
        <rFont val="Calibri (Body)"/>
      </rPr>
      <t xml:space="preserve"> - Ambient Pressure, (Pa)</t>
    </r>
  </si>
  <si>
    <r>
      <t>P</t>
    </r>
    <r>
      <rPr>
        <vertAlign val="subscript"/>
        <sz val="12"/>
        <color theme="1"/>
        <rFont val="Calibri (Body)"/>
      </rPr>
      <t>A</t>
    </r>
    <r>
      <rPr>
        <sz val="12"/>
        <color theme="1"/>
        <rFont val="Calibri (Body)"/>
      </rPr>
      <t xml:space="preserve"> - Pressure Amplitude, (Pa)</t>
    </r>
  </si>
  <si>
    <r>
      <t>P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 (Body)"/>
      </rPr>
      <t xml:space="preserve"> - Recovery Pressure, (Pa)</t>
    </r>
  </si>
  <si>
    <t>For Pressure Eqn</t>
  </si>
  <si>
    <t>For Ntot Calculation</t>
  </si>
  <si>
    <t>Hardly used</t>
  </si>
  <si>
    <t>Pinfmult</t>
  </si>
  <si>
    <t>Pamult</t>
  </si>
  <si>
    <r>
      <t>Liquid Density, (kg/m</t>
    </r>
    <r>
      <rPr>
        <vertAlign val="superscript"/>
        <sz val="11"/>
        <color theme="1"/>
        <rFont val="Calibri (Body)"/>
      </rPr>
      <t>3</t>
    </r>
    <r>
      <rPr>
        <sz val="11"/>
        <color theme="1"/>
        <rFont val="Calibri (Body)"/>
      </rPr>
      <t>)</t>
    </r>
  </si>
  <si>
    <r>
      <t>Liquid Viscosity, (Ns/m</t>
    </r>
    <r>
      <rPr>
        <vertAlign val="superscript"/>
        <sz val="11"/>
        <color theme="1"/>
        <rFont val="Calibri (Body)"/>
      </rPr>
      <t>2</t>
    </r>
    <r>
      <rPr>
        <sz val="11"/>
        <color theme="1"/>
        <rFont val="Calibri (Body)"/>
      </rPr>
      <t>)</t>
    </r>
  </si>
  <si>
    <t>HC</t>
  </si>
  <si>
    <t>eps</t>
  </si>
  <si>
    <t>Correction of Psi,i</t>
  </si>
  <si>
    <t>m3/kmol</t>
  </si>
  <si>
    <t>Ref Value#</t>
  </si>
  <si>
    <t>ideal gas</t>
  </si>
  <si>
    <t>argon</t>
  </si>
  <si>
    <t>VdW Volume Correction Factor (b) for N2</t>
  </si>
  <si>
    <t>VdW Volume Correction Factor (b) for H2O</t>
  </si>
  <si>
    <t>O2</t>
  </si>
  <si>
    <t>N2</t>
  </si>
  <si>
    <t>.H2O</t>
  </si>
  <si>
    <t>VdW Pressure Correction Factor (a) for N2</t>
  </si>
  <si>
    <t>VdW Pressure Correction Factor (a) for H2O</t>
  </si>
  <si>
    <t>(Pa-m6/kmol2)</t>
  </si>
  <si>
    <t>H2O</t>
  </si>
  <si>
    <t>VdW Volume Correction Factor (b) for Ar</t>
  </si>
  <si>
    <t>Mole fraction of Ar in bubble, (-)</t>
  </si>
  <si>
    <t>Ar</t>
  </si>
  <si>
    <t>VdW Pressure Correction Factor (a) for Ar</t>
  </si>
  <si>
    <t>Argon</t>
  </si>
  <si>
    <t xml:space="preserve">Terminate at First Collapse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</si>
</sst>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"/>
  </numFmts>
  <fonts count="7">
    <font>
      <sz val="11"/>
      <color theme="1"/>
      <name val="Calibri"/>
      <family val="2"/>
      <scheme val="minor"/>
    </font>
    <font>
      <sz val="12"/>
      <color theme="1"/>
      <name val="Calibri (Body)"/>
    </font>
    <font>
      <b/>
      <sz val="14"/>
      <color rgb="FF00B0F0"/>
      <name val="Calibri (Body)"/>
    </font>
    <font>
      <vertAlign val="subscript"/>
      <sz val="12"/>
      <color theme="1"/>
      <name val="Calibri (Body)"/>
    </font>
    <font>
      <b/>
      <sz val="12"/>
      <color theme="1"/>
      <name val="Calibri (Body)"/>
    </font>
    <font>
      <sz val="11"/>
      <color theme="1"/>
      <name val="Calibri (Body)"/>
    </font>
    <font>
      <vertAlign val="superscript"/>
      <sz val="11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D36" sqref="D36"/>
    </sheetView>
  </sheetViews>
  <sheetFormatPr defaultColWidth="9.140625" defaultRowHeight="14.25"/>
  <cols>
    <col min="1" max="1" width="19.42578125" style="9" customWidth="1"/>
    <col min="2" max="2" width="28.140625" style="9" bestFit="1" customWidth="1"/>
    <col min="3" max="3" width="30.7109375" style="9" bestFit="1" customWidth="1"/>
    <col min="4" max="4" width="24.140625" style="9" customWidth="1"/>
    <col min="5" max="5" width="19" style="9" customWidth="1"/>
    <col min="6" max="6" width="12.42578125" style="9" customWidth="1"/>
    <col min="7" max="7" width="18" style="9" customWidth="1"/>
    <col min="8" max="9" width="16" style="9" customWidth="1"/>
    <col min="10" max="10" width="17.5703125" style="9" customWidth="1"/>
    <col min="11" max="11" width="15.7109375" style="9" customWidth="1"/>
    <col min="12" max="12" width="14.28515625" style="9" customWidth="1"/>
    <col min="13" max="16384" width="9.140625" style="9"/>
  </cols>
  <sheetData>
    <row r="1" spans="1:8">
      <c r="A1" s="9" t="s">
        <v>3</v>
      </c>
      <c r="B1" s="9" t="s">
        <v>6</v>
      </c>
      <c r="C1" s="9" t="s">
        <v>18</v>
      </c>
      <c r="D1" s="9" t="s">
        <v>7</v>
      </c>
      <c r="E1" s="9" t="s">
        <v>19</v>
      </c>
      <c r="F1" s="9" t="s">
        <v>8</v>
      </c>
      <c r="G1" s="9" t="s">
        <v>9</v>
      </c>
      <c r="H1" s="9" t="s">
        <v>10</v>
      </c>
    </row>
    <row r="2" spans="1:8">
      <c r="A2" s="9" t="s">
        <v>79</v>
      </c>
      <c r="B2" s="9">
        <v>3</v>
      </c>
      <c r="C2" s="9">
        <v>40</v>
      </c>
      <c r="D2" s="13">
        <v>3.4200000000000001E-10</v>
      </c>
      <c r="E2" s="9">
        <v>124</v>
      </c>
      <c r="F2" s="9">
        <v>0</v>
      </c>
      <c r="G2" s="9">
        <v>0</v>
      </c>
      <c r="H2" s="9">
        <v>0</v>
      </c>
    </row>
    <row r="3" spans="1:8">
      <c r="A3" s="9" t="s">
        <v>4</v>
      </c>
      <c r="B3" s="9">
        <v>5</v>
      </c>
      <c r="C3" s="9">
        <v>28</v>
      </c>
      <c r="D3" s="13">
        <v>3.7980000000000002E-10</v>
      </c>
      <c r="E3" s="9">
        <v>92</v>
      </c>
      <c r="F3" s="9">
        <v>3350</v>
      </c>
      <c r="G3" s="9">
        <v>0</v>
      </c>
      <c r="H3" s="9">
        <v>0</v>
      </c>
    </row>
    <row r="4" spans="1:8">
      <c r="A4" s="9" t="s">
        <v>5</v>
      </c>
      <c r="B4" s="9">
        <v>6</v>
      </c>
      <c r="C4" s="9">
        <v>18</v>
      </c>
      <c r="D4" s="13">
        <v>2.6500000000000002E-10</v>
      </c>
      <c r="E4" s="9">
        <v>380</v>
      </c>
      <c r="F4" s="9">
        <v>2295</v>
      </c>
      <c r="G4" s="9">
        <v>5255</v>
      </c>
      <c r="H4" s="9">
        <v>5400</v>
      </c>
    </row>
    <row r="5" spans="1:8">
      <c r="D5" s="13"/>
    </row>
    <row r="11" spans="1:8">
      <c r="D11" s="13"/>
    </row>
    <row r="12" spans="1:8">
      <c r="D12" s="13"/>
    </row>
    <row r="14" spans="1:8">
      <c r="D14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C33" sqref="C33"/>
    </sheetView>
  </sheetViews>
  <sheetFormatPr defaultColWidth="9.140625" defaultRowHeight="14.25"/>
  <cols>
    <col min="1" max="1" width="38.42578125" style="9" customWidth="1"/>
    <col min="2" max="2" width="30.140625" style="9" customWidth="1"/>
    <col min="3" max="3" width="25.140625" style="9" customWidth="1"/>
    <col min="4" max="4" width="25.5703125" style="9" customWidth="1"/>
    <col min="5" max="5" width="20.42578125" style="9" customWidth="1"/>
    <col min="6" max="6" width="24.7109375" style="9" customWidth="1"/>
    <col min="7" max="7" width="16.85546875" style="9" customWidth="1"/>
    <col min="8" max="16384" width="9.140625" style="9"/>
  </cols>
  <sheetData>
    <row r="1" spans="1:5">
      <c r="A1" s="9" t="s">
        <v>1</v>
      </c>
      <c r="B1" s="9" t="s">
        <v>5</v>
      </c>
    </row>
    <row r="2" spans="1:5" ht="16.5">
      <c r="A2" s="9" t="s">
        <v>57</v>
      </c>
      <c r="B2" s="9">
        <v>1000</v>
      </c>
    </row>
    <row r="3" spans="1:5" ht="16.5">
      <c r="A3" s="9" t="s">
        <v>58</v>
      </c>
      <c r="B3" s="13">
        <v>1E-3</v>
      </c>
    </row>
    <row r="4" spans="1:5">
      <c r="A4" s="9" t="s">
        <v>0</v>
      </c>
      <c r="B4" s="9">
        <v>7.1999999999999995E-2</v>
      </c>
      <c r="D4" s="12"/>
      <c r="E4" s="12"/>
    </row>
    <row r="5" spans="1:5">
      <c r="A5" s="9" t="s">
        <v>15</v>
      </c>
      <c r="B5" s="9">
        <v>1481</v>
      </c>
    </row>
    <row r="9" spans="1:5">
      <c r="D9" s="14"/>
    </row>
    <row r="10" spans="1:5">
      <c r="D10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"/>
  <sheetViews>
    <sheetView zoomScale="80" zoomScaleNormal="80" workbookViewId="0">
      <selection activeCell="J28" sqref="J28"/>
    </sheetView>
  </sheetViews>
  <sheetFormatPr defaultColWidth="9.140625" defaultRowHeight="15"/>
  <cols>
    <col min="1" max="1" width="37.7109375" style="1" customWidth="1"/>
    <col min="2" max="2" width="27.28515625" style="1" customWidth="1"/>
    <col min="3" max="3" width="30.85546875" style="1" customWidth="1"/>
    <col min="4" max="4" width="33.85546875" style="1" customWidth="1"/>
    <col min="5" max="5" width="22.140625" style="1" bestFit="1" customWidth="1"/>
    <col min="6" max="6" width="11.5703125" style="1" customWidth="1"/>
    <col min="7" max="8" width="9.140625" style="1"/>
    <col min="9" max="9" width="15" style="1" customWidth="1"/>
    <col min="10" max="10" width="13.85546875" style="1" customWidth="1"/>
    <col min="11" max="12" width="9.140625" style="1"/>
    <col min="13" max="13" width="10.85546875" style="1" bestFit="1" customWidth="1"/>
    <col min="14" max="16384" width="9.140625" style="1"/>
  </cols>
  <sheetData>
    <row r="1" spans="1:13">
      <c r="A1" s="1" t="s">
        <v>32</v>
      </c>
      <c r="B1" s="18">
        <f>Modelparam!B4</f>
        <v>300</v>
      </c>
    </row>
    <row r="2" spans="1:13" ht="15.75">
      <c r="A2" s="1" t="s">
        <v>33</v>
      </c>
      <c r="B2" s="10">
        <f>B19</f>
        <v>3540.7207488462536</v>
      </c>
      <c r="C2" s="6" t="s">
        <v>53</v>
      </c>
    </row>
    <row r="4" spans="1:13">
      <c r="A4" s="1" t="s">
        <v>11</v>
      </c>
    </row>
    <row r="5" spans="1:13" ht="19.5">
      <c r="A5" s="1" t="s">
        <v>49</v>
      </c>
      <c r="B5" s="10">
        <f>J5*B19</f>
        <v>101325</v>
      </c>
      <c r="C5" s="6" t="s">
        <v>52</v>
      </c>
      <c r="D5" s="1" t="s">
        <v>38</v>
      </c>
      <c r="E5" s="1">
        <v>5</v>
      </c>
      <c r="I5" s="1" t="s">
        <v>55</v>
      </c>
      <c r="J5" s="17">
        <v>28.617054884381048</v>
      </c>
    </row>
    <row r="6" spans="1:13" ht="19.5">
      <c r="A6" s="1" t="s">
        <v>50</v>
      </c>
      <c r="B6" s="10">
        <f>J6*B19</f>
        <v>121590</v>
      </c>
      <c r="D6" s="1" t="s">
        <v>39</v>
      </c>
      <c r="E6" s="8">
        <f>E5/(B7*1000)</f>
        <v>1.8867924528301886E-4</v>
      </c>
      <c r="I6" s="1" t="s">
        <v>56</v>
      </c>
      <c r="J6" s="7">
        <f>J5*M6</f>
        <v>34.340465861257258</v>
      </c>
      <c r="L6" s="1" t="s">
        <v>60</v>
      </c>
      <c r="M6" s="17">
        <v>1.2</v>
      </c>
    </row>
    <row r="7" spans="1:13">
      <c r="A7" s="1" t="s">
        <v>2</v>
      </c>
      <c r="B7" s="16">
        <v>26.5</v>
      </c>
      <c r="E7" s="1">
        <f>E5/(B7*1000)</f>
        <v>1.8867924528301886E-4</v>
      </c>
    </row>
    <row r="8" spans="1:13">
      <c r="C8" s="1">
        <f>1/(B7*1000)</f>
        <v>3.7735849056603776E-5</v>
      </c>
    </row>
    <row r="9" spans="1:13">
      <c r="A9" s="1" t="s">
        <v>12</v>
      </c>
    </row>
    <row r="10" spans="1:13" ht="15.75">
      <c r="A10" s="1" t="s">
        <v>36</v>
      </c>
      <c r="B10" s="10">
        <v>4200</v>
      </c>
      <c r="C10" s="11" t="s">
        <v>54</v>
      </c>
    </row>
    <row r="11" spans="1:13" ht="19.5">
      <c r="A11" s="1" t="s">
        <v>51</v>
      </c>
      <c r="B11" s="1">
        <v>101325</v>
      </c>
      <c r="C11" s="6"/>
    </row>
    <row r="12" spans="1:13">
      <c r="A12" s="1" t="s">
        <v>43</v>
      </c>
      <c r="B12" s="1">
        <f>67*3600/1000000</f>
        <v>0.2412</v>
      </c>
    </row>
    <row r="13" spans="1:13">
      <c r="E13" s="9"/>
    </row>
    <row r="14" spans="1:13" ht="18">
      <c r="A14" s="1" t="s">
        <v>28</v>
      </c>
      <c r="B14" s="1">
        <v>1</v>
      </c>
      <c r="C14" s="3" t="s">
        <v>31</v>
      </c>
    </row>
    <row r="19" spans="1:10">
      <c r="A19" s="1" t="s">
        <v>40</v>
      </c>
      <c r="B19" s="10">
        <f>B23</f>
        <v>3540.7207488462536</v>
      </c>
    </row>
    <row r="20" spans="1:10" ht="15.75">
      <c r="B20" s="6" t="s">
        <v>42</v>
      </c>
    </row>
    <row r="23" spans="1:10">
      <c r="A23" s="1" t="s">
        <v>40</v>
      </c>
      <c r="B23" s="5">
        <f>133.32*EXP(20.386 - (5132/B1))</f>
        <v>3540.7207488462536</v>
      </c>
    </row>
    <row r="24" spans="1:10" ht="15.75">
      <c r="B24" s="6" t="s">
        <v>41</v>
      </c>
    </row>
    <row r="26" spans="1:10">
      <c r="H26" s="1">
        <v>1</v>
      </c>
      <c r="I26" s="1">
        <v>101325</v>
      </c>
      <c r="J26" s="1">
        <f>I26/B2</f>
        <v>28.617054884381048</v>
      </c>
    </row>
    <row r="27" spans="1:10">
      <c r="G27" s="1">
        <f>B6/B5</f>
        <v>1.2</v>
      </c>
    </row>
    <row r="33" spans="2:4">
      <c r="B33" s="7"/>
      <c r="D33" s="7"/>
    </row>
    <row r="34" spans="2:4">
      <c r="B34" s="15"/>
      <c r="D34" s="10"/>
    </row>
    <row r="37" spans="2:4">
      <c r="C37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7"/>
  <sheetViews>
    <sheetView tabSelected="1" zoomScale="80" zoomScaleNormal="80" workbookViewId="0">
      <selection activeCell="I33" sqref="I33"/>
    </sheetView>
  </sheetViews>
  <sheetFormatPr defaultColWidth="9.140625" defaultRowHeight="15"/>
  <cols>
    <col min="1" max="1" width="46.85546875" style="1" customWidth="1"/>
    <col min="2" max="2" width="17.85546875" style="1" customWidth="1"/>
    <col min="3" max="3" width="16.140625" style="1" customWidth="1"/>
    <col min="4" max="4" width="20.5703125" style="1" customWidth="1"/>
    <col min="5" max="5" width="18" style="1" customWidth="1"/>
    <col min="6" max="6" width="12.5703125" style="1" customWidth="1"/>
    <col min="7" max="7" width="23" style="1" customWidth="1"/>
    <col min="8" max="8" width="46.7109375" style="1" bestFit="1" customWidth="1"/>
    <col min="9" max="9" width="16.85546875" style="1" customWidth="1"/>
    <col min="10" max="10" width="16.5703125" style="1" bestFit="1" customWidth="1"/>
    <col min="11" max="17" width="9.140625" style="1"/>
    <col min="18" max="18" width="15.5703125" style="1" bestFit="1" customWidth="1"/>
    <col min="19" max="16384" width="9.140625" style="1"/>
  </cols>
  <sheetData>
    <row r="1" spans="1:6">
      <c r="A1" s="1" t="s">
        <v>14</v>
      </c>
      <c r="B1" s="18">
        <v>4.5</v>
      </c>
    </row>
    <row r="2" spans="1:6">
      <c r="A2" s="1" t="s">
        <v>13</v>
      </c>
      <c r="B2" s="18">
        <f>B1/10^6</f>
        <v>4.5000000000000001E-6</v>
      </c>
    </row>
    <row r="3" spans="1:6">
      <c r="A3" s="1" t="s">
        <v>16</v>
      </c>
      <c r="B3" s="18">
        <v>0</v>
      </c>
    </row>
    <row r="4" spans="1:6" ht="18">
      <c r="A4" s="2" t="s">
        <v>17</v>
      </c>
      <c r="B4" s="19">
        <v>300</v>
      </c>
      <c r="F4" s="3" t="s">
        <v>29</v>
      </c>
    </row>
    <row r="5" spans="1:6">
      <c r="A5" s="1" t="s">
        <v>76</v>
      </c>
      <c r="B5" s="18">
        <v>0.99990000000000001</v>
      </c>
    </row>
    <row r="6" spans="1:6" ht="19.5">
      <c r="A6" s="1" t="s">
        <v>45</v>
      </c>
      <c r="B6" s="18">
        <v>1E-4</v>
      </c>
    </row>
    <row r="7" spans="1:6" ht="19.5">
      <c r="A7" s="1" t="s">
        <v>46</v>
      </c>
      <c r="B7" s="18">
        <v>0</v>
      </c>
    </row>
    <row r="10" spans="1:6" ht="18">
      <c r="A10" s="1" t="s">
        <v>20</v>
      </c>
      <c r="B10" s="1">
        <v>0</v>
      </c>
      <c r="F10" s="3"/>
    </row>
    <row r="11" spans="1:6">
      <c r="A11" s="1" t="s">
        <v>21</v>
      </c>
      <c r="B11" s="8">
        <f>Pressureprofile!E6</f>
        <v>1.8867924528301886E-4</v>
      </c>
      <c r="C11" s="1" t="s">
        <v>37</v>
      </c>
    </row>
    <row r="12" spans="1:6">
      <c r="A12" s="1" t="s">
        <v>21</v>
      </c>
      <c r="B12" s="8">
        <v>1.6000000000000001E-3</v>
      </c>
      <c r="C12" s="1" t="s">
        <v>59</v>
      </c>
    </row>
    <row r="15" spans="1:6" ht="18">
      <c r="F15" s="3"/>
    </row>
    <row r="19" spans="1:13" ht="60">
      <c r="A19" s="2" t="s">
        <v>23</v>
      </c>
      <c r="B19" s="4" t="s">
        <v>22</v>
      </c>
    </row>
    <row r="20" spans="1:13">
      <c r="A20" s="2" t="s">
        <v>24</v>
      </c>
      <c r="B20" s="2">
        <v>1</v>
      </c>
    </row>
    <row r="21" spans="1:13">
      <c r="A21" s="2" t="s">
        <v>25</v>
      </c>
      <c r="B21" s="2">
        <v>0</v>
      </c>
    </row>
    <row r="22" spans="1:13" ht="18">
      <c r="A22" s="2" t="s">
        <v>26</v>
      </c>
      <c r="B22" s="2">
        <v>1</v>
      </c>
      <c r="F22" s="3" t="s">
        <v>30</v>
      </c>
    </row>
    <row r="23" spans="1:13" ht="19.5">
      <c r="A23" s="2" t="s">
        <v>47</v>
      </c>
      <c r="B23" s="2">
        <v>1</v>
      </c>
    </row>
    <row r="24" spans="1:13" ht="19.5">
      <c r="A24" s="1" t="s">
        <v>48</v>
      </c>
      <c r="B24" s="1">
        <v>1</v>
      </c>
    </row>
    <row r="25" spans="1:13">
      <c r="A25" s="1" t="s">
        <v>27</v>
      </c>
      <c r="B25" s="5">
        <v>1</v>
      </c>
    </row>
    <row r="26" spans="1:13">
      <c r="A26" s="1" t="s">
        <v>61</v>
      </c>
      <c r="B26" s="1">
        <v>1</v>
      </c>
    </row>
    <row r="27" spans="1:13">
      <c r="A27" s="1" t="s">
        <v>80</v>
      </c>
      <c r="B27" s="1">
        <v>0</v>
      </c>
    </row>
    <row r="28" spans="1:13">
      <c r="A28" s="1" t="s">
        <v>34</v>
      </c>
      <c r="B28" s="8">
        <v>1.0000000000000001E-5</v>
      </c>
      <c r="E28" s="1" t="s">
        <v>63</v>
      </c>
      <c r="L28" s="1" t="s">
        <v>63</v>
      </c>
    </row>
    <row r="29" spans="1:13">
      <c r="A29" s="1" t="s">
        <v>35</v>
      </c>
      <c r="B29" s="8">
        <v>1.0000000000000001E-5</v>
      </c>
    </row>
    <row r="30" spans="1:13">
      <c r="A30" s="1" t="s">
        <v>75</v>
      </c>
      <c r="B30" s="1">
        <v>0</v>
      </c>
      <c r="C30" s="1" t="s">
        <v>62</v>
      </c>
      <c r="E30" s="1" t="s">
        <v>65</v>
      </c>
      <c r="F30" s="1">
        <v>3.2000000000000001E-2</v>
      </c>
      <c r="G30" s="1" t="s">
        <v>62</v>
      </c>
      <c r="H30" s="1" t="s">
        <v>78</v>
      </c>
      <c r="I30" s="1">
        <v>0</v>
      </c>
      <c r="J30" s="1" t="s">
        <v>73</v>
      </c>
      <c r="L30" s="1" t="s">
        <v>68</v>
      </c>
      <c r="M30" s="1">
        <f>1.382*101325</f>
        <v>140031.15</v>
      </c>
    </row>
    <row r="31" spans="1:13">
      <c r="A31" s="1" t="s">
        <v>66</v>
      </c>
      <c r="B31" s="1">
        <v>0</v>
      </c>
      <c r="C31" s="1" t="s">
        <v>62</v>
      </c>
      <c r="E31" s="1" t="s">
        <v>64</v>
      </c>
      <c r="F31" s="1">
        <v>0</v>
      </c>
      <c r="H31" s="1" t="s">
        <v>71</v>
      </c>
      <c r="I31" s="1">
        <v>0</v>
      </c>
      <c r="J31" s="1" t="s">
        <v>73</v>
      </c>
      <c r="L31" s="1" t="s">
        <v>69</v>
      </c>
      <c r="M31" s="1">
        <f>1.37*101325</f>
        <v>138815.25</v>
      </c>
    </row>
    <row r="32" spans="1:13">
      <c r="A32" s="1" t="s">
        <v>67</v>
      </c>
      <c r="B32" s="1">
        <v>0</v>
      </c>
      <c r="C32" s="1" t="s">
        <v>62</v>
      </c>
      <c r="E32" s="1" t="s">
        <v>68</v>
      </c>
      <c r="F32" s="1">
        <v>3.1899999999999998E-2</v>
      </c>
      <c r="G32" s="1" t="s">
        <v>62</v>
      </c>
      <c r="H32" s="1" t="s">
        <v>72</v>
      </c>
      <c r="I32" s="1">
        <v>0</v>
      </c>
      <c r="J32" s="1" t="s">
        <v>73</v>
      </c>
      <c r="L32" s="1" t="s">
        <v>74</v>
      </c>
      <c r="M32" s="1">
        <f>5.537*101325</f>
        <v>561036.52500000002</v>
      </c>
    </row>
    <row r="33" spans="1:13">
      <c r="E33" s="1" t="s">
        <v>69</v>
      </c>
      <c r="F33" s="1">
        <v>3.8699999999999998E-2</v>
      </c>
      <c r="G33" s="1" t="s">
        <v>62</v>
      </c>
      <c r="L33" s="1" t="s">
        <v>77</v>
      </c>
      <c r="M33" s="1">
        <f>1.355*101325</f>
        <v>137295.375</v>
      </c>
    </row>
    <row r="34" spans="1:13">
      <c r="E34" s="1" t="s">
        <v>70</v>
      </c>
      <c r="F34" s="1">
        <v>3.0499999999999999E-2</v>
      </c>
      <c r="G34" s="1" t="s">
        <v>62</v>
      </c>
    </row>
    <row r="37" spans="1:13">
      <c r="A37" s="1" t="s">
        <v>44</v>
      </c>
      <c r="B37" s="1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0 3 7 q U P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D T f u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3 7 q U C i K R 7 g O A A A A E Q A A A B M A H A B G b 3 J t d W x h c y 9 T Z W N 0 a W 9 u M S 5 t I K I Y A C i g F A A A A A A A A A A A A A A A A A A A A A A A A A A A A C t O T S 7 J z M 9 T C I b Q h t Y A U E s B A i 0 A F A A C A A g A 0 3 7 q U P C j b 7 C p A A A A + A A A A B I A A A A A A A A A A A A A A A A A A A A A A E N v b m Z p Z y 9 Q Y W N r Y W d l L n h t b F B L A Q I t A B Q A A g A I A N N + 6 l A P y u m r p A A A A O k A A A A T A A A A A A A A A A A A A A A A A P U A A A B b Q 2 9 u d G V u d F 9 U e X B l c 1 0 u e G 1 s U E s B A i 0 A F A A C A A g A 0 3 7 q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r z J w H V E 1 F C v m 7 4 2 T 6 w h 9 M A A A A A A g A A A A A A E G Y A A A A B A A A g A A A A e m o o T H E Z W y M s T q 1 i e b 0 I a u S x v J n p 4 J I Y / v + n 4 5 l r p 8 c A A A A A D o A A A A A C A A A g A A A A J K N 9 / F T Y E i T 5 5 e 4 o g z M K S P B o q u Y z / u U K / I t l 4 e 7 H J L F Q A A A A o S V Z o J + i m + z m p g + a I B a i j B 3 m 2 C q r r x 6 H E 4 l W A R u G T E d z Y m b W I 7 Q C b l o M Z r E 4 f R c t V 9 9 4 Y d Y W o N / Q 3 k A M G d 9 r g a i M x 8 + l P 3 L Z 9 2 s 8 c v p L H o 1 A A A A A C q F g x C x j A s R g Y X c G W c 6 G + 5 0 F B 6 9 G X T a j l T 5 d 1 Z e n W 1 r Z J n L a / n t O j C M W x M / X H 4 e w F C r 8 3 o C E a y E n T x 4 g h O j b y A = = < / D a t a M a s h u p > 
</file>

<file path=customXml/itemProps1.xml><?xml version="1.0" encoding="utf-8"?>
<ds:datastoreItem xmlns:ds="http://schemas.openxmlformats.org/officeDocument/2006/customXml" ds:itemID="{DD4D108C-10D3-4C03-8D9C-196BB83763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Dissolvedgasprop</vt:lpstr>
      <vt:lpstr>Liquidprop</vt:lpstr>
      <vt:lpstr>Pressureprofile</vt:lpstr>
      <vt:lpstr>Modelparam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2020-08-26T14:09:21Z</dcterms:modified>
</cp:coreProperties>
</file>