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t\Documents\GitHub\work\15062025\"/>
    </mc:Choice>
  </mc:AlternateContent>
  <xr:revisionPtr revIDLastSave="0" documentId="13_ncr:1_{389322FF-3DCA-4AD4-90C6-6CB5804415E2}" xr6:coauthVersionLast="36" xr6:coauthVersionMax="36" xr10:uidLastSave="{00000000-0000-0000-0000-000000000000}"/>
  <bookViews>
    <workbookView xWindow="0" yWindow="0" windowWidth="15360" windowHeight="7545" firstSheet="1" activeTab="3" xr2:uid="{73F3FACD-B5D2-4BB8-9B20-4FF57CDAAF0F}"/>
  </bookViews>
  <sheets>
    <sheet name="Master Data" sheetId="1" r:id="rId1"/>
    <sheet name="Costing Format" sheetId="4" r:id="rId2"/>
    <sheet name="Product Category" sheetId="5" r:id="rId3"/>
    <sheet name="Product Type" sheetId="6" r:id="rId4"/>
    <sheet name="Collection" sheetId="7" r:id="rId5"/>
    <sheet name="CS3656" sheetId="3" r:id="rId6"/>
    <sheet name="Metal Wt Conversion" sheetId="2" r:id="rId7"/>
  </sheets>
  <definedNames>
    <definedName name="_xlnm._FilterDatabase" localSheetId="5" hidden="1">'CS3656'!$A$2:$AB$12</definedName>
    <definedName name="Kt_Cnvrs">'Metal Wt Conversion'!$A$1:$B$61</definedName>
    <definedName name="Prd_Col">Collection!$A:$A</definedName>
    <definedName name="Prd_Ctg">'Product Category'!$A$1:$A$18</definedName>
    <definedName name="Prd_ty">'Product Type'!$G$2:$G$22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6" l="1"/>
  <c r="Y1" i="6"/>
  <c r="V1" i="6"/>
  <c r="S1" i="6"/>
  <c r="P1" i="6"/>
  <c r="M1" i="6"/>
  <c r="J1" i="6"/>
  <c r="C2" i="1"/>
  <c r="AS7" i="4" l="1"/>
  <c r="AQ7" i="4"/>
  <c r="AS6" i="4"/>
  <c r="AQ6" i="4"/>
  <c r="AS5" i="4"/>
  <c r="AQ5" i="4"/>
  <c r="AS4" i="4"/>
  <c r="AQ4" i="4"/>
  <c r="AS3" i="4"/>
  <c r="AQ3" i="4"/>
  <c r="AS2" i="4"/>
  <c r="AQ2" i="4"/>
  <c r="AJ2" i="4"/>
  <c r="AL2" i="4" s="1"/>
  <c r="AM2" i="4" s="1"/>
  <c r="AH2" i="4"/>
  <c r="AK2" i="1" l="1"/>
  <c r="AK9" i="1"/>
  <c r="AM2" i="1" l="1"/>
  <c r="AO2" i="1" s="1"/>
  <c r="AV3" i="1"/>
  <c r="AV4" i="1"/>
  <c r="AV5" i="1"/>
  <c r="AV6" i="1"/>
  <c r="AV7" i="1"/>
  <c r="AV2" i="1"/>
  <c r="AT7" i="1"/>
  <c r="AT6" i="1"/>
  <c r="AT5" i="1"/>
  <c r="AT4" i="1"/>
  <c r="AT3" i="1"/>
  <c r="AT2" i="1"/>
  <c r="R12" i="3" l="1"/>
  <c r="J12" i="3"/>
  <c r="Z11" i="3"/>
  <c r="U8" i="3"/>
  <c r="P8" i="3"/>
  <c r="Q8" i="3" s="1"/>
  <c r="O8" i="3"/>
  <c r="U7" i="3"/>
  <c r="P7" i="3"/>
  <c r="Q7" i="3" s="1"/>
  <c r="O7" i="3"/>
  <c r="U6" i="3"/>
  <c r="P6" i="3"/>
  <c r="Q6" i="3" s="1"/>
  <c r="O6" i="3"/>
  <c r="U5" i="3"/>
  <c r="P5" i="3"/>
  <c r="O5" i="3"/>
  <c r="Q5" i="3" s="1"/>
  <c r="U4" i="3"/>
  <c r="P4" i="3"/>
  <c r="Q4" i="3" s="1"/>
  <c r="O4" i="3"/>
  <c r="O12" i="3" s="1"/>
  <c r="U3" i="3"/>
  <c r="U12" i="3" s="1"/>
  <c r="Q3" i="3"/>
  <c r="H3" i="3"/>
  <c r="I3" i="3" s="1"/>
  <c r="I12" i="3" s="1"/>
  <c r="Q12" i="3" l="1"/>
  <c r="W5" i="3" s="1"/>
  <c r="W12" i="3" s="1"/>
  <c r="AP2" i="1"/>
  <c r="AA3" i="3" l="1"/>
  <c r="AA4" i="3" l="1"/>
  <c r="AA5" i="3"/>
  <c r="AA11" i="3" l="1"/>
  <c r="AB5" i="3"/>
  <c r="AB11" i="3" s="1"/>
  <c r="AB12" i="3" s="1"/>
  <c r="AX2" i="1"/>
  <c r="AU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Asset</author>
  </authors>
  <commentList>
    <comment ref="A59" authorId="0" shapeId="0" xr:uid="{CA1F59E0-3F98-4C74-8B62-CA97DB1DBA17}">
      <text>
        <r>
          <rPr>
            <sz val="9"/>
            <color indexed="81"/>
            <rFont val="Tahoma"/>
            <charset val="1"/>
          </rPr>
          <t>PC95</t>
        </r>
      </text>
    </comment>
    <comment ref="A60" authorId="0" shapeId="0" xr:uid="{423D55E5-4EC8-4205-8655-C6CBC77B8497}">
      <text>
        <r>
          <rPr>
            <sz val="9"/>
            <color indexed="81"/>
            <rFont val="Tahoma"/>
            <charset val="1"/>
          </rPr>
          <t>PD95</t>
        </r>
      </text>
    </comment>
  </commentList>
</comments>
</file>

<file path=xl/sharedStrings.xml><?xml version="1.0" encoding="utf-8"?>
<sst xmlns="http://schemas.openxmlformats.org/spreadsheetml/2006/main" count="683" uniqueCount="256">
  <si>
    <t>Design#</t>
  </si>
  <si>
    <t>Vendor Style No</t>
  </si>
  <si>
    <t>VD163D2-R6650</t>
  </si>
  <si>
    <t>D2-RF2A4431</t>
  </si>
  <si>
    <t>Vendor Design#</t>
  </si>
  <si>
    <t>Altr Design#</t>
  </si>
  <si>
    <t>Altr Style No</t>
  </si>
  <si>
    <t>RM 5595</t>
  </si>
  <si>
    <t>ZR1710E-270GD-A</t>
  </si>
  <si>
    <t>Metal Kt / Color</t>
  </si>
  <si>
    <t>14KW</t>
  </si>
  <si>
    <t>Metal Rate $ P. Oz</t>
  </si>
  <si>
    <t>Metal Wt. in Gm</t>
  </si>
  <si>
    <t>Ounce to gms Conversion</t>
  </si>
  <si>
    <t>Metal Purity</t>
  </si>
  <si>
    <t>Metal Loss in percentage</t>
  </si>
  <si>
    <t>Metal Rate in Gms</t>
  </si>
  <si>
    <t>Metal Cost</t>
  </si>
  <si>
    <t>Finding Code</t>
  </si>
  <si>
    <t>Finding Cost</t>
  </si>
  <si>
    <t>Stone Shape</t>
  </si>
  <si>
    <t>Stone Qlty</t>
  </si>
  <si>
    <t>Sieve /  MM</t>
  </si>
  <si>
    <t>D10365</t>
  </si>
  <si>
    <t>RND</t>
  </si>
  <si>
    <t>E VS2</t>
  </si>
  <si>
    <t>Per Stone Avg. Wt.</t>
  </si>
  <si>
    <t>Product Category</t>
  </si>
  <si>
    <t>Ring</t>
  </si>
  <si>
    <t>Collection</t>
  </si>
  <si>
    <t>Engagement</t>
  </si>
  <si>
    <t>Product Type</t>
  </si>
  <si>
    <t>Product Size</t>
  </si>
  <si>
    <t>RD</t>
  </si>
  <si>
    <t>Setting Type</t>
  </si>
  <si>
    <t>channel</t>
  </si>
  <si>
    <t>CFP</t>
  </si>
  <si>
    <t>Yes</t>
  </si>
  <si>
    <t>J Back</t>
  </si>
  <si>
    <t>Dia. Han.</t>
  </si>
  <si>
    <t>Miligrain</t>
  </si>
  <si>
    <t>Two Tone</t>
  </si>
  <si>
    <t>Solder</t>
  </si>
  <si>
    <t>Rhodium</t>
  </si>
  <si>
    <t>No</t>
  </si>
  <si>
    <t>Solder Qty</t>
  </si>
  <si>
    <t>Stone Qty</t>
  </si>
  <si>
    <t>OV</t>
  </si>
  <si>
    <t>8.70 X 6.40</t>
  </si>
  <si>
    <t>Prong</t>
  </si>
  <si>
    <t>Channel</t>
  </si>
  <si>
    <t>Set from Vendor</t>
  </si>
  <si>
    <t>Date :2023-12-8</t>
  </si>
  <si>
    <t>Sku No</t>
  </si>
  <si>
    <t>Picture</t>
  </si>
  <si>
    <t>Stone Size</t>
  </si>
  <si>
    <t>Stone wt. Total</t>
  </si>
  <si>
    <t>Stone Rate</t>
  </si>
  <si>
    <t>Stone Cost</t>
  </si>
  <si>
    <t>Stone Pcs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</si>
  <si>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</si>
  <si>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</si>
  <si>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</si>
  <si>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</si>
  <si>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</si>
  <si>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</si>
  <si>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</si>
  <si>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</si>
  <si>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LOWG2A</t>
  </si>
  <si>
    <t>OVAL</t>
  </si>
  <si>
    <t>G VS2</t>
  </si>
  <si>
    <t>prong</t>
  </si>
  <si>
    <t>C F P</t>
  </si>
  <si>
    <t>Semi / Comp</t>
  </si>
  <si>
    <t>ZR1710SM-70GH-A</t>
  </si>
  <si>
    <t>LRWG3A</t>
  </si>
  <si>
    <t>Duty/Ship</t>
  </si>
  <si>
    <t>ring size 6.5</t>
  </si>
  <si>
    <t>ZR1710SM-70CZ-L</t>
  </si>
  <si>
    <t>Total Imp. Cost</t>
  </si>
  <si>
    <t>Center</t>
  </si>
  <si>
    <t>Setting</t>
  </si>
  <si>
    <t>Main Category</t>
  </si>
  <si>
    <t>Sub Category</t>
  </si>
  <si>
    <t>Total</t>
  </si>
  <si>
    <t>Net Margin</t>
  </si>
  <si>
    <t>Finding Set from Vendor</t>
  </si>
  <si>
    <t>Vendor</t>
  </si>
  <si>
    <t>V1000</t>
  </si>
  <si>
    <t>Semi Cost</t>
  </si>
  <si>
    <t>Metal Wt.</t>
  </si>
  <si>
    <t>SILVER</t>
  </si>
  <si>
    <t>18KW</t>
  </si>
  <si>
    <t>KT</t>
  </si>
  <si>
    <t>SPECIFIC GRAVITY</t>
  </si>
  <si>
    <t>9KW</t>
  </si>
  <si>
    <t>9KY</t>
  </si>
  <si>
    <t>9KR</t>
  </si>
  <si>
    <t>9KTT</t>
  </si>
  <si>
    <t>9KWY</t>
  </si>
  <si>
    <t>9KYW</t>
  </si>
  <si>
    <t>9KWR</t>
  </si>
  <si>
    <t>9KRW</t>
  </si>
  <si>
    <t>9KYR</t>
  </si>
  <si>
    <t>9KRY</t>
  </si>
  <si>
    <t>10KW</t>
  </si>
  <si>
    <t>10KR</t>
  </si>
  <si>
    <t>10KRW</t>
  </si>
  <si>
    <t>10KRY</t>
  </si>
  <si>
    <t>10KTT</t>
  </si>
  <si>
    <t>10KWR</t>
  </si>
  <si>
    <t>10KWY</t>
  </si>
  <si>
    <t>10KY</t>
  </si>
  <si>
    <t>10KYR</t>
  </si>
  <si>
    <t>10KYW</t>
  </si>
  <si>
    <t>14KR</t>
  </si>
  <si>
    <t>14KRW</t>
  </si>
  <si>
    <t>14KRY</t>
  </si>
  <si>
    <t>14KTT</t>
  </si>
  <si>
    <t>14KWR</t>
  </si>
  <si>
    <t>14KWY</t>
  </si>
  <si>
    <t>14KY</t>
  </si>
  <si>
    <t>14KYR</t>
  </si>
  <si>
    <t>14KYW</t>
  </si>
  <si>
    <t>18KR</t>
  </si>
  <si>
    <t>18KRW</t>
  </si>
  <si>
    <t>18KRY</t>
  </si>
  <si>
    <t>18KTT</t>
  </si>
  <si>
    <t>18KWR</t>
  </si>
  <si>
    <t>18KWY</t>
  </si>
  <si>
    <t>18KY</t>
  </si>
  <si>
    <t>18KYR</t>
  </si>
  <si>
    <t>18KYW</t>
  </si>
  <si>
    <t>24KW</t>
  </si>
  <si>
    <t>24KR</t>
  </si>
  <si>
    <t>24KRW</t>
  </si>
  <si>
    <t>24KRY</t>
  </si>
  <si>
    <t>24KTT</t>
  </si>
  <si>
    <t>24KWR</t>
  </si>
  <si>
    <t>24KWY</t>
  </si>
  <si>
    <t>24KY</t>
  </si>
  <si>
    <t>24KYR</t>
  </si>
  <si>
    <t>24KYW</t>
  </si>
  <si>
    <t>PLATINUM</t>
  </si>
  <si>
    <t>PALLADIUM</t>
  </si>
  <si>
    <t>Finding Code 1</t>
  </si>
  <si>
    <t>Finding Code 2</t>
  </si>
  <si>
    <t>Finding Code 3</t>
  </si>
  <si>
    <t>Finding Code 4</t>
  </si>
  <si>
    <t>Earring</t>
  </si>
  <si>
    <t>Pendant</t>
  </si>
  <si>
    <t>Necklace</t>
  </si>
  <si>
    <t>Bangle</t>
  </si>
  <si>
    <t>Bracelet</t>
  </si>
  <si>
    <t>Cuff Links</t>
  </si>
  <si>
    <t>Brooch</t>
  </si>
  <si>
    <t>Band</t>
  </si>
  <si>
    <t>Bridal Set</t>
  </si>
  <si>
    <t>Swan Collection</t>
  </si>
  <si>
    <t>3 Stone Plus</t>
  </si>
  <si>
    <t>3 Stone</t>
  </si>
  <si>
    <t>Basket Head</t>
  </si>
  <si>
    <t>Bezel Center Bridal</t>
  </si>
  <si>
    <t>Bezel Frame</t>
  </si>
  <si>
    <t>C Shank</t>
  </si>
  <si>
    <t>Canadian Fire</t>
  </si>
  <si>
    <t>Classique Collection (Waverly)</t>
  </si>
  <si>
    <t>Criss Cross Shank</t>
  </si>
  <si>
    <t>Delicate Halo</t>
  </si>
  <si>
    <t>Double Row</t>
  </si>
  <si>
    <t>Emerald Cut Center</t>
  </si>
  <si>
    <t>Engagement with Bezel on Front</t>
  </si>
  <si>
    <t>Engagement with Fancy on Front</t>
  </si>
  <si>
    <t>Engagement with Fancy on Shank</t>
  </si>
  <si>
    <t>Expansion on Briks Solitaires</t>
  </si>
  <si>
    <t>Flower Collection</t>
  </si>
  <si>
    <t>Front View Ring</t>
  </si>
  <si>
    <t>Inner Rim</t>
  </si>
  <si>
    <t>Inward Halo</t>
  </si>
  <si>
    <t>Leo Collection Two Tone</t>
  </si>
  <si>
    <t>Lunar Kyss Ring</t>
  </si>
  <si>
    <t>Magnet Project</t>
  </si>
  <si>
    <t>Mens Ring</t>
  </si>
  <si>
    <t>Miscellaneous Ring</t>
  </si>
  <si>
    <t>Mobious Collecion</t>
  </si>
  <si>
    <t>Multishapes on Shank Engagement</t>
  </si>
  <si>
    <t>Octagon Ring</t>
  </si>
  <si>
    <t>Ornamented Prong</t>
  </si>
  <si>
    <t>Pillow Ring Large Melee</t>
  </si>
  <si>
    <t>Pinched Shank Ring</t>
  </si>
  <si>
    <t>Rope Collection</t>
  </si>
  <si>
    <t>Semi Mount Project</t>
  </si>
  <si>
    <t>Shank Design</t>
  </si>
  <si>
    <t>Single Style</t>
  </si>
  <si>
    <t>Solitaire</t>
  </si>
  <si>
    <t>Solitaire Plus</t>
  </si>
  <si>
    <t>Special Halo</t>
  </si>
  <si>
    <t>Split Shank</t>
  </si>
  <si>
    <t>Tulip Collection</t>
  </si>
  <si>
    <t>Twisted Shank</t>
  </si>
  <si>
    <t>Two Tone Cross</t>
  </si>
  <si>
    <t>Unika Collecion</t>
  </si>
  <si>
    <t>Vera Wang Collecion</t>
  </si>
  <si>
    <t>Wrap Ring</t>
  </si>
  <si>
    <t>Alphabets</t>
  </si>
  <si>
    <t>Butterfly</t>
  </si>
  <si>
    <t>Fashion</t>
  </si>
  <si>
    <t>ByPass</t>
  </si>
  <si>
    <t>Celestial</t>
  </si>
  <si>
    <t>Channel Set Band</t>
  </si>
  <si>
    <t>Circle Pendant</t>
  </si>
  <si>
    <t>Time &amp; Eternity</t>
  </si>
  <si>
    <t>Together Forever</t>
  </si>
  <si>
    <t>RM 5596</t>
  </si>
  <si>
    <t>Round Bangle</t>
  </si>
  <si>
    <t>Oval Bangle</t>
  </si>
  <si>
    <t>Fashion Bangle</t>
  </si>
  <si>
    <t>Round Bracelet</t>
  </si>
  <si>
    <t>Oval Bracelet</t>
  </si>
  <si>
    <t>Cuban Bracelet</t>
  </si>
  <si>
    <t>Fashion Bracelet</t>
  </si>
  <si>
    <t>Tennis Bracelet</t>
  </si>
  <si>
    <t>Fashion Brooch</t>
  </si>
  <si>
    <t>Fashion Cuff Links</t>
  </si>
  <si>
    <t>Fashion Earring</t>
  </si>
  <si>
    <t>Hoop Earring</t>
  </si>
  <si>
    <t>Stud Earring</t>
  </si>
  <si>
    <t>Earring with Center</t>
  </si>
  <si>
    <t>Earring without Center</t>
  </si>
  <si>
    <t>Earring with Halo</t>
  </si>
  <si>
    <t>Earring without Halo</t>
  </si>
  <si>
    <t>Cuban Necklace</t>
  </si>
  <si>
    <t>Diamond By Yard Necklace</t>
  </si>
  <si>
    <t>Fashion Nacklace</t>
  </si>
  <si>
    <t>Riveria Neckalace</t>
  </si>
  <si>
    <t>Tennis Neckalace</t>
  </si>
  <si>
    <t>Pendant with Center</t>
  </si>
  <si>
    <t>Pendant with Halo</t>
  </si>
  <si>
    <t>Pendant without Center</t>
  </si>
  <si>
    <t>Pendant without Halo</t>
  </si>
  <si>
    <t>Fashion Pendant</t>
  </si>
  <si>
    <t>Solitaire Pendant</t>
  </si>
  <si>
    <t>Engagement Ring</t>
  </si>
  <si>
    <t>Semi Mount Ring</t>
  </si>
  <si>
    <t>Fashion Ring</t>
  </si>
  <si>
    <t>Men's Ring</t>
  </si>
  <si>
    <t>Semi Bridal Set</t>
  </si>
  <si>
    <t>Trio Set</t>
  </si>
  <si>
    <t>Semi Trio Set</t>
  </si>
  <si>
    <t>Solitaire Ring</t>
  </si>
  <si>
    <t>Men's Band</t>
  </si>
  <si>
    <t>Anniversary Band</t>
  </si>
  <si>
    <t>Matching Wedding Band</t>
  </si>
  <si>
    <t>Machine Set Band</t>
  </si>
  <si>
    <t>Machine Set Ring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</si>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</sst>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&quot;$&quot;#,##0"/>
    <numFmt numFmtId="165" formatCode="0.00000"/>
    <numFmt numFmtId="166" formatCode="0.0000"/>
    <numFmt numFmtId="167" formatCode="0.000"/>
    <numFmt numFmtId="168" formatCode="[$$-409]#,##0.00"/>
    <numFmt numFmtId="169" formatCode="&quot;$&quot;#,##0_);[Red]\(&quot;$&quot;#,##0\)"/>
    <numFmt numFmtId="170" formatCode="0.0000_);[Red]\(0.0000\)"/>
    <numFmt numFmtId="171" formatCode="_(&quot;$&quot;* #,##0.00_);_(&quot;$&quot;* \(#,##0.00\);_(&quot;$&quot;* &quot;-&quot;??_);_(@_)"/>
    <numFmt numFmtId="172" formatCode="&quot;$&quot;#,##0.00"/>
    <numFmt numFmtId="173" formatCode="[$-409]dd/mmm/yy;@"/>
    <numFmt numFmtId="174" formatCode="0.00_);[Red]\(0.00\)"/>
  </numFmts>
  <fonts count="18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宋体"/>
      <charset val="134"/>
    </font>
    <font>
      <sz val="14"/>
      <name val="Times New Roman"/>
      <family val="1"/>
    </font>
    <font>
      <b/>
      <sz val="12"/>
      <color indexed="9"/>
      <name val="Calibri"/>
      <family val="2"/>
      <scheme val="minor"/>
    </font>
    <font>
      <sz val="12"/>
      <color rgb="FF242424"/>
      <name val="Calibri"/>
      <family val="2"/>
      <scheme val="minor"/>
    </font>
    <font>
      <sz val="11"/>
      <color rgb="FF373737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EFC7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171" fontId="5" fillId="0" borderId="0" applyFont="0" applyFill="0" applyBorder="0" applyAlignment="0" applyProtection="0"/>
    <xf numFmtId="173" fontId="10" fillId="0" borderId="0">
      <alignment vertical="center"/>
    </xf>
    <xf numFmtId="9" fontId="5" fillId="0" borderId="0" applyFont="0" applyFill="0" applyBorder="0" applyAlignment="0" applyProtection="0"/>
    <xf numFmtId="0" fontId="15" fillId="0" borderId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 wrapText="1"/>
    </xf>
    <xf numFmtId="168" fontId="2" fillId="0" borderId="2" xfId="0" applyNumberFormat="1" applyFon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2" xfId="0" applyNumberFormat="1" applyBorder="1"/>
    <xf numFmtId="10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165" fontId="0" fillId="0" borderId="2" xfId="0" applyNumberFormat="1" applyBorder="1"/>
    <xf numFmtId="0" fontId="0" fillId="0" borderId="0" xfId="0"/>
    <xf numFmtId="165" fontId="0" fillId="0" borderId="2" xfId="0" applyNumberFormat="1" applyBorder="1" applyAlignment="1">
      <alignment horizontal="center"/>
    </xf>
    <xf numFmtId="0" fontId="2" fillId="0" borderId="0" xfId="2" applyFont="1"/>
    <xf numFmtId="164" fontId="2" fillId="0" borderId="0" xfId="2" applyNumberFormat="1" applyFont="1"/>
    <xf numFmtId="0" fontId="2" fillId="0" borderId="0" xfId="2" applyFont="1" applyAlignment="1">
      <alignment horizontal="center"/>
    </xf>
    <xf numFmtId="49" fontId="2" fillId="0" borderId="0" xfId="2" applyNumberFormat="1" applyFont="1" applyAlignment="1">
      <alignment horizontal="center"/>
    </xf>
    <xf numFmtId="170" fontId="2" fillId="0" borderId="0" xfId="2" applyNumberFormat="1" applyFont="1"/>
    <xf numFmtId="2" fontId="2" fillId="0" borderId="0" xfId="2" applyNumberFormat="1" applyFont="1"/>
    <xf numFmtId="2" fontId="2" fillId="0" borderId="0" xfId="2" applyNumberFormat="1" applyFont="1" applyAlignment="1">
      <alignment horizontal="center"/>
    </xf>
    <xf numFmtId="0" fontId="6" fillId="0" borderId="0" xfId="2" applyFont="1" applyAlignment="1">
      <alignment horizontal="center" wrapText="1"/>
    </xf>
    <xf numFmtId="172" fontId="2" fillId="0" borderId="0" xfId="3" applyNumberFormat="1" applyFont="1" applyAlignment="1">
      <alignment horizontal="center"/>
    </xf>
    <xf numFmtId="172" fontId="2" fillId="0" borderId="0" xfId="2" applyNumberFormat="1" applyFont="1" applyAlignment="1">
      <alignment horizontal="center"/>
    </xf>
    <xf numFmtId="0" fontId="1" fillId="2" borderId="1" xfId="2" applyFont="1" applyFill="1" applyBorder="1" applyAlignment="1">
      <alignment horizontal="center" vertical="center" wrapText="1"/>
    </xf>
    <xf numFmtId="164" fontId="1" fillId="2" borderId="1" xfId="2" applyNumberFormat="1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170" fontId="1" fillId="2" borderId="5" xfId="2" applyNumberFormat="1" applyFont="1" applyFill="1" applyBorder="1" applyAlignment="1">
      <alignment horizontal="center" vertical="center" wrapText="1"/>
    </xf>
    <xf numFmtId="2" fontId="1" fillId="2" borderId="1" xfId="2" applyNumberFormat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172" fontId="1" fillId="2" borderId="1" xfId="3" applyNumberFormat="1" applyFont="1" applyFill="1" applyBorder="1" applyAlignment="1">
      <alignment horizontal="center" vertical="center" wrapText="1"/>
    </xf>
    <xf numFmtId="172" fontId="1" fillId="2" borderId="1" xfId="2" applyNumberFormat="1" applyFont="1" applyFill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/>
    </xf>
    <xf numFmtId="0" fontId="2" fillId="0" borderId="2" xfId="2" applyFont="1" applyFill="1" applyBorder="1" applyAlignment="1">
      <alignment horizontal="center"/>
    </xf>
    <xf numFmtId="0" fontId="2" fillId="0" borderId="2" xfId="2" applyFont="1" applyBorder="1"/>
    <xf numFmtId="164" fontId="2" fillId="0" borderId="2" xfId="2" applyNumberFormat="1" applyFont="1" applyBorder="1" applyAlignment="1">
      <alignment horizontal="center"/>
    </xf>
    <xf numFmtId="2" fontId="2" fillId="0" borderId="2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169" fontId="8" fillId="0" borderId="2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67" fontId="2" fillId="0" borderId="2" xfId="2" applyNumberFormat="1" applyFont="1" applyBorder="1" applyAlignment="1">
      <alignment horizontal="center"/>
    </xf>
    <xf numFmtId="0" fontId="2" fillId="0" borderId="2" xfId="2" applyFont="1" applyBorder="1" applyAlignment="1">
      <alignment horizontal="center" wrapText="1"/>
    </xf>
    <xf numFmtId="0" fontId="2" fillId="0" borderId="2" xfId="2" applyFont="1" applyBorder="1" applyAlignment="1">
      <alignment horizontal="left"/>
    </xf>
    <xf numFmtId="0" fontId="6" fillId="0" borderId="2" xfId="2" applyFont="1" applyBorder="1" applyAlignment="1">
      <alignment horizontal="center" wrapText="1"/>
    </xf>
    <xf numFmtId="172" fontId="2" fillId="3" borderId="2" xfId="3" applyNumberFormat="1" applyFont="1" applyFill="1" applyBorder="1" applyAlignment="1">
      <alignment horizontal="center"/>
    </xf>
    <xf numFmtId="172" fontId="2" fillId="0" borderId="2" xfId="3" applyNumberFormat="1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164" fontId="2" fillId="0" borderId="2" xfId="2" applyNumberFormat="1" applyFont="1" applyBorder="1"/>
    <xf numFmtId="0" fontId="7" fillId="0" borderId="2" xfId="2" applyFont="1" applyFill="1" applyBorder="1" applyAlignment="1">
      <alignment horizontal="center"/>
    </xf>
    <xf numFmtId="164" fontId="5" fillId="4" borderId="2" xfId="2" applyNumberFormat="1" applyFill="1" applyBorder="1" applyAlignment="1">
      <alignment horizontal="center"/>
    </xf>
    <xf numFmtId="172" fontId="2" fillId="0" borderId="2" xfId="2" applyNumberFormat="1" applyFont="1" applyBorder="1" applyAlignment="1">
      <alignment horizontal="center"/>
    </xf>
    <xf numFmtId="0" fontId="1" fillId="0" borderId="2" xfId="2" applyFont="1" applyBorder="1" applyAlignment="1">
      <alignment horizontal="center" shrinkToFit="1"/>
    </xf>
    <xf numFmtId="172" fontId="6" fillId="3" borderId="2" xfId="3" applyNumberFormat="1" applyFont="1" applyFill="1" applyBorder="1" applyAlignment="1">
      <alignment horizontal="center"/>
    </xf>
    <xf numFmtId="172" fontId="1" fillId="0" borderId="2" xfId="2" applyNumberFormat="1" applyFont="1" applyBorder="1" applyAlignment="1">
      <alignment horizontal="center"/>
    </xf>
    <xf numFmtId="0" fontId="3" fillId="0" borderId="2" xfId="2" applyFont="1" applyFill="1" applyBorder="1"/>
    <xf numFmtId="174" fontId="11" fillId="0" borderId="2" xfId="4" applyNumberFormat="1" applyFont="1" applyBorder="1" applyAlignment="1">
      <alignment horizontal="center" vertical="center" wrapText="1"/>
    </xf>
    <xf numFmtId="2" fontId="6" fillId="0" borderId="2" xfId="2" applyNumberFormat="1" applyFont="1" applyBorder="1" applyAlignment="1">
      <alignment horizontal="center" wrapText="1"/>
    </xf>
    <xf numFmtId="0" fontId="2" fillId="0" borderId="2" xfId="2" applyFont="1" applyFill="1" applyBorder="1"/>
    <xf numFmtId="49" fontId="2" fillId="0" borderId="2" xfId="2" applyNumberFormat="1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2" fontId="6" fillId="5" borderId="2" xfId="2" applyNumberFormat="1" applyFont="1" applyFill="1" applyBorder="1" applyAlignment="1">
      <alignment horizontal="center" wrapText="1"/>
    </xf>
    <xf numFmtId="164" fontId="12" fillId="6" borderId="2" xfId="3" applyNumberFormat="1" applyFont="1" applyFill="1" applyBorder="1" applyAlignment="1">
      <alignment horizontal="center"/>
    </xf>
    <xf numFmtId="164" fontId="12" fillId="7" borderId="2" xfId="2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/>
    </xf>
    <xf numFmtId="0" fontId="1" fillId="0" borderId="2" xfId="2" applyFont="1" applyBorder="1"/>
    <xf numFmtId="164" fontId="1" fillId="0" borderId="2" xfId="2" applyNumberFormat="1" applyFont="1" applyBorder="1"/>
    <xf numFmtId="2" fontId="1" fillId="0" borderId="2" xfId="2" applyNumberFormat="1" applyFont="1" applyBorder="1"/>
    <xf numFmtId="49" fontId="1" fillId="0" borderId="2" xfId="2" applyNumberFormat="1" applyFont="1" applyBorder="1" applyAlignment="1">
      <alignment horizontal="center"/>
    </xf>
    <xf numFmtId="170" fontId="1" fillId="0" borderId="2" xfId="2" applyNumberFormat="1" applyFont="1" applyBorder="1" applyAlignment="1">
      <alignment horizontal="center"/>
    </xf>
    <xf numFmtId="2" fontId="1" fillId="0" borderId="2" xfId="2" applyNumberFormat="1" applyFont="1" applyBorder="1" applyAlignment="1">
      <alignment horizontal="center"/>
    </xf>
    <xf numFmtId="164" fontId="1" fillId="0" borderId="2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 vertical="center" shrinkToFit="1"/>
    </xf>
    <xf numFmtId="0" fontId="1" fillId="0" borderId="2" xfId="2" applyFont="1" applyBorder="1" applyAlignment="1">
      <alignment horizontal="left"/>
    </xf>
    <xf numFmtId="0" fontId="6" fillId="0" borderId="2" xfId="2" applyFont="1" applyBorder="1" applyAlignment="1">
      <alignment horizontal="center"/>
    </xf>
    <xf numFmtId="9" fontId="12" fillId="7" borderId="2" xfId="5" applyFont="1" applyFill="1" applyBorder="1" applyAlignment="1">
      <alignment horizontal="center"/>
    </xf>
    <xf numFmtId="0" fontId="1" fillId="0" borderId="0" xfId="2" applyFont="1"/>
    <xf numFmtId="49" fontId="1" fillId="8" borderId="2" xfId="0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/>
    </xf>
    <xf numFmtId="168" fontId="0" fillId="0" borderId="0" xfId="0" applyNumberFormat="1"/>
    <xf numFmtId="166" fontId="0" fillId="9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2" fontId="0" fillId="9" borderId="2" xfId="0" applyNumberFormat="1" applyFill="1" applyBorder="1" applyAlignment="1">
      <alignment horizontal="center" vertical="center"/>
    </xf>
    <xf numFmtId="0" fontId="13" fillId="0" borderId="2" xfId="0" applyFont="1" applyBorder="1"/>
    <xf numFmtId="4" fontId="14" fillId="0" borderId="0" xfId="0" applyNumberFormat="1" applyFont="1"/>
    <xf numFmtId="0" fontId="0" fillId="0" borderId="0" xfId="0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9" xfId="0" applyBorder="1"/>
    <xf numFmtId="2" fontId="0" fillId="0" borderId="10" xfId="0" applyNumberFormat="1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9" xfId="0" applyFill="1" applyBorder="1"/>
    <xf numFmtId="2" fontId="0" fillId="0" borderId="10" xfId="0" applyNumberFormat="1" applyFill="1" applyBorder="1" applyAlignment="1">
      <alignment horizontal="center"/>
    </xf>
    <xf numFmtId="0" fontId="0" fillId="0" borderId="13" xfId="0" applyBorder="1"/>
    <xf numFmtId="2" fontId="0" fillId="0" borderId="14" xfId="0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6" fillId="0" borderId="0" xfId="0" applyFont="1"/>
    <xf numFmtId="0" fontId="0" fillId="0" borderId="0" xfId="0" applyBorder="1" applyAlignment="1">
      <alignment horizontal="center"/>
    </xf>
  </cellXfs>
  <cellStyles count="7">
    <cellStyle name="Currency 2" xfId="3" xr:uid="{ABD0C656-535E-449B-8D09-7D152C150B95}"/>
    <cellStyle name="Normal" xfId="0" builtinId="0"/>
    <cellStyle name="Normal 2" xfId="1" xr:uid="{E8A277EE-C63D-4B66-A678-04F2BA5BD74C}"/>
    <cellStyle name="Normal 3" xfId="2" xr:uid="{44A39774-FBD6-4EB2-8C52-4074923300D0}"/>
    <cellStyle name="Normal 3 2" xfId="6" xr:uid="{00000000-0005-0000-0000-000001000000}"/>
    <cellStyle name="Percent 2" xfId="5" xr:uid="{FDE19F80-D217-40D7-A0C1-5E8325489085}"/>
    <cellStyle name="常规 2 2 2" xfId="4" xr:uid="{F261C1E3-48ED-4683-B770-0060AD89EC3D}"/>
  </cellStyles>
  <dxfs count="0"/>
  <tableStyles count="1" defaultTableStyle="TableStyleMedium2" defaultPivotStyle="PivotStyleLight16">
    <tableStyle name="Invisible" pivot="0" table="0" count="0" xr9:uid="{038A6B37-613D-4C93-9533-00B5AB567D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32598</xdr:colOff>
      <xdr:row>5</xdr:row>
      <xdr:rowOff>71044</xdr:rowOff>
    </xdr:from>
    <xdr:to>
      <xdr:col>7</xdr:col>
      <xdr:colOff>151164</xdr:colOff>
      <xdr:row>8</xdr:row>
      <xdr:rowOff>204394</xdr:rowOff>
    </xdr:to>
    <xdr:pic>
      <xdr:nvPicPr>
        <xdr:cNvPr id="2" name="图片 8">
          <a:extLst>
            <a:ext uri="{FF2B5EF4-FFF2-40B4-BE49-F238E27FC236}">
              <a16:creationId xmlns:a16="http://schemas.microsoft.com/office/drawing/2014/main" id="{AEF9526E-95D0-4685-BAC5-70553D1F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073" y="1956994"/>
          <a:ext cx="1747341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59ED-337C-45B3-A8CD-5EEC2D73677A}">
  <dimension ref="A1:AX14"/>
  <sheetViews>
    <sheetView workbookViewId="0">
      <selection activeCell="F12" sqref="F12"/>
    </sheetView>
  </sheetViews>
  <sheetFormatPr defaultRowHeight="15"/>
  <cols>
    <col min="2" max="2" width="9.7109375" style="18" customWidth="1"/>
    <col min="3" max="3" width="12.5703125" style="18" bestFit="1" customWidth="1"/>
    <col min="4" max="4" width="14.85546875" style="18" bestFit="1" customWidth="1"/>
    <col min="5" max="5" width="5.5703125" style="18" customWidth="1"/>
    <col min="6" max="6" width="16.42578125" bestFit="1" customWidth="1"/>
    <col min="7" max="7" width="13.7109375" bestFit="1" customWidth="1"/>
    <col min="8" max="8" width="18.42578125" bestFit="1" customWidth="1"/>
    <col min="9" max="9" width="6.85546875" customWidth="1"/>
    <col min="10" max="10" width="6.5703125" customWidth="1"/>
    <col min="11" max="11" width="7.85546875" customWidth="1"/>
    <col min="12" max="14" width="7.85546875" style="95" customWidth="1"/>
    <col min="15" max="15" width="7.140625" customWidth="1"/>
    <col min="16" max="16" width="10.140625" bestFit="1" customWidth="1"/>
    <col min="17" max="17" width="7.28515625" customWidth="1"/>
    <col min="18" max="18" width="7.28515625" style="18" customWidth="1"/>
    <col min="19" max="19" width="7.140625" style="18" customWidth="1"/>
    <col min="20" max="20" width="9.140625" style="18"/>
    <col min="21" max="21" width="4.42578125" style="18" bestFit="1" customWidth="1"/>
    <col min="22" max="22" width="4.85546875" style="18" customWidth="1"/>
    <col min="23" max="23" width="4.5703125" style="18" customWidth="1"/>
    <col min="24" max="24" width="6" style="18" customWidth="1"/>
    <col min="25" max="25" width="5.85546875" style="18" customWidth="1"/>
    <col min="26" max="26" width="4.5703125" style="18" customWidth="1"/>
    <col min="27" max="28" width="6" style="18" customWidth="1"/>
    <col min="29" max="29" width="8.140625" bestFit="1" customWidth="1"/>
    <col min="30" max="30" width="7.85546875" style="18" customWidth="1"/>
    <col min="31" max="31" width="9.28515625" style="18" bestFit="1" customWidth="1"/>
    <col min="32" max="32" width="16.42578125" style="18" bestFit="1" customWidth="1"/>
    <col min="33" max="33" width="13.7109375" style="18" bestFit="1" customWidth="1"/>
    <col min="34" max="34" width="9.7109375" style="18" customWidth="1"/>
    <col min="35" max="35" width="12" style="91" bestFit="1" customWidth="1"/>
    <col min="36" max="36" width="10.140625" bestFit="1" customWidth="1"/>
    <col min="37" max="37" width="9.140625" style="18"/>
    <col min="38" max="38" width="8.28515625" customWidth="1"/>
    <col min="39" max="39" width="7.7109375" customWidth="1"/>
    <col min="44" max="44" width="6.7109375" bestFit="1" customWidth="1"/>
    <col min="49" max="49" width="0.85546875" style="18" customWidth="1"/>
  </cols>
  <sheetData>
    <row r="1" spans="1:50" ht="78.75">
      <c r="A1" s="1" t="s">
        <v>5</v>
      </c>
      <c r="B1" s="1" t="s">
        <v>27</v>
      </c>
      <c r="C1" s="1" t="s">
        <v>31</v>
      </c>
      <c r="D1" s="1" t="s">
        <v>29</v>
      </c>
      <c r="E1" s="1" t="s">
        <v>32</v>
      </c>
      <c r="F1" s="1" t="s">
        <v>4</v>
      </c>
      <c r="G1" s="1" t="s">
        <v>1</v>
      </c>
      <c r="H1" s="1" t="s">
        <v>6</v>
      </c>
      <c r="I1" s="1" t="s">
        <v>9</v>
      </c>
      <c r="J1" s="1" t="s">
        <v>12</v>
      </c>
      <c r="K1" s="9" t="s">
        <v>145</v>
      </c>
      <c r="L1" s="9" t="s">
        <v>146</v>
      </c>
      <c r="M1" s="9" t="s">
        <v>147</v>
      </c>
      <c r="N1" s="9" t="s">
        <v>148</v>
      </c>
      <c r="O1" s="9" t="s">
        <v>20</v>
      </c>
      <c r="P1" s="11" t="s">
        <v>22</v>
      </c>
      <c r="Q1" s="11" t="s">
        <v>26</v>
      </c>
      <c r="R1" s="9" t="s">
        <v>46</v>
      </c>
      <c r="S1" s="9" t="s">
        <v>51</v>
      </c>
      <c r="T1" s="11" t="s">
        <v>34</v>
      </c>
      <c r="U1" s="11" t="s">
        <v>36</v>
      </c>
      <c r="V1" s="11" t="s">
        <v>38</v>
      </c>
      <c r="W1" s="11" t="s">
        <v>39</v>
      </c>
      <c r="X1" s="11" t="s">
        <v>40</v>
      </c>
      <c r="Y1" s="11" t="s">
        <v>41</v>
      </c>
      <c r="Z1" s="11" t="s">
        <v>42</v>
      </c>
      <c r="AA1" s="11" t="s">
        <v>45</v>
      </c>
      <c r="AB1" s="11" t="s">
        <v>43</v>
      </c>
      <c r="AC1" s="84" t="s">
        <v>87</v>
      </c>
      <c r="AD1" s="9" t="s">
        <v>86</v>
      </c>
      <c r="AE1" s="1" t="s">
        <v>5</v>
      </c>
      <c r="AF1" s="1" t="s">
        <v>4</v>
      </c>
      <c r="AG1" s="1" t="s">
        <v>1</v>
      </c>
      <c r="AH1" s="1" t="s">
        <v>6</v>
      </c>
      <c r="AI1" s="1" t="s">
        <v>9</v>
      </c>
      <c r="AJ1" s="4" t="s">
        <v>11</v>
      </c>
      <c r="AK1" s="7" t="s">
        <v>90</v>
      </c>
      <c r="AL1" s="7" t="s">
        <v>13</v>
      </c>
      <c r="AM1" s="7" t="s">
        <v>14</v>
      </c>
      <c r="AN1" s="7" t="s">
        <v>15</v>
      </c>
      <c r="AO1" s="9" t="s">
        <v>16</v>
      </c>
      <c r="AP1" s="9" t="s">
        <v>17</v>
      </c>
      <c r="AQ1" s="9" t="s">
        <v>19</v>
      </c>
      <c r="AR1" s="9" t="s">
        <v>21</v>
      </c>
      <c r="AS1" s="9" t="s">
        <v>57</v>
      </c>
      <c r="AT1" s="86" t="s">
        <v>58</v>
      </c>
      <c r="AU1" s="9" t="s">
        <v>60</v>
      </c>
      <c r="AV1" s="9" t="s">
        <v>61</v>
      </c>
      <c r="AW1" s="1"/>
      <c r="AX1" s="30" t="s">
        <v>89</v>
      </c>
    </row>
    <row r="2" spans="1:50" ht="15.75">
      <c r="A2" s="3" t="s">
        <v>7</v>
      </c>
      <c r="B2" s="2" t="s">
        <v>28</v>
      </c>
      <c r="C2" s="2">
        <f>VLOOKUP(B2,'Product Type'!C:D,2,FALSE)</f>
        <v>8</v>
      </c>
      <c r="D2" s="2" t="s">
        <v>30</v>
      </c>
      <c r="E2" s="5">
        <v>6.5</v>
      </c>
      <c r="F2" s="2" t="s">
        <v>2</v>
      </c>
      <c r="G2" s="3" t="s">
        <v>3</v>
      </c>
      <c r="H2" s="3" t="s">
        <v>8</v>
      </c>
      <c r="I2" s="93" t="s">
        <v>10</v>
      </c>
      <c r="J2" s="5">
        <v>3</v>
      </c>
      <c r="K2" s="8" t="s">
        <v>23</v>
      </c>
      <c r="L2" s="104"/>
      <c r="M2" s="104"/>
      <c r="N2" s="104"/>
      <c r="O2" s="8" t="s">
        <v>33</v>
      </c>
      <c r="P2" s="10">
        <v>3.2</v>
      </c>
      <c r="Q2" s="17">
        <v>0.11849999999999999</v>
      </c>
      <c r="R2" s="10">
        <v>2</v>
      </c>
      <c r="S2" s="10" t="s">
        <v>37</v>
      </c>
      <c r="T2" s="17" t="s">
        <v>50</v>
      </c>
      <c r="U2" s="19" t="s">
        <v>37</v>
      </c>
      <c r="V2" s="19" t="s">
        <v>44</v>
      </c>
      <c r="W2" s="19" t="s">
        <v>37</v>
      </c>
      <c r="X2" s="19" t="s">
        <v>44</v>
      </c>
      <c r="Y2" s="19" t="s">
        <v>44</v>
      </c>
      <c r="Z2" s="19" t="s">
        <v>37</v>
      </c>
      <c r="AA2" s="10">
        <v>2</v>
      </c>
      <c r="AB2" s="19" t="s">
        <v>37</v>
      </c>
      <c r="AC2" s="85" t="s">
        <v>88</v>
      </c>
      <c r="AD2" s="8" t="s">
        <v>37</v>
      </c>
      <c r="AE2" s="3" t="s">
        <v>7</v>
      </c>
      <c r="AF2" s="2" t="s">
        <v>2</v>
      </c>
      <c r="AG2" s="3" t="s">
        <v>3</v>
      </c>
      <c r="AH2" s="3"/>
      <c r="AI2" s="93" t="s">
        <v>92</v>
      </c>
      <c r="AJ2" s="12">
        <v>2800</v>
      </c>
      <c r="AK2" s="92">
        <f>VLOOKUP(AG2,G:J,4,FALSE)/VLOOKUP(I2,Kt_Cnvrs,2,FALSE)*VLOOKUP(AI2,Kt_Cnvrs,2,FALSE)</f>
        <v>3.4880597014925376</v>
      </c>
      <c r="AL2" s="10">
        <v>31.1035</v>
      </c>
      <c r="AM2" s="89">
        <f>IF(OR(AI2="9KW",AI2="9KY",AI2="9KR",AI2="9KTT"),9,IF(OR(AI2="10KW",AI2="10KY",AI2="10KR",AI2="10KTT"),10,IF(OR(AI2="10KW",AI2="10KY",AI2="10KR",AI2="10KTT"),10,IF(OR(AI2="18KW",AI2="18KY",AI2="18KR",AI2="18KTT"),18,0))))/24</f>
        <v>0.75</v>
      </c>
      <c r="AN2" s="15">
        <v>0.12</v>
      </c>
      <c r="AO2" s="13">
        <f>AJ2/AL2*AM2*(1+AN2)</f>
        <v>75.618499525776841</v>
      </c>
      <c r="AP2" s="12">
        <f>J2*AO2</f>
        <v>226.85549857733054</v>
      </c>
      <c r="AQ2" s="13">
        <v>50</v>
      </c>
      <c r="AR2" s="6" t="s">
        <v>25</v>
      </c>
      <c r="AS2" s="6"/>
      <c r="AT2" s="12">
        <f t="shared" ref="AT2:AT7" si="0">R2*AS2</f>
        <v>0</v>
      </c>
      <c r="AU2" s="6"/>
      <c r="AV2" s="12">
        <f t="shared" ref="AV2:AV7" si="1">R2*AU2</f>
        <v>0</v>
      </c>
      <c r="AW2" s="87"/>
      <c r="AX2" s="88">
        <f ca="1">SUM(AP2:AAI7)+SUM(AQ2:AQ7)+SUM(AT2:AT7)+SUM(AV2:AV7)</f>
        <v>0</v>
      </c>
    </row>
    <row r="3" spans="1:50" ht="15.75">
      <c r="A3" s="3" t="s">
        <v>7</v>
      </c>
      <c r="B3" s="2" t="s">
        <v>28</v>
      </c>
      <c r="C3" s="2" t="s">
        <v>30</v>
      </c>
      <c r="D3" s="2" t="s">
        <v>30</v>
      </c>
      <c r="E3" s="5">
        <v>6.5</v>
      </c>
      <c r="F3" s="2" t="s">
        <v>2</v>
      </c>
      <c r="G3" s="3" t="s">
        <v>3</v>
      </c>
      <c r="H3" s="3" t="s">
        <v>8</v>
      </c>
      <c r="I3" s="6"/>
      <c r="J3" s="14"/>
      <c r="K3" s="6"/>
      <c r="L3" s="105"/>
      <c r="M3" s="105"/>
      <c r="N3" s="105"/>
      <c r="O3" s="8" t="s">
        <v>33</v>
      </c>
      <c r="P3" s="10">
        <v>3</v>
      </c>
      <c r="Q3" s="17">
        <v>9.7000000000000003E-2</v>
      </c>
      <c r="R3" s="10">
        <v>2</v>
      </c>
      <c r="S3" s="10" t="s">
        <v>37</v>
      </c>
      <c r="T3" s="17" t="s">
        <v>50</v>
      </c>
      <c r="U3" s="17"/>
      <c r="V3" s="17"/>
      <c r="W3" s="17"/>
      <c r="X3" s="17"/>
      <c r="Y3" s="17"/>
      <c r="Z3" s="17"/>
      <c r="AA3" s="17"/>
      <c r="AB3" s="17"/>
      <c r="AC3" s="85" t="s">
        <v>88</v>
      </c>
      <c r="AD3" s="6"/>
      <c r="AE3" s="90"/>
      <c r="AF3" s="90"/>
      <c r="AG3" s="90"/>
      <c r="AH3" s="90"/>
      <c r="AI3" s="90"/>
      <c r="AJ3" s="14"/>
      <c r="AK3" s="105"/>
      <c r="AL3" s="14"/>
      <c r="AM3" s="6"/>
      <c r="AN3" s="6"/>
      <c r="AO3" s="14"/>
      <c r="AP3" s="14"/>
      <c r="AQ3" s="14"/>
      <c r="AR3" s="6" t="s">
        <v>25</v>
      </c>
      <c r="AS3" s="6"/>
      <c r="AT3" s="12">
        <f t="shared" si="0"/>
        <v>0</v>
      </c>
      <c r="AU3" s="6"/>
      <c r="AV3" s="12">
        <f t="shared" si="1"/>
        <v>0</v>
      </c>
      <c r="AW3" s="87"/>
    </row>
    <row r="4" spans="1:50" ht="15.75">
      <c r="A4" s="3" t="s">
        <v>7</v>
      </c>
      <c r="B4" s="2" t="s">
        <v>28</v>
      </c>
      <c r="C4" s="2" t="s">
        <v>30</v>
      </c>
      <c r="D4" s="2" t="s">
        <v>30</v>
      </c>
      <c r="E4" s="5">
        <v>6.5</v>
      </c>
      <c r="F4" s="2" t="s">
        <v>2</v>
      </c>
      <c r="G4" s="3" t="s">
        <v>3</v>
      </c>
      <c r="H4" s="3" t="s">
        <v>8</v>
      </c>
      <c r="I4" s="6"/>
      <c r="J4" s="14"/>
      <c r="K4" s="6"/>
      <c r="L4" s="105"/>
      <c r="M4" s="105"/>
      <c r="N4" s="105"/>
      <c r="O4" s="8" t="s">
        <v>33</v>
      </c>
      <c r="P4" s="10">
        <v>2.7</v>
      </c>
      <c r="Q4" s="17">
        <v>7.3000000000000009E-2</v>
      </c>
      <c r="R4" s="10">
        <v>2</v>
      </c>
      <c r="S4" s="10" t="s">
        <v>37</v>
      </c>
      <c r="T4" s="17" t="s">
        <v>50</v>
      </c>
      <c r="U4" s="17"/>
      <c r="V4" s="17"/>
      <c r="W4" s="17"/>
      <c r="X4" s="17"/>
      <c r="Y4" s="17"/>
      <c r="Z4" s="17"/>
      <c r="AA4" s="17"/>
      <c r="AB4" s="17"/>
      <c r="AC4" s="85" t="s">
        <v>88</v>
      </c>
      <c r="AD4" s="6"/>
      <c r="AE4" s="90"/>
      <c r="AF4" s="90"/>
      <c r="AG4" s="90"/>
      <c r="AH4" s="90"/>
      <c r="AI4" s="90"/>
      <c r="AJ4" s="14"/>
      <c r="AK4" s="6"/>
      <c r="AL4" s="14"/>
      <c r="AM4" s="6"/>
      <c r="AN4" s="6"/>
      <c r="AO4" s="14"/>
      <c r="AP4" s="14"/>
      <c r="AQ4" s="14"/>
      <c r="AR4" s="6" t="s">
        <v>25</v>
      </c>
      <c r="AS4" s="6"/>
      <c r="AT4" s="12">
        <f t="shared" si="0"/>
        <v>0</v>
      </c>
      <c r="AU4" s="6"/>
      <c r="AV4" s="12">
        <f t="shared" si="1"/>
        <v>0</v>
      </c>
      <c r="AW4" s="87"/>
    </row>
    <row r="5" spans="1:50" ht="15.75">
      <c r="A5" s="3" t="s">
        <v>7</v>
      </c>
      <c r="B5" s="2" t="s">
        <v>28</v>
      </c>
      <c r="C5" s="2" t="s">
        <v>30</v>
      </c>
      <c r="D5" s="2" t="s">
        <v>30</v>
      </c>
      <c r="E5" s="5">
        <v>6.5</v>
      </c>
      <c r="F5" s="2" t="s">
        <v>2</v>
      </c>
      <c r="G5" s="3" t="s">
        <v>3</v>
      </c>
      <c r="H5" s="3" t="s">
        <v>8</v>
      </c>
      <c r="I5" s="6"/>
      <c r="J5" s="14"/>
      <c r="K5" s="6"/>
      <c r="L5" s="105"/>
      <c r="M5" s="105"/>
      <c r="N5" s="105"/>
      <c r="O5" s="8" t="s">
        <v>33</v>
      </c>
      <c r="P5" s="10">
        <v>2.2999999999999998</v>
      </c>
      <c r="Q5" s="17">
        <v>5.1000000000000004E-2</v>
      </c>
      <c r="R5" s="10">
        <v>2</v>
      </c>
      <c r="S5" s="10" t="s">
        <v>37</v>
      </c>
      <c r="T5" s="17" t="s">
        <v>50</v>
      </c>
      <c r="U5" s="17"/>
      <c r="V5" s="17"/>
      <c r="W5" s="17"/>
      <c r="X5" s="17"/>
      <c r="Y5" s="17"/>
      <c r="Z5" s="17"/>
      <c r="AA5" s="17"/>
      <c r="AB5" s="17"/>
      <c r="AC5" s="85" t="s">
        <v>88</v>
      </c>
      <c r="AD5" s="6"/>
      <c r="AE5" s="90"/>
      <c r="AF5" s="90"/>
      <c r="AG5" s="90"/>
      <c r="AH5" s="90"/>
      <c r="AI5" s="90"/>
      <c r="AJ5" s="14"/>
      <c r="AK5" s="6"/>
      <c r="AL5" s="14"/>
      <c r="AM5" s="6"/>
      <c r="AN5" s="6"/>
      <c r="AO5" s="14"/>
      <c r="AP5" s="14"/>
      <c r="AQ5" s="14"/>
      <c r="AR5" s="6" t="s">
        <v>25</v>
      </c>
      <c r="AS5" s="6"/>
      <c r="AT5" s="12">
        <f t="shared" si="0"/>
        <v>0</v>
      </c>
      <c r="AU5" s="6"/>
      <c r="AV5" s="12">
        <f t="shared" si="1"/>
        <v>0</v>
      </c>
      <c r="AW5" s="87"/>
    </row>
    <row r="6" spans="1:50" ht="15.75">
      <c r="A6" s="3" t="s">
        <v>7</v>
      </c>
      <c r="B6" s="2" t="s">
        <v>28</v>
      </c>
      <c r="C6" s="2" t="s">
        <v>30</v>
      </c>
      <c r="D6" s="2" t="s">
        <v>30</v>
      </c>
      <c r="E6" s="5">
        <v>6.5</v>
      </c>
      <c r="F6" s="2" t="s">
        <v>2</v>
      </c>
      <c r="G6" s="3" t="s">
        <v>3</v>
      </c>
      <c r="H6" s="3" t="s">
        <v>8</v>
      </c>
      <c r="I6" s="6"/>
      <c r="J6" s="14"/>
      <c r="K6" s="6"/>
      <c r="L6" s="105"/>
      <c r="M6" s="105"/>
      <c r="N6" s="105"/>
      <c r="O6" s="8" t="s">
        <v>33</v>
      </c>
      <c r="P6" s="10">
        <v>1.9</v>
      </c>
      <c r="Q6" s="17">
        <v>2.75E-2</v>
      </c>
      <c r="R6" s="10">
        <v>2</v>
      </c>
      <c r="S6" s="10" t="s">
        <v>37</v>
      </c>
      <c r="T6" s="17" t="s">
        <v>50</v>
      </c>
      <c r="U6" s="17"/>
      <c r="V6" s="17"/>
      <c r="W6" s="17"/>
      <c r="X6" s="17"/>
      <c r="Y6" s="17"/>
      <c r="Z6" s="17"/>
      <c r="AA6" s="17"/>
      <c r="AB6" s="17"/>
      <c r="AC6" s="85" t="s">
        <v>88</v>
      </c>
      <c r="AD6" s="6"/>
      <c r="AE6" s="90"/>
      <c r="AF6" s="90"/>
      <c r="AG6" s="90"/>
      <c r="AH6" s="90"/>
      <c r="AI6" s="90"/>
      <c r="AJ6" s="14"/>
      <c r="AK6" s="6"/>
      <c r="AL6" s="14"/>
      <c r="AM6" s="6"/>
      <c r="AN6" s="6"/>
      <c r="AO6" s="14"/>
      <c r="AP6" s="14"/>
      <c r="AQ6" s="14"/>
      <c r="AR6" s="6" t="s">
        <v>25</v>
      </c>
      <c r="AS6" s="6"/>
      <c r="AT6" s="12">
        <f t="shared" si="0"/>
        <v>0</v>
      </c>
      <c r="AU6" s="6"/>
      <c r="AV6" s="12">
        <f t="shared" si="1"/>
        <v>0</v>
      </c>
      <c r="AW6" s="87"/>
    </row>
    <row r="7" spans="1:50" ht="15.75">
      <c r="A7" s="3" t="s">
        <v>7</v>
      </c>
      <c r="B7" s="2" t="s">
        <v>28</v>
      </c>
      <c r="C7" s="2" t="s">
        <v>30</v>
      </c>
      <c r="D7" s="2" t="s">
        <v>30</v>
      </c>
      <c r="E7" s="5">
        <v>6.5</v>
      </c>
      <c r="F7" s="2" t="s">
        <v>2</v>
      </c>
      <c r="G7" s="3" t="s">
        <v>3</v>
      </c>
      <c r="H7" s="3" t="s">
        <v>8</v>
      </c>
      <c r="I7" s="6"/>
      <c r="J7" s="14"/>
      <c r="K7" s="6"/>
      <c r="L7" s="105"/>
      <c r="M7" s="105"/>
      <c r="N7" s="105"/>
      <c r="O7" s="8" t="s">
        <v>47</v>
      </c>
      <c r="P7" s="16" t="s">
        <v>48</v>
      </c>
      <c r="Q7" s="17">
        <v>1.5</v>
      </c>
      <c r="R7" s="10">
        <v>1</v>
      </c>
      <c r="S7" s="10" t="s">
        <v>44</v>
      </c>
      <c r="T7" s="17" t="s">
        <v>49</v>
      </c>
      <c r="U7" s="17"/>
      <c r="V7" s="17"/>
      <c r="W7" s="17"/>
      <c r="X7" s="17"/>
      <c r="Y7" s="17"/>
      <c r="Z7" s="17"/>
      <c r="AA7" s="17"/>
      <c r="AB7" s="17"/>
      <c r="AC7" s="85" t="s">
        <v>88</v>
      </c>
      <c r="AD7" s="6"/>
      <c r="AE7" s="90"/>
      <c r="AF7" s="90"/>
      <c r="AG7" s="90"/>
      <c r="AH7" s="90"/>
      <c r="AI7" s="90"/>
      <c r="AJ7" s="14"/>
      <c r="AK7" s="6"/>
      <c r="AL7" s="14"/>
      <c r="AM7" s="6"/>
      <c r="AN7" s="6"/>
      <c r="AO7" s="14"/>
      <c r="AP7" s="14"/>
      <c r="AQ7" s="14"/>
      <c r="AR7" s="6" t="s">
        <v>25</v>
      </c>
      <c r="AS7" s="6"/>
      <c r="AT7" s="12">
        <f t="shared" si="0"/>
        <v>0</v>
      </c>
      <c r="AU7" s="6"/>
      <c r="AV7" s="12">
        <f t="shared" si="1"/>
        <v>0</v>
      </c>
      <c r="AW7" s="87"/>
    </row>
    <row r="9" spans="1:50" ht="15.75">
      <c r="A9" s="3" t="s">
        <v>213</v>
      </c>
      <c r="B9" s="2" t="s">
        <v>150</v>
      </c>
      <c r="C9" s="2" t="s">
        <v>206</v>
      </c>
      <c r="D9" s="2" t="s">
        <v>211</v>
      </c>
      <c r="E9" s="5">
        <v>6.5</v>
      </c>
      <c r="AK9" s="92">
        <f>IF(AND(I9="SILVER",AI9="SILVER"),J9/10.47*10.47,IF(AND(I9="SILVER",OR(AI9="9KW",AI9="9KY",AI9="9KR",AI9="9KTT")),J9/10.47*10.85,IF(AND(I9="SILVER",OR(AI9="10KW",AI9="10KY",AI9="10KR",AI9="10KTT")),J9/10.47*11.57,IF(AND(I9="SILVER",OR(AI9="10KW",AI9="10KY",AI9="10KR",AI9="10KTT")),J9/10.47*11.57,IF(AND(I9="SILVER",OR(AI9="18KW",AI9="18KY",AI9="18KR",AI9="18KTT")),J9/10.47*15.58,IF(AND(I9="SILVER",AI9="PLATINUM"),J9/10.47*21.1,IF(AND(I9="SILVER",AI9="PALLADIUM"),J9/10.47*12.25,0)))))))+IF(AND(OR(I9="9KW",I9="9KY",I9="9KR",I9="9KTT"),AI9="SILVER"),J9/10.85*10.47,IF(AND(OR(I9="9KW",I9="9KY",I9="9KR",I9="9KTT"),OR(AI9="9KW",AI9="9KY",AI9="9KR",AI9="9KTT")),J9/10.85*10.85,IF(AND(OR(I9="9KW",I9="9KY",I9="9KR",I9="9KTT"),OR(AI9="10KW",AI9="10KY",AI9="10KR",AI9="10KTT")),J9/10.85*11.57,IF(AND(OR(I9="9KW",I9="9KY",I9="9KR",I9="9KTT"),OR(AI9="10KW",AI9="10KY",AI9="10KR",AI9="10KTT")),J9/10.85*11.57,IF(AND(OR(I9="9KW",I9="9KY",I9="9KR",I9="9KTT"),OR(AI9="18KW",AI9="18KY",AI9="18KR",AI9="18KTT")),J9/10.85*15.58,IF(AND(OR(I9="9KW",I9="9KY",I9="9KR",I9="9KTT"),AI9="PLATINUM"),J9/10.85*21.1,IF(AND(OR(I9="9KW",I9="9KY",I9="9KR",I9="9KTT"),AI9="PALLADIUM"),J9/10.85*12.25,0)))))))+IF(AND(OR(I9="10KW",I9="10KY",I9="10KR",I9="10KTT"),AI9="SILVER"),J9/11.57*10.47,IF(AND(OR(I9="10KW",I9="10KY",I9="10KR",I9="10KTT"),OR(AI9="9KW",AI9="9KY",AI9="9KR",AI9="9KTT")),J9/11.57*10.85,IF(AND(OR(I9="10KW",I9="10KY",I9="10KR",I9="10KTT"),OR(AI9="10KW",AI9="10KY",AI9="10KR",AI9="10KTT")),J9/11.57*11.57,IF(AND(OR(I9="10KW",I9="10KY",I9="10KR",I9="10KTT"),OR(AI9="10KW",AI9="10KY",AI9="10KR",AI9="10KTT")),J9/11.57*11.57,IF(AND(OR(I9="10KW",I9="10KY",I9="10KR",I9="10KTT"),OR(AI9="18KW",AI9="18KY",AI9="18KR",AI9="18KTT")),J9/11.57*15.58,IF(AND(OR(I9="10KW",I9="10KY",I9="10KR",I9="10KTT"),AI9="PLATINUM"),J9/11.57*21.1,IF(AND(OR(I9="10KW",I9="10KY",I9="10KR",I9="10KTT"),AI9="PALLADIUM"),J9/11.57*12.25,0)))))))</f>
        <v>0</v>
      </c>
    </row>
    <row r="10" spans="1:50" ht="15.75">
      <c r="A10" s="3" t="s">
        <v>213</v>
      </c>
      <c r="B10" s="2" t="s">
        <v>150</v>
      </c>
      <c r="C10" s="2" t="s">
        <v>206</v>
      </c>
      <c r="D10" s="2" t="s">
        <v>211</v>
      </c>
      <c r="E10" s="5">
        <v>6.5</v>
      </c>
    </row>
    <row r="11" spans="1:50" ht="15.75">
      <c r="A11" s="3" t="s">
        <v>213</v>
      </c>
      <c r="B11" s="2" t="s">
        <v>150</v>
      </c>
      <c r="C11" s="2" t="s">
        <v>206</v>
      </c>
      <c r="D11" s="2" t="s">
        <v>211</v>
      </c>
      <c r="E11" s="5">
        <v>6.5</v>
      </c>
    </row>
    <row r="12" spans="1:50" ht="15.75">
      <c r="A12" s="3" t="s">
        <v>213</v>
      </c>
      <c r="B12" s="2" t="s">
        <v>150</v>
      </c>
      <c r="C12" s="2" t="s">
        <v>206</v>
      </c>
      <c r="D12" s="2" t="s">
        <v>211</v>
      </c>
      <c r="E12" s="5">
        <v>6.5</v>
      </c>
    </row>
    <row r="13" spans="1:50" ht="15.75">
      <c r="A13" s="3" t="s">
        <v>213</v>
      </c>
      <c r="B13" s="2" t="s">
        <v>150</v>
      </c>
      <c r="C13" s="2" t="s">
        <v>206</v>
      </c>
      <c r="D13" s="2" t="s">
        <v>211</v>
      </c>
      <c r="E13" s="5">
        <v>6.5</v>
      </c>
      <c r="AO13" s="94"/>
    </row>
    <row r="14" spans="1:50" ht="15.75">
      <c r="A14" s="3" t="s">
        <v>213</v>
      </c>
      <c r="B14" s="2" t="s">
        <v>150</v>
      </c>
      <c r="C14" s="2" t="s">
        <v>206</v>
      </c>
      <c r="D14" s="2" t="s">
        <v>211</v>
      </c>
      <c r="E14" s="5">
        <v>6.5</v>
      </c>
    </row>
  </sheetData>
  <dataValidations count="4">
    <dataValidation type="list" allowBlank="1" showInputMessage="1" showErrorMessage="1" sqref="W1:Y1" xr:uid="{9930062B-BCBF-4FA7-B9A4-CFE65E17977F}">
      <formula1>ASM</formula1>
    </dataValidation>
    <dataValidation type="list" allowBlank="1" showInputMessage="1" showErrorMessage="1" sqref="AI2 I2" xr:uid="{26802827-CED7-45A6-9554-7E54D7D169B0}">
      <formula1>"9KW,9KY,9KR,9KTT,10KW,10KY,10KR,10KTT,14KW,14KY,14KR,14KTT,18KW,18KY,18KR,18KTT,SILVER,PLATINUM,PALLADIUM"</formula1>
    </dataValidation>
    <dataValidation type="list" allowBlank="1" showInputMessage="1" showErrorMessage="1" sqref="B1:B1048576" xr:uid="{76363BE5-B7B9-4488-A721-69EB695E83E7}">
      <formula1>Prd_Ctg</formula1>
    </dataValidation>
    <dataValidation type="list" allowBlank="1" showInputMessage="1" showErrorMessage="1" sqref="D1:D1048576" xr:uid="{044C216C-2D84-495E-B0C9-0F9B08D242EE}">
      <formula1>Prd_Col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FCAC-DACE-4131-BB7F-5EAE75E2A8A8}">
  <dimension ref="A1:AU13"/>
  <sheetViews>
    <sheetView workbookViewId="0">
      <selection activeCell="C2" sqref="C2"/>
    </sheetView>
  </sheetViews>
  <sheetFormatPr defaultRowHeight="15"/>
  <cols>
    <col min="1" max="1" width="9.140625" style="95"/>
    <col min="2" max="2" width="5.7109375" style="95" customWidth="1"/>
    <col min="3" max="4" width="12.5703125" style="95" bestFit="1" customWidth="1"/>
    <col min="5" max="5" width="5.5703125" style="95" customWidth="1"/>
    <col min="6" max="6" width="16.42578125" style="95" bestFit="1" customWidth="1"/>
    <col min="7" max="7" width="13.7109375" style="95" bestFit="1" customWidth="1"/>
    <col min="8" max="8" width="18.42578125" style="95" bestFit="1" customWidth="1"/>
    <col min="9" max="9" width="6.85546875" style="95" customWidth="1"/>
    <col min="10" max="10" width="6.5703125" style="95" customWidth="1"/>
    <col min="11" max="12" width="7.85546875" style="95" customWidth="1"/>
    <col min="13" max="13" width="7.140625" style="95" customWidth="1"/>
    <col min="14" max="14" width="10.140625" style="95" bestFit="1" customWidth="1"/>
    <col min="15" max="16" width="7.28515625" style="95" customWidth="1"/>
    <col min="17" max="17" width="7.140625" style="95" customWidth="1"/>
    <col min="18" max="18" width="9.140625" style="95"/>
    <col min="19" max="19" width="4.42578125" style="95" bestFit="1" customWidth="1"/>
    <col min="20" max="20" width="4.85546875" style="95" customWidth="1"/>
    <col min="21" max="21" width="4.5703125" style="95" customWidth="1"/>
    <col min="22" max="22" width="6" style="95" customWidth="1"/>
    <col min="23" max="23" width="5.85546875" style="95" customWidth="1"/>
    <col min="24" max="24" width="4.5703125" style="95" customWidth="1"/>
    <col min="25" max="26" width="6" style="95" customWidth="1"/>
    <col min="27" max="27" width="8.140625" style="95" bestFit="1" customWidth="1"/>
    <col min="28" max="28" width="9.28515625" style="95" bestFit="1" customWidth="1"/>
    <col min="29" max="29" width="16.42578125" style="95" bestFit="1" customWidth="1"/>
    <col min="30" max="30" width="13.7109375" style="95" bestFit="1" customWidth="1"/>
    <col min="31" max="31" width="9.7109375" style="95" customWidth="1"/>
    <col min="32" max="32" width="12" style="91" bestFit="1" customWidth="1"/>
    <col min="33" max="33" width="10.140625" style="95" bestFit="1" customWidth="1"/>
    <col min="34" max="34" width="9.140625" style="95"/>
    <col min="35" max="35" width="8.28515625" style="95" customWidth="1"/>
    <col min="36" max="36" width="7.7109375" style="95" customWidth="1"/>
    <col min="37" max="40" width="9.140625" style="95"/>
    <col min="41" max="41" width="6.7109375" style="95" bestFit="1" customWidth="1"/>
    <col min="42" max="45" width="9.140625" style="95"/>
    <col min="46" max="46" width="0.85546875" style="95" customWidth="1"/>
    <col min="47" max="16384" width="9.140625" style="95"/>
  </cols>
  <sheetData>
    <row r="1" spans="1:47" ht="78.75">
      <c r="A1" s="1" t="s">
        <v>5</v>
      </c>
      <c r="B1" s="1" t="s">
        <v>27</v>
      </c>
      <c r="C1" s="1" t="s">
        <v>31</v>
      </c>
      <c r="D1" s="1" t="s">
        <v>29</v>
      </c>
      <c r="E1" s="1" t="s">
        <v>32</v>
      </c>
      <c r="F1" s="1" t="s">
        <v>4</v>
      </c>
      <c r="G1" s="1" t="s">
        <v>1</v>
      </c>
      <c r="H1" s="1" t="s">
        <v>6</v>
      </c>
      <c r="I1" s="1" t="s">
        <v>9</v>
      </c>
      <c r="J1" s="1" t="s">
        <v>12</v>
      </c>
      <c r="K1" s="9" t="s">
        <v>18</v>
      </c>
      <c r="L1" s="9" t="s">
        <v>86</v>
      </c>
      <c r="M1" s="9" t="s">
        <v>20</v>
      </c>
      <c r="N1" s="11" t="s">
        <v>22</v>
      </c>
      <c r="O1" s="11" t="s">
        <v>26</v>
      </c>
      <c r="P1" s="9" t="s">
        <v>46</v>
      </c>
      <c r="Q1" s="9" t="s">
        <v>51</v>
      </c>
      <c r="R1" s="11" t="s">
        <v>34</v>
      </c>
      <c r="S1" s="11" t="s">
        <v>36</v>
      </c>
      <c r="T1" s="11" t="s">
        <v>38</v>
      </c>
      <c r="U1" s="11" t="s">
        <v>39</v>
      </c>
      <c r="V1" s="11" t="s">
        <v>40</v>
      </c>
      <c r="W1" s="11" t="s">
        <v>41</v>
      </c>
      <c r="X1" s="11" t="s">
        <v>42</v>
      </c>
      <c r="Y1" s="11" t="s">
        <v>45</v>
      </c>
      <c r="Z1" s="11" t="s">
        <v>43</v>
      </c>
      <c r="AA1" s="84" t="s">
        <v>87</v>
      </c>
      <c r="AB1" s="1" t="s">
        <v>5</v>
      </c>
      <c r="AC1" s="1" t="s">
        <v>4</v>
      </c>
      <c r="AD1" s="1" t="s">
        <v>1</v>
      </c>
      <c r="AE1" s="1" t="s">
        <v>6</v>
      </c>
      <c r="AF1" s="1" t="s">
        <v>9</v>
      </c>
      <c r="AG1" s="4" t="s">
        <v>11</v>
      </c>
      <c r="AH1" s="7" t="s">
        <v>90</v>
      </c>
      <c r="AI1" s="7" t="s">
        <v>13</v>
      </c>
      <c r="AJ1" s="7" t="s">
        <v>14</v>
      </c>
      <c r="AK1" s="7" t="s">
        <v>15</v>
      </c>
      <c r="AL1" s="9" t="s">
        <v>16</v>
      </c>
      <c r="AM1" s="9" t="s">
        <v>17</v>
      </c>
      <c r="AN1" s="9" t="s">
        <v>19</v>
      </c>
      <c r="AO1" s="9" t="s">
        <v>21</v>
      </c>
      <c r="AP1" s="9" t="s">
        <v>57</v>
      </c>
      <c r="AQ1" s="86" t="s">
        <v>58</v>
      </c>
      <c r="AR1" s="9" t="s">
        <v>60</v>
      </c>
      <c r="AS1" s="9" t="s">
        <v>61</v>
      </c>
      <c r="AT1" s="1"/>
      <c r="AU1" s="30" t="s">
        <v>89</v>
      </c>
    </row>
    <row r="2" spans="1:47" ht="15.75">
      <c r="A2" s="3" t="s">
        <v>7</v>
      </c>
      <c r="B2" s="2" t="s">
        <v>28</v>
      </c>
      <c r="C2" s="2" t="s">
        <v>30</v>
      </c>
      <c r="D2" s="2" t="s">
        <v>30</v>
      </c>
      <c r="E2" s="5">
        <v>6.5</v>
      </c>
      <c r="F2" s="2" t="s">
        <v>2</v>
      </c>
      <c r="G2" s="3" t="s">
        <v>3</v>
      </c>
      <c r="H2" s="3" t="s">
        <v>8</v>
      </c>
      <c r="I2" s="93" t="s">
        <v>10</v>
      </c>
      <c r="J2" s="5">
        <v>3</v>
      </c>
      <c r="K2" s="104" t="s">
        <v>23</v>
      </c>
      <c r="L2" s="104" t="s">
        <v>37</v>
      </c>
      <c r="M2" s="104" t="s">
        <v>33</v>
      </c>
      <c r="N2" s="97">
        <v>3.2</v>
      </c>
      <c r="O2" s="17">
        <v>0.11849999999999999</v>
      </c>
      <c r="P2" s="97">
        <v>2</v>
      </c>
      <c r="Q2" s="97" t="s">
        <v>37</v>
      </c>
      <c r="R2" s="17" t="s">
        <v>50</v>
      </c>
      <c r="S2" s="19" t="s">
        <v>37</v>
      </c>
      <c r="T2" s="19" t="s">
        <v>44</v>
      </c>
      <c r="U2" s="19" t="s">
        <v>37</v>
      </c>
      <c r="V2" s="19" t="s">
        <v>44</v>
      </c>
      <c r="W2" s="19" t="s">
        <v>44</v>
      </c>
      <c r="X2" s="19" t="s">
        <v>37</v>
      </c>
      <c r="Y2" s="97">
        <v>2</v>
      </c>
      <c r="Z2" s="19" t="s">
        <v>37</v>
      </c>
      <c r="AA2" s="85" t="s">
        <v>88</v>
      </c>
      <c r="AB2" s="3" t="s">
        <v>7</v>
      </c>
      <c r="AC2" s="2" t="s">
        <v>2</v>
      </c>
      <c r="AD2" s="3" t="s">
        <v>3</v>
      </c>
      <c r="AE2" s="3"/>
      <c r="AF2" s="93" t="s">
        <v>105</v>
      </c>
      <c r="AG2" s="12">
        <v>2800</v>
      </c>
      <c r="AH2" s="92">
        <f>VLOOKUP(AD2,G:J,4,FALSE)/VLOOKUP(I2,Kt_Cnvrs,2,FALSE)*VLOOKUP(AF2,Kt_Cnvrs,2,FALSE)</f>
        <v>2.5902985074626868</v>
      </c>
      <c r="AI2" s="97">
        <v>31.1035</v>
      </c>
      <c r="AJ2" s="89">
        <f>IF(OR(AF2="9KW",AF2="9KY",AF2="9KR",AF2="9KTT"),9,IF(OR(AF2="10KW",AF2="10KY",AF2="10KR",AF2="10KTT"),10,IF(OR(AF2="10KW",AF2="10KY",AF2="10KR",AF2="10KTT"),10,IF(OR(AF2="18KW",AF2="18KY",AF2="18KR",AF2="18KTT"),18,0))))/24</f>
        <v>0.41666666666666669</v>
      </c>
      <c r="AK2" s="15">
        <v>0.12</v>
      </c>
      <c r="AL2" s="13">
        <f>AG2/AI2*AJ2*(1+AK2)</f>
        <v>42.010277514320471</v>
      </c>
      <c r="AM2" s="12">
        <f>J2*AL2</f>
        <v>126.03083254296141</v>
      </c>
      <c r="AN2" s="13">
        <v>50</v>
      </c>
      <c r="AO2" s="105" t="s">
        <v>25</v>
      </c>
      <c r="AP2" s="105"/>
      <c r="AQ2" s="12">
        <f t="shared" ref="AQ2:AQ7" si="0">P2*AP2</f>
        <v>0</v>
      </c>
      <c r="AR2" s="105"/>
      <c r="AS2" s="12">
        <f t="shared" ref="AS2:AS7" si="1">P2*AR2</f>
        <v>0</v>
      </c>
      <c r="AT2" s="87"/>
      <c r="AU2" s="88">
        <f ca="1">SUM(AM2:AAF7)+SUM(AN2:AN7)+SUM(AQ2:AQ7)+SUM(AS2:AS7)</f>
        <v>0</v>
      </c>
    </row>
    <row r="3" spans="1:47" ht="15.75">
      <c r="A3" s="3" t="s">
        <v>7</v>
      </c>
      <c r="B3" s="2" t="s">
        <v>28</v>
      </c>
      <c r="C3" s="2" t="s">
        <v>30</v>
      </c>
      <c r="D3" s="2" t="s">
        <v>30</v>
      </c>
      <c r="E3" s="5">
        <v>6.5</v>
      </c>
      <c r="F3" s="2" t="s">
        <v>2</v>
      </c>
      <c r="G3" s="3" t="s">
        <v>3</v>
      </c>
      <c r="H3" s="3" t="s">
        <v>8</v>
      </c>
      <c r="I3" s="105"/>
      <c r="J3" s="14"/>
      <c r="K3" s="105"/>
      <c r="L3" s="105"/>
      <c r="M3" s="104" t="s">
        <v>33</v>
      </c>
      <c r="N3" s="97">
        <v>3</v>
      </c>
      <c r="O3" s="17">
        <v>9.7000000000000003E-2</v>
      </c>
      <c r="P3" s="97">
        <v>2</v>
      </c>
      <c r="Q3" s="97" t="s">
        <v>37</v>
      </c>
      <c r="R3" s="17" t="s">
        <v>50</v>
      </c>
      <c r="S3" s="17"/>
      <c r="T3" s="17"/>
      <c r="U3" s="17"/>
      <c r="V3" s="17"/>
      <c r="W3" s="17"/>
      <c r="X3" s="17"/>
      <c r="Y3" s="17"/>
      <c r="Z3" s="17"/>
      <c r="AA3" s="85" t="s">
        <v>88</v>
      </c>
      <c r="AB3" s="90"/>
      <c r="AC3" s="90"/>
      <c r="AD3" s="90"/>
      <c r="AE3" s="90"/>
      <c r="AF3" s="90"/>
      <c r="AG3" s="14"/>
      <c r="AH3" s="105"/>
      <c r="AI3" s="14"/>
      <c r="AJ3" s="105"/>
      <c r="AK3" s="105"/>
      <c r="AL3" s="14"/>
      <c r="AM3" s="14"/>
      <c r="AN3" s="14"/>
      <c r="AO3" s="105" t="s">
        <v>25</v>
      </c>
      <c r="AP3" s="105"/>
      <c r="AQ3" s="12">
        <f t="shared" si="0"/>
        <v>0</v>
      </c>
      <c r="AR3" s="105"/>
      <c r="AS3" s="12">
        <f t="shared" si="1"/>
        <v>0</v>
      </c>
      <c r="AT3" s="87"/>
    </row>
    <row r="4" spans="1:47" ht="15.75">
      <c r="A4" s="3" t="s">
        <v>7</v>
      </c>
      <c r="B4" s="2" t="s">
        <v>28</v>
      </c>
      <c r="C4" s="2" t="s">
        <v>30</v>
      </c>
      <c r="D4" s="2" t="s">
        <v>30</v>
      </c>
      <c r="E4" s="5">
        <v>6.5</v>
      </c>
      <c r="F4" s="2" t="s">
        <v>2</v>
      </c>
      <c r="G4" s="3" t="s">
        <v>3</v>
      </c>
      <c r="H4" s="3" t="s">
        <v>8</v>
      </c>
      <c r="I4" s="105"/>
      <c r="J4" s="14"/>
      <c r="K4" s="105"/>
      <c r="L4" s="105"/>
      <c r="M4" s="104" t="s">
        <v>33</v>
      </c>
      <c r="N4" s="97">
        <v>2.7</v>
      </c>
      <c r="O4" s="17">
        <v>7.3000000000000009E-2</v>
      </c>
      <c r="P4" s="97">
        <v>2</v>
      </c>
      <c r="Q4" s="97" t="s">
        <v>37</v>
      </c>
      <c r="R4" s="17" t="s">
        <v>50</v>
      </c>
      <c r="S4" s="17"/>
      <c r="T4" s="17"/>
      <c r="U4" s="17"/>
      <c r="V4" s="17"/>
      <c r="W4" s="17"/>
      <c r="X4" s="17"/>
      <c r="Y4" s="17"/>
      <c r="Z4" s="17"/>
      <c r="AA4" s="85" t="s">
        <v>88</v>
      </c>
      <c r="AB4" s="90"/>
      <c r="AC4" s="90"/>
      <c r="AD4" s="90"/>
      <c r="AE4" s="90"/>
      <c r="AF4" s="90"/>
      <c r="AG4" s="14"/>
      <c r="AH4" s="105"/>
      <c r="AI4" s="14"/>
      <c r="AJ4" s="105"/>
      <c r="AK4" s="105"/>
      <c r="AL4" s="14"/>
      <c r="AM4" s="14"/>
      <c r="AN4" s="14"/>
      <c r="AO4" s="105" t="s">
        <v>25</v>
      </c>
      <c r="AP4" s="105"/>
      <c r="AQ4" s="12">
        <f t="shared" si="0"/>
        <v>0</v>
      </c>
      <c r="AR4" s="105"/>
      <c r="AS4" s="12">
        <f t="shared" si="1"/>
        <v>0</v>
      </c>
      <c r="AT4" s="87"/>
    </row>
    <row r="5" spans="1:47" ht="15.75">
      <c r="A5" s="3" t="s">
        <v>7</v>
      </c>
      <c r="B5" s="2" t="s">
        <v>28</v>
      </c>
      <c r="C5" s="2" t="s">
        <v>30</v>
      </c>
      <c r="D5" s="2" t="s">
        <v>30</v>
      </c>
      <c r="E5" s="5">
        <v>6.5</v>
      </c>
      <c r="F5" s="2" t="s">
        <v>2</v>
      </c>
      <c r="G5" s="3" t="s">
        <v>3</v>
      </c>
      <c r="H5" s="3" t="s">
        <v>8</v>
      </c>
      <c r="I5" s="105"/>
      <c r="J5" s="14"/>
      <c r="K5" s="105"/>
      <c r="L5" s="105"/>
      <c r="M5" s="104" t="s">
        <v>33</v>
      </c>
      <c r="N5" s="97">
        <v>2.2999999999999998</v>
      </c>
      <c r="O5" s="17">
        <v>5.1000000000000004E-2</v>
      </c>
      <c r="P5" s="97">
        <v>2</v>
      </c>
      <c r="Q5" s="97" t="s">
        <v>37</v>
      </c>
      <c r="R5" s="17" t="s">
        <v>50</v>
      </c>
      <c r="S5" s="17"/>
      <c r="T5" s="17"/>
      <c r="U5" s="17"/>
      <c r="V5" s="17"/>
      <c r="W5" s="17"/>
      <c r="X5" s="17"/>
      <c r="Y5" s="17"/>
      <c r="Z5" s="17"/>
      <c r="AA5" s="85" t="s">
        <v>88</v>
      </c>
      <c r="AB5" s="90"/>
      <c r="AC5" s="90"/>
      <c r="AD5" s="90"/>
      <c r="AE5" s="90"/>
      <c r="AF5" s="90"/>
      <c r="AG5" s="14"/>
      <c r="AH5" s="105"/>
      <c r="AI5" s="14"/>
      <c r="AJ5" s="105"/>
      <c r="AK5" s="105"/>
      <c r="AL5" s="14"/>
      <c r="AM5" s="14"/>
      <c r="AN5" s="14"/>
      <c r="AO5" s="105" t="s">
        <v>25</v>
      </c>
      <c r="AP5" s="105"/>
      <c r="AQ5" s="12">
        <f t="shared" si="0"/>
        <v>0</v>
      </c>
      <c r="AR5" s="105"/>
      <c r="AS5" s="12">
        <f t="shared" si="1"/>
        <v>0</v>
      </c>
      <c r="AT5" s="87"/>
    </row>
    <row r="6" spans="1:47" ht="15.75">
      <c r="A6" s="3" t="s">
        <v>7</v>
      </c>
      <c r="B6" s="2" t="s">
        <v>28</v>
      </c>
      <c r="C6" s="2" t="s">
        <v>30</v>
      </c>
      <c r="D6" s="2" t="s">
        <v>30</v>
      </c>
      <c r="E6" s="5">
        <v>6.5</v>
      </c>
      <c r="F6" s="2" t="s">
        <v>2</v>
      </c>
      <c r="G6" s="3" t="s">
        <v>3</v>
      </c>
      <c r="H6" s="3" t="s">
        <v>8</v>
      </c>
      <c r="I6" s="105"/>
      <c r="J6" s="14"/>
      <c r="K6" s="105"/>
      <c r="L6" s="105"/>
      <c r="M6" s="104" t="s">
        <v>33</v>
      </c>
      <c r="N6" s="97">
        <v>1.9</v>
      </c>
      <c r="O6" s="17">
        <v>2.75E-2</v>
      </c>
      <c r="P6" s="97">
        <v>2</v>
      </c>
      <c r="Q6" s="97" t="s">
        <v>37</v>
      </c>
      <c r="R6" s="17" t="s">
        <v>50</v>
      </c>
      <c r="S6" s="17"/>
      <c r="T6" s="17"/>
      <c r="U6" s="17"/>
      <c r="V6" s="17"/>
      <c r="W6" s="17"/>
      <c r="X6" s="17"/>
      <c r="Y6" s="17"/>
      <c r="Z6" s="17"/>
      <c r="AA6" s="85" t="s">
        <v>88</v>
      </c>
      <c r="AB6" s="90"/>
      <c r="AC6" s="90"/>
      <c r="AD6" s="90"/>
      <c r="AE6" s="90"/>
      <c r="AF6" s="90"/>
      <c r="AG6" s="14"/>
      <c r="AH6" s="105"/>
      <c r="AI6" s="14"/>
      <c r="AJ6" s="105"/>
      <c r="AK6" s="105"/>
      <c r="AL6" s="14"/>
      <c r="AM6" s="14"/>
      <c r="AN6" s="14"/>
      <c r="AO6" s="105" t="s">
        <v>25</v>
      </c>
      <c r="AP6" s="105"/>
      <c r="AQ6" s="12">
        <f t="shared" si="0"/>
        <v>0</v>
      </c>
      <c r="AR6" s="105"/>
      <c r="AS6" s="12">
        <f t="shared" si="1"/>
        <v>0</v>
      </c>
      <c r="AT6" s="87"/>
    </row>
    <row r="7" spans="1:47" ht="15.75">
      <c r="A7" s="3" t="s">
        <v>7</v>
      </c>
      <c r="B7" s="2" t="s">
        <v>28</v>
      </c>
      <c r="C7" s="2" t="s">
        <v>30</v>
      </c>
      <c r="D7" s="2" t="s">
        <v>30</v>
      </c>
      <c r="E7" s="5">
        <v>6.5</v>
      </c>
      <c r="F7" s="2" t="s">
        <v>2</v>
      </c>
      <c r="G7" s="3" t="s">
        <v>3</v>
      </c>
      <c r="H7" s="3" t="s">
        <v>8</v>
      </c>
      <c r="I7" s="105"/>
      <c r="J7" s="14"/>
      <c r="K7" s="105"/>
      <c r="L7" s="105"/>
      <c r="M7" s="104" t="s">
        <v>47</v>
      </c>
      <c r="N7" s="16" t="s">
        <v>48</v>
      </c>
      <c r="O7" s="17">
        <v>1.5</v>
      </c>
      <c r="P7" s="97">
        <v>1</v>
      </c>
      <c r="Q7" s="97" t="s">
        <v>44</v>
      </c>
      <c r="R7" s="17" t="s">
        <v>49</v>
      </c>
      <c r="S7" s="17"/>
      <c r="T7" s="17"/>
      <c r="U7" s="17"/>
      <c r="V7" s="17"/>
      <c r="W7" s="17"/>
      <c r="X7" s="17"/>
      <c r="Y7" s="17"/>
      <c r="Z7" s="17"/>
      <c r="AA7" s="85" t="s">
        <v>88</v>
      </c>
      <c r="AB7" s="90"/>
      <c r="AC7" s="90"/>
      <c r="AD7" s="90"/>
      <c r="AE7" s="90"/>
      <c r="AF7" s="90"/>
      <c r="AG7" s="14"/>
      <c r="AH7" s="105"/>
      <c r="AI7" s="14"/>
      <c r="AJ7" s="105"/>
      <c r="AK7" s="105"/>
      <c r="AL7" s="14"/>
      <c r="AM7" s="14"/>
      <c r="AN7" s="14"/>
      <c r="AO7" s="105" t="s">
        <v>25</v>
      </c>
      <c r="AP7" s="105"/>
      <c r="AQ7" s="12">
        <f t="shared" si="0"/>
        <v>0</v>
      </c>
      <c r="AR7" s="105"/>
      <c r="AS7" s="12">
        <f t="shared" si="1"/>
        <v>0</v>
      </c>
      <c r="AT7" s="87"/>
    </row>
    <row r="13" spans="1:47">
      <c r="AL13" s="94"/>
    </row>
  </sheetData>
  <dataValidations count="2">
    <dataValidation type="list" allowBlank="1" showInputMessage="1" showErrorMessage="1" sqref="AF2 I2" xr:uid="{E2338259-4788-42E8-8438-EA8BB4F9A565}">
      <formula1>"9KW,9KY,9KR,9KTT,10KW,10KY,10KR,10KTT,14KW,14KY,14KR,14KTT,18KW,18KY,18KR,18KTT,SILVER,PLATINUM,PALLADIUM"</formula1>
    </dataValidation>
    <dataValidation type="list" allowBlank="1" showInputMessage="1" showErrorMessage="1" sqref="U1:W1" xr:uid="{678C3D2B-4FE9-48CA-AF09-BED06559ED45}">
      <formula1>ASM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FFBB-07EA-4A42-BFE6-A46D707DD581}">
  <dimension ref="A1:B14"/>
  <sheetViews>
    <sheetView workbookViewId="0">
      <selection activeCell="E16" sqref="E16"/>
    </sheetView>
  </sheetViews>
  <sheetFormatPr defaultRowHeight="15"/>
  <cols>
    <col min="1" max="1" width="12.7109375" customWidth="1"/>
    <col min="2" max="2" width="14.5703125" bestFit="1" customWidth="1"/>
  </cols>
  <sheetData>
    <row r="1" spans="1:2" s="95" customFormat="1">
      <c r="A1" s="95" t="s">
        <v>152</v>
      </c>
    </row>
    <row r="2" spans="1:2">
      <c r="A2" t="s">
        <v>153</v>
      </c>
    </row>
    <row r="3" spans="1:2">
      <c r="A3" t="s">
        <v>155</v>
      </c>
    </row>
    <row r="4" spans="1:2">
      <c r="A4" t="s">
        <v>154</v>
      </c>
    </row>
    <row r="5" spans="1:2">
      <c r="A5" t="s">
        <v>149</v>
      </c>
    </row>
    <row r="6" spans="1:2">
      <c r="A6" t="s">
        <v>151</v>
      </c>
      <c r="B6" s="95"/>
    </row>
    <row r="7" spans="1:2">
      <c r="A7" t="s">
        <v>150</v>
      </c>
      <c r="B7" s="95"/>
    </row>
    <row r="8" spans="1:2">
      <c r="A8" t="s">
        <v>28</v>
      </c>
      <c r="B8" s="95"/>
    </row>
    <row r="9" spans="1:2">
      <c r="B9" s="95"/>
    </row>
    <row r="10" spans="1:2">
      <c r="B10" s="95"/>
    </row>
    <row r="11" spans="1:2">
      <c r="B11" s="95"/>
    </row>
    <row r="12" spans="1:2">
      <c r="B12" s="95"/>
    </row>
    <row r="13" spans="1:2">
      <c r="B13" s="95"/>
    </row>
    <row r="14" spans="1:2">
      <c r="B14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2D8D-39C5-4C69-AAA4-CAB44712DA3E}">
  <dimension ref="A1:AB43"/>
  <sheetViews>
    <sheetView tabSelected="1" workbookViewId="0">
      <selection activeCell="A16" sqref="A16"/>
    </sheetView>
  </sheetViews>
  <sheetFormatPr defaultRowHeight="15"/>
  <cols>
    <col min="1" max="1" width="24.7109375" style="95" bestFit="1" customWidth="1"/>
    <col min="2" max="2" width="1.7109375" style="95" customWidth="1"/>
    <col min="3" max="3" width="16.28515625" style="95" bestFit="1" customWidth="1"/>
    <col min="4" max="4" width="6.85546875" style="95" bestFit="1" customWidth="1"/>
    <col min="5" max="5" width="1.7109375" style="95" customWidth="1"/>
    <col min="6" max="6" width="7" style="95" bestFit="1" customWidth="1"/>
    <col min="7" max="7" width="14.42578125" style="111" bestFit="1" customWidth="1"/>
    <col min="8" max="8" width="1.7109375" style="95" customWidth="1"/>
    <col min="9" max="9" width="8.28515625" style="95" bestFit="1" customWidth="1"/>
    <col min="10" max="10" width="15.7109375" style="95" bestFit="1" customWidth="1"/>
    <col min="11" max="11" width="1.7109375" style="95" customWidth="1"/>
    <col min="12" max="12" width="7.140625" style="95" bestFit="1" customWidth="1"/>
    <col min="13" max="13" width="14.5703125" style="95" bestFit="1" customWidth="1"/>
    <col min="14" max="14" width="1.7109375" style="95" customWidth="1"/>
    <col min="15" max="15" width="9.5703125" style="95" bestFit="1" customWidth="1"/>
    <col min="16" max="16" width="17" style="95" bestFit="1" customWidth="1"/>
    <col min="17" max="17" width="1.7109375" style="95" customWidth="1"/>
    <col min="18" max="18" width="7.140625" style="95" bestFit="1" customWidth="1"/>
    <col min="19" max="19" width="21.42578125" style="95" bestFit="1" customWidth="1"/>
    <col min="20" max="20" width="1.7109375" style="95" customWidth="1"/>
    <col min="21" max="21" width="9.140625" style="95"/>
    <col min="22" max="22" width="24.7109375" style="95" bestFit="1" customWidth="1"/>
    <col min="23" max="23" width="1.7109375" style="95" customWidth="1"/>
    <col min="24" max="24" width="9.140625" style="95"/>
    <col min="25" max="25" width="22.7109375" style="95" bestFit="1" customWidth="1"/>
    <col min="26" max="26" width="1.7109375" style="95" customWidth="1"/>
    <col min="27" max="27" width="4.85546875" style="95" bestFit="1" customWidth="1"/>
    <col min="28" max="28" width="22.85546875" style="91" bestFit="1" customWidth="1"/>
    <col min="29" max="16384" width="9.140625" style="95"/>
  </cols>
  <sheetData>
    <row r="1" spans="1:28">
      <c r="A1" s="111" t="s">
        <v>216</v>
      </c>
      <c r="C1" s="116" t="s">
        <v>27</v>
      </c>
      <c r="D1" s="116" t="s">
        <v>255</v>
      </c>
      <c r="G1" s="117">
        <v>1</v>
      </c>
      <c r="J1" s="117">
        <f>G1+1</f>
        <v>2</v>
      </c>
      <c r="M1" s="117">
        <f>J1+1</f>
        <v>3</v>
      </c>
      <c r="P1" s="117">
        <f>M1+1</f>
        <v>4</v>
      </c>
      <c r="S1" s="117">
        <f>P1+1</f>
        <v>5</v>
      </c>
      <c r="V1" s="117">
        <f>S1+1</f>
        <v>6</v>
      </c>
      <c r="Y1" s="117">
        <f>V1+1</f>
        <v>7</v>
      </c>
      <c r="AB1" s="117">
        <f>Y1+1</f>
        <v>8</v>
      </c>
    </row>
    <row r="2" spans="1:28" ht="15.75">
      <c r="A2" s="110" t="s">
        <v>215</v>
      </c>
      <c r="C2" s="95" t="s">
        <v>152</v>
      </c>
      <c r="D2" s="95">
        <v>1</v>
      </c>
      <c r="F2" s="95" t="s">
        <v>152</v>
      </c>
      <c r="G2" s="111" t="s">
        <v>216</v>
      </c>
      <c r="I2" s="95" t="s">
        <v>153</v>
      </c>
      <c r="J2" s="113" t="s">
        <v>219</v>
      </c>
      <c r="L2" s="95" t="s">
        <v>155</v>
      </c>
      <c r="M2" s="111" t="s">
        <v>222</v>
      </c>
      <c r="O2" s="95" t="s">
        <v>154</v>
      </c>
      <c r="P2" s="111" t="s">
        <v>223</v>
      </c>
      <c r="R2" s="95" t="s">
        <v>149</v>
      </c>
      <c r="S2" s="113" t="s">
        <v>227</v>
      </c>
      <c r="U2" s="95" t="s">
        <v>151</v>
      </c>
      <c r="V2" s="111" t="s">
        <v>231</v>
      </c>
      <c r="X2" s="95" t="s">
        <v>150</v>
      </c>
      <c r="Y2" s="95" t="s">
        <v>240</v>
      </c>
      <c r="AA2" s="95" t="s">
        <v>28</v>
      </c>
      <c r="AB2" s="114" t="s">
        <v>242</v>
      </c>
    </row>
    <row r="3" spans="1:28" ht="15.75">
      <c r="A3" s="110" t="s">
        <v>214</v>
      </c>
      <c r="C3" s="95" t="s">
        <v>153</v>
      </c>
      <c r="D3" s="95">
        <v>2</v>
      </c>
      <c r="F3" s="95" t="s">
        <v>152</v>
      </c>
      <c r="G3" s="110" t="s">
        <v>215</v>
      </c>
      <c r="I3" s="95" t="s">
        <v>153</v>
      </c>
      <c r="J3" s="111" t="s">
        <v>220</v>
      </c>
      <c r="L3" s="110"/>
      <c r="R3" s="95" t="s">
        <v>149</v>
      </c>
      <c r="S3" s="113" t="s">
        <v>229</v>
      </c>
      <c r="U3" s="95" t="s">
        <v>151</v>
      </c>
      <c r="V3" s="111" t="s">
        <v>232</v>
      </c>
      <c r="X3" s="95" t="s">
        <v>150</v>
      </c>
      <c r="Y3" s="113" t="s">
        <v>236</v>
      </c>
      <c r="AA3" s="95" t="s">
        <v>28</v>
      </c>
      <c r="AB3" s="114" t="s">
        <v>243</v>
      </c>
    </row>
    <row r="4" spans="1:28" ht="15.75">
      <c r="A4" s="113" t="s">
        <v>219</v>
      </c>
      <c r="C4" s="95" t="s">
        <v>155</v>
      </c>
      <c r="D4" s="95">
        <v>3</v>
      </c>
      <c r="F4" s="95" t="s">
        <v>152</v>
      </c>
      <c r="G4" s="110" t="s">
        <v>214</v>
      </c>
      <c r="I4" s="95" t="s">
        <v>153</v>
      </c>
      <c r="J4" s="111" t="s">
        <v>218</v>
      </c>
      <c r="L4" s="111"/>
      <c r="R4" s="95" t="s">
        <v>149</v>
      </c>
      <c r="S4" s="113" t="s">
        <v>228</v>
      </c>
      <c r="U4" s="95" t="s">
        <v>151</v>
      </c>
      <c r="V4" s="113" t="s">
        <v>233</v>
      </c>
      <c r="X4" s="95" t="s">
        <v>150</v>
      </c>
      <c r="Y4" s="113" t="s">
        <v>237</v>
      </c>
      <c r="AA4" s="95" t="s">
        <v>28</v>
      </c>
      <c r="AB4" s="115" t="s">
        <v>157</v>
      </c>
    </row>
    <row r="5" spans="1:28" ht="15.75">
      <c r="A5" s="111" t="s">
        <v>220</v>
      </c>
      <c r="C5" s="95" t="s">
        <v>154</v>
      </c>
      <c r="D5" s="95">
        <v>4</v>
      </c>
      <c r="I5" s="95" t="s">
        <v>153</v>
      </c>
      <c r="J5" s="110" t="s">
        <v>217</v>
      </c>
      <c r="L5" s="112"/>
      <c r="R5" s="95" t="s">
        <v>149</v>
      </c>
      <c r="S5" s="113" t="s">
        <v>230</v>
      </c>
      <c r="U5" s="95" t="s">
        <v>151</v>
      </c>
      <c r="V5" s="111" t="s">
        <v>234</v>
      </c>
      <c r="X5" s="95" t="s">
        <v>150</v>
      </c>
      <c r="Y5" s="113" t="s">
        <v>238</v>
      </c>
      <c r="AA5" s="95" t="s">
        <v>28</v>
      </c>
      <c r="AB5" s="91" t="s">
        <v>246</v>
      </c>
    </row>
    <row r="6" spans="1:28">
      <c r="A6" s="111" t="s">
        <v>218</v>
      </c>
      <c r="C6" s="95" t="s">
        <v>149</v>
      </c>
      <c r="D6" s="95">
        <v>5</v>
      </c>
      <c r="I6" s="95" t="s">
        <v>153</v>
      </c>
      <c r="J6" s="111" t="s">
        <v>221</v>
      </c>
      <c r="L6" s="111"/>
      <c r="R6" s="95" t="s">
        <v>149</v>
      </c>
      <c r="S6" s="95" t="s">
        <v>224</v>
      </c>
      <c r="U6" s="95" t="s">
        <v>151</v>
      </c>
      <c r="V6" s="111" t="s">
        <v>235</v>
      </c>
      <c r="X6" s="95" t="s">
        <v>150</v>
      </c>
      <c r="Y6" s="113" t="s">
        <v>239</v>
      </c>
      <c r="AA6" s="95" t="s">
        <v>28</v>
      </c>
      <c r="AB6" s="113" t="s">
        <v>247</v>
      </c>
    </row>
    <row r="7" spans="1:28" ht="15.75">
      <c r="A7" s="110" t="s">
        <v>217</v>
      </c>
      <c r="C7" s="95" t="s">
        <v>151</v>
      </c>
      <c r="D7" s="95">
        <v>6</v>
      </c>
      <c r="G7" s="110"/>
      <c r="L7" s="111"/>
      <c r="R7" s="95" t="s">
        <v>149</v>
      </c>
      <c r="S7" s="113" t="s">
        <v>225</v>
      </c>
      <c r="X7" s="95" t="s">
        <v>150</v>
      </c>
      <c r="Y7" s="113" t="s">
        <v>241</v>
      </c>
      <c r="AA7" s="95" t="s">
        <v>28</v>
      </c>
      <c r="AB7" s="113" t="s">
        <v>248</v>
      </c>
    </row>
    <row r="8" spans="1:28" ht="15.75">
      <c r="A8" s="111" t="s">
        <v>221</v>
      </c>
      <c r="C8" s="95" t="s">
        <v>150</v>
      </c>
      <c r="D8" s="95">
        <v>7</v>
      </c>
      <c r="G8" s="110"/>
      <c r="L8" s="113"/>
      <c r="R8" s="95" t="s">
        <v>149</v>
      </c>
      <c r="S8" s="113" t="s">
        <v>226</v>
      </c>
      <c r="V8" s="111"/>
      <c r="AA8" s="95" t="s">
        <v>28</v>
      </c>
      <c r="AB8" s="113" t="s">
        <v>244</v>
      </c>
    </row>
    <row r="9" spans="1:28">
      <c r="A9" s="111" t="s">
        <v>222</v>
      </c>
      <c r="C9" s="95" t="s">
        <v>28</v>
      </c>
      <c r="D9" s="95">
        <v>8</v>
      </c>
      <c r="L9" s="111"/>
      <c r="V9" s="111"/>
      <c r="AA9" s="95" t="s">
        <v>28</v>
      </c>
      <c r="AB9" s="113" t="s">
        <v>249</v>
      </c>
    </row>
    <row r="10" spans="1:28">
      <c r="A10" s="111" t="s">
        <v>223</v>
      </c>
      <c r="G10" s="112"/>
      <c r="L10" s="111"/>
      <c r="V10" s="113"/>
      <c r="AA10" s="95" t="s">
        <v>28</v>
      </c>
      <c r="AB10" s="91" t="s">
        <v>245</v>
      </c>
    </row>
    <row r="11" spans="1:28">
      <c r="A11" s="113" t="s">
        <v>227</v>
      </c>
      <c r="L11" s="111"/>
      <c r="S11" s="113"/>
      <c r="Y11" s="113"/>
      <c r="AA11" s="95" t="s">
        <v>28</v>
      </c>
      <c r="AB11" s="91" t="s">
        <v>250</v>
      </c>
    </row>
    <row r="12" spans="1:28">
      <c r="A12" s="113" t="s">
        <v>229</v>
      </c>
      <c r="L12" s="111"/>
      <c r="S12" s="113"/>
      <c r="Y12" s="113"/>
      <c r="AA12" s="95" t="s">
        <v>28</v>
      </c>
      <c r="AB12" s="113" t="s">
        <v>156</v>
      </c>
    </row>
    <row r="13" spans="1:28">
      <c r="A13" s="113" t="s">
        <v>228</v>
      </c>
      <c r="G13" s="113"/>
      <c r="L13" s="111"/>
      <c r="S13" s="113"/>
      <c r="Y13" s="113"/>
      <c r="AA13" s="95" t="s">
        <v>28</v>
      </c>
      <c r="AB13" s="113" t="s">
        <v>252</v>
      </c>
    </row>
    <row r="14" spans="1:28">
      <c r="A14" s="113" t="s">
        <v>230</v>
      </c>
      <c r="S14" s="113"/>
      <c r="Y14" s="113"/>
      <c r="AA14" s="95" t="s">
        <v>28</v>
      </c>
      <c r="AB14" s="91" t="s">
        <v>251</v>
      </c>
    </row>
    <row r="15" spans="1:28">
      <c r="A15" s="95" t="s">
        <v>224</v>
      </c>
      <c r="Y15" s="113"/>
      <c r="AA15" s="95" t="s">
        <v>28</v>
      </c>
      <c r="AB15" s="91" t="s">
        <v>253</v>
      </c>
    </row>
    <row r="16" spans="1:28">
      <c r="A16" s="113" t="s">
        <v>225</v>
      </c>
      <c r="S16" s="113"/>
      <c r="AA16" s="95" t="s">
        <v>28</v>
      </c>
      <c r="AB16" s="91" t="s">
        <v>254</v>
      </c>
    </row>
    <row r="17" spans="1:7">
      <c r="A17" s="113" t="s">
        <v>226</v>
      </c>
    </row>
    <row r="18" spans="1:7">
      <c r="A18" s="111" t="s">
        <v>231</v>
      </c>
    </row>
    <row r="19" spans="1:7">
      <c r="A19" s="111" t="s">
        <v>232</v>
      </c>
    </row>
    <row r="20" spans="1:7">
      <c r="A20" s="113" t="s">
        <v>233</v>
      </c>
    </row>
    <row r="21" spans="1:7">
      <c r="A21" s="111" t="s">
        <v>234</v>
      </c>
    </row>
    <row r="22" spans="1:7">
      <c r="A22" s="111" t="s">
        <v>235</v>
      </c>
      <c r="G22" s="95"/>
    </row>
    <row r="23" spans="1:7">
      <c r="A23" s="95" t="s">
        <v>240</v>
      </c>
    </row>
    <row r="24" spans="1:7">
      <c r="A24" s="113" t="s">
        <v>236</v>
      </c>
    </row>
    <row r="25" spans="1:7">
      <c r="A25" s="113" t="s">
        <v>237</v>
      </c>
    </row>
    <row r="26" spans="1:7">
      <c r="A26" s="113" t="s">
        <v>238</v>
      </c>
    </row>
    <row r="27" spans="1:7">
      <c r="A27" s="113" t="s">
        <v>239</v>
      </c>
    </row>
    <row r="28" spans="1:7">
      <c r="A28" s="113" t="s">
        <v>241</v>
      </c>
    </row>
    <row r="29" spans="1:7" ht="15.75">
      <c r="A29" s="114" t="s">
        <v>242</v>
      </c>
    </row>
    <row r="30" spans="1:7" ht="15.75">
      <c r="A30" s="114" t="s">
        <v>243</v>
      </c>
    </row>
    <row r="31" spans="1:7">
      <c r="A31" s="115" t="s">
        <v>157</v>
      </c>
    </row>
    <row r="32" spans="1:7">
      <c r="A32" s="91" t="s">
        <v>246</v>
      </c>
    </row>
    <row r="33" spans="1:1">
      <c r="A33" s="113" t="s">
        <v>247</v>
      </c>
    </row>
    <row r="34" spans="1:1">
      <c r="A34" s="113" t="s">
        <v>248</v>
      </c>
    </row>
    <row r="35" spans="1:1">
      <c r="A35" s="113" t="s">
        <v>244</v>
      </c>
    </row>
    <row r="36" spans="1:1">
      <c r="A36" s="113" t="s">
        <v>249</v>
      </c>
    </row>
    <row r="37" spans="1:1">
      <c r="A37" s="91" t="s">
        <v>245</v>
      </c>
    </row>
    <row r="38" spans="1:1">
      <c r="A38" s="91" t="s">
        <v>250</v>
      </c>
    </row>
    <row r="39" spans="1:1">
      <c r="A39" s="113" t="s">
        <v>156</v>
      </c>
    </row>
    <row r="40" spans="1:1">
      <c r="A40" s="113" t="s">
        <v>252</v>
      </c>
    </row>
    <row r="41" spans="1:1">
      <c r="A41" s="91" t="s">
        <v>251</v>
      </c>
    </row>
    <row r="42" spans="1:1">
      <c r="A42" s="91" t="s">
        <v>253</v>
      </c>
    </row>
    <row r="43" spans="1:1">
      <c r="A43" s="91" t="s">
        <v>254</v>
      </c>
    </row>
  </sheetData>
  <sortState ref="Y10:Y16">
    <sortCondition ref="Y1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69EA-BA9F-4E18-8B74-972A84522A1B}">
  <dimension ref="A1:B55"/>
  <sheetViews>
    <sheetView workbookViewId="0">
      <selection activeCell="F10" sqref="F10"/>
    </sheetView>
  </sheetViews>
  <sheetFormatPr defaultRowHeight="15"/>
  <cols>
    <col min="1" max="1" width="33" style="112" bestFit="1" customWidth="1"/>
    <col min="2" max="16384" width="9.140625" style="95"/>
  </cols>
  <sheetData>
    <row r="1" spans="1:2" ht="15.75">
      <c r="A1" s="110" t="s">
        <v>30</v>
      </c>
      <c r="B1" s="96" t="s">
        <v>28</v>
      </c>
    </row>
    <row r="2" spans="1:2" ht="15.75">
      <c r="A2" s="110" t="s">
        <v>158</v>
      </c>
      <c r="B2" s="96" t="s">
        <v>28</v>
      </c>
    </row>
    <row r="3" spans="1:2">
      <c r="A3" s="112" t="s">
        <v>160</v>
      </c>
      <c r="B3" s="96" t="s">
        <v>28</v>
      </c>
    </row>
    <row r="4" spans="1:2">
      <c r="A4" s="112" t="s">
        <v>159</v>
      </c>
      <c r="B4" s="96" t="s">
        <v>28</v>
      </c>
    </row>
    <row r="5" spans="1:2">
      <c r="A5" s="112" t="s">
        <v>177</v>
      </c>
      <c r="B5" s="96" t="s">
        <v>28</v>
      </c>
    </row>
    <row r="6" spans="1:2">
      <c r="A6" s="112" t="s">
        <v>178</v>
      </c>
      <c r="B6" s="96" t="s">
        <v>28</v>
      </c>
    </row>
    <row r="7" spans="1:2">
      <c r="A7" s="112" t="s">
        <v>162</v>
      </c>
      <c r="B7" s="96" t="s">
        <v>28</v>
      </c>
    </row>
    <row r="8" spans="1:2">
      <c r="A8" s="112" t="s">
        <v>166</v>
      </c>
      <c r="B8" s="96" t="s">
        <v>28</v>
      </c>
    </row>
    <row r="9" spans="1:2">
      <c r="A9" s="112" t="s">
        <v>165</v>
      </c>
      <c r="B9" s="96" t="s">
        <v>28</v>
      </c>
    </row>
    <row r="10" spans="1:2">
      <c r="A10" s="112" t="s">
        <v>163</v>
      </c>
      <c r="B10" s="96" t="s">
        <v>28</v>
      </c>
    </row>
    <row r="11" spans="1:2">
      <c r="A11" s="112" t="s">
        <v>164</v>
      </c>
      <c r="B11" s="96" t="s">
        <v>28</v>
      </c>
    </row>
    <row r="12" spans="1:2">
      <c r="A12" s="112" t="s">
        <v>161</v>
      </c>
      <c r="B12" s="96" t="s">
        <v>28</v>
      </c>
    </row>
    <row r="13" spans="1:2">
      <c r="A13" s="112" t="s">
        <v>167</v>
      </c>
      <c r="B13" s="96" t="s">
        <v>28</v>
      </c>
    </row>
    <row r="14" spans="1:2">
      <c r="A14" s="112" t="s">
        <v>168</v>
      </c>
      <c r="B14" s="96" t="s">
        <v>28</v>
      </c>
    </row>
    <row r="15" spans="1:2">
      <c r="A15" s="112" t="s">
        <v>169</v>
      </c>
      <c r="B15" s="96" t="s">
        <v>28</v>
      </c>
    </row>
    <row r="16" spans="1:2">
      <c r="A16" s="112" t="s">
        <v>170</v>
      </c>
      <c r="B16" s="96" t="s">
        <v>28</v>
      </c>
    </row>
    <row r="17" spans="1:2">
      <c r="A17" s="112" t="s">
        <v>171</v>
      </c>
      <c r="B17" s="96" t="s">
        <v>28</v>
      </c>
    </row>
    <row r="18" spans="1:2">
      <c r="A18" s="112" t="s">
        <v>172</v>
      </c>
      <c r="B18" s="96" t="s">
        <v>28</v>
      </c>
    </row>
    <row r="19" spans="1:2">
      <c r="A19" s="112" t="s">
        <v>173</v>
      </c>
      <c r="B19" s="96" t="s">
        <v>28</v>
      </c>
    </row>
    <row r="20" spans="1:2">
      <c r="A20" s="112" t="s">
        <v>174</v>
      </c>
      <c r="B20" s="96" t="s">
        <v>28</v>
      </c>
    </row>
    <row r="21" spans="1:2">
      <c r="A21" s="112" t="s">
        <v>175</v>
      </c>
      <c r="B21" s="96" t="s">
        <v>28</v>
      </c>
    </row>
    <row r="22" spans="1:2">
      <c r="A22" s="112" t="s">
        <v>176</v>
      </c>
      <c r="B22" s="96" t="s">
        <v>28</v>
      </c>
    </row>
    <row r="23" spans="1:2">
      <c r="A23" s="112" t="s">
        <v>179</v>
      </c>
      <c r="B23" s="96" t="s">
        <v>28</v>
      </c>
    </row>
    <row r="24" spans="1:2">
      <c r="A24" s="112" t="s">
        <v>180</v>
      </c>
      <c r="B24" s="96" t="s">
        <v>28</v>
      </c>
    </row>
    <row r="25" spans="1:2">
      <c r="A25" s="112" t="s">
        <v>181</v>
      </c>
      <c r="B25" s="96" t="s">
        <v>28</v>
      </c>
    </row>
    <row r="26" spans="1:2">
      <c r="A26" s="112" t="s">
        <v>182</v>
      </c>
      <c r="B26" s="96" t="s">
        <v>28</v>
      </c>
    </row>
    <row r="27" spans="1:2">
      <c r="A27" s="112" t="s">
        <v>183</v>
      </c>
      <c r="B27" s="96" t="s">
        <v>28</v>
      </c>
    </row>
    <row r="28" spans="1:2">
      <c r="A28" s="112" t="s">
        <v>184</v>
      </c>
      <c r="B28" s="96" t="s">
        <v>28</v>
      </c>
    </row>
    <row r="29" spans="1:2">
      <c r="A29" s="112" t="s">
        <v>185</v>
      </c>
      <c r="B29" s="96" t="s">
        <v>28</v>
      </c>
    </row>
    <row r="30" spans="1:2">
      <c r="A30" s="112" t="s">
        <v>186</v>
      </c>
      <c r="B30" s="96" t="s">
        <v>28</v>
      </c>
    </row>
    <row r="31" spans="1:2">
      <c r="A31" s="112" t="s">
        <v>187</v>
      </c>
      <c r="B31" s="96" t="s">
        <v>28</v>
      </c>
    </row>
    <row r="32" spans="1:2">
      <c r="A32" s="112" t="s">
        <v>188</v>
      </c>
      <c r="B32" s="96" t="s">
        <v>28</v>
      </c>
    </row>
    <row r="33" spans="1:2">
      <c r="A33" s="112" t="s">
        <v>189</v>
      </c>
      <c r="B33" s="96" t="s">
        <v>28</v>
      </c>
    </row>
    <row r="34" spans="1:2">
      <c r="A34" s="112" t="s">
        <v>190</v>
      </c>
      <c r="B34" s="96" t="s">
        <v>28</v>
      </c>
    </row>
    <row r="35" spans="1:2">
      <c r="A35" s="112" t="s">
        <v>191</v>
      </c>
      <c r="B35" s="96" t="s">
        <v>28</v>
      </c>
    </row>
    <row r="36" spans="1:2">
      <c r="A36" s="112" t="s">
        <v>192</v>
      </c>
      <c r="B36" s="96" t="s">
        <v>28</v>
      </c>
    </row>
    <row r="37" spans="1:2">
      <c r="A37" s="112" t="s">
        <v>193</v>
      </c>
      <c r="B37" s="96" t="s">
        <v>28</v>
      </c>
    </row>
    <row r="38" spans="1:2">
      <c r="A38" s="112" t="s">
        <v>194</v>
      </c>
      <c r="B38" s="96" t="s">
        <v>28</v>
      </c>
    </row>
    <row r="39" spans="1:2">
      <c r="A39" s="112" t="s">
        <v>195</v>
      </c>
      <c r="B39" s="96" t="s">
        <v>28</v>
      </c>
    </row>
    <row r="40" spans="1:2">
      <c r="A40" s="112" t="s">
        <v>196</v>
      </c>
      <c r="B40" s="96" t="s">
        <v>28</v>
      </c>
    </row>
    <row r="41" spans="1:2">
      <c r="A41" s="112" t="s">
        <v>197</v>
      </c>
      <c r="B41" s="96" t="s">
        <v>28</v>
      </c>
    </row>
    <row r="42" spans="1:2">
      <c r="A42" s="112" t="s">
        <v>198</v>
      </c>
      <c r="B42" s="96" t="s">
        <v>28</v>
      </c>
    </row>
    <row r="43" spans="1:2">
      <c r="A43" s="112" t="s">
        <v>199</v>
      </c>
      <c r="B43" s="96" t="s">
        <v>28</v>
      </c>
    </row>
    <row r="44" spans="1:2">
      <c r="A44" s="112" t="s">
        <v>200</v>
      </c>
      <c r="B44" s="96" t="s">
        <v>28</v>
      </c>
    </row>
    <row r="45" spans="1:2">
      <c r="A45" s="112" t="s">
        <v>201</v>
      </c>
      <c r="B45" s="96" t="s">
        <v>28</v>
      </c>
    </row>
    <row r="46" spans="1:2">
      <c r="A46" s="112" t="s">
        <v>202</v>
      </c>
      <c r="B46" s="96" t="s">
        <v>28</v>
      </c>
    </row>
    <row r="47" spans="1:2">
      <c r="A47" s="112" t="s">
        <v>203</v>
      </c>
      <c r="B47" s="96" t="s">
        <v>28</v>
      </c>
    </row>
    <row r="48" spans="1:2">
      <c r="A48" s="112" t="s">
        <v>204</v>
      </c>
      <c r="B48" s="96" t="s">
        <v>206</v>
      </c>
    </row>
    <row r="49" spans="1:2">
      <c r="A49" s="112" t="s">
        <v>205</v>
      </c>
      <c r="B49" s="96" t="s">
        <v>206</v>
      </c>
    </row>
    <row r="50" spans="1:2">
      <c r="A50" s="112" t="s">
        <v>207</v>
      </c>
      <c r="B50" s="96" t="s">
        <v>206</v>
      </c>
    </row>
    <row r="51" spans="1:2">
      <c r="A51" s="112" t="s">
        <v>208</v>
      </c>
      <c r="B51" s="96" t="s">
        <v>206</v>
      </c>
    </row>
    <row r="52" spans="1:2">
      <c r="A52" s="112" t="s">
        <v>209</v>
      </c>
      <c r="B52" s="96" t="s">
        <v>206</v>
      </c>
    </row>
    <row r="53" spans="1:2">
      <c r="A53" s="112" t="s">
        <v>210</v>
      </c>
      <c r="B53" s="96" t="s">
        <v>206</v>
      </c>
    </row>
    <row r="54" spans="1:2">
      <c r="A54" s="112" t="s">
        <v>211</v>
      </c>
      <c r="B54" s="96" t="s">
        <v>206</v>
      </c>
    </row>
    <row r="55" spans="1:2">
      <c r="A55" s="112" t="s">
        <v>212</v>
      </c>
      <c r="B55" s="96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BFEC-3461-487D-9237-1F5EE16D065B}">
  <dimension ref="A1:AB12"/>
  <sheetViews>
    <sheetView zoomScale="85" zoomScaleNormal="85" workbookViewId="0">
      <pane ySplit="2" topLeftCell="A3" activePane="bottomLeft" state="frozen"/>
      <selection pane="bottomLeft" activeCell="C7" sqref="C7"/>
    </sheetView>
  </sheetViews>
  <sheetFormatPr defaultColWidth="9.140625" defaultRowHeight="24.75" customHeight="1"/>
  <cols>
    <col min="1" max="1" width="17.140625" style="20" bestFit="1" customWidth="1"/>
    <col min="2" max="2" width="14.5703125" style="20" customWidth="1"/>
    <col min="3" max="3" width="19.5703125" style="20" customWidth="1"/>
    <col min="4" max="4" width="23.5703125" style="20" hidden="1" customWidth="1"/>
    <col min="5" max="5" width="8.28515625" style="20" customWidth="1"/>
    <col min="6" max="6" width="8.140625" style="21" customWidth="1"/>
    <col min="7" max="8" width="8" style="20" customWidth="1"/>
    <col min="9" max="9" width="8.28515625" style="20" customWidth="1"/>
    <col min="10" max="10" width="10.5703125" style="20" customWidth="1"/>
    <col min="11" max="11" width="7.28515625" style="20" customWidth="1"/>
    <col min="12" max="12" width="8.28515625" style="22" customWidth="1"/>
    <col min="13" max="13" width="12.42578125" style="23" customWidth="1"/>
    <col min="14" max="14" width="8.5703125" style="24" customWidth="1"/>
    <col min="15" max="15" width="7.42578125" style="20" customWidth="1"/>
    <col min="16" max="16" width="7.28515625" style="21" customWidth="1"/>
    <col min="17" max="17" width="8.42578125" style="25" customWidth="1"/>
    <col min="18" max="18" width="6.5703125" style="20" customWidth="1"/>
    <col min="19" max="19" width="17.140625" style="20" customWidth="1"/>
    <col min="20" max="20" width="6.85546875" style="20" customWidth="1"/>
    <col min="21" max="21" width="10.5703125" style="20" customWidth="1"/>
    <col min="22" max="22" width="18.7109375" style="20" customWidth="1"/>
    <col min="23" max="23" width="8.42578125" style="26" customWidth="1"/>
    <col min="24" max="24" width="2" style="26" customWidth="1"/>
    <col min="25" max="25" width="15.7109375" style="22" bestFit="1" customWidth="1"/>
    <col min="26" max="26" width="9.5703125" style="27" customWidth="1"/>
    <col min="27" max="27" width="10.28515625" style="28" customWidth="1"/>
    <col min="28" max="28" width="16.5703125" style="29" customWidth="1"/>
    <col min="29" max="16384" width="9.140625" style="20"/>
  </cols>
  <sheetData>
    <row r="1" spans="1:28" ht="24.75" customHeight="1">
      <c r="A1" s="20" t="s">
        <v>52</v>
      </c>
    </row>
    <row r="2" spans="1:28" s="39" customFormat="1" ht="49.5" customHeight="1">
      <c r="A2" s="30" t="s">
        <v>0</v>
      </c>
      <c r="B2" s="30" t="s">
        <v>1</v>
      </c>
      <c r="C2" s="30" t="s">
        <v>53</v>
      </c>
      <c r="D2" s="30" t="s">
        <v>54</v>
      </c>
      <c r="E2" s="30" t="s">
        <v>9</v>
      </c>
      <c r="F2" s="31" t="s">
        <v>11</v>
      </c>
      <c r="G2" s="30" t="s">
        <v>12</v>
      </c>
      <c r="H2" s="30" t="s">
        <v>16</v>
      </c>
      <c r="I2" s="30" t="s">
        <v>17</v>
      </c>
      <c r="J2" s="30" t="s">
        <v>19</v>
      </c>
      <c r="K2" s="30" t="s">
        <v>20</v>
      </c>
      <c r="L2" s="32" t="s">
        <v>21</v>
      </c>
      <c r="M2" s="33" t="s">
        <v>22</v>
      </c>
      <c r="N2" s="34" t="s">
        <v>55</v>
      </c>
      <c r="O2" s="30" t="s">
        <v>56</v>
      </c>
      <c r="P2" s="31" t="s">
        <v>57</v>
      </c>
      <c r="Q2" s="35" t="s">
        <v>58</v>
      </c>
      <c r="R2" s="30" t="s">
        <v>59</v>
      </c>
      <c r="S2" s="30" t="s">
        <v>34</v>
      </c>
      <c r="T2" s="30" t="s">
        <v>60</v>
      </c>
      <c r="U2" s="30" t="s">
        <v>61</v>
      </c>
      <c r="V2" s="30" t="s">
        <v>62</v>
      </c>
      <c r="W2" s="35" t="s">
        <v>63</v>
      </c>
      <c r="X2" s="35"/>
      <c r="Y2" s="30" t="s">
        <v>64</v>
      </c>
      <c r="Z2" s="36" t="s">
        <v>65</v>
      </c>
      <c r="AA2" s="37" t="s">
        <v>66</v>
      </c>
      <c r="AB2" s="38" t="s">
        <v>67</v>
      </c>
    </row>
    <row r="3" spans="1:28" ht="24.75" customHeight="1">
      <c r="A3" s="40" t="s">
        <v>2</v>
      </c>
      <c r="B3" s="41" t="s">
        <v>3</v>
      </c>
      <c r="C3" s="41" t="s">
        <v>8</v>
      </c>
      <c r="D3" s="42"/>
      <c r="E3" s="40" t="s">
        <v>10</v>
      </c>
      <c r="F3" s="43">
        <v>2800</v>
      </c>
      <c r="G3" s="44">
        <v>3</v>
      </c>
      <c r="H3" s="44">
        <f>F3*14/31.1035/24*1.12</f>
        <v>58.814388520048666</v>
      </c>
      <c r="I3" s="44">
        <f>G3*H3</f>
        <v>176.44316556014599</v>
      </c>
      <c r="J3" s="42" t="s">
        <v>68</v>
      </c>
      <c r="K3" s="45" t="s">
        <v>69</v>
      </c>
      <c r="L3" s="46" t="s">
        <v>70</v>
      </c>
      <c r="M3" s="40" t="s">
        <v>48</v>
      </c>
      <c r="N3" s="47">
        <v>1.5</v>
      </c>
      <c r="O3" s="48"/>
      <c r="P3" s="43"/>
      <c r="Q3" s="44">
        <f t="shared" ref="Q3:Q8" si="0">O3*P3</f>
        <v>0</v>
      </c>
      <c r="R3" s="40">
        <v>1</v>
      </c>
      <c r="S3" s="49" t="s">
        <v>71</v>
      </c>
      <c r="T3" s="44"/>
      <c r="U3" s="44">
        <f t="shared" ref="U3:U8" si="1">+T3*R3</f>
        <v>0</v>
      </c>
      <c r="V3" s="50" t="s">
        <v>72</v>
      </c>
      <c r="W3" s="44">
        <v>10.1</v>
      </c>
      <c r="X3" s="44"/>
      <c r="Y3" s="44" t="s">
        <v>73</v>
      </c>
      <c r="Z3" s="51">
        <v>0.7</v>
      </c>
      <c r="AA3" s="52">
        <f>ROUNDUP((I12+J12+Q12+U12+W12)*4,0)/4</f>
        <v>200.25</v>
      </c>
      <c r="AB3" s="53"/>
    </row>
    <row r="4" spans="1:28" ht="24.75" customHeight="1">
      <c r="A4" s="54"/>
      <c r="B4" s="41" t="s">
        <v>7</v>
      </c>
      <c r="C4" s="41" t="s">
        <v>74</v>
      </c>
      <c r="D4" s="42"/>
      <c r="E4" s="42"/>
      <c r="F4" s="55"/>
      <c r="G4" s="42"/>
      <c r="H4" s="42"/>
      <c r="I4" s="42"/>
      <c r="J4" s="42" t="s">
        <v>75</v>
      </c>
      <c r="K4" s="56" t="s">
        <v>24</v>
      </c>
      <c r="L4" s="41" t="s">
        <v>25</v>
      </c>
      <c r="M4" s="44">
        <v>3.2</v>
      </c>
      <c r="N4" s="47"/>
      <c r="O4" s="48">
        <f t="shared" ref="O4:O8" si="2">N4*R4</f>
        <v>0</v>
      </c>
      <c r="P4" s="57">
        <f>IF(N4=0,0,IF(N4&lt;0.0021,0,IF(N4&lt;0.00305,213,IF(N4&lt;0.00475,198,IF(N4&lt;0.006,184,IF(N4&lt;0.00775,145,IF(N4&lt;0.0105,120,IF(N4&lt;0.013,94,IF(N4&lt;0.024,88,IF(N4&lt;0.080501,79,IF(N4&lt;0.151501,85,IF(N4&lt;0.215001,91,0))))))))))))+IF(N4&gt;0.215,IF(N4&lt;0.275001,97,IF(N4&lt;0.435001,103,IF(N4&lt;0.620001,109,0))))</f>
        <v>0</v>
      </c>
      <c r="Q4" s="44">
        <f t="shared" si="0"/>
        <v>0</v>
      </c>
      <c r="R4" s="40">
        <v>2</v>
      </c>
      <c r="S4" s="49" t="s">
        <v>35</v>
      </c>
      <c r="T4" s="44">
        <v>2</v>
      </c>
      <c r="U4" s="44">
        <f t="shared" si="1"/>
        <v>4</v>
      </c>
      <c r="V4" s="42" t="s">
        <v>38</v>
      </c>
      <c r="W4" s="44"/>
      <c r="X4" s="44"/>
      <c r="Y4" s="40" t="s">
        <v>76</v>
      </c>
      <c r="Z4" s="51"/>
      <c r="AA4" s="52">
        <f>AA3*0.07</f>
        <v>14.017500000000002</v>
      </c>
      <c r="AB4" s="58"/>
    </row>
    <row r="5" spans="1:28" ht="24.75" customHeight="1">
      <c r="A5" s="40"/>
      <c r="B5" s="41" t="s">
        <v>77</v>
      </c>
      <c r="C5" s="41" t="s">
        <v>78</v>
      </c>
      <c r="D5" s="42"/>
      <c r="E5" s="42"/>
      <c r="F5" s="55"/>
      <c r="G5" s="42"/>
      <c r="H5" s="42"/>
      <c r="I5" s="42"/>
      <c r="J5" s="42" t="s">
        <v>75</v>
      </c>
      <c r="K5" s="56" t="s">
        <v>24</v>
      </c>
      <c r="L5" s="41" t="s">
        <v>25</v>
      </c>
      <c r="M5" s="44">
        <v>3</v>
      </c>
      <c r="N5" s="47"/>
      <c r="O5" s="48">
        <f t="shared" si="2"/>
        <v>0</v>
      </c>
      <c r="P5" s="57">
        <f>IF(N5=0,0,IF(N5&lt;0.0021,0,IF(N5&lt;0.00305,213,IF(N5&lt;0.00475,198,IF(N5&lt;0.006,184,IF(N5&lt;0.00775,145,IF(N5&lt;0.0105,120,IF(N5&lt;0.013,94,IF(N5&lt;0.024,88,IF(N5&lt;0.080501,79,IF(N5&lt;0.151501,85,IF(N5&lt;0.215001,91,0))))))))))))+IF(N5&gt;0.215,IF(N5&lt;0.275001,97,IF(N5&lt;0.435001,103,IF(N5&lt;0.620001,109,0))))</f>
        <v>0</v>
      </c>
      <c r="Q5" s="44">
        <f t="shared" si="0"/>
        <v>0</v>
      </c>
      <c r="R5" s="40">
        <v>2</v>
      </c>
      <c r="S5" s="49" t="s">
        <v>35</v>
      </c>
      <c r="T5" s="44">
        <v>2</v>
      </c>
      <c r="U5" s="44">
        <f t="shared" si="1"/>
        <v>4</v>
      </c>
      <c r="V5" s="50" t="s">
        <v>39</v>
      </c>
      <c r="W5" s="44">
        <f>+Q12*0.03</f>
        <v>0</v>
      </c>
      <c r="X5" s="44"/>
      <c r="Y5" s="59" t="s">
        <v>79</v>
      </c>
      <c r="Z5" s="51"/>
      <c r="AA5" s="60">
        <f>SUM(AA3:AA4)</f>
        <v>214.26750000000001</v>
      </c>
      <c r="AB5" s="61">
        <f>CEILING(AA5/0.5,5)</f>
        <v>430</v>
      </c>
    </row>
    <row r="6" spans="1:28" ht="24.75" customHeight="1">
      <c r="A6" s="42"/>
      <c r="B6" s="62"/>
      <c r="C6" s="62"/>
      <c r="D6" s="42"/>
      <c r="E6" s="42"/>
      <c r="F6" s="55"/>
      <c r="G6" s="63"/>
      <c r="H6" s="42"/>
      <c r="I6" s="42"/>
      <c r="J6" s="42" t="s">
        <v>75</v>
      </c>
      <c r="K6" s="56" t="s">
        <v>24</v>
      </c>
      <c r="L6" s="41" t="s">
        <v>25</v>
      </c>
      <c r="M6" s="44">
        <v>2.7</v>
      </c>
      <c r="N6" s="47"/>
      <c r="O6" s="48">
        <f t="shared" si="2"/>
        <v>0</v>
      </c>
      <c r="P6" s="57">
        <f>IF(N6=0,0,IF(N6&lt;0.0021,0,IF(N6&lt;0.00305,213,IF(N6&lt;0.00475,198,IF(N6&lt;0.006,184,IF(N6&lt;0.00775,145,IF(N6&lt;0.0105,120,IF(N6&lt;0.013,94,IF(N6&lt;0.024,88,IF(N6&lt;0.080501,79,IF(N6&lt;0.151501,85,IF(N6&lt;0.215001,91,0))))))))))))+IF(N6&gt;0.215,IF(N6&lt;0.275001,97,IF(N6&lt;0.435001,103,IF(N6&lt;0.620001,109,0))))</f>
        <v>0</v>
      </c>
      <c r="Q6" s="44">
        <f t="shared" si="0"/>
        <v>0</v>
      </c>
      <c r="R6" s="40">
        <v>2</v>
      </c>
      <c r="S6" s="49" t="s">
        <v>35</v>
      </c>
      <c r="T6" s="44">
        <v>0.6</v>
      </c>
      <c r="U6" s="44">
        <f t="shared" si="1"/>
        <v>1.2</v>
      </c>
      <c r="V6" s="50" t="s">
        <v>40</v>
      </c>
      <c r="W6" s="44"/>
      <c r="X6" s="44"/>
      <c r="Y6" s="40" t="s">
        <v>80</v>
      </c>
      <c r="Z6" s="64">
        <v>2</v>
      </c>
      <c r="AA6" s="53"/>
      <c r="AB6" s="43"/>
    </row>
    <row r="7" spans="1:28" ht="24.75" customHeight="1">
      <c r="A7" s="42"/>
      <c r="B7" s="65"/>
      <c r="C7" s="65"/>
      <c r="D7" s="42"/>
      <c r="E7" s="42"/>
      <c r="F7" s="55"/>
      <c r="G7" s="42"/>
      <c r="H7" s="42"/>
      <c r="I7" s="42"/>
      <c r="J7" s="42" t="s">
        <v>75</v>
      </c>
      <c r="K7" s="56" t="s">
        <v>24</v>
      </c>
      <c r="L7" s="41" t="s">
        <v>25</v>
      </c>
      <c r="M7" s="44">
        <v>2.2999999999999998</v>
      </c>
      <c r="N7" s="47"/>
      <c r="O7" s="48">
        <f t="shared" si="2"/>
        <v>0</v>
      </c>
      <c r="P7" s="57">
        <f>IF(N7=0,0,IF(N7&lt;0.0021,0,IF(N7&lt;0.00305,213,IF(N7&lt;0.00475,198,IF(N7&lt;0.006,184,IF(N7&lt;0.00775,145,IF(N7&lt;0.0105,120,IF(N7&lt;0.013,94,IF(N7&lt;0.024,88,IF(N7&lt;0.080501,79,IF(N7&lt;0.151501,85,IF(N7&lt;0.215001,91,0))))))))))))+IF(N7&gt;0.215,IF(N7&lt;0.275001,97,IF(N7&lt;0.435001,103,IF(N7&lt;0.620001,109,0))))</f>
        <v>0</v>
      </c>
      <c r="Q7" s="44">
        <f t="shared" si="0"/>
        <v>0</v>
      </c>
      <c r="R7" s="40">
        <v>2</v>
      </c>
      <c r="S7" s="49" t="s">
        <v>35</v>
      </c>
      <c r="T7" s="44">
        <v>0.6</v>
      </c>
      <c r="U7" s="44">
        <f t="shared" si="1"/>
        <v>1.2</v>
      </c>
      <c r="V7" s="50" t="s">
        <v>41</v>
      </c>
      <c r="W7" s="44"/>
      <c r="X7" s="44"/>
      <c r="Y7" s="40" t="s">
        <v>81</v>
      </c>
      <c r="Z7" s="51"/>
      <c r="AA7" s="53">
        <v>24</v>
      </c>
      <c r="AB7" s="58"/>
    </row>
    <row r="8" spans="1:28" ht="24.75" customHeight="1">
      <c r="A8" s="42"/>
      <c r="B8" s="65"/>
      <c r="C8" s="65"/>
      <c r="D8" s="42"/>
      <c r="E8" s="42"/>
      <c r="F8" s="55"/>
      <c r="G8" s="42"/>
      <c r="H8" s="42"/>
      <c r="I8" s="42"/>
      <c r="J8" s="42" t="s">
        <v>75</v>
      </c>
      <c r="K8" s="56" t="s">
        <v>24</v>
      </c>
      <c r="L8" s="41" t="s">
        <v>25</v>
      </c>
      <c r="M8" s="44">
        <v>1.9</v>
      </c>
      <c r="N8" s="47"/>
      <c r="O8" s="48">
        <f t="shared" si="2"/>
        <v>0</v>
      </c>
      <c r="P8" s="57">
        <f>IF(N8=0,0,IF(N8&lt;0.0021,0,IF(N8&lt;0.00305,213,IF(N8&lt;0.00475,198,IF(N8&lt;0.006,184,IF(N8&lt;0.00775,145,IF(N8&lt;0.0105,120,IF(N8&lt;0.013,94,IF(N8&lt;0.024,88,IF(N8&lt;0.080501,79,IF(N8&lt;0.151501,85,IF(N8&lt;0.215001,91,0))))))))))))+IF(N8&gt;0.215,IF(N8&lt;0.275001,97,IF(N8&lt;0.435001,103,IF(N8&lt;0.620001,109,0))))</f>
        <v>0</v>
      </c>
      <c r="Q8" s="44">
        <f t="shared" si="0"/>
        <v>0</v>
      </c>
      <c r="R8" s="40">
        <v>2</v>
      </c>
      <c r="S8" s="49" t="s">
        <v>35</v>
      </c>
      <c r="T8" s="44">
        <v>0.6</v>
      </c>
      <c r="U8" s="44">
        <f t="shared" si="1"/>
        <v>1.2</v>
      </c>
      <c r="V8" s="42" t="s">
        <v>42</v>
      </c>
      <c r="W8" s="44"/>
      <c r="X8" s="44"/>
      <c r="Y8" s="40"/>
      <c r="Z8" s="51"/>
      <c r="AA8" s="53"/>
      <c r="AB8" s="58"/>
    </row>
    <row r="9" spans="1:28" ht="24.75" customHeight="1">
      <c r="A9" s="42"/>
      <c r="B9" s="65"/>
      <c r="C9" s="65"/>
      <c r="D9" s="42"/>
      <c r="E9" s="42"/>
      <c r="F9" s="55"/>
      <c r="G9" s="42"/>
      <c r="H9" s="42"/>
      <c r="I9" s="42"/>
      <c r="J9" s="42"/>
      <c r="K9" s="40"/>
      <c r="L9" s="40"/>
      <c r="M9" s="40"/>
      <c r="N9" s="47"/>
      <c r="O9" s="48"/>
      <c r="P9" s="43"/>
      <c r="Q9" s="44"/>
      <c r="R9" s="40"/>
      <c r="S9" s="49"/>
      <c r="T9" s="44"/>
      <c r="U9" s="44"/>
      <c r="V9" s="42" t="s">
        <v>43</v>
      </c>
      <c r="W9" s="44">
        <v>2</v>
      </c>
      <c r="X9" s="44"/>
      <c r="Y9" s="40"/>
      <c r="Z9" s="51"/>
      <c r="AA9" s="53"/>
      <c r="AB9" s="58"/>
    </row>
    <row r="10" spans="1:28" ht="24.75" customHeight="1">
      <c r="A10" s="42" t="s">
        <v>82</v>
      </c>
      <c r="B10" s="65"/>
      <c r="C10" s="65"/>
      <c r="D10" s="42"/>
      <c r="E10" s="42"/>
      <c r="F10" s="55"/>
      <c r="G10" s="42"/>
      <c r="H10" s="42"/>
      <c r="I10" s="42"/>
      <c r="J10" s="42"/>
      <c r="K10" s="40"/>
      <c r="L10" s="40"/>
      <c r="M10" s="66"/>
      <c r="N10" s="47"/>
      <c r="O10" s="48"/>
      <c r="P10" s="43"/>
      <c r="Q10" s="44"/>
      <c r="R10" s="40"/>
      <c r="S10" s="49"/>
      <c r="T10" s="44"/>
      <c r="U10" s="44"/>
      <c r="V10" s="42"/>
      <c r="W10" s="44"/>
      <c r="X10" s="44"/>
      <c r="Y10" s="40"/>
      <c r="Z10" s="51"/>
      <c r="AA10" s="53"/>
      <c r="AB10" s="58"/>
    </row>
    <row r="11" spans="1:28" ht="24.75" customHeight="1">
      <c r="A11" s="42" t="s">
        <v>83</v>
      </c>
      <c r="B11" s="65"/>
      <c r="C11" s="65"/>
      <c r="D11" s="50"/>
      <c r="E11" s="42"/>
      <c r="F11" s="55"/>
      <c r="G11" s="42"/>
      <c r="H11" s="42"/>
      <c r="I11" s="42"/>
      <c r="J11" s="42"/>
      <c r="K11" s="40"/>
      <c r="L11" s="40"/>
      <c r="M11" s="66"/>
      <c r="N11" s="47"/>
      <c r="O11" s="48"/>
      <c r="P11" s="43"/>
      <c r="Q11" s="44"/>
      <c r="R11" s="40"/>
      <c r="S11" s="49"/>
      <c r="T11" s="44"/>
      <c r="U11" s="44"/>
      <c r="V11" s="42"/>
      <c r="W11" s="44"/>
      <c r="X11" s="44"/>
      <c r="Y11" s="67" t="s">
        <v>84</v>
      </c>
      <c r="Z11" s="68">
        <f>SUM(Z3:Z10)</f>
        <v>2.7</v>
      </c>
      <c r="AA11" s="69">
        <f>SUM(AA5:AA10)</f>
        <v>238.26750000000001</v>
      </c>
      <c r="AB11" s="70">
        <f>SUM(AB5:AB10)</f>
        <v>430</v>
      </c>
    </row>
    <row r="12" spans="1:28" s="83" customFormat="1" ht="24.75" customHeight="1">
      <c r="A12" s="42" t="s">
        <v>29</v>
      </c>
      <c r="B12" s="71"/>
      <c r="C12" s="71"/>
      <c r="D12" s="50"/>
      <c r="E12" s="72"/>
      <c r="F12" s="73"/>
      <c r="G12" s="72"/>
      <c r="H12" s="72" t="s">
        <v>84</v>
      </c>
      <c r="I12" s="74">
        <f>SUM(I3:I11)</f>
        <v>176.44316556014599</v>
      </c>
      <c r="J12" s="72">
        <f>SUM(J3:J11)</f>
        <v>0</v>
      </c>
      <c r="K12" s="67"/>
      <c r="L12" s="67"/>
      <c r="M12" s="75"/>
      <c r="N12" s="76"/>
      <c r="O12" s="77">
        <f>SUM(O3:O10)</f>
        <v>0</v>
      </c>
      <c r="P12" s="78"/>
      <c r="Q12" s="77">
        <f>SUM(Q3:Q10)</f>
        <v>0</v>
      </c>
      <c r="R12" s="67">
        <f t="shared" ref="R12:W12" si="3">SUM(R3:R11)</f>
        <v>11</v>
      </c>
      <c r="S12" s="79"/>
      <c r="T12" s="77"/>
      <c r="U12" s="77">
        <f t="shared" si="3"/>
        <v>11.599999999999998</v>
      </c>
      <c r="V12" s="80"/>
      <c r="W12" s="77">
        <f t="shared" si="3"/>
        <v>12.1</v>
      </c>
      <c r="X12" s="77"/>
      <c r="Y12" s="72" t="s">
        <v>85</v>
      </c>
      <c r="Z12" s="81"/>
      <c r="AA12" s="72"/>
      <c r="AB12" s="82">
        <f>(AB11-AA11)/AB11</f>
        <v>0.44588953488372091</v>
      </c>
    </row>
  </sheetData>
  <dataValidations count="2">
    <dataValidation type="list" allowBlank="1" showInputMessage="1" showErrorMessage="1" sqref="V5:V7" xr:uid="{5709A968-08E5-427E-87B6-FCCA08DCC142}">
      <formula1>ASM</formula1>
    </dataValidation>
    <dataValidation type="list" allowBlank="1" showInputMessage="1" showErrorMessage="1" sqref="M10:M12" xr:uid="{7CAB9D83-B96E-45E6-9FC7-4493C8E376D6}">
      <formula1>POOJA</formula1>
    </dataValidation>
  </dataValidations>
  <pageMargins left="0.2" right="0.2" top="0.33" bottom="0.75" header="0.3" footer="0.3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DA86-2B99-460A-94F0-B5CC6DC05F75}">
  <dimension ref="A1:E61"/>
  <sheetViews>
    <sheetView topLeftCell="A52" workbookViewId="0">
      <selection activeCell="E60" sqref="E60"/>
    </sheetView>
  </sheetViews>
  <sheetFormatPr defaultRowHeight="15"/>
  <cols>
    <col min="1" max="1" width="16.28515625" bestFit="1" customWidth="1"/>
    <col min="2" max="2" width="17" bestFit="1" customWidth="1"/>
  </cols>
  <sheetData>
    <row r="1" spans="1:2" ht="15.75" thickBot="1">
      <c r="A1" s="103" t="s">
        <v>93</v>
      </c>
      <c r="B1" s="102" t="s">
        <v>94</v>
      </c>
    </row>
    <row r="2" spans="1:2">
      <c r="A2" s="98" t="s">
        <v>91</v>
      </c>
      <c r="B2" s="99">
        <v>10.47</v>
      </c>
    </row>
    <row r="3" spans="1:2" s="95" customFormat="1">
      <c r="A3" s="98"/>
      <c r="B3" s="99"/>
    </row>
    <row r="4" spans="1:2" s="95" customFormat="1">
      <c r="A4" s="106" t="s">
        <v>95</v>
      </c>
      <c r="B4" s="107">
        <v>10.85</v>
      </c>
    </row>
    <row r="5" spans="1:2" s="95" customFormat="1">
      <c r="A5" s="106" t="s">
        <v>97</v>
      </c>
      <c r="B5" s="107">
        <v>10.85</v>
      </c>
    </row>
    <row r="6" spans="1:2" s="95" customFormat="1">
      <c r="A6" s="106" t="s">
        <v>102</v>
      </c>
      <c r="B6" s="107">
        <v>10.85</v>
      </c>
    </row>
    <row r="7" spans="1:2" s="95" customFormat="1">
      <c r="A7" s="106" t="s">
        <v>104</v>
      </c>
      <c r="B7" s="107">
        <v>10.85</v>
      </c>
    </row>
    <row r="8" spans="1:2" s="95" customFormat="1">
      <c r="A8" s="106" t="s">
        <v>98</v>
      </c>
      <c r="B8" s="107">
        <v>10.85</v>
      </c>
    </row>
    <row r="9" spans="1:2" s="95" customFormat="1">
      <c r="A9" s="106" t="s">
        <v>101</v>
      </c>
      <c r="B9" s="107">
        <v>10.85</v>
      </c>
    </row>
    <row r="10" spans="1:2" s="95" customFormat="1">
      <c r="A10" s="106" t="s">
        <v>99</v>
      </c>
      <c r="B10" s="107">
        <v>10.85</v>
      </c>
    </row>
    <row r="11" spans="1:2" s="95" customFormat="1">
      <c r="A11" s="106" t="s">
        <v>96</v>
      </c>
      <c r="B11" s="107">
        <v>10.85</v>
      </c>
    </row>
    <row r="12" spans="1:2" s="95" customFormat="1">
      <c r="A12" s="106" t="s">
        <v>103</v>
      </c>
      <c r="B12" s="107">
        <v>10.85</v>
      </c>
    </row>
    <row r="13" spans="1:2" s="95" customFormat="1">
      <c r="A13" s="106" t="s">
        <v>100</v>
      </c>
      <c r="B13" s="107">
        <v>10.85</v>
      </c>
    </row>
    <row r="14" spans="1:2" s="95" customFormat="1">
      <c r="A14" s="98"/>
      <c r="B14" s="99"/>
    </row>
    <row r="15" spans="1:2" s="95" customFormat="1">
      <c r="A15" s="106" t="s">
        <v>105</v>
      </c>
      <c r="B15" s="99">
        <v>11.57</v>
      </c>
    </row>
    <row r="16" spans="1:2" s="95" customFormat="1">
      <c r="A16" s="106" t="s">
        <v>106</v>
      </c>
      <c r="B16" s="99">
        <v>11.57</v>
      </c>
    </row>
    <row r="17" spans="1:2" s="95" customFormat="1">
      <c r="A17" s="106" t="s">
        <v>107</v>
      </c>
      <c r="B17" s="99">
        <v>11.57</v>
      </c>
    </row>
    <row r="18" spans="1:2" s="95" customFormat="1">
      <c r="A18" s="106" t="s">
        <v>108</v>
      </c>
      <c r="B18" s="99">
        <v>11.57</v>
      </c>
    </row>
    <row r="19" spans="1:2" s="95" customFormat="1">
      <c r="A19" s="106" t="s">
        <v>109</v>
      </c>
      <c r="B19" s="99">
        <v>11.57</v>
      </c>
    </row>
    <row r="20" spans="1:2" s="95" customFormat="1">
      <c r="A20" s="106" t="s">
        <v>110</v>
      </c>
      <c r="B20" s="99">
        <v>11.57</v>
      </c>
    </row>
    <row r="21" spans="1:2" s="95" customFormat="1">
      <c r="A21" s="106" t="s">
        <v>111</v>
      </c>
      <c r="B21" s="99">
        <v>11.57</v>
      </c>
    </row>
    <row r="22" spans="1:2" s="95" customFormat="1">
      <c r="A22" s="106" t="s">
        <v>112</v>
      </c>
      <c r="B22" s="99">
        <v>11.57</v>
      </c>
    </row>
    <row r="23" spans="1:2" s="95" customFormat="1">
      <c r="A23" s="106" t="s">
        <v>113</v>
      </c>
      <c r="B23" s="99">
        <v>11.57</v>
      </c>
    </row>
    <row r="24" spans="1:2" s="95" customFormat="1">
      <c r="A24" s="106" t="s">
        <v>114</v>
      </c>
      <c r="B24" s="99">
        <v>11.57</v>
      </c>
    </row>
    <row r="25" spans="1:2" s="95" customFormat="1">
      <c r="A25" s="98"/>
      <c r="B25" s="99"/>
    </row>
    <row r="26" spans="1:2" s="95" customFormat="1">
      <c r="A26" s="106" t="s">
        <v>10</v>
      </c>
      <c r="B26" s="99">
        <v>13.4</v>
      </c>
    </row>
    <row r="27" spans="1:2" s="95" customFormat="1">
      <c r="A27" s="106" t="s">
        <v>115</v>
      </c>
      <c r="B27" s="99">
        <v>13.4</v>
      </c>
    </row>
    <row r="28" spans="1:2" s="95" customFormat="1">
      <c r="A28" s="106" t="s">
        <v>116</v>
      </c>
      <c r="B28" s="99">
        <v>13.4</v>
      </c>
    </row>
    <row r="29" spans="1:2" s="95" customFormat="1">
      <c r="A29" s="106" t="s">
        <v>117</v>
      </c>
      <c r="B29" s="99">
        <v>13.4</v>
      </c>
    </row>
    <row r="30" spans="1:2" s="95" customFormat="1">
      <c r="A30" s="106" t="s">
        <v>118</v>
      </c>
      <c r="B30" s="99">
        <v>13.4</v>
      </c>
    </row>
    <row r="31" spans="1:2" s="95" customFormat="1">
      <c r="A31" s="106" t="s">
        <v>119</v>
      </c>
      <c r="B31" s="99">
        <v>13.4</v>
      </c>
    </row>
    <row r="32" spans="1:2" s="95" customFormat="1">
      <c r="A32" s="106" t="s">
        <v>120</v>
      </c>
      <c r="B32" s="99">
        <v>13.4</v>
      </c>
    </row>
    <row r="33" spans="1:2" s="95" customFormat="1">
      <c r="A33" s="106" t="s">
        <v>121</v>
      </c>
      <c r="B33" s="99">
        <v>13.4</v>
      </c>
    </row>
    <row r="34" spans="1:2" s="95" customFormat="1">
      <c r="A34" s="106" t="s">
        <v>122</v>
      </c>
      <c r="B34" s="99">
        <v>13.4</v>
      </c>
    </row>
    <row r="35" spans="1:2" s="95" customFormat="1">
      <c r="A35" s="106" t="s">
        <v>123</v>
      </c>
      <c r="B35" s="99">
        <v>13.4</v>
      </c>
    </row>
    <row r="36" spans="1:2">
      <c r="A36" s="98"/>
      <c r="B36" s="99"/>
    </row>
    <row r="37" spans="1:2" s="95" customFormat="1">
      <c r="A37" s="106" t="s">
        <v>92</v>
      </c>
      <c r="B37" s="99">
        <v>15.58</v>
      </c>
    </row>
    <row r="38" spans="1:2" s="95" customFormat="1">
      <c r="A38" s="106" t="s">
        <v>124</v>
      </c>
      <c r="B38" s="99">
        <v>15.58</v>
      </c>
    </row>
    <row r="39" spans="1:2" s="95" customFormat="1">
      <c r="A39" s="106" t="s">
        <v>125</v>
      </c>
      <c r="B39" s="99">
        <v>15.58</v>
      </c>
    </row>
    <row r="40" spans="1:2" s="95" customFormat="1">
      <c r="A40" s="106" t="s">
        <v>126</v>
      </c>
      <c r="B40" s="99">
        <v>15.58</v>
      </c>
    </row>
    <row r="41" spans="1:2" s="95" customFormat="1">
      <c r="A41" s="106" t="s">
        <v>127</v>
      </c>
      <c r="B41" s="99">
        <v>15.58</v>
      </c>
    </row>
    <row r="42" spans="1:2" s="95" customFormat="1">
      <c r="A42" s="106" t="s">
        <v>128</v>
      </c>
      <c r="B42" s="99">
        <v>15.58</v>
      </c>
    </row>
    <row r="43" spans="1:2" s="95" customFormat="1">
      <c r="A43" s="106" t="s">
        <v>129</v>
      </c>
      <c r="B43" s="99">
        <v>15.58</v>
      </c>
    </row>
    <row r="44" spans="1:2" s="95" customFormat="1">
      <c r="A44" s="106" t="s">
        <v>130</v>
      </c>
      <c r="B44" s="99">
        <v>15.58</v>
      </c>
    </row>
    <row r="45" spans="1:2" s="95" customFormat="1">
      <c r="A45" s="106" t="s">
        <v>131</v>
      </c>
      <c r="B45" s="99">
        <v>15.58</v>
      </c>
    </row>
    <row r="46" spans="1:2" s="95" customFormat="1">
      <c r="A46" s="106" t="s">
        <v>132</v>
      </c>
      <c r="B46" s="99">
        <v>15.58</v>
      </c>
    </row>
    <row r="47" spans="1:2" s="95" customFormat="1">
      <c r="A47" s="98"/>
      <c r="B47" s="99"/>
    </row>
    <row r="48" spans="1:2" s="95" customFormat="1">
      <c r="A48" s="106" t="s">
        <v>133</v>
      </c>
      <c r="B48" s="99">
        <v>19.3</v>
      </c>
    </row>
    <row r="49" spans="1:5" s="95" customFormat="1">
      <c r="A49" s="106" t="s">
        <v>134</v>
      </c>
      <c r="B49" s="99">
        <v>19.3</v>
      </c>
    </row>
    <row r="50" spans="1:5" s="95" customFormat="1">
      <c r="A50" s="106" t="s">
        <v>135</v>
      </c>
      <c r="B50" s="99">
        <v>19.3</v>
      </c>
    </row>
    <row r="51" spans="1:5" s="95" customFormat="1">
      <c r="A51" s="106" t="s">
        <v>136</v>
      </c>
      <c r="B51" s="99">
        <v>19.3</v>
      </c>
    </row>
    <row r="52" spans="1:5" s="95" customFormat="1">
      <c r="A52" s="106" t="s">
        <v>137</v>
      </c>
      <c r="B52" s="99">
        <v>19.3</v>
      </c>
    </row>
    <row r="53" spans="1:5" s="95" customFormat="1">
      <c r="A53" s="106" t="s">
        <v>138</v>
      </c>
      <c r="B53" s="99">
        <v>19.3</v>
      </c>
    </row>
    <row r="54" spans="1:5" s="95" customFormat="1">
      <c r="A54" s="106" t="s">
        <v>139</v>
      </c>
      <c r="B54" s="99">
        <v>19.3</v>
      </c>
    </row>
    <row r="55" spans="1:5" s="95" customFormat="1">
      <c r="A55" s="106" t="s">
        <v>140</v>
      </c>
      <c r="B55" s="99">
        <v>19.3</v>
      </c>
    </row>
    <row r="56" spans="1:5" s="95" customFormat="1">
      <c r="A56" s="106" t="s">
        <v>141</v>
      </c>
      <c r="B56" s="99">
        <v>19.3</v>
      </c>
    </row>
    <row r="57" spans="1:5" s="95" customFormat="1">
      <c r="A57" s="106" t="s">
        <v>142</v>
      </c>
      <c r="B57" s="99">
        <v>19.3</v>
      </c>
    </row>
    <row r="58" spans="1:5" s="95" customFormat="1">
      <c r="A58" s="98"/>
      <c r="B58" s="99"/>
    </row>
    <row r="59" spans="1:5">
      <c r="A59" s="98" t="s">
        <v>143</v>
      </c>
      <c r="B59" s="99">
        <v>21.1</v>
      </c>
    </row>
    <row r="60" spans="1:5" s="95" customFormat="1">
      <c r="A60" s="108" t="s">
        <v>144</v>
      </c>
      <c r="B60" s="109">
        <v>12.25</v>
      </c>
    </row>
    <row r="61" spans="1:5" ht="15.75" thickBot="1">
      <c r="A61" s="100"/>
      <c r="B61" s="101"/>
      <c r="E61" s="95"/>
    </row>
  </sheetData>
  <sortState ref="A5:B13">
    <sortCondition ref="A4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Master Data</vt:lpstr>
      <vt:lpstr>Costing Format</vt:lpstr>
      <vt:lpstr>Product Category</vt:lpstr>
      <vt:lpstr>Product Type</vt:lpstr>
      <vt:lpstr>Collection</vt:lpstr>
      <vt:lpstr>CS3656</vt:lpstr>
      <vt:lpstr>Metal Wt Conversion</vt:lpstr>
      <vt:lpstr>Kt_Cnvrs</vt:lpstr>
      <vt:lpstr>Prd_Col</vt:lpstr>
      <vt:lpstr>Prd_Ctg</vt:lpstr>
      <vt:lpstr>Prd_ty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</dc:creator>
  <cp:lastModifiedBy>Asset</cp:lastModifiedBy>
  <dcterms:created xsi:type="dcterms:W3CDTF">2025-04-06T06:09:09Z</dcterms:created>
  <dcterms:modified xsi:type="dcterms:W3CDTF">2025-06-15T07:49:06Z</dcterms:modified>
</cp:coreProperties>
</file>