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showInkAnnotation="0"/>
  <mc:AlternateContent xmlns:mc="http://schemas.openxmlformats.org/markup-compatibility/2006">
    <mc:Choice Requires="x15">
      <x15ac:absPath xmlns:x15ac="http://schemas.microsoft.com/office/spreadsheetml/2010/11/ac" url="C:\Users\Asset\Documents\GitHub\work\16032025\"/>
    </mc:Choice>
  </mc:AlternateContent>
  <xr:revisionPtr revIDLastSave="0" documentId="13_ncr:1_{A2115341-C481-40E7-A13D-F6C65A39B1C4}" xr6:coauthVersionLast="36" xr6:coauthVersionMax="47" xr10:uidLastSave="{00000000-0000-0000-0000-000000000000}"/>
  <bookViews>
    <workbookView xWindow="0" yWindow="0" windowWidth="17280" windowHeight="898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Sheet1!$A$2:$AB$12</definedName>
    <definedName name="_xlnm._FilterDatabase" localSheetId="1" hidden="1">Sheet2!$A$2:$AB$12</definedName>
    <definedName name="ASM" localSheetId="1">#REF!</definedName>
    <definedName name="ASM">#REF!</definedName>
    <definedName name="GRA" localSheetId="1">#REF!</definedName>
    <definedName name="GRA">#REF!</definedName>
    <definedName name="POOJA" localSheetId="1">#REF!</definedName>
    <definedName name="POOJA">#REF!</definedName>
    <definedName name="_xlnm.Print_Area" localSheetId="0">Sheet1!$A:$AB</definedName>
    <definedName name="_xlnm.Print_Area" localSheetId="1">Sheet2!$A:$AB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2" l="1"/>
  <c r="J12" i="2"/>
  <c r="Z11" i="2"/>
  <c r="U8" i="2"/>
  <c r="P8" i="2"/>
  <c r="O8" i="2"/>
  <c r="U7" i="2"/>
  <c r="P7" i="2"/>
  <c r="O7" i="2"/>
  <c r="Q7" i="2" s="1"/>
  <c r="U6" i="2"/>
  <c r="P6" i="2"/>
  <c r="O6" i="2"/>
  <c r="Q6" i="2" s="1"/>
  <c r="U5" i="2"/>
  <c r="P5" i="2"/>
  <c r="O5" i="2"/>
  <c r="U4" i="2"/>
  <c r="P4" i="2"/>
  <c r="Q4" i="2" s="1"/>
  <c r="O4" i="2"/>
  <c r="U3" i="2"/>
  <c r="U12" i="2" s="1"/>
  <c r="Q3" i="2"/>
  <c r="H3" i="2"/>
  <c r="I3" i="2" s="1"/>
  <c r="I12" i="2" s="1"/>
  <c r="Q5" i="2" l="1"/>
  <c r="Q12" i="2" s="1"/>
  <c r="Q8" i="2"/>
  <c r="O12" i="2"/>
  <c r="P8" i="1"/>
  <c r="P7" i="1"/>
  <c r="P6" i="1"/>
  <c r="P5" i="1"/>
  <c r="P4" i="1"/>
  <c r="W5" i="2" l="1"/>
  <c r="W12" i="2" s="1"/>
  <c r="AA3" i="2"/>
  <c r="AA4" i="2" s="1"/>
  <c r="AA5" i="2" s="1"/>
  <c r="Z11" i="1"/>
  <c r="AA11" i="2" l="1"/>
  <c r="AB5" i="2"/>
  <c r="AB11" i="2" s="1"/>
  <c r="AB12" i="2" s="1"/>
  <c r="H3" i="1"/>
  <c r="I3" i="1" s="1"/>
  <c r="Q3" i="1"/>
  <c r="U3" i="1"/>
  <c r="O4" i="1"/>
  <c r="Q4" i="1" s="1"/>
  <c r="U4" i="1"/>
  <c r="O5" i="1"/>
  <c r="Q5" i="1" s="1"/>
  <c r="U5" i="1"/>
  <c r="O6" i="1"/>
  <c r="Q6" i="1" s="1"/>
  <c r="U6" i="1"/>
  <c r="O7" i="1"/>
  <c r="Q7" i="1" s="1"/>
  <c r="U7" i="1"/>
  <c r="O8" i="1"/>
  <c r="Q8" i="1" s="1"/>
  <c r="U8" i="1"/>
  <c r="J12" i="1"/>
  <c r="R12" i="1"/>
  <c r="I12" i="1" l="1"/>
  <c r="U12" i="1"/>
  <c r="Q12" i="1"/>
  <c r="W5" i="1" s="1"/>
  <c r="W12" i="1" s="1"/>
  <c r="O12" i="1"/>
  <c r="AA3" i="1" l="1"/>
  <c r="AA4" i="1" s="1"/>
  <c r="AA5" i="1" s="1"/>
  <c r="AA11" i="1" l="1"/>
  <c r="AB5" i="1"/>
  <c r="AB11" i="1" s="1"/>
  <c r="AB12" i="1" l="1"/>
</calcChain>
</file>

<file path=xl/sharedStrings.xml><?xml version="1.0" encoding="utf-8"?>
<sst xmlns="http://schemas.openxmlformats.org/spreadsheetml/2006/main" count="158" uniqueCount="63">
  <si>
    <t>Date :2023-12-8</t>
  </si>
  <si>
    <t>Design#</t>
  </si>
  <si>
    <t>Vendor Style No</t>
  </si>
  <si>
    <t>Sku No</t>
  </si>
  <si>
    <t>Picture</t>
  </si>
  <si>
    <t>Metal Kt / Color</t>
  </si>
  <si>
    <t>Metal Rate $ P. Oz</t>
  </si>
  <si>
    <t>Metal Wt. in Gm</t>
  </si>
  <si>
    <t>Metal Rate in Gms</t>
  </si>
  <si>
    <t>Metal Cost</t>
  </si>
  <si>
    <t>Finding Cost</t>
  </si>
  <si>
    <t>Stone Shape</t>
  </si>
  <si>
    <t>Stone Qlty</t>
  </si>
  <si>
    <t>Sieve /  MM</t>
  </si>
  <si>
    <t>Stone Size</t>
  </si>
  <si>
    <t>Stone wt. Total</t>
  </si>
  <si>
    <t>Stone Rate</t>
  </si>
  <si>
    <t>Stone Cost</t>
  </si>
  <si>
    <t>Stone Pcs</t>
  </si>
  <si>
    <t>Setting Type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</si>
  <si>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</si>
  <si>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</si>
  <si>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</si>
  <si>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</si>
  <si>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</si>
  <si>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</si>
  <si>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</si>
  <si>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</si>
  <si>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14KW</t>
  </si>
  <si>
    <t>LOWG2A</t>
  </si>
  <si>
    <t>OVAL</t>
  </si>
  <si>
    <t>G VS2</t>
  </si>
  <si>
    <t>prong</t>
  </si>
  <si>
    <t>C F P</t>
  </si>
  <si>
    <t>Semi / Comp</t>
  </si>
  <si>
    <t>RND</t>
  </si>
  <si>
    <t>E VS2</t>
  </si>
  <si>
    <t>J Back</t>
  </si>
  <si>
    <t>Duty/Ship</t>
  </si>
  <si>
    <t>ring size 6.5</t>
  </si>
  <si>
    <t>Dia. Han.</t>
  </si>
  <si>
    <t>Total Imp. Cost</t>
  </si>
  <si>
    <t>Miligrain</t>
  </si>
  <si>
    <t>Center</t>
  </si>
  <si>
    <t>Two Tone</t>
  </si>
  <si>
    <t>Setting</t>
  </si>
  <si>
    <t>Solder</t>
  </si>
  <si>
    <t>Rhodium</t>
  </si>
  <si>
    <t>Main Category</t>
  </si>
  <si>
    <t>Sub Category</t>
  </si>
  <si>
    <t>Total</t>
  </si>
  <si>
    <t>Collection</t>
  </si>
  <si>
    <t>Net Margin</t>
  </si>
  <si>
    <t>LRWG3A</t>
  </si>
  <si>
    <t>channel</t>
  </si>
  <si>
    <t>VD163D2-R6650</t>
  </si>
  <si>
    <t>D2-RF2A4431</t>
  </si>
  <si>
    <t>ZR1710E-270GD-A</t>
  </si>
  <si>
    <t>8.7 X 6.4</t>
  </si>
  <si>
    <t>RM 5595</t>
  </si>
  <si>
    <t>ZR1710SM-70GH-A</t>
  </si>
  <si>
    <t>ZR1710SM-70CZ-L</t>
  </si>
  <si>
    <t>8.70 X 6.40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</si>
</sst>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[$-409]dd\-mmm\-yy;@"/>
    <numFmt numFmtId="167" formatCode="&quot;$&quot;#,##0"/>
    <numFmt numFmtId="168" formatCode="0.0000_);[Red]\(0.0000\)"/>
    <numFmt numFmtId="169" formatCode="&quot;$&quot;#,##0.00"/>
    <numFmt numFmtId="170" formatCode="0.000"/>
    <numFmt numFmtId="171" formatCode="0.00_);[Red]\(0.00\)"/>
  </numFmts>
  <fonts count="1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center"/>
    </xf>
    <xf numFmtId="166" fontId="2" fillId="0" borderId="0">
      <alignment vertical="center"/>
    </xf>
    <xf numFmtId="0" fontId="3" fillId="0" borderId="0"/>
  </cellStyleXfs>
  <cellXfs count="74">
    <xf numFmtId="0" fontId="0" fillId="0" borderId="0" xfId="0"/>
    <xf numFmtId="0" fontId="5" fillId="0" borderId="3" xfId="0" applyFont="1" applyBorder="1"/>
    <xf numFmtId="167" fontId="6" fillId="5" borderId="3" xfId="1" applyNumberFormat="1" applyFont="1" applyFill="1" applyBorder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shrinkToFit="1"/>
    </xf>
    <xf numFmtId="0" fontId="5" fillId="0" borderId="0" xfId="0" applyFont="1"/>
    <xf numFmtId="167" fontId="5" fillId="0" borderId="0" xfId="0" applyNumberFormat="1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8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9" fontId="5" fillId="0" borderId="0" xfId="1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167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8" fontId="8" fillId="3" borderId="5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9" fontId="8" fillId="3" borderId="2" xfId="1" applyNumberFormat="1" applyFont="1" applyFill="1" applyBorder="1" applyAlignment="1">
      <alignment horizontal="center" vertical="center" wrapText="1"/>
    </xf>
    <xf numFmtId="169" fontId="8" fillId="3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167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8" fontId="5" fillId="0" borderId="3" xfId="0" applyNumberFormat="1" applyFont="1" applyBorder="1" applyAlignment="1">
      <alignment horizontal="center"/>
    </xf>
    <xf numFmtId="170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wrapText="1"/>
    </xf>
    <xf numFmtId="169" fontId="5" fillId="2" borderId="3" xfId="1" applyNumberFormat="1" applyFont="1" applyFill="1" applyBorder="1" applyAlignment="1">
      <alignment horizontal="center"/>
    </xf>
    <xf numFmtId="169" fontId="5" fillId="0" borderId="3" xfId="1" applyNumberFormat="1" applyFont="1" applyBorder="1" applyAlignment="1">
      <alignment horizontal="center"/>
    </xf>
    <xf numFmtId="167" fontId="5" fillId="0" borderId="3" xfId="0" applyNumberFormat="1" applyFont="1" applyBorder="1"/>
    <xf numFmtId="169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 shrinkToFit="1"/>
    </xf>
    <xf numFmtId="169" fontId="7" fillId="2" borderId="3" xfId="1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167" fontId="8" fillId="0" borderId="3" xfId="0" applyNumberFormat="1" applyFont="1" applyBorder="1"/>
    <xf numFmtId="2" fontId="8" fillId="0" borderId="3" xfId="0" applyNumberFormat="1" applyFont="1" applyBorder="1"/>
    <xf numFmtId="49" fontId="8" fillId="0" borderId="3" xfId="0" applyNumberFormat="1" applyFont="1" applyBorder="1" applyAlignment="1">
      <alignment horizontal="center"/>
    </xf>
    <xf numFmtId="168" fontId="8" fillId="0" borderId="3" xfId="0" applyNumberFormat="1" applyFont="1" applyBorder="1" applyAlignment="1">
      <alignment horizontal="center"/>
    </xf>
    <xf numFmtId="167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9" fontId="6" fillId="6" borderId="3" xfId="2" applyFont="1" applyFill="1" applyBorder="1" applyAlignment="1">
      <alignment horizontal="center"/>
    </xf>
    <xf numFmtId="0" fontId="8" fillId="0" borderId="0" xfId="0" applyFont="1"/>
    <xf numFmtId="164" fontId="11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 wrapText="1"/>
    </xf>
    <xf numFmtId="2" fontId="7" fillId="4" borderId="3" xfId="0" applyNumberFormat="1" applyFont="1" applyFill="1" applyBorder="1" applyAlignment="1">
      <alignment horizontal="center" wrapText="1"/>
    </xf>
    <xf numFmtId="171" fontId="12" fillId="0" borderId="3" xfId="4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7" borderId="3" xfId="0" applyFont="1" applyFill="1" applyBorder="1" applyAlignment="1">
      <alignment horizontal="center" vertical="center"/>
    </xf>
    <xf numFmtId="0" fontId="10" fillId="7" borderId="3" xfId="0" applyFont="1" applyFill="1" applyBorder="1"/>
    <xf numFmtId="0" fontId="5" fillId="7" borderId="3" xfId="0" applyFont="1" applyFill="1" applyBorder="1"/>
    <xf numFmtId="0" fontId="5" fillId="7" borderId="3" xfId="0" applyFont="1" applyFill="1" applyBorder="1" applyAlignment="1">
      <alignment horizontal="left"/>
    </xf>
    <xf numFmtId="167" fontId="0" fillId="8" borderId="3" xfId="0" applyNumberForma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0" fillId="0" borderId="3" xfId="0" applyFont="1" applyFill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</cellXfs>
  <cellStyles count="6">
    <cellStyle name="Currency" xfId="1" builtinId="4"/>
    <cellStyle name="Normal" xfId="0" builtinId="0"/>
    <cellStyle name="Percent" xfId="2" builtinId="5"/>
    <cellStyle name="常规 2" xfId="3" xr:uid="{00000000-0005-0000-0000-000003000000}"/>
    <cellStyle name="常规 2 2 2" xfId="4" xr:uid="{00000000-0005-0000-0000-000004000000}"/>
    <cellStyle name="常规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77421</xdr:colOff>
      <xdr:row>3</xdr:row>
      <xdr:rowOff>59837</xdr:rowOff>
    </xdr:from>
    <xdr:to>
      <xdr:col>4</xdr:col>
      <xdr:colOff>252017</xdr:colOff>
      <xdr:row>6</xdr:row>
      <xdr:rowOff>193187</xdr:rowOff>
    </xdr:to>
    <xdr:pic>
      <xdr:nvPicPr>
        <xdr:cNvPr id="1843" name="图片 8">
          <a:extLst>
            <a:ext uri="{FF2B5EF4-FFF2-40B4-BE49-F238E27FC236}">
              <a16:creationId xmlns:a16="http://schemas.microsoft.com/office/drawing/2014/main" id="{9DB2F4E5-2678-D03A-8B2A-542509740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333" y="1314896"/>
          <a:ext cx="1743419" cy="1074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E65D22D5-5440-41DD-BCA6-B316D1E0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4333" y="1953632"/>
          <a:ext cx="1743419" cy="1074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zoomScale="85" zoomScaleNormal="85" workbookViewId="0">
      <pane ySplit="2" topLeftCell="A3" activePane="bottomLeft" state="frozen"/>
      <selection pane="bottomLeft" activeCell="A3" sqref="A3:XFD12"/>
    </sheetView>
  </sheetViews>
  <sheetFormatPr defaultColWidth="9.140625" defaultRowHeight="24.75" customHeight="1"/>
  <cols>
    <col min="1" max="1" width="20.85546875" style="5" customWidth="1"/>
    <col min="2" max="2" width="17.7109375" style="5" customWidth="1"/>
    <col min="3" max="3" width="21.85546875" style="5" customWidth="1"/>
    <col min="4" max="4" width="23.5703125" style="5" customWidth="1"/>
    <col min="5" max="5" width="8.28515625" style="5" customWidth="1"/>
    <col min="6" max="6" width="8.140625" style="6" customWidth="1"/>
    <col min="7" max="8" width="8" style="5" customWidth="1"/>
    <col min="9" max="9" width="8.28515625" style="5" customWidth="1"/>
    <col min="10" max="10" width="13.5703125" style="5" customWidth="1"/>
    <col min="11" max="11" width="12.7109375" style="5" customWidth="1"/>
    <col min="12" max="12" width="21.85546875" style="7" customWidth="1"/>
    <col min="13" max="13" width="16" style="8" customWidth="1"/>
    <col min="14" max="14" width="11.28515625" style="9" customWidth="1"/>
    <col min="15" max="15" width="9.28515625" style="5" bestFit="1" customWidth="1"/>
    <col min="16" max="16" width="12.28515625" style="6" bestFit="1" customWidth="1"/>
    <col min="17" max="17" width="12.28515625" style="10" bestFit="1" customWidth="1"/>
    <col min="18" max="18" width="6.5703125" style="5" customWidth="1"/>
    <col min="19" max="19" width="17.140625" style="5" customWidth="1"/>
    <col min="20" max="20" width="6.85546875" style="5" customWidth="1"/>
    <col min="21" max="21" width="10.5703125" style="5" customWidth="1"/>
    <col min="22" max="22" width="18.7109375" style="5" customWidth="1"/>
    <col min="23" max="23" width="8.42578125" style="11" customWidth="1"/>
    <col min="24" max="24" width="2" style="11" customWidth="1"/>
    <col min="25" max="25" width="15.7109375" style="7" bestFit="1" customWidth="1"/>
    <col min="26" max="26" width="9.5703125" style="12" customWidth="1"/>
    <col min="27" max="27" width="10.28515625" style="13" customWidth="1"/>
    <col min="28" max="28" width="16.5703125" style="14" customWidth="1"/>
    <col min="29" max="16384" width="9.140625" style="5"/>
  </cols>
  <sheetData>
    <row r="1" spans="1:28" ht="24.75" customHeight="1">
      <c r="A1" s="5" t="s">
        <v>0</v>
      </c>
    </row>
    <row r="2" spans="1:28" s="24" customFormat="1" ht="49.5" customHeight="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7" t="s">
        <v>12</v>
      </c>
      <c r="M2" s="18" t="s">
        <v>13</v>
      </c>
      <c r="N2" s="19" t="s">
        <v>14</v>
      </c>
      <c r="O2" s="15" t="s">
        <v>15</v>
      </c>
      <c r="P2" s="16" t="s">
        <v>16</v>
      </c>
      <c r="Q2" s="20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0" t="s">
        <v>23</v>
      </c>
      <c r="X2" s="20"/>
      <c r="Y2" s="15" t="s">
        <v>24</v>
      </c>
      <c r="Z2" s="21" t="s">
        <v>25</v>
      </c>
      <c r="AA2" s="22" t="s">
        <v>26</v>
      </c>
      <c r="AB2" s="23" t="s">
        <v>27</v>
      </c>
    </row>
    <row r="3" spans="1:28" ht="24.75" customHeight="1">
      <c r="A3" s="58" t="s">
        <v>55</v>
      </c>
      <c r="B3" s="60" t="s">
        <v>56</v>
      </c>
      <c r="C3" s="60" t="s">
        <v>57</v>
      </c>
      <c r="D3" s="1"/>
      <c r="E3" s="25" t="s">
        <v>28</v>
      </c>
      <c r="F3" s="26">
        <v>2800</v>
      </c>
      <c r="G3" s="27">
        <v>3</v>
      </c>
      <c r="H3" s="27">
        <f>F3*14/31.1035/24*1.12</f>
        <v>58.814388520048666</v>
      </c>
      <c r="I3" s="27">
        <f>G3*H3</f>
        <v>176.44316556014599</v>
      </c>
      <c r="J3" s="1" t="s">
        <v>29</v>
      </c>
      <c r="K3" s="28" t="s">
        <v>30</v>
      </c>
      <c r="L3" s="54" t="s">
        <v>31</v>
      </c>
      <c r="M3" s="25" t="s">
        <v>58</v>
      </c>
      <c r="N3" s="29">
        <v>1.5</v>
      </c>
      <c r="O3" s="30"/>
      <c r="P3" s="26"/>
      <c r="Q3" s="27">
        <f t="shared" ref="Q3:Q8" si="0">O3*P3</f>
        <v>0</v>
      </c>
      <c r="R3" s="25">
        <v>1</v>
      </c>
      <c r="S3" s="31" t="s">
        <v>32</v>
      </c>
      <c r="T3" s="27"/>
      <c r="U3" s="27">
        <f t="shared" ref="U3:U8" si="1">+T3*R3</f>
        <v>0</v>
      </c>
      <c r="V3" s="32" t="s">
        <v>33</v>
      </c>
      <c r="W3" s="27">
        <v>10.1</v>
      </c>
      <c r="X3" s="27"/>
      <c r="Y3" s="27" t="s">
        <v>34</v>
      </c>
      <c r="Z3" s="33">
        <v>0.7</v>
      </c>
      <c r="AA3" s="34">
        <f>ROUNDUP((I12+J12+Q12+U12+W12)*4,0)/4</f>
        <v>262.75</v>
      </c>
      <c r="AB3" s="35"/>
    </row>
    <row r="4" spans="1:28" ht="24.75" customHeight="1">
      <c r="A4" s="59"/>
      <c r="B4" s="60" t="s">
        <v>59</v>
      </c>
      <c r="C4" s="60" t="s">
        <v>60</v>
      </c>
      <c r="D4" s="1"/>
      <c r="E4" s="1"/>
      <c r="F4" s="36"/>
      <c r="G4" s="1"/>
      <c r="H4" s="1"/>
      <c r="I4" s="1"/>
      <c r="J4" s="1" t="s">
        <v>53</v>
      </c>
      <c r="K4" s="66" t="s">
        <v>35</v>
      </c>
      <c r="L4" s="67" t="s">
        <v>36</v>
      </c>
      <c r="M4" s="25">
        <v>3.2</v>
      </c>
      <c r="N4" s="29">
        <v>0.11899999999999999</v>
      </c>
      <c r="O4" s="30">
        <f t="shared" ref="O4:O8" si="2">N4*R4</f>
        <v>0.23799999999999999</v>
      </c>
      <c r="P4" s="64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85</v>
      </c>
      <c r="Q4" s="27">
        <f t="shared" si="0"/>
        <v>20.23</v>
      </c>
      <c r="R4" s="25">
        <v>2</v>
      </c>
      <c r="S4" s="31" t="s">
        <v>54</v>
      </c>
      <c r="T4" s="27">
        <v>2</v>
      </c>
      <c r="U4" s="27">
        <f t="shared" si="1"/>
        <v>4</v>
      </c>
      <c r="V4" s="1" t="s">
        <v>37</v>
      </c>
      <c r="W4" s="27"/>
      <c r="X4" s="27"/>
      <c r="Y4" s="25" t="s">
        <v>38</v>
      </c>
      <c r="Z4" s="33"/>
      <c r="AA4" s="34">
        <f>AA3*0.07</f>
        <v>18.392500000000002</v>
      </c>
      <c r="AB4" s="37"/>
    </row>
    <row r="5" spans="1:28" ht="24.75" customHeight="1">
      <c r="A5" s="58"/>
      <c r="B5" s="60" t="s">
        <v>39</v>
      </c>
      <c r="C5" s="65" t="s">
        <v>61</v>
      </c>
      <c r="D5" s="1"/>
      <c r="E5" s="1"/>
      <c r="F5" s="36"/>
      <c r="G5" s="1"/>
      <c r="H5" s="1"/>
      <c r="I5" s="1"/>
      <c r="J5" s="1" t="s">
        <v>53</v>
      </c>
      <c r="K5" s="66" t="s">
        <v>35</v>
      </c>
      <c r="L5" s="67" t="s">
        <v>36</v>
      </c>
      <c r="M5" s="25">
        <v>3</v>
      </c>
      <c r="N5" s="29">
        <v>9.7000000000000003E-2</v>
      </c>
      <c r="O5" s="30">
        <f t="shared" si="2"/>
        <v>0.19400000000000001</v>
      </c>
      <c r="P5" s="64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85</v>
      </c>
      <c r="Q5" s="27">
        <f t="shared" si="0"/>
        <v>16.490000000000002</v>
      </c>
      <c r="R5" s="25">
        <v>2</v>
      </c>
      <c r="S5" s="31" t="s">
        <v>54</v>
      </c>
      <c r="T5" s="27">
        <v>2</v>
      </c>
      <c r="U5" s="27">
        <f t="shared" si="1"/>
        <v>4</v>
      </c>
      <c r="V5" s="32" t="s">
        <v>40</v>
      </c>
      <c r="W5" s="27">
        <f>+Q12*0.03</f>
        <v>1.8220799999999999</v>
      </c>
      <c r="X5" s="27"/>
      <c r="Y5" s="38" t="s">
        <v>41</v>
      </c>
      <c r="Z5" s="33"/>
      <c r="AA5" s="39">
        <f>SUM(AA3:AA4)</f>
        <v>281.14249999999998</v>
      </c>
      <c r="AB5" s="40">
        <f>CEILING(AA5/0.5,5)</f>
        <v>565</v>
      </c>
    </row>
    <row r="6" spans="1:28" ht="24.75" customHeight="1">
      <c r="A6" s="1"/>
      <c r="B6" s="61"/>
      <c r="C6" s="61"/>
      <c r="D6" s="1"/>
      <c r="E6" s="1"/>
      <c r="F6" s="36"/>
      <c r="G6" s="57"/>
      <c r="H6" s="1"/>
      <c r="I6" s="1"/>
      <c r="J6" s="1" t="s">
        <v>53</v>
      </c>
      <c r="K6" s="66" t="s">
        <v>35</v>
      </c>
      <c r="L6" s="67" t="s">
        <v>36</v>
      </c>
      <c r="M6" s="25">
        <v>2.7</v>
      </c>
      <c r="N6" s="29">
        <v>7.2999999999999995E-2</v>
      </c>
      <c r="O6" s="30">
        <f t="shared" si="2"/>
        <v>0.14599999999999999</v>
      </c>
      <c r="P6" s="64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79</v>
      </c>
      <c r="Q6" s="27">
        <f t="shared" si="0"/>
        <v>11.533999999999999</v>
      </c>
      <c r="R6" s="25">
        <v>2</v>
      </c>
      <c r="S6" s="31" t="s">
        <v>54</v>
      </c>
      <c r="T6" s="27">
        <v>0.6</v>
      </c>
      <c r="U6" s="27">
        <f t="shared" si="1"/>
        <v>1.2</v>
      </c>
      <c r="V6" s="32" t="s">
        <v>42</v>
      </c>
      <c r="W6" s="27"/>
      <c r="X6" s="27"/>
      <c r="Y6" s="25" t="s">
        <v>43</v>
      </c>
      <c r="Z6" s="55">
        <v>2</v>
      </c>
      <c r="AA6" s="35"/>
      <c r="AB6" s="26"/>
    </row>
    <row r="7" spans="1:28" ht="24.75" customHeight="1">
      <c r="A7" s="1"/>
      <c r="B7" s="62"/>
      <c r="C7" s="62"/>
      <c r="D7" s="1"/>
      <c r="E7" s="1"/>
      <c r="F7" s="36"/>
      <c r="G7" s="1"/>
      <c r="H7" s="1"/>
      <c r="I7" s="1"/>
      <c r="J7" s="1" t="s">
        <v>53</v>
      </c>
      <c r="K7" s="66" t="s">
        <v>35</v>
      </c>
      <c r="L7" s="67" t="s">
        <v>36</v>
      </c>
      <c r="M7" s="25">
        <v>2.2999999999999998</v>
      </c>
      <c r="N7" s="29">
        <v>5.0999999999999997E-2</v>
      </c>
      <c r="O7" s="30">
        <f t="shared" si="2"/>
        <v>0.10199999999999999</v>
      </c>
      <c r="P7" s="64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79</v>
      </c>
      <c r="Q7" s="27">
        <f t="shared" si="0"/>
        <v>8.0579999999999998</v>
      </c>
      <c r="R7" s="25">
        <v>2</v>
      </c>
      <c r="S7" s="31" t="s">
        <v>54</v>
      </c>
      <c r="T7" s="27">
        <v>0.6</v>
      </c>
      <c r="U7" s="27">
        <f t="shared" si="1"/>
        <v>1.2</v>
      </c>
      <c r="V7" s="32" t="s">
        <v>44</v>
      </c>
      <c r="W7" s="27"/>
      <c r="X7" s="27"/>
      <c r="Y7" s="25" t="s">
        <v>45</v>
      </c>
      <c r="Z7" s="33"/>
      <c r="AA7" s="35">
        <v>24</v>
      </c>
      <c r="AB7" s="37"/>
    </row>
    <row r="8" spans="1:28" ht="24.75" customHeight="1">
      <c r="A8" s="1"/>
      <c r="B8" s="62"/>
      <c r="C8" s="62"/>
      <c r="D8" s="1"/>
      <c r="E8" s="1"/>
      <c r="F8" s="36"/>
      <c r="G8" s="1"/>
      <c r="H8" s="1"/>
      <c r="I8" s="1"/>
      <c r="J8" s="1" t="s">
        <v>53</v>
      </c>
      <c r="K8" s="66" t="s">
        <v>35</v>
      </c>
      <c r="L8" s="67" t="s">
        <v>36</v>
      </c>
      <c r="M8" s="25">
        <v>1.9</v>
      </c>
      <c r="N8" s="29">
        <v>2.8000000000000001E-2</v>
      </c>
      <c r="O8" s="30">
        <f t="shared" si="2"/>
        <v>5.6000000000000001E-2</v>
      </c>
      <c r="P8" s="64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79</v>
      </c>
      <c r="Q8" s="27">
        <f t="shared" si="0"/>
        <v>4.4240000000000004</v>
      </c>
      <c r="R8" s="25">
        <v>2</v>
      </c>
      <c r="S8" s="31" t="s">
        <v>54</v>
      </c>
      <c r="T8" s="27">
        <v>0.6</v>
      </c>
      <c r="U8" s="27">
        <f t="shared" si="1"/>
        <v>1.2</v>
      </c>
      <c r="V8" s="1" t="s">
        <v>46</v>
      </c>
      <c r="W8" s="27"/>
      <c r="X8" s="27"/>
      <c r="Y8" s="25"/>
      <c r="Z8" s="33"/>
      <c r="AA8" s="35"/>
      <c r="AB8" s="37"/>
    </row>
    <row r="9" spans="1:28" ht="24.75" customHeight="1">
      <c r="A9" s="1"/>
      <c r="B9" s="62"/>
      <c r="C9" s="62"/>
      <c r="D9" s="1"/>
      <c r="E9" s="1"/>
      <c r="F9" s="36"/>
      <c r="G9" s="1"/>
      <c r="H9" s="1"/>
      <c r="I9" s="1"/>
      <c r="J9" s="1"/>
      <c r="K9" s="25"/>
      <c r="L9" s="25"/>
      <c r="M9" s="25"/>
      <c r="N9" s="29"/>
      <c r="O9" s="30"/>
      <c r="P9" s="26"/>
      <c r="Q9" s="27"/>
      <c r="R9" s="25"/>
      <c r="S9" s="31"/>
      <c r="T9" s="27"/>
      <c r="U9" s="27"/>
      <c r="V9" s="1" t="s">
        <v>47</v>
      </c>
      <c r="W9" s="27">
        <v>2</v>
      </c>
      <c r="X9" s="27"/>
      <c r="Y9" s="25"/>
      <c r="Z9" s="33"/>
      <c r="AA9" s="35"/>
      <c r="AB9" s="37"/>
    </row>
    <row r="10" spans="1:28" ht="24.75" customHeight="1">
      <c r="A10" s="1" t="s">
        <v>48</v>
      </c>
      <c r="B10" s="62"/>
      <c r="C10" s="62"/>
      <c r="D10" s="1"/>
      <c r="E10" s="1"/>
      <c r="F10" s="36"/>
      <c r="G10" s="1"/>
      <c r="H10" s="1"/>
      <c r="I10" s="1"/>
      <c r="J10" s="1"/>
      <c r="K10" s="25"/>
      <c r="L10" s="25"/>
      <c r="M10" s="41"/>
      <c r="N10" s="29"/>
      <c r="O10" s="30"/>
      <c r="P10" s="26"/>
      <c r="Q10" s="27"/>
      <c r="R10" s="25"/>
      <c r="S10" s="31"/>
      <c r="T10" s="27"/>
      <c r="U10" s="27"/>
      <c r="V10" s="1"/>
      <c r="W10" s="27"/>
      <c r="X10" s="27"/>
      <c r="Y10" s="25"/>
      <c r="Z10" s="33"/>
      <c r="AA10" s="35"/>
      <c r="AB10" s="37"/>
    </row>
    <row r="11" spans="1:28" ht="24.75" customHeight="1">
      <c r="A11" s="1" t="s">
        <v>49</v>
      </c>
      <c r="B11" s="62"/>
      <c r="C11" s="62"/>
      <c r="D11" s="32"/>
      <c r="E11" s="1"/>
      <c r="F11" s="36"/>
      <c r="G11" s="1"/>
      <c r="H11" s="1"/>
      <c r="I11" s="1"/>
      <c r="J11" s="1"/>
      <c r="K11" s="25"/>
      <c r="L11" s="25"/>
      <c r="M11" s="41"/>
      <c r="N11" s="29"/>
      <c r="O11" s="30"/>
      <c r="P11" s="26"/>
      <c r="Q11" s="27"/>
      <c r="R11" s="25"/>
      <c r="S11" s="31"/>
      <c r="T11" s="27"/>
      <c r="U11" s="27"/>
      <c r="V11" s="1"/>
      <c r="W11" s="27"/>
      <c r="X11" s="27"/>
      <c r="Y11" s="42" t="s">
        <v>50</v>
      </c>
      <c r="Z11" s="56">
        <f>SUM(Z3:Z10)</f>
        <v>2.7</v>
      </c>
      <c r="AA11" s="2">
        <f>SUM(AA5:AA10)</f>
        <v>305.14249999999998</v>
      </c>
      <c r="AB11" s="3">
        <f>SUM(AB5:AB10)</f>
        <v>565</v>
      </c>
    </row>
    <row r="12" spans="1:28" s="53" customFormat="1" ht="24.75" customHeight="1">
      <c r="A12" s="1" t="s">
        <v>51</v>
      </c>
      <c r="B12" s="63"/>
      <c r="C12" s="63"/>
      <c r="D12" s="32"/>
      <c r="E12" s="43"/>
      <c r="F12" s="44"/>
      <c r="G12" s="43"/>
      <c r="H12" s="43" t="s">
        <v>50</v>
      </c>
      <c r="I12" s="45">
        <f>SUM(I3:I11)</f>
        <v>176.44316556014599</v>
      </c>
      <c r="J12" s="43">
        <f>SUM(J3:J11)</f>
        <v>0</v>
      </c>
      <c r="K12" s="42"/>
      <c r="L12" s="42"/>
      <c r="M12" s="46"/>
      <c r="N12" s="47"/>
      <c r="O12" s="49">
        <f>SUM(O3:O10)</f>
        <v>0.73599999999999999</v>
      </c>
      <c r="P12" s="48"/>
      <c r="Q12" s="49">
        <f>SUM(Q3:Q10)</f>
        <v>60.735999999999997</v>
      </c>
      <c r="R12" s="42">
        <f t="shared" ref="R12:W12" si="3">SUM(R3:R11)</f>
        <v>11</v>
      </c>
      <c r="S12" s="4"/>
      <c r="T12" s="49"/>
      <c r="U12" s="49">
        <f t="shared" si="3"/>
        <v>11.599999999999998</v>
      </c>
      <c r="V12" s="50"/>
      <c r="W12" s="49">
        <f t="shared" si="3"/>
        <v>13.922079999999999</v>
      </c>
      <c r="X12" s="49"/>
      <c r="Y12" s="43" t="s">
        <v>52</v>
      </c>
      <c r="Z12" s="51"/>
      <c r="AA12" s="43"/>
      <c r="AB12" s="52">
        <f>(AB11-AA11)/AB11</f>
        <v>0.45992477876106197</v>
      </c>
    </row>
  </sheetData>
  <dataValidations count="2">
    <dataValidation type="list" allowBlank="1" showInputMessage="1" showErrorMessage="1" sqref="V5:V7" xr:uid="{00000000-0002-0000-0000-000000000000}">
      <formula1>ASM</formula1>
    </dataValidation>
    <dataValidation type="list" allowBlank="1" showInputMessage="1" showErrorMessage="1" sqref="M10:M12" xr:uid="{00000000-0002-0000-0000-000001000000}">
      <formula1>POOJA</formula1>
    </dataValidation>
  </dataValidations>
  <pageMargins left="0.2" right="0.2" top="0.33" bottom="0.75" header="0.3" footer="0.3"/>
  <pageSetup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C0A6-1F97-4258-9CA5-1162CA48EBE5}">
  <dimension ref="A1:AB12"/>
  <sheetViews>
    <sheetView tabSelected="1" zoomScale="85" zoomScaleNormal="85" workbookViewId="0">
      <pane ySplit="2" topLeftCell="A3" activePane="bottomLeft" state="frozen"/>
      <selection pane="bottomLeft" activeCell="N4" sqref="N4"/>
    </sheetView>
  </sheetViews>
  <sheetFormatPr defaultColWidth="9.140625" defaultRowHeight="24.75" customHeight="1"/>
  <cols>
    <col min="1" max="1" width="17.140625" style="5" bestFit="1" customWidth="1"/>
    <col min="2" max="2" width="14.5703125" style="5" customWidth="1"/>
    <col min="3" max="3" width="19.5703125" style="5" customWidth="1"/>
    <col min="4" max="4" width="23.5703125" style="5" hidden="1" customWidth="1"/>
    <col min="5" max="5" width="8.28515625" style="5" customWidth="1"/>
    <col min="6" max="6" width="8.140625" style="6" customWidth="1"/>
    <col min="7" max="8" width="8" style="5" customWidth="1"/>
    <col min="9" max="9" width="8.28515625" style="5" customWidth="1"/>
    <col min="10" max="10" width="10.5703125" style="5" customWidth="1"/>
    <col min="11" max="11" width="7.28515625" style="5" customWidth="1"/>
    <col min="12" max="12" width="8.28515625" style="7" customWidth="1"/>
    <col min="13" max="13" width="12.42578125" style="8" customWidth="1"/>
    <col min="14" max="14" width="8.5703125" style="9" customWidth="1"/>
    <col min="15" max="15" width="7.42578125" style="5" customWidth="1"/>
    <col min="16" max="16" width="7.28515625" style="6" customWidth="1"/>
    <col min="17" max="17" width="8.42578125" style="10" customWidth="1"/>
    <col min="18" max="18" width="6.5703125" style="5" customWidth="1"/>
    <col min="19" max="19" width="17.140625" style="5" customWidth="1"/>
    <col min="20" max="20" width="6.85546875" style="5" customWidth="1"/>
    <col min="21" max="21" width="10.5703125" style="5" customWidth="1"/>
    <col min="22" max="22" width="18.7109375" style="5" customWidth="1"/>
    <col min="23" max="23" width="8.42578125" style="11" customWidth="1"/>
    <col min="24" max="24" width="2" style="11" customWidth="1"/>
    <col min="25" max="25" width="15.7109375" style="7" bestFit="1" customWidth="1"/>
    <col min="26" max="26" width="9.5703125" style="12" customWidth="1"/>
    <col min="27" max="27" width="10.28515625" style="13" customWidth="1"/>
    <col min="28" max="28" width="16.5703125" style="14" customWidth="1"/>
    <col min="29" max="16384" width="9.140625" style="5"/>
  </cols>
  <sheetData>
    <row r="1" spans="1:28" ht="24.75" customHeight="1">
      <c r="A1" s="5" t="s">
        <v>0</v>
      </c>
    </row>
    <row r="2" spans="1:28" s="24" customFormat="1" ht="49.5" customHeight="1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6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7" t="s">
        <v>12</v>
      </c>
      <c r="M2" s="18" t="s">
        <v>13</v>
      </c>
      <c r="N2" s="19" t="s">
        <v>14</v>
      </c>
      <c r="O2" s="15" t="s">
        <v>15</v>
      </c>
      <c r="P2" s="16" t="s">
        <v>16</v>
      </c>
      <c r="Q2" s="20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20" t="s">
        <v>23</v>
      </c>
      <c r="X2" s="20"/>
      <c r="Y2" s="15" t="s">
        <v>24</v>
      </c>
      <c r="Z2" s="21" t="s">
        <v>25</v>
      </c>
      <c r="AA2" s="22" t="s">
        <v>26</v>
      </c>
      <c r="AB2" s="23" t="s">
        <v>27</v>
      </c>
    </row>
    <row r="3" spans="1:28" ht="24.75" customHeight="1">
      <c r="A3" s="25" t="s">
        <v>55</v>
      </c>
      <c r="B3" s="71" t="s">
        <v>56</v>
      </c>
      <c r="C3" s="71" t="s">
        <v>57</v>
      </c>
      <c r="D3" s="1"/>
      <c r="E3" s="25" t="s">
        <v>28</v>
      </c>
      <c r="F3" s="26">
        <v>2800</v>
      </c>
      <c r="G3" s="27">
        <v>3</v>
      </c>
      <c r="H3" s="27">
        <f>F3*14/31.1035/24*1.12</f>
        <v>58.814388520048666</v>
      </c>
      <c r="I3" s="27">
        <f>G3*H3</f>
        <v>176.44316556014599</v>
      </c>
      <c r="J3" s="1" t="s">
        <v>29</v>
      </c>
      <c r="K3" s="28" t="s">
        <v>30</v>
      </c>
      <c r="L3" s="73" t="s">
        <v>31</v>
      </c>
      <c r="M3" s="25" t="s">
        <v>62</v>
      </c>
      <c r="N3" s="29">
        <v>1.5</v>
      </c>
      <c r="O3" s="30"/>
      <c r="P3" s="26"/>
      <c r="Q3" s="27">
        <f t="shared" ref="Q3:Q8" si="0">O3*P3</f>
        <v>0</v>
      </c>
      <c r="R3" s="25">
        <v>1</v>
      </c>
      <c r="S3" s="31" t="s">
        <v>32</v>
      </c>
      <c r="T3" s="27"/>
      <c r="U3" s="27">
        <f t="shared" ref="U3:U8" si="1">+T3*R3</f>
        <v>0</v>
      </c>
      <c r="V3" s="32" t="s">
        <v>33</v>
      </c>
      <c r="W3" s="27">
        <v>10.1</v>
      </c>
      <c r="X3" s="27"/>
      <c r="Y3" s="27" t="s">
        <v>34</v>
      </c>
      <c r="Z3" s="33">
        <v>0.7</v>
      </c>
      <c r="AA3" s="34">
        <f>ROUNDUP((I12+J12+Q12+U12+W12)*4,0)/4</f>
        <v>200.25</v>
      </c>
      <c r="AB3" s="35"/>
    </row>
    <row r="4" spans="1:28" ht="24.75" customHeight="1">
      <c r="A4" s="59"/>
      <c r="B4" s="71" t="s">
        <v>59</v>
      </c>
      <c r="C4" s="71" t="s">
        <v>60</v>
      </c>
      <c r="D4" s="1"/>
      <c r="E4" s="1"/>
      <c r="F4" s="36"/>
      <c r="G4" s="1"/>
      <c r="H4" s="1"/>
      <c r="I4" s="1"/>
      <c r="J4" s="1" t="s">
        <v>53</v>
      </c>
      <c r="K4" s="72" t="s">
        <v>35</v>
      </c>
      <c r="L4" s="71" t="s">
        <v>36</v>
      </c>
      <c r="M4" s="27">
        <v>3.2</v>
      </c>
      <c r="N4" s="29"/>
      <c r="O4" s="30">
        <f t="shared" ref="O4:O8" si="2">N4*R4</f>
        <v>0</v>
      </c>
      <c r="P4" s="64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27">
        <f t="shared" si="0"/>
        <v>0</v>
      </c>
      <c r="R4" s="25">
        <v>2</v>
      </c>
      <c r="S4" s="31" t="s">
        <v>54</v>
      </c>
      <c r="T4" s="27">
        <v>2</v>
      </c>
      <c r="U4" s="27">
        <f t="shared" si="1"/>
        <v>4</v>
      </c>
      <c r="V4" s="1" t="s">
        <v>37</v>
      </c>
      <c r="W4" s="27"/>
      <c r="X4" s="27"/>
      <c r="Y4" s="25" t="s">
        <v>38</v>
      </c>
      <c r="Z4" s="33"/>
      <c r="AA4" s="34">
        <f>AA3*0.07</f>
        <v>14.017500000000002</v>
      </c>
      <c r="AB4" s="37"/>
    </row>
    <row r="5" spans="1:28" ht="24.75" customHeight="1">
      <c r="A5" s="25"/>
      <c r="B5" s="71" t="s">
        <v>39</v>
      </c>
      <c r="C5" s="71" t="s">
        <v>61</v>
      </c>
      <c r="D5" s="1"/>
      <c r="E5" s="1"/>
      <c r="F5" s="36"/>
      <c r="G5" s="1"/>
      <c r="H5" s="1"/>
      <c r="I5" s="1"/>
      <c r="J5" s="1" t="s">
        <v>53</v>
      </c>
      <c r="K5" s="72" t="s">
        <v>35</v>
      </c>
      <c r="L5" s="71" t="s">
        <v>36</v>
      </c>
      <c r="M5" s="27">
        <v>3</v>
      </c>
      <c r="N5" s="29"/>
      <c r="O5" s="30">
        <f t="shared" si="2"/>
        <v>0</v>
      </c>
      <c r="P5" s="64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27">
        <f t="shared" si="0"/>
        <v>0</v>
      </c>
      <c r="R5" s="25">
        <v>2</v>
      </c>
      <c r="S5" s="31" t="s">
        <v>54</v>
      </c>
      <c r="T5" s="27">
        <v>2</v>
      </c>
      <c r="U5" s="27">
        <f t="shared" si="1"/>
        <v>4</v>
      </c>
      <c r="V5" s="32" t="s">
        <v>40</v>
      </c>
      <c r="W5" s="27">
        <f>+Q12*0.03</f>
        <v>0</v>
      </c>
      <c r="X5" s="27"/>
      <c r="Y5" s="38" t="s">
        <v>41</v>
      </c>
      <c r="Z5" s="33"/>
      <c r="AA5" s="39">
        <f>SUM(AA3:AA4)</f>
        <v>214.26750000000001</v>
      </c>
      <c r="AB5" s="40">
        <f>CEILING(AA5/0.5,5)</f>
        <v>430</v>
      </c>
    </row>
    <row r="6" spans="1:28" ht="24.75" customHeight="1">
      <c r="A6" s="1"/>
      <c r="B6" s="68"/>
      <c r="C6" s="68"/>
      <c r="D6" s="1"/>
      <c r="E6" s="1"/>
      <c r="F6" s="36"/>
      <c r="G6" s="57"/>
      <c r="H6" s="1"/>
      <c r="I6" s="1"/>
      <c r="J6" s="1" t="s">
        <v>53</v>
      </c>
      <c r="K6" s="72" t="s">
        <v>35</v>
      </c>
      <c r="L6" s="71" t="s">
        <v>36</v>
      </c>
      <c r="M6" s="27">
        <v>2.7</v>
      </c>
      <c r="N6" s="29"/>
      <c r="O6" s="30">
        <f t="shared" si="2"/>
        <v>0</v>
      </c>
      <c r="P6" s="64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27">
        <f t="shared" si="0"/>
        <v>0</v>
      </c>
      <c r="R6" s="25">
        <v>2</v>
      </c>
      <c r="S6" s="31" t="s">
        <v>54</v>
      </c>
      <c r="T6" s="27">
        <v>0.6</v>
      </c>
      <c r="U6" s="27">
        <f t="shared" si="1"/>
        <v>1.2</v>
      </c>
      <c r="V6" s="32" t="s">
        <v>42</v>
      </c>
      <c r="W6" s="27"/>
      <c r="X6" s="27"/>
      <c r="Y6" s="25" t="s">
        <v>43</v>
      </c>
      <c r="Z6" s="55">
        <v>2</v>
      </c>
      <c r="AA6" s="35"/>
      <c r="AB6" s="26"/>
    </row>
    <row r="7" spans="1:28" ht="24.75" customHeight="1">
      <c r="A7" s="1"/>
      <c r="B7" s="69"/>
      <c r="C7" s="69"/>
      <c r="D7" s="1"/>
      <c r="E7" s="1"/>
      <c r="F7" s="36"/>
      <c r="G7" s="1"/>
      <c r="H7" s="1"/>
      <c r="I7" s="1"/>
      <c r="J7" s="1" t="s">
        <v>53</v>
      </c>
      <c r="K7" s="72" t="s">
        <v>35</v>
      </c>
      <c r="L7" s="71" t="s">
        <v>36</v>
      </c>
      <c r="M7" s="27">
        <v>2.2999999999999998</v>
      </c>
      <c r="N7" s="29"/>
      <c r="O7" s="30">
        <f t="shared" si="2"/>
        <v>0</v>
      </c>
      <c r="P7" s="64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27">
        <f t="shared" si="0"/>
        <v>0</v>
      </c>
      <c r="R7" s="25">
        <v>2</v>
      </c>
      <c r="S7" s="31" t="s">
        <v>54</v>
      </c>
      <c r="T7" s="27">
        <v>0.6</v>
      </c>
      <c r="U7" s="27">
        <f t="shared" si="1"/>
        <v>1.2</v>
      </c>
      <c r="V7" s="32" t="s">
        <v>44</v>
      </c>
      <c r="W7" s="27"/>
      <c r="X7" s="27"/>
      <c r="Y7" s="25" t="s">
        <v>45</v>
      </c>
      <c r="Z7" s="33"/>
      <c r="AA7" s="35">
        <v>24</v>
      </c>
      <c r="AB7" s="37"/>
    </row>
    <row r="8" spans="1:28" ht="24.75" customHeight="1">
      <c r="A8" s="1"/>
      <c r="B8" s="69"/>
      <c r="C8" s="69"/>
      <c r="D8" s="1"/>
      <c r="E8" s="1"/>
      <c r="F8" s="36"/>
      <c r="G8" s="1"/>
      <c r="H8" s="1"/>
      <c r="I8" s="1"/>
      <c r="J8" s="1" t="s">
        <v>53</v>
      </c>
      <c r="K8" s="72" t="s">
        <v>35</v>
      </c>
      <c r="L8" s="71" t="s">
        <v>36</v>
      </c>
      <c r="M8" s="27">
        <v>1.9</v>
      </c>
      <c r="N8" s="29"/>
      <c r="O8" s="30">
        <f t="shared" si="2"/>
        <v>0</v>
      </c>
      <c r="P8" s="64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27">
        <f t="shared" si="0"/>
        <v>0</v>
      </c>
      <c r="R8" s="25">
        <v>2</v>
      </c>
      <c r="S8" s="31" t="s">
        <v>54</v>
      </c>
      <c r="T8" s="27">
        <v>0.6</v>
      </c>
      <c r="U8" s="27">
        <f t="shared" si="1"/>
        <v>1.2</v>
      </c>
      <c r="V8" s="1" t="s">
        <v>46</v>
      </c>
      <c r="W8" s="27"/>
      <c r="X8" s="27"/>
      <c r="Y8" s="25"/>
      <c r="Z8" s="33"/>
      <c r="AA8" s="35"/>
      <c r="AB8" s="37"/>
    </row>
    <row r="9" spans="1:28" ht="24.75" customHeight="1">
      <c r="A9" s="1"/>
      <c r="B9" s="69"/>
      <c r="C9" s="69"/>
      <c r="D9" s="1"/>
      <c r="E9" s="1"/>
      <c r="F9" s="36"/>
      <c r="G9" s="1"/>
      <c r="H9" s="1"/>
      <c r="I9" s="1"/>
      <c r="J9" s="1"/>
      <c r="K9" s="25"/>
      <c r="L9" s="25"/>
      <c r="M9" s="25"/>
      <c r="N9" s="29"/>
      <c r="O9" s="30"/>
      <c r="P9" s="26"/>
      <c r="Q9" s="27"/>
      <c r="R9" s="25"/>
      <c r="S9" s="31"/>
      <c r="T9" s="27"/>
      <c r="U9" s="27"/>
      <c r="V9" s="1" t="s">
        <v>47</v>
      </c>
      <c r="W9" s="27">
        <v>2</v>
      </c>
      <c r="X9" s="27"/>
      <c r="Y9" s="25"/>
      <c r="Z9" s="33"/>
      <c r="AA9" s="35"/>
      <c r="AB9" s="37"/>
    </row>
    <row r="10" spans="1:28" ht="24.75" customHeight="1">
      <c r="A10" s="1" t="s">
        <v>48</v>
      </c>
      <c r="B10" s="69"/>
      <c r="C10" s="69"/>
      <c r="D10" s="1"/>
      <c r="E10" s="1"/>
      <c r="F10" s="36"/>
      <c r="G10" s="1"/>
      <c r="H10" s="1"/>
      <c r="I10" s="1"/>
      <c r="J10" s="1"/>
      <c r="K10" s="25"/>
      <c r="L10" s="25"/>
      <c r="M10" s="41"/>
      <c r="N10" s="29"/>
      <c r="O10" s="30"/>
      <c r="P10" s="26"/>
      <c r="Q10" s="27"/>
      <c r="R10" s="25"/>
      <c r="S10" s="31"/>
      <c r="T10" s="27"/>
      <c r="U10" s="27"/>
      <c r="V10" s="1"/>
      <c r="W10" s="27"/>
      <c r="X10" s="27"/>
      <c r="Y10" s="25"/>
      <c r="Z10" s="33"/>
      <c r="AA10" s="35"/>
      <c r="AB10" s="37"/>
    </row>
    <row r="11" spans="1:28" ht="24.75" customHeight="1">
      <c r="A11" s="1" t="s">
        <v>49</v>
      </c>
      <c r="B11" s="69"/>
      <c r="C11" s="69"/>
      <c r="D11" s="32"/>
      <c r="E11" s="1"/>
      <c r="F11" s="36"/>
      <c r="G11" s="1"/>
      <c r="H11" s="1"/>
      <c r="I11" s="1"/>
      <c r="J11" s="1"/>
      <c r="K11" s="25"/>
      <c r="L11" s="25"/>
      <c r="M11" s="41"/>
      <c r="N11" s="29"/>
      <c r="O11" s="30"/>
      <c r="P11" s="26"/>
      <c r="Q11" s="27"/>
      <c r="R11" s="25"/>
      <c r="S11" s="31"/>
      <c r="T11" s="27"/>
      <c r="U11" s="27"/>
      <c r="V11" s="1"/>
      <c r="W11" s="27"/>
      <c r="X11" s="27"/>
      <c r="Y11" s="42" t="s">
        <v>50</v>
      </c>
      <c r="Z11" s="56">
        <f>SUM(Z3:Z10)</f>
        <v>2.7</v>
      </c>
      <c r="AA11" s="2">
        <f>SUM(AA5:AA10)</f>
        <v>238.26750000000001</v>
      </c>
      <c r="AB11" s="3">
        <f>SUM(AB5:AB10)</f>
        <v>430</v>
      </c>
    </row>
    <row r="12" spans="1:28" s="53" customFormat="1" ht="24.75" customHeight="1">
      <c r="A12" s="1" t="s">
        <v>51</v>
      </c>
      <c r="B12" s="70"/>
      <c r="C12" s="70"/>
      <c r="D12" s="32"/>
      <c r="E12" s="43"/>
      <c r="F12" s="44"/>
      <c r="G12" s="43"/>
      <c r="H12" s="43" t="s">
        <v>50</v>
      </c>
      <c r="I12" s="45">
        <f>SUM(I3:I11)</f>
        <v>176.44316556014599</v>
      </c>
      <c r="J12" s="43">
        <f>SUM(J3:J11)</f>
        <v>0</v>
      </c>
      <c r="K12" s="42"/>
      <c r="L12" s="42"/>
      <c r="M12" s="46"/>
      <c r="N12" s="47"/>
      <c r="O12" s="49">
        <f>SUM(O3:O10)</f>
        <v>0</v>
      </c>
      <c r="P12" s="48"/>
      <c r="Q12" s="49">
        <f>SUM(Q3:Q10)</f>
        <v>0</v>
      </c>
      <c r="R12" s="42">
        <f t="shared" ref="R12:W12" si="3">SUM(R3:R11)</f>
        <v>11</v>
      </c>
      <c r="S12" s="4"/>
      <c r="T12" s="49"/>
      <c r="U12" s="49">
        <f t="shared" si="3"/>
        <v>11.599999999999998</v>
      </c>
      <c r="V12" s="50"/>
      <c r="W12" s="49">
        <f t="shared" si="3"/>
        <v>12.1</v>
      </c>
      <c r="X12" s="49"/>
      <c r="Y12" s="43" t="s">
        <v>52</v>
      </c>
      <c r="Z12" s="51"/>
      <c r="AA12" s="43"/>
      <c r="AB12" s="52">
        <f>(AB11-AA11)/AB11</f>
        <v>0.44588953488372091</v>
      </c>
    </row>
  </sheetData>
  <dataValidations count="2">
    <dataValidation type="list" allowBlank="1" showInputMessage="1" showErrorMessage="1" sqref="M10:M12" xr:uid="{F502A57A-B32D-489B-937B-07D92A8D05AA}">
      <formula1>POOJA</formula1>
    </dataValidation>
    <dataValidation type="list" allowBlank="1" showInputMessage="1" showErrorMessage="1" sqref="V5:V7" xr:uid="{BEE4B723-9D13-45F6-B896-D11B3379CD7A}">
      <formula1>ASM</formula1>
    </dataValidation>
  </dataValidations>
  <pageMargins left="0.2" right="0.2" top="0.33" bottom="0.75" header="0.3" footer="0.3"/>
  <pageSetup scale="55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A737235CB52244A4E5830EDB0E5E14" ma:contentTypeVersion="21" ma:contentTypeDescription="Create a new document." ma:contentTypeScope="" ma:versionID="8a97d034e5627065af44d48e6e1334bd">
  <xsd:schema xmlns:xsd="http://www.w3.org/2001/XMLSchema" xmlns:xs="http://www.w3.org/2001/XMLSchema" xmlns:p="http://schemas.microsoft.com/office/2006/metadata/properties" xmlns:ns1="http://schemas.microsoft.com/sharepoint/v3" xmlns:ns2="adab9e5b-921b-4eae-9056-5e7ec4cef6a0" xmlns:ns3="e87cbd53-2c48-4622-aae6-277509e32f71" targetNamespace="http://schemas.microsoft.com/office/2006/metadata/properties" ma:root="true" ma:fieldsID="a6a415eec213ebcebbe07576b9a88e42" ns1:_="" ns2:_="" ns3:_="">
    <xsd:import namespace="http://schemas.microsoft.com/sharepoint/v3"/>
    <xsd:import namespace="adab9e5b-921b-4eae-9056-5e7ec4cef6a0"/>
    <xsd:import namespace="e87cbd53-2c48-4622-aae6-277509e32f7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b9e5b-921b-4eae-9056-5e7ec4cef6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e423433-f0bb-4872-a28b-1ae52725b703}" ma:internalName="TaxCatchAll" ma:showField="CatchAllData" ma:web="adab9e5b-921b-4eae-9056-5e7ec4cef6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cbd53-2c48-4622-aae6-277509e32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ae0237d1-a95b-4a46-89e8-210a8bf664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dab9e5b-921b-4eae-9056-5e7ec4cef6a0" xsi:nil="true"/>
    <_ip_UnifiedCompliancePolicyProperties xmlns="http://schemas.microsoft.com/sharepoint/v3" xsi:nil="true"/>
    <lcf76f155ced4ddcb4097134ff3c332f xmlns="e87cbd53-2c48-4622-aae6-277509e32f7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0D282F-A7EC-486D-9143-2E3123443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dab9e5b-921b-4eae-9056-5e7ec4cef6a0"/>
    <ds:schemaRef ds:uri="e87cbd53-2c48-4622-aae6-277509e32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9EA0F3-8E61-435D-8EDA-9BB42129EF6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dab9e5b-921b-4eae-9056-5e7ec4cef6a0"/>
    <ds:schemaRef ds:uri="e87cbd53-2c48-4622-aae6-277509e32f71"/>
  </ds:schemaRefs>
</ds:datastoreItem>
</file>

<file path=customXml/itemProps3.xml><?xml version="1.0" encoding="utf-8"?>
<ds:datastoreItem xmlns:ds="http://schemas.openxmlformats.org/officeDocument/2006/customXml" ds:itemID="{0665AD57-FF8E-468E-8816-83C9D35A01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Manager/>
  <Company>Jewelex India Pvt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Jewelex</dc:creator>
  <cp:keywords/>
  <dc:description/>
  <cp:lastModifiedBy>Asset</cp:lastModifiedBy>
  <cp:revision/>
  <dcterms:created xsi:type="dcterms:W3CDTF">2013-02-02T06:57:35Z</dcterms:created>
  <dcterms:modified xsi:type="dcterms:W3CDTF">2025-03-16T06:13:33Z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7AAED4DDDC8E41ADA4C1D4979752C8CE_13</vt:lpwstr>
  </property>
  <property fmtid="{D5CDD505-2E9C-101B-9397-08002B2CF9AE}" pid="4" name="ContentTypeId">
    <vt:lpwstr>0x01010072A737235CB52244A4E5830EDB0E5E14</vt:lpwstr>
  </property>
  <property fmtid="{D5CDD505-2E9C-101B-9397-08002B2CF9AE}" pid="5" name="MediaServiceImageTags">
    <vt:lpwstr/>
  </property>
</Properties>
</file>