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et\Documents\GitHub\work\06042025\"/>
    </mc:Choice>
  </mc:AlternateContent>
  <xr:revisionPtr revIDLastSave="0" documentId="13_ncr:1_{3169CE7B-28F2-4625-AFDD-BB6E7657EEAD}" xr6:coauthVersionLast="36" xr6:coauthVersionMax="36" xr10:uidLastSave="{00000000-0000-0000-0000-000000000000}"/>
  <bookViews>
    <workbookView xWindow="0" yWindow="0" windowWidth="15360" windowHeight="7545" activeTab="1" xr2:uid="{73F3FACD-B5D2-4BB8-9B20-4FF57CDAAF0F}"/>
  </bookViews>
  <sheets>
    <sheet name="Sheet1" sheetId="1" r:id="rId1"/>
    <sheet name="CS3656" sheetId="3" r:id="rId2"/>
    <sheet name="Sheet2" sheetId="2" r:id="rId3"/>
  </sheets>
  <externalReferences>
    <externalReference r:id="rId4"/>
  </externalReferences>
  <definedNames>
    <definedName name="_xlnm._FilterDatabase" localSheetId="1" hidden="1">'CS3656'!$A$2:$AB$12</definedName>
    <definedName name="ASM" localSheetId="1">#REF!</definedName>
    <definedName name="ASM" localSheetId="0">#REF!</definedName>
    <definedName name="ASM">#REF!</definedName>
    <definedName name="GRA" localSheetId="1">#REF!</definedName>
    <definedName name="GRA">#REF!</definedName>
    <definedName name="POOJA" localSheetId="1">#REF!</definedName>
    <definedName name="POOJA">#REF!</definedName>
    <definedName name="_xlnm.Print_Area" localSheetId="1">'CS3656'!$A:$AB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3" l="1"/>
  <c r="J12" i="3"/>
  <c r="Z11" i="3"/>
  <c r="U8" i="3"/>
  <c r="P8" i="3"/>
  <c r="Q8" i="3" s="1"/>
  <c r="O8" i="3"/>
  <c r="U7" i="3"/>
  <c r="P7" i="3"/>
  <c r="Q7" i="3" s="1"/>
  <c r="O7" i="3"/>
  <c r="U6" i="3"/>
  <c r="P6" i="3"/>
  <c r="Q6" i="3" s="1"/>
  <c r="O6" i="3"/>
  <c r="U5" i="3"/>
  <c r="P5" i="3"/>
  <c r="O5" i="3"/>
  <c r="Q5" i="3" s="1"/>
  <c r="U4" i="3"/>
  <c r="P4" i="3"/>
  <c r="Q4" i="3" s="1"/>
  <c r="O4" i="3"/>
  <c r="O12" i="3" s="1"/>
  <c r="U3" i="3"/>
  <c r="U12" i="3" s="1"/>
  <c r="Q3" i="3"/>
  <c r="H3" i="3"/>
  <c r="I3" i="3" s="1"/>
  <c r="I12" i="3" s="1"/>
  <c r="Q12" i="3" l="1"/>
  <c r="W5" i="3" s="1"/>
  <c r="W12" i="3" s="1"/>
  <c r="AD2" i="1"/>
  <c r="AF2" i="1" s="1"/>
  <c r="AG2" i="1" s="1"/>
  <c r="AA3" i="3" l="1"/>
  <c r="AA4" i="3" l="1"/>
  <c r="AA5" i="3"/>
  <c r="AA11" i="3" l="1"/>
  <c r="AB5" i="3"/>
  <c r="AB11" i="3" s="1"/>
  <c r="AB12" i="3" s="1"/>
</calcChain>
</file>

<file path=xl/sharedStrings.xml><?xml version="1.0" encoding="utf-8"?>
<sst xmlns="http://schemas.openxmlformats.org/spreadsheetml/2006/main" count="201" uniqueCount="89">
  <si>
    <t>Design#</t>
  </si>
  <si>
    <t>Vendor Style No</t>
  </si>
  <si>
    <t>VD163D2-R6650</t>
  </si>
  <si>
    <t>D2-RF2A4431</t>
  </si>
  <si>
    <t>Vendor Design#</t>
  </si>
  <si>
    <t>Altr Design#</t>
  </si>
  <si>
    <t>Altr Style No</t>
  </si>
  <si>
    <t>RM 5595</t>
  </si>
  <si>
    <t>ZR1710E-270GD-A</t>
  </si>
  <si>
    <t>Metal Kt / Color</t>
  </si>
  <si>
    <t>14KW</t>
  </si>
  <si>
    <t>Metal Rate $ P. Oz</t>
  </si>
  <si>
    <t>Metal Wt. in Gm</t>
  </si>
  <si>
    <t>Ounce to gms Conversion</t>
  </si>
  <si>
    <t>Metal Purity</t>
  </si>
  <si>
    <t>Metal Loss in percentage</t>
  </si>
  <si>
    <t>Metal Rate in Gms</t>
  </si>
  <si>
    <t>Metal Cost</t>
  </si>
  <si>
    <t>Finding Code</t>
  </si>
  <si>
    <t>Finding Cost</t>
  </si>
  <si>
    <t>Stone Shape</t>
  </si>
  <si>
    <t>Stone Qlty</t>
  </si>
  <si>
    <t>Sieve /  MM</t>
  </si>
  <si>
    <t>D10365</t>
  </si>
  <si>
    <t>RND</t>
  </si>
  <si>
    <t>E VS2</t>
  </si>
  <si>
    <t>Per Stone Avg. Wt.</t>
  </si>
  <si>
    <t>Product Category</t>
  </si>
  <si>
    <t>Ring</t>
  </si>
  <si>
    <t>Collection</t>
  </si>
  <si>
    <t>Engagement</t>
  </si>
  <si>
    <t>Product Type</t>
  </si>
  <si>
    <t>Product Size</t>
  </si>
  <si>
    <t>RD</t>
  </si>
  <si>
    <t>Setting Type</t>
  </si>
  <si>
    <t>channel</t>
  </si>
  <si>
    <t>CFP</t>
  </si>
  <si>
    <t>Yes</t>
  </si>
  <si>
    <t>J Back</t>
  </si>
  <si>
    <t>Dia. Han.</t>
  </si>
  <si>
    <t>Miligrain</t>
  </si>
  <si>
    <t>Two Tone</t>
  </si>
  <si>
    <t>Solder</t>
  </si>
  <si>
    <t>Rhodium</t>
  </si>
  <si>
    <t>No</t>
  </si>
  <si>
    <t>Solder Qty</t>
  </si>
  <si>
    <t>Stone Qty</t>
  </si>
  <si>
    <t>OV</t>
  </si>
  <si>
    <t>8.70 X 6.40</t>
  </si>
  <si>
    <t>Prong</t>
  </si>
  <si>
    <t>Channel</t>
  </si>
  <si>
    <t>Set from Vendor</t>
  </si>
  <si>
    <t>Date :2023-12-8</t>
  </si>
  <si>
    <t>Sku No</t>
  </si>
  <si>
    <t>Picture</t>
  </si>
  <si>
    <t>Stone Size</t>
  </si>
  <si>
    <t>Stone wt. Total</t>
  </si>
  <si>
    <t>Stone Rate</t>
  </si>
  <si>
    <t>Stone Cost</t>
  </si>
  <si>
    <t>Stone Pcs</t>
  </si>
  <si>
    <t>Setting Rate</t>
  </si>
  <si>
    <t>Setting Charges</t>
  </si>
  <si>
    <t>Other Charges</t>
  </si>
  <si>
    <t>Charges</t>
  </si>
  <si>
    <t>Details</t>
  </si>
  <si>
    <t>Minimum Diam Wt</t>
  </si>
  <si>
    <t>Cost</t>
  </si>
  <si>
    <t>Price 1</t>
  </si>
  <si>
    <t>LOWG2A</t>
  </si>
  <si>
    <t>OVAL</t>
  </si>
  <si>
    <t>G VS2</t>
  </si>
  <si>
    <t>prong</t>
  </si>
  <si>
    <t>C F P</t>
  </si>
  <si>
    <t>Semi / Comp</t>
  </si>
  <si>
    <t>ZR1710SM-70GH-A</t>
  </si>
  <si>
    <t>LRWG3A</t>
  </si>
  <si>
    <t>Duty/Ship</t>
  </si>
  <si>
    <t>ring size 6.5</t>
  </si>
  <si>
    <t>ZR1710SM-70CZ-L</t>
  </si>
  <si>
    <t>Total Imp. Cost</t>
  </si>
  <si>
    <t>Center</t>
  </si>
  <si>
    <t>Setting</t>
  </si>
  <si>
    <t>Main Category</t>
  </si>
  <si>
    <t>Sub Category</t>
  </si>
  <si>
    <t>Total</t>
  </si>
  <si>
    <t>Net Margin</t>
  </si>
  <si>
    <t>Finding Set from Vendor</t>
  </si>
  <si>
    <t>Vendor</t>
  </si>
  <si>
    <t>V1000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</si>
</sst>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&quot;$&quot;#,##0"/>
    <numFmt numFmtId="165" formatCode="0.00000"/>
    <numFmt numFmtId="166" formatCode="0.0000"/>
    <numFmt numFmtId="167" formatCode="0.000"/>
    <numFmt numFmtId="171" formatCode="[$$-409]#,##0.00"/>
    <numFmt numFmtId="175" formatCode="&quot;$&quot;#,##0_);[Red]\(&quot;$&quot;#,##0\)"/>
    <numFmt numFmtId="180" formatCode="0.0000_);[Red]\(0.0000\)"/>
    <numFmt numFmtId="181" formatCode="_(&quot;$&quot;* #,##0.00_);_(&quot;$&quot;* \(#,##0.00\);_(&quot;$&quot;* &quot;-&quot;??_);_(@_)"/>
    <numFmt numFmtId="182" formatCode="&quot;$&quot;#,##0.00"/>
    <numFmt numFmtId="183" formatCode="[$-409]dd/mmm/yy;@"/>
    <numFmt numFmtId="184" formatCode="0.00_);[Red]\(0.00\)"/>
  </numFmts>
  <fonts count="13">
    <font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indexed="8"/>
      <name val="宋体"/>
      <charset val="134"/>
    </font>
    <font>
      <sz val="14"/>
      <name val="Times New Roman"/>
      <family val="1"/>
    </font>
    <font>
      <b/>
      <sz val="12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CEFC7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5" fillId="0" borderId="0"/>
    <xf numFmtId="181" fontId="5" fillId="0" borderId="0" applyFont="0" applyFill="0" applyBorder="0" applyAlignment="0" applyProtection="0"/>
    <xf numFmtId="183" fontId="10" fillId="0" borderId="0">
      <alignment vertical="center"/>
    </xf>
    <xf numFmtId="9" fontId="5" fillId="0" borderId="0" applyFont="0" applyFill="0" applyBorder="0" applyAlignment="0" applyProtection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171" fontId="2" fillId="0" borderId="2" xfId="0" applyNumberFormat="1" applyFon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171" fontId="0" fillId="0" borderId="2" xfId="0" applyNumberFormat="1" applyBorder="1"/>
    <xf numFmtId="10" fontId="0" fillId="0" borderId="2" xfId="0" applyNumberFormat="1" applyBorder="1" applyAlignment="1">
      <alignment horizontal="center" vertical="center"/>
    </xf>
    <xf numFmtId="2" fontId="0" fillId="0" borderId="2" xfId="0" applyNumberFormat="1" applyBorder="1"/>
    <xf numFmtId="165" fontId="0" fillId="0" borderId="2" xfId="0" applyNumberFormat="1" applyBorder="1"/>
    <xf numFmtId="0" fontId="0" fillId="0" borderId="0" xfId="0"/>
    <xf numFmtId="165" fontId="0" fillId="0" borderId="2" xfId="0" applyNumberFormat="1" applyBorder="1" applyAlignment="1">
      <alignment horizontal="center"/>
    </xf>
    <xf numFmtId="0" fontId="2" fillId="0" borderId="0" xfId="2" applyFont="1"/>
    <xf numFmtId="164" fontId="2" fillId="0" borderId="0" xfId="2" applyNumberFormat="1" applyFont="1"/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180" fontId="2" fillId="0" borderId="0" xfId="2" applyNumberFormat="1" applyFont="1"/>
    <xf numFmtId="2" fontId="2" fillId="0" borderId="0" xfId="2" applyNumberFormat="1" applyFont="1"/>
    <xf numFmtId="2" fontId="2" fillId="0" borderId="0" xfId="2" applyNumberFormat="1" applyFont="1" applyAlignment="1">
      <alignment horizontal="center"/>
    </xf>
    <xf numFmtId="0" fontId="6" fillId="0" borderId="0" xfId="2" applyFont="1" applyAlignment="1">
      <alignment horizontal="center" wrapText="1"/>
    </xf>
    <xf numFmtId="182" fontId="2" fillId="0" borderId="0" xfId="3" applyNumberFormat="1" applyFont="1" applyAlignment="1">
      <alignment horizontal="center"/>
    </xf>
    <xf numFmtId="182" fontId="2" fillId="0" borderId="0" xfId="2" applyNumberFormat="1" applyFont="1" applyAlignment="1">
      <alignment horizontal="center"/>
    </xf>
    <xf numFmtId="0" fontId="1" fillId="2" borderId="1" xfId="2" applyFont="1" applyFill="1" applyBorder="1" applyAlignment="1">
      <alignment horizontal="center" vertical="center" wrapText="1"/>
    </xf>
    <xf numFmtId="164" fontId="1" fillId="2" borderId="1" xfId="2" applyNumberFormat="1" applyFont="1" applyFill="1" applyBorder="1" applyAlignment="1">
      <alignment horizontal="center" vertical="center" wrapText="1"/>
    </xf>
    <xf numFmtId="0" fontId="1" fillId="2" borderId="4" xfId="2" applyFont="1" applyFill="1" applyBorder="1" applyAlignment="1">
      <alignment horizontal="center" vertical="center" wrapText="1"/>
    </xf>
    <xf numFmtId="49" fontId="1" fillId="2" borderId="1" xfId="2" applyNumberFormat="1" applyFont="1" applyFill="1" applyBorder="1" applyAlignment="1">
      <alignment horizontal="center" vertical="center" wrapText="1"/>
    </xf>
    <xf numFmtId="180" fontId="1" fillId="2" borderId="5" xfId="2" applyNumberFormat="1" applyFont="1" applyFill="1" applyBorder="1" applyAlignment="1">
      <alignment horizontal="center" vertical="center" wrapText="1"/>
    </xf>
    <xf numFmtId="2" fontId="1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182" fontId="1" fillId="2" borderId="1" xfId="3" applyNumberFormat="1" applyFont="1" applyFill="1" applyBorder="1" applyAlignment="1">
      <alignment horizontal="center" vertical="center" wrapText="1"/>
    </xf>
    <xf numFmtId="182" fontId="1" fillId="2" borderId="1" xfId="2" applyNumberFormat="1" applyFont="1" applyFill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center"/>
    </xf>
    <xf numFmtId="0" fontId="2" fillId="0" borderId="2" xfId="2" applyFont="1" applyFill="1" applyBorder="1" applyAlignment="1">
      <alignment horizontal="center"/>
    </xf>
    <xf numFmtId="0" fontId="2" fillId="0" borderId="2" xfId="2" applyFont="1" applyBorder="1"/>
    <xf numFmtId="164" fontId="2" fillId="0" borderId="2" xfId="2" applyNumberFormat="1" applyFont="1" applyBorder="1" applyAlignment="1">
      <alignment horizontal="center"/>
    </xf>
    <xf numFmtId="2" fontId="2" fillId="0" borderId="2" xfId="2" applyNumberFormat="1" applyFont="1" applyBorder="1" applyAlignment="1">
      <alignment horizontal="center"/>
    </xf>
    <xf numFmtId="0" fontId="7" fillId="0" borderId="2" xfId="2" applyFont="1" applyBorder="1" applyAlignment="1">
      <alignment horizontal="center"/>
    </xf>
    <xf numFmtId="175" fontId="8" fillId="0" borderId="2" xfId="2" applyNumberFormat="1" applyFont="1" applyBorder="1" applyAlignment="1">
      <alignment horizontal="center"/>
    </xf>
    <xf numFmtId="180" fontId="2" fillId="0" borderId="2" xfId="2" applyNumberFormat="1" applyFont="1" applyBorder="1" applyAlignment="1">
      <alignment horizontal="center"/>
    </xf>
    <xf numFmtId="167" fontId="2" fillId="0" borderId="2" xfId="2" applyNumberFormat="1" applyFont="1" applyBorder="1" applyAlignment="1">
      <alignment horizontal="center"/>
    </xf>
    <xf numFmtId="0" fontId="2" fillId="0" borderId="2" xfId="2" applyFont="1" applyBorder="1" applyAlignment="1">
      <alignment horizontal="center" wrapText="1"/>
    </xf>
    <xf numFmtId="0" fontId="2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 wrapText="1"/>
    </xf>
    <xf numFmtId="182" fontId="2" fillId="3" borderId="2" xfId="3" applyNumberFormat="1" applyFont="1" applyFill="1" applyBorder="1" applyAlignment="1">
      <alignment horizontal="center"/>
    </xf>
    <xf numFmtId="182" fontId="2" fillId="0" borderId="2" xfId="3" applyNumberFormat="1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164" fontId="2" fillId="0" borderId="2" xfId="2" applyNumberFormat="1" applyFont="1" applyBorder="1"/>
    <xf numFmtId="0" fontId="7" fillId="0" borderId="2" xfId="2" applyFont="1" applyFill="1" applyBorder="1" applyAlignment="1">
      <alignment horizontal="center"/>
    </xf>
    <xf numFmtId="164" fontId="5" fillId="4" borderId="2" xfId="2" applyNumberFormat="1" applyFill="1" applyBorder="1" applyAlignment="1">
      <alignment horizontal="center"/>
    </xf>
    <xf numFmtId="182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 shrinkToFit="1"/>
    </xf>
    <xf numFmtId="182" fontId="6" fillId="3" borderId="2" xfId="3" applyNumberFormat="1" applyFont="1" applyFill="1" applyBorder="1" applyAlignment="1">
      <alignment horizontal="center"/>
    </xf>
    <xf numFmtId="182" fontId="1" fillId="0" borderId="2" xfId="2" applyNumberFormat="1" applyFont="1" applyBorder="1" applyAlignment="1">
      <alignment horizontal="center"/>
    </xf>
    <xf numFmtId="0" fontId="3" fillId="0" borderId="2" xfId="2" applyFont="1" applyFill="1" applyBorder="1"/>
    <xf numFmtId="184" fontId="11" fillId="0" borderId="2" xfId="4" applyNumberFormat="1" applyFont="1" applyBorder="1" applyAlignment="1">
      <alignment horizontal="center" vertical="center" wrapText="1"/>
    </xf>
    <xf numFmtId="2" fontId="6" fillId="0" borderId="2" xfId="2" applyNumberFormat="1" applyFont="1" applyBorder="1" applyAlignment="1">
      <alignment horizontal="center" wrapText="1"/>
    </xf>
    <xf numFmtId="0" fontId="2" fillId="0" borderId="2" xfId="2" applyFont="1" applyFill="1" applyBorder="1"/>
    <xf numFmtId="49" fontId="2" fillId="0" borderId="2" xfId="2" applyNumberFormat="1" applyFont="1" applyBorder="1" applyAlignment="1">
      <alignment horizontal="center"/>
    </xf>
    <xf numFmtId="0" fontId="1" fillId="0" borderId="2" xfId="2" applyFont="1" applyBorder="1" applyAlignment="1">
      <alignment horizontal="center"/>
    </xf>
    <xf numFmtId="2" fontId="6" fillId="5" borderId="2" xfId="2" applyNumberFormat="1" applyFont="1" applyFill="1" applyBorder="1" applyAlignment="1">
      <alignment horizontal="center" wrapText="1"/>
    </xf>
    <xf numFmtId="164" fontId="12" fillId="6" borderId="2" xfId="3" applyNumberFormat="1" applyFont="1" applyFill="1" applyBorder="1" applyAlignment="1">
      <alignment horizontal="center"/>
    </xf>
    <xf numFmtId="164" fontId="12" fillId="7" borderId="2" xfId="2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/>
    </xf>
    <xf numFmtId="0" fontId="1" fillId="0" borderId="2" xfId="2" applyFont="1" applyBorder="1"/>
    <xf numFmtId="164" fontId="1" fillId="0" borderId="2" xfId="2" applyNumberFormat="1" applyFont="1" applyBorder="1"/>
    <xf numFmtId="2" fontId="1" fillId="0" borderId="2" xfId="2" applyNumberFormat="1" applyFont="1" applyBorder="1"/>
    <xf numFmtId="49" fontId="1" fillId="0" borderId="2" xfId="2" applyNumberFormat="1" applyFont="1" applyBorder="1" applyAlignment="1">
      <alignment horizontal="center"/>
    </xf>
    <xf numFmtId="180" fontId="1" fillId="0" borderId="2" xfId="2" applyNumberFormat="1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4" fontId="1" fillId="0" borderId="2" xfId="2" applyNumberFormat="1" applyFont="1" applyBorder="1" applyAlignment="1">
      <alignment horizontal="center"/>
    </xf>
    <xf numFmtId="0" fontId="6" fillId="0" borderId="2" xfId="2" applyFont="1" applyBorder="1" applyAlignment="1">
      <alignment horizontal="center" vertical="center" shrinkToFit="1"/>
    </xf>
    <xf numFmtId="0" fontId="1" fillId="0" borderId="2" xfId="2" applyFont="1" applyBorder="1" applyAlignment="1">
      <alignment horizontal="left"/>
    </xf>
    <xf numFmtId="0" fontId="6" fillId="0" borderId="2" xfId="2" applyFont="1" applyBorder="1" applyAlignment="1">
      <alignment horizontal="center"/>
    </xf>
    <xf numFmtId="9" fontId="12" fillId="7" borderId="2" xfId="5" applyFont="1" applyFill="1" applyBorder="1" applyAlignment="1">
      <alignment horizontal="center"/>
    </xf>
    <xf numFmtId="0" fontId="1" fillId="0" borderId="0" xfId="2" applyFont="1"/>
    <xf numFmtId="49" fontId="1" fillId="8" borderId="2" xfId="0" applyNumberFormat="1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 vertical="center" wrapText="1"/>
    </xf>
  </cellXfs>
  <cellStyles count="6">
    <cellStyle name="Currency 2" xfId="3" xr:uid="{ABD0C656-535E-449B-8D09-7D152C150B95}"/>
    <cellStyle name="Normal" xfId="0" builtinId="0"/>
    <cellStyle name="Normal 2" xfId="1" xr:uid="{E8A277EE-C63D-4B66-A678-04F2BA5BD74C}"/>
    <cellStyle name="Normal 3" xfId="2" xr:uid="{44A39774-FBD6-4EB2-8C52-4074923300D0}"/>
    <cellStyle name="Percent 2" xfId="5" xr:uid="{FDE19F80-D217-40D7-A0C1-5E8325489085}"/>
    <cellStyle name="常规 2 2 2" xfId="4" xr:uid="{F261C1E3-48ED-4683-B770-0060AD89EC3D}"/>
  </cellStyles>
  <dxfs count="0"/>
  <tableStyles count="1" defaultTableStyle="TableStyleMedium2" defaultPivotStyle="PivotStyleLight16">
    <tableStyle name="Invisible" pivot="0" table="0" count="0" xr9:uid="{038A6B37-613D-4C93-9533-00B5AB567D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32598</xdr:colOff>
      <xdr:row>5</xdr:row>
      <xdr:rowOff>71044</xdr:rowOff>
    </xdr:from>
    <xdr:to>
      <xdr:col>7</xdr:col>
      <xdr:colOff>151164</xdr:colOff>
      <xdr:row>8</xdr:row>
      <xdr:rowOff>204394</xdr:rowOff>
    </xdr:to>
    <xdr:pic>
      <xdr:nvPicPr>
        <xdr:cNvPr id="2" name="图片 8">
          <a:extLst>
            <a:ext uri="{FF2B5EF4-FFF2-40B4-BE49-F238E27FC236}">
              <a16:creationId xmlns:a16="http://schemas.microsoft.com/office/drawing/2014/main" id="{AEF9526E-95D0-4685-BAC5-70553D1F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073" y="1956994"/>
          <a:ext cx="1747341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ing%2036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59ED-337C-45B3-A8CD-5EEC2D73677A}">
  <dimension ref="A1:AM7"/>
  <sheetViews>
    <sheetView topLeftCell="G1" workbookViewId="0">
      <selection activeCell="O12" sqref="O12"/>
    </sheetView>
  </sheetViews>
  <sheetFormatPr defaultRowHeight="15"/>
  <cols>
    <col min="2" max="2" width="5.7109375" style="19" customWidth="1"/>
    <col min="3" max="4" width="12.5703125" style="19" bestFit="1" customWidth="1"/>
    <col min="5" max="5" width="5.5703125" style="19" customWidth="1"/>
    <col min="6" max="6" width="16.42578125" bestFit="1" customWidth="1"/>
    <col min="7" max="7" width="13.7109375" bestFit="1" customWidth="1"/>
    <col min="8" max="8" width="18.42578125" bestFit="1" customWidth="1"/>
    <col min="9" max="9" width="6" customWidth="1"/>
    <col min="10" max="10" width="6.5703125" customWidth="1"/>
    <col min="11" max="11" width="7.85546875" customWidth="1"/>
    <col min="12" max="12" width="7.85546875" style="19" customWidth="1"/>
    <col min="13" max="13" width="7.140625" customWidth="1"/>
    <col min="14" max="14" width="10.140625" bestFit="1" customWidth="1"/>
    <col min="15" max="15" width="7.28515625" customWidth="1"/>
    <col min="16" max="16" width="7.28515625" style="19" customWidth="1"/>
    <col min="17" max="17" width="7.140625" style="19" customWidth="1"/>
    <col min="18" max="18" width="9.140625" style="19"/>
    <col min="19" max="19" width="4.42578125" style="19" bestFit="1" customWidth="1"/>
    <col min="20" max="20" width="4.85546875" style="19" customWidth="1"/>
    <col min="21" max="21" width="4.5703125" style="19" customWidth="1"/>
    <col min="22" max="22" width="6" style="19" customWidth="1"/>
    <col min="23" max="23" width="5.85546875" style="19" customWidth="1"/>
    <col min="24" max="24" width="4.5703125" style="19" customWidth="1"/>
    <col min="25" max="26" width="6" style="19" customWidth="1"/>
    <col min="27" max="27" width="8.140625" bestFit="1" customWidth="1"/>
    <col min="28" max="28" width="10.140625" bestFit="1" customWidth="1"/>
    <col min="29" max="29" width="8.28515625" customWidth="1"/>
    <col min="30" max="30" width="7.7109375" customWidth="1"/>
    <col min="35" max="35" width="6.7109375" bestFit="1" customWidth="1"/>
  </cols>
  <sheetData>
    <row r="1" spans="1:39" ht="78.75">
      <c r="A1" s="1" t="s">
        <v>5</v>
      </c>
      <c r="B1" s="1" t="s">
        <v>27</v>
      </c>
      <c r="C1" s="1" t="s">
        <v>31</v>
      </c>
      <c r="D1" s="1" t="s">
        <v>29</v>
      </c>
      <c r="E1" s="1" t="s">
        <v>32</v>
      </c>
      <c r="F1" s="1" t="s">
        <v>4</v>
      </c>
      <c r="G1" s="1" t="s">
        <v>1</v>
      </c>
      <c r="H1" s="1" t="s">
        <v>6</v>
      </c>
      <c r="I1" s="1" t="s">
        <v>9</v>
      </c>
      <c r="J1" s="1" t="s">
        <v>12</v>
      </c>
      <c r="K1" s="10" t="s">
        <v>18</v>
      </c>
      <c r="L1" s="10" t="s">
        <v>86</v>
      </c>
      <c r="M1" s="10" t="s">
        <v>20</v>
      </c>
      <c r="N1" s="12" t="s">
        <v>22</v>
      </c>
      <c r="O1" s="12" t="s">
        <v>26</v>
      </c>
      <c r="P1" s="10" t="s">
        <v>46</v>
      </c>
      <c r="Q1" s="10" t="s">
        <v>51</v>
      </c>
      <c r="R1" s="12" t="s">
        <v>34</v>
      </c>
      <c r="S1" s="12" t="s">
        <v>36</v>
      </c>
      <c r="T1" s="12" t="s">
        <v>38</v>
      </c>
      <c r="U1" s="12" t="s">
        <v>39</v>
      </c>
      <c r="V1" s="12" t="s">
        <v>40</v>
      </c>
      <c r="W1" s="12" t="s">
        <v>41</v>
      </c>
      <c r="X1" s="12" t="s">
        <v>42</v>
      </c>
      <c r="Y1" s="12" t="s">
        <v>45</v>
      </c>
      <c r="Z1" s="12" t="s">
        <v>43</v>
      </c>
      <c r="AA1" s="85" t="s">
        <v>87</v>
      </c>
      <c r="AB1" s="4" t="s">
        <v>11</v>
      </c>
      <c r="AC1" s="7" t="s">
        <v>13</v>
      </c>
      <c r="AD1" s="7" t="s">
        <v>14</v>
      </c>
      <c r="AE1" s="7" t="s">
        <v>15</v>
      </c>
      <c r="AF1" s="10" t="s">
        <v>16</v>
      </c>
      <c r="AG1" s="10" t="s">
        <v>17</v>
      </c>
      <c r="AH1" s="10" t="s">
        <v>19</v>
      </c>
      <c r="AI1" s="10" t="s">
        <v>21</v>
      </c>
      <c r="AJ1" s="10" t="s">
        <v>57</v>
      </c>
      <c r="AK1" s="87" t="s">
        <v>58</v>
      </c>
      <c r="AL1" s="10" t="s">
        <v>60</v>
      </c>
      <c r="AM1" s="10" t="s">
        <v>61</v>
      </c>
    </row>
    <row r="2" spans="1:39" ht="15.75">
      <c r="A2" s="3" t="s">
        <v>7</v>
      </c>
      <c r="B2" s="2" t="s">
        <v>28</v>
      </c>
      <c r="C2" s="2" t="s">
        <v>30</v>
      </c>
      <c r="D2" s="2" t="s">
        <v>30</v>
      </c>
      <c r="E2" s="5">
        <v>6.5</v>
      </c>
      <c r="F2" s="2" t="s">
        <v>2</v>
      </c>
      <c r="G2" s="3" t="s">
        <v>3</v>
      </c>
      <c r="H2" s="3" t="s">
        <v>8</v>
      </c>
      <c r="I2" s="2" t="s">
        <v>10</v>
      </c>
      <c r="J2" s="5">
        <v>3</v>
      </c>
      <c r="K2" s="8" t="s">
        <v>23</v>
      </c>
      <c r="L2" s="8" t="s">
        <v>37</v>
      </c>
      <c r="M2" s="8" t="s">
        <v>33</v>
      </c>
      <c r="N2" s="11">
        <v>3.2</v>
      </c>
      <c r="O2" s="18">
        <v>0.11849999999999999</v>
      </c>
      <c r="P2" s="11">
        <v>2</v>
      </c>
      <c r="Q2" s="11" t="s">
        <v>37</v>
      </c>
      <c r="R2" s="18" t="s">
        <v>50</v>
      </c>
      <c r="S2" s="20" t="s">
        <v>37</v>
      </c>
      <c r="T2" s="20" t="s">
        <v>44</v>
      </c>
      <c r="U2" s="20" t="s">
        <v>37</v>
      </c>
      <c r="V2" s="20" t="s">
        <v>44</v>
      </c>
      <c r="W2" s="20" t="s">
        <v>44</v>
      </c>
      <c r="X2" s="20" t="s">
        <v>37</v>
      </c>
      <c r="Y2" s="11">
        <v>2</v>
      </c>
      <c r="Z2" s="20" t="s">
        <v>37</v>
      </c>
      <c r="AA2" s="86" t="s">
        <v>88</v>
      </c>
      <c r="AB2" s="13">
        <v>2800</v>
      </c>
      <c r="AC2" s="11">
        <v>31.1035</v>
      </c>
      <c r="AD2" s="9">
        <f>14/24</f>
        <v>0.58333333333333337</v>
      </c>
      <c r="AE2" s="16">
        <v>0.12</v>
      </c>
      <c r="AF2" s="14">
        <f>AB2/AC2*AD2*(1+AE2)</f>
        <v>58.814388520048666</v>
      </c>
      <c r="AG2" s="13">
        <f>J2*AF2</f>
        <v>176.44316556014599</v>
      </c>
      <c r="AH2" s="14">
        <v>50</v>
      </c>
      <c r="AI2" s="6" t="s">
        <v>25</v>
      </c>
      <c r="AJ2" s="6"/>
      <c r="AK2" s="6"/>
      <c r="AL2" s="6"/>
      <c r="AM2" s="6"/>
    </row>
    <row r="3" spans="1:39" ht="15.75">
      <c r="A3" s="3" t="s">
        <v>7</v>
      </c>
      <c r="B3" s="2" t="s">
        <v>28</v>
      </c>
      <c r="C3" s="2" t="s">
        <v>30</v>
      </c>
      <c r="D3" s="2" t="s">
        <v>30</v>
      </c>
      <c r="E3" s="5">
        <v>6.5</v>
      </c>
      <c r="F3" s="2" t="s">
        <v>2</v>
      </c>
      <c r="G3" s="3" t="s">
        <v>3</v>
      </c>
      <c r="H3" s="3" t="s">
        <v>8</v>
      </c>
      <c r="I3" s="6"/>
      <c r="J3" s="15"/>
      <c r="K3" s="6"/>
      <c r="L3" s="6"/>
      <c r="M3" s="8" t="s">
        <v>33</v>
      </c>
      <c r="N3" s="11">
        <v>3</v>
      </c>
      <c r="O3" s="18">
        <v>9.7000000000000003E-2</v>
      </c>
      <c r="P3" s="11">
        <v>2</v>
      </c>
      <c r="Q3" s="11" t="s">
        <v>37</v>
      </c>
      <c r="R3" s="18" t="s">
        <v>50</v>
      </c>
      <c r="S3" s="18"/>
      <c r="T3" s="18"/>
      <c r="U3" s="18"/>
      <c r="V3" s="18"/>
      <c r="W3" s="18"/>
      <c r="X3" s="18"/>
      <c r="Y3" s="18"/>
      <c r="Z3" s="18"/>
      <c r="AA3" s="86" t="s">
        <v>88</v>
      </c>
      <c r="AB3" s="15"/>
      <c r="AC3" s="15"/>
      <c r="AD3" s="6"/>
      <c r="AE3" s="6"/>
      <c r="AF3" s="15"/>
      <c r="AG3" s="15"/>
      <c r="AH3" s="15"/>
      <c r="AI3" s="6" t="s">
        <v>25</v>
      </c>
      <c r="AJ3" s="6"/>
      <c r="AK3" s="6"/>
      <c r="AL3" s="6"/>
      <c r="AM3" s="6"/>
    </row>
    <row r="4" spans="1:39" ht="15.75">
      <c r="A4" s="3" t="s">
        <v>7</v>
      </c>
      <c r="B4" s="2" t="s">
        <v>28</v>
      </c>
      <c r="C4" s="2" t="s">
        <v>30</v>
      </c>
      <c r="D4" s="2" t="s">
        <v>30</v>
      </c>
      <c r="E4" s="5">
        <v>6.5</v>
      </c>
      <c r="F4" s="2" t="s">
        <v>2</v>
      </c>
      <c r="G4" s="3" t="s">
        <v>3</v>
      </c>
      <c r="H4" s="3" t="s">
        <v>8</v>
      </c>
      <c r="I4" s="6"/>
      <c r="J4" s="15"/>
      <c r="K4" s="6"/>
      <c r="L4" s="6"/>
      <c r="M4" s="8" t="s">
        <v>33</v>
      </c>
      <c r="N4" s="11">
        <v>2.7</v>
      </c>
      <c r="O4" s="18">
        <v>7.3000000000000009E-2</v>
      </c>
      <c r="P4" s="11">
        <v>2</v>
      </c>
      <c r="Q4" s="11" t="s">
        <v>37</v>
      </c>
      <c r="R4" s="18" t="s">
        <v>50</v>
      </c>
      <c r="S4" s="18"/>
      <c r="T4" s="18"/>
      <c r="U4" s="18"/>
      <c r="V4" s="18"/>
      <c r="W4" s="18"/>
      <c r="X4" s="18"/>
      <c r="Y4" s="18"/>
      <c r="Z4" s="18"/>
      <c r="AA4" s="86" t="s">
        <v>88</v>
      </c>
      <c r="AB4" s="15"/>
      <c r="AC4" s="15"/>
      <c r="AD4" s="6"/>
      <c r="AE4" s="6"/>
      <c r="AF4" s="15"/>
      <c r="AG4" s="15"/>
      <c r="AH4" s="15"/>
      <c r="AI4" s="6" t="s">
        <v>25</v>
      </c>
      <c r="AJ4" s="6"/>
      <c r="AK4" s="6"/>
      <c r="AL4" s="6"/>
      <c r="AM4" s="6"/>
    </row>
    <row r="5" spans="1:39" ht="15.75">
      <c r="A5" s="3" t="s">
        <v>7</v>
      </c>
      <c r="B5" s="2" t="s">
        <v>28</v>
      </c>
      <c r="C5" s="2" t="s">
        <v>30</v>
      </c>
      <c r="D5" s="2" t="s">
        <v>30</v>
      </c>
      <c r="E5" s="5">
        <v>6.5</v>
      </c>
      <c r="F5" s="2" t="s">
        <v>2</v>
      </c>
      <c r="G5" s="3" t="s">
        <v>3</v>
      </c>
      <c r="H5" s="3" t="s">
        <v>8</v>
      </c>
      <c r="I5" s="6"/>
      <c r="J5" s="15"/>
      <c r="K5" s="6"/>
      <c r="L5" s="6"/>
      <c r="M5" s="8" t="s">
        <v>33</v>
      </c>
      <c r="N5" s="11">
        <v>2.2999999999999998</v>
      </c>
      <c r="O5" s="18">
        <v>5.1000000000000004E-2</v>
      </c>
      <c r="P5" s="11">
        <v>2</v>
      </c>
      <c r="Q5" s="11" t="s">
        <v>37</v>
      </c>
      <c r="R5" s="18" t="s">
        <v>50</v>
      </c>
      <c r="S5" s="18"/>
      <c r="T5" s="18"/>
      <c r="U5" s="18"/>
      <c r="V5" s="18"/>
      <c r="W5" s="18"/>
      <c r="X5" s="18"/>
      <c r="Y5" s="18"/>
      <c r="Z5" s="18"/>
      <c r="AA5" s="86" t="s">
        <v>88</v>
      </c>
      <c r="AB5" s="15"/>
      <c r="AC5" s="15"/>
      <c r="AD5" s="6"/>
      <c r="AE5" s="6"/>
      <c r="AF5" s="15"/>
      <c r="AG5" s="15"/>
      <c r="AH5" s="15"/>
      <c r="AI5" s="6" t="s">
        <v>25</v>
      </c>
      <c r="AJ5" s="6"/>
      <c r="AK5" s="6"/>
      <c r="AL5" s="6"/>
      <c r="AM5" s="6"/>
    </row>
    <row r="6" spans="1:39" ht="15.75">
      <c r="A6" s="3" t="s">
        <v>7</v>
      </c>
      <c r="B6" s="2" t="s">
        <v>28</v>
      </c>
      <c r="C6" s="2" t="s">
        <v>30</v>
      </c>
      <c r="D6" s="2" t="s">
        <v>30</v>
      </c>
      <c r="E6" s="5">
        <v>6.5</v>
      </c>
      <c r="F6" s="2" t="s">
        <v>2</v>
      </c>
      <c r="G6" s="3" t="s">
        <v>3</v>
      </c>
      <c r="H6" s="3" t="s">
        <v>8</v>
      </c>
      <c r="I6" s="6"/>
      <c r="J6" s="15"/>
      <c r="K6" s="6"/>
      <c r="L6" s="6"/>
      <c r="M6" s="8" t="s">
        <v>33</v>
      </c>
      <c r="N6" s="11">
        <v>1.9</v>
      </c>
      <c r="O6" s="18">
        <v>2.75E-2</v>
      </c>
      <c r="P6" s="11">
        <v>2</v>
      </c>
      <c r="Q6" s="11" t="s">
        <v>37</v>
      </c>
      <c r="R6" s="18" t="s">
        <v>50</v>
      </c>
      <c r="S6" s="18"/>
      <c r="T6" s="18"/>
      <c r="U6" s="18"/>
      <c r="V6" s="18"/>
      <c r="W6" s="18"/>
      <c r="X6" s="18"/>
      <c r="Y6" s="18"/>
      <c r="Z6" s="18"/>
      <c r="AA6" s="86" t="s">
        <v>88</v>
      </c>
      <c r="AB6" s="15"/>
      <c r="AC6" s="15"/>
      <c r="AD6" s="6"/>
      <c r="AE6" s="6"/>
      <c r="AF6" s="15"/>
      <c r="AG6" s="15"/>
      <c r="AH6" s="15"/>
      <c r="AI6" s="6" t="s">
        <v>25</v>
      </c>
      <c r="AJ6" s="6"/>
      <c r="AK6" s="6"/>
      <c r="AL6" s="6"/>
      <c r="AM6" s="6"/>
    </row>
    <row r="7" spans="1:39" ht="15.75">
      <c r="A7" s="3" t="s">
        <v>7</v>
      </c>
      <c r="B7" s="2" t="s">
        <v>28</v>
      </c>
      <c r="C7" s="2" t="s">
        <v>30</v>
      </c>
      <c r="D7" s="2" t="s">
        <v>30</v>
      </c>
      <c r="E7" s="5">
        <v>6.5</v>
      </c>
      <c r="F7" s="2" t="s">
        <v>2</v>
      </c>
      <c r="G7" s="3" t="s">
        <v>3</v>
      </c>
      <c r="H7" s="3" t="s">
        <v>8</v>
      </c>
      <c r="I7" s="6"/>
      <c r="J7" s="15"/>
      <c r="K7" s="6"/>
      <c r="L7" s="6"/>
      <c r="M7" s="8" t="s">
        <v>47</v>
      </c>
      <c r="N7" s="17" t="s">
        <v>48</v>
      </c>
      <c r="O7" s="18">
        <v>1.5</v>
      </c>
      <c r="P7" s="11">
        <v>1</v>
      </c>
      <c r="Q7" s="11" t="s">
        <v>44</v>
      </c>
      <c r="R7" s="18" t="s">
        <v>49</v>
      </c>
      <c r="S7" s="18"/>
      <c r="T7" s="18"/>
      <c r="U7" s="18"/>
      <c r="V7" s="18"/>
      <c r="W7" s="18"/>
      <c r="X7" s="18"/>
      <c r="Y7" s="18"/>
      <c r="Z7" s="18"/>
      <c r="AA7" s="86" t="s">
        <v>88</v>
      </c>
      <c r="AB7" s="15"/>
      <c r="AC7" s="15"/>
      <c r="AD7" s="6"/>
      <c r="AE7" s="6"/>
      <c r="AF7" s="15"/>
      <c r="AG7" s="15"/>
      <c r="AH7" s="15"/>
      <c r="AI7" s="6" t="s">
        <v>25</v>
      </c>
      <c r="AJ7" s="6"/>
      <c r="AK7" s="6"/>
      <c r="AL7" s="6"/>
      <c r="AM7" s="6"/>
    </row>
  </sheetData>
  <dataValidations count="1">
    <dataValidation type="list" allowBlank="1" showInputMessage="1" showErrorMessage="1" sqref="U1:W1" xr:uid="{9930062B-BCBF-4FA7-B9A4-CFE65E17977F}">
      <formula1>ASM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BFEC-3461-487D-9237-1F5EE16D065B}">
  <dimension ref="A1:AB12"/>
  <sheetViews>
    <sheetView tabSelected="1" zoomScale="85" zoomScaleNormal="85" workbookViewId="0">
      <pane ySplit="2" topLeftCell="A3" activePane="bottomLeft" state="frozen"/>
      <selection pane="bottomLeft" activeCell="B13" sqref="B13"/>
    </sheetView>
  </sheetViews>
  <sheetFormatPr defaultColWidth="9.140625" defaultRowHeight="24.75" customHeight="1"/>
  <cols>
    <col min="1" max="1" width="17.140625" style="21" bestFit="1" customWidth="1"/>
    <col min="2" max="2" width="14.5703125" style="21" customWidth="1"/>
    <col min="3" max="3" width="19.5703125" style="21" customWidth="1"/>
    <col min="4" max="4" width="23.5703125" style="21" hidden="1" customWidth="1"/>
    <col min="5" max="5" width="8.28515625" style="21" customWidth="1"/>
    <col min="6" max="6" width="8.140625" style="22" customWidth="1"/>
    <col min="7" max="8" width="8" style="21" customWidth="1"/>
    <col min="9" max="9" width="8.28515625" style="21" customWidth="1"/>
    <col min="10" max="10" width="10.5703125" style="21" customWidth="1"/>
    <col min="11" max="11" width="7.28515625" style="21" customWidth="1"/>
    <col min="12" max="12" width="8.28515625" style="23" customWidth="1"/>
    <col min="13" max="13" width="12.42578125" style="24" customWidth="1"/>
    <col min="14" max="14" width="8.5703125" style="25" customWidth="1"/>
    <col min="15" max="15" width="7.42578125" style="21" customWidth="1"/>
    <col min="16" max="16" width="7.28515625" style="22" customWidth="1"/>
    <col min="17" max="17" width="8.42578125" style="26" customWidth="1"/>
    <col min="18" max="18" width="6.5703125" style="21" customWidth="1"/>
    <col min="19" max="19" width="17.140625" style="21" customWidth="1"/>
    <col min="20" max="20" width="6.85546875" style="21" customWidth="1"/>
    <col min="21" max="21" width="10.5703125" style="21" customWidth="1"/>
    <col min="22" max="22" width="18.7109375" style="21" customWidth="1"/>
    <col min="23" max="23" width="8.42578125" style="27" customWidth="1"/>
    <col min="24" max="24" width="2" style="27" customWidth="1"/>
    <col min="25" max="25" width="15.7109375" style="23" bestFit="1" customWidth="1"/>
    <col min="26" max="26" width="9.5703125" style="28" customWidth="1"/>
    <col min="27" max="27" width="10.28515625" style="29" customWidth="1"/>
    <col min="28" max="28" width="16.5703125" style="30" customWidth="1"/>
    <col min="29" max="16384" width="9.140625" style="21"/>
  </cols>
  <sheetData>
    <row r="1" spans="1:28" ht="24.75" customHeight="1">
      <c r="A1" s="21" t="s">
        <v>52</v>
      </c>
    </row>
    <row r="2" spans="1:28" s="40" customFormat="1" ht="49.5" customHeight="1">
      <c r="A2" s="31" t="s">
        <v>0</v>
      </c>
      <c r="B2" s="31" t="s">
        <v>1</v>
      </c>
      <c r="C2" s="31" t="s">
        <v>53</v>
      </c>
      <c r="D2" s="31" t="s">
        <v>54</v>
      </c>
      <c r="E2" s="31" t="s">
        <v>9</v>
      </c>
      <c r="F2" s="32" t="s">
        <v>11</v>
      </c>
      <c r="G2" s="31" t="s">
        <v>12</v>
      </c>
      <c r="H2" s="31" t="s">
        <v>16</v>
      </c>
      <c r="I2" s="31" t="s">
        <v>17</v>
      </c>
      <c r="J2" s="31" t="s">
        <v>19</v>
      </c>
      <c r="K2" s="31" t="s">
        <v>20</v>
      </c>
      <c r="L2" s="33" t="s">
        <v>21</v>
      </c>
      <c r="M2" s="34" t="s">
        <v>22</v>
      </c>
      <c r="N2" s="35" t="s">
        <v>55</v>
      </c>
      <c r="O2" s="31" t="s">
        <v>56</v>
      </c>
      <c r="P2" s="32" t="s">
        <v>57</v>
      </c>
      <c r="Q2" s="36" t="s">
        <v>58</v>
      </c>
      <c r="R2" s="31" t="s">
        <v>59</v>
      </c>
      <c r="S2" s="31" t="s">
        <v>34</v>
      </c>
      <c r="T2" s="31" t="s">
        <v>60</v>
      </c>
      <c r="U2" s="31" t="s">
        <v>61</v>
      </c>
      <c r="V2" s="31" t="s">
        <v>62</v>
      </c>
      <c r="W2" s="36" t="s">
        <v>63</v>
      </c>
      <c r="X2" s="36"/>
      <c r="Y2" s="31" t="s">
        <v>64</v>
      </c>
      <c r="Z2" s="37" t="s">
        <v>65</v>
      </c>
      <c r="AA2" s="38" t="s">
        <v>66</v>
      </c>
      <c r="AB2" s="39" t="s">
        <v>67</v>
      </c>
    </row>
    <row r="3" spans="1:28" ht="24.75" customHeight="1">
      <c r="A3" s="41" t="s">
        <v>2</v>
      </c>
      <c r="B3" s="42" t="s">
        <v>3</v>
      </c>
      <c r="C3" s="42" t="s">
        <v>8</v>
      </c>
      <c r="D3" s="43"/>
      <c r="E3" s="41" t="s">
        <v>10</v>
      </c>
      <c r="F3" s="44">
        <v>2800</v>
      </c>
      <c r="G3" s="45">
        <v>3</v>
      </c>
      <c r="H3" s="45">
        <f>F3*14/31.1035/24*1.12</f>
        <v>58.814388520048666</v>
      </c>
      <c r="I3" s="45">
        <f>G3*H3</f>
        <v>176.44316556014599</v>
      </c>
      <c r="J3" s="43" t="s">
        <v>68</v>
      </c>
      <c r="K3" s="46" t="s">
        <v>69</v>
      </c>
      <c r="L3" s="47" t="s">
        <v>70</v>
      </c>
      <c r="M3" s="41" t="s">
        <v>48</v>
      </c>
      <c r="N3" s="48">
        <v>1.5</v>
      </c>
      <c r="O3" s="49"/>
      <c r="P3" s="44"/>
      <c r="Q3" s="45">
        <f t="shared" ref="Q3:Q8" si="0">O3*P3</f>
        <v>0</v>
      </c>
      <c r="R3" s="41">
        <v>1</v>
      </c>
      <c r="S3" s="50" t="s">
        <v>71</v>
      </c>
      <c r="T3" s="45"/>
      <c r="U3" s="45">
        <f t="shared" ref="U3:U8" si="1">+T3*R3</f>
        <v>0</v>
      </c>
      <c r="V3" s="51" t="s">
        <v>72</v>
      </c>
      <c r="W3" s="45">
        <v>10.1</v>
      </c>
      <c r="X3" s="45"/>
      <c r="Y3" s="45" t="s">
        <v>73</v>
      </c>
      <c r="Z3" s="52">
        <v>0.7</v>
      </c>
      <c r="AA3" s="53">
        <f>ROUNDUP((I12+J12+Q12+U12+W12)*4,0)/4</f>
        <v>200.25</v>
      </c>
      <c r="AB3" s="54"/>
    </row>
    <row r="4" spans="1:28" ht="24.75" customHeight="1">
      <c r="A4" s="55"/>
      <c r="B4" s="42" t="s">
        <v>7</v>
      </c>
      <c r="C4" s="42" t="s">
        <v>74</v>
      </c>
      <c r="D4" s="43"/>
      <c r="E4" s="43"/>
      <c r="F4" s="56"/>
      <c r="G4" s="43"/>
      <c r="H4" s="43"/>
      <c r="I4" s="43"/>
      <c r="J4" s="43" t="s">
        <v>75</v>
      </c>
      <c r="K4" s="57" t="s">
        <v>24</v>
      </c>
      <c r="L4" s="42" t="s">
        <v>25</v>
      </c>
      <c r="M4" s="45">
        <v>3.2</v>
      </c>
      <c r="N4" s="48"/>
      <c r="O4" s="49">
        <f t="shared" ref="O4:O8" si="2">N4*R4</f>
        <v>0</v>
      </c>
      <c r="P4" s="58">
        <f>IF(N4=0,0,IF(N4&lt;0.0021,0,IF(N4&lt;0.00305,213,IF(N4&lt;0.00475,198,IF(N4&lt;0.006,184,IF(N4&lt;0.00775,145,IF(N4&lt;0.0105,120,IF(N4&lt;0.013,94,IF(N4&lt;0.024,88,IF(N4&lt;0.080501,79,IF(N4&lt;0.151501,85,IF(N4&lt;0.215001,91,0))))))))))))+IF(N4&gt;0.215,IF(N4&lt;0.275001,97,IF(N4&lt;0.435001,103,IF(N4&lt;0.620001,109,0))))</f>
        <v>0</v>
      </c>
      <c r="Q4" s="45">
        <f t="shared" si="0"/>
        <v>0</v>
      </c>
      <c r="R4" s="41">
        <v>2</v>
      </c>
      <c r="S4" s="50" t="s">
        <v>35</v>
      </c>
      <c r="T4" s="45">
        <v>2</v>
      </c>
      <c r="U4" s="45">
        <f t="shared" si="1"/>
        <v>4</v>
      </c>
      <c r="V4" s="43" t="s">
        <v>38</v>
      </c>
      <c r="W4" s="45"/>
      <c r="X4" s="45"/>
      <c r="Y4" s="41" t="s">
        <v>76</v>
      </c>
      <c r="Z4" s="52"/>
      <c r="AA4" s="53">
        <f>AA3*0.07</f>
        <v>14.017500000000002</v>
      </c>
      <c r="AB4" s="59"/>
    </row>
    <row r="5" spans="1:28" ht="24.75" customHeight="1">
      <c r="A5" s="41"/>
      <c r="B5" s="42" t="s">
        <v>77</v>
      </c>
      <c r="C5" s="42" t="s">
        <v>78</v>
      </c>
      <c r="D5" s="43"/>
      <c r="E5" s="43"/>
      <c r="F5" s="56"/>
      <c r="G5" s="43"/>
      <c r="H5" s="43"/>
      <c r="I5" s="43"/>
      <c r="J5" s="43" t="s">
        <v>75</v>
      </c>
      <c r="K5" s="57" t="s">
        <v>24</v>
      </c>
      <c r="L5" s="42" t="s">
        <v>25</v>
      </c>
      <c r="M5" s="45">
        <v>3</v>
      </c>
      <c r="N5" s="48"/>
      <c r="O5" s="49">
        <f t="shared" si="2"/>
        <v>0</v>
      </c>
      <c r="P5" s="58">
        <f>IF(N5=0,0,IF(N5&lt;0.0021,0,IF(N5&lt;0.00305,213,IF(N5&lt;0.00475,198,IF(N5&lt;0.006,184,IF(N5&lt;0.00775,145,IF(N5&lt;0.0105,120,IF(N5&lt;0.013,94,IF(N5&lt;0.024,88,IF(N5&lt;0.080501,79,IF(N5&lt;0.151501,85,IF(N5&lt;0.215001,91,0))))))))))))+IF(N5&gt;0.215,IF(N5&lt;0.275001,97,IF(N5&lt;0.435001,103,IF(N5&lt;0.620001,109,0))))</f>
        <v>0</v>
      </c>
      <c r="Q5" s="45">
        <f t="shared" si="0"/>
        <v>0</v>
      </c>
      <c r="R5" s="41">
        <v>2</v>
      </c>
      <c r="S5" s="50" t="s">
        <v>35</v>
      </c>
      <c r="T5" s="45">
        <v>2</v>
      </c>
      <c r="U5" s="45">
        <f t="shared" si="1"/>
        <v>4</v>
      </c>
      <c r="V5" s="51" t="s">
        <v>39</v>
      </c>
      <c r="W5" s="45">
        <f>+Q12*0.03</f>
        <v>0</v>
      </c>
      <c r="X5" s="45"/>
      <c r="Y5" s="60" t="s">
        <v>79</v>
      </c>
      <c r="Z5" s="52"/>
      <c r="AA5" s="61">
        <f>SUM(AA3:AA4)</f>
        <v>214.26750000000001</v>
      </c>
      <c r="AB5" s="62">
        <f>CEILING(AA5/0.5,5)</f>
        <v>430</v>
      </c>
    </row>
    <row r="6" spans="1:28" ht="24.75" customHeight="1">
      <c r="A6" s="43"/>
      <c r="B6" s="63"/>
      <c r="C6" s="63"/>
      <c r="D6" s="43"/>
      <c r="E6" s="43"/>
      <c r="F6" s="56"/>
      <c r="G6" s="64"/>
      <c r="H6" s="43"/>
      <c r="I6" s="43"/>
      <c r="J6" s="43" t="s">
        <v>75</v>
      </c>
      <c r="K6" s="57" t="s">
        <v>24</v>
      </c>
      <c r="L6" s="42" t="s">
        <v>25</v>
      </c>
      <c r="M6" s="45">
        <v>2.7</v>
      </c>
      <c r="N6" s="48"/>
      <c r="O6" s="49">
        <f t="shared" si="2"/>
        <v>0</v>
      </c>
      <c r="P6" s="58">
        <f>IF(N6=0,0,IF(N6&lt;0.0021,0,IF(N6&lt;0.00305,213,IF(N6&lt;0.00475,198,IF(N6&lt;0.006,184,IF(N6&lt;0.00775,145,IF(N6&lt;0.0105,120,IF(N6&lt;0.013,94,IF(N6&lt;0.024,88,IF(N6&lt;0.080501,79,IF(N6&lt;0.151501,85,IF(N6&lt;0.215001,91,0))))))))))))+IF(N6&gt;0.215,IF(N6&lt;0.275001,97,IF(N6&lt;0.435001,103,IF(N6&lt;0.620001,109,0))))</f>
        <v>0</v>
      </c>
      <c r="Q6" s="45">
        <f t="shared" si="0"/>
        <v>0</v>
      </c>
      <c r="R6" s="41">
        <v>2</v>
      </c>
      <c r="S6" s="50" t="s">
        <v>35</v>
      </c>
      <c r="T6" s="45">
        <v>0.6</v>
      </c>
      <c r="U6" s="45">
        <f t="shared" si="1"/>
        <v>1.2</v>
      </c>
      <c r="V6" s="51" t="s">
        <v>40</v>
      </c>
      <c r="W6" s="45"/>
      <c r="X6" s="45"/>
      <c r="Y6" s="41" t="s">
        <v>80</v>
      </c>
      <c r="Z6" s="65">
        <v>2</v>
      </c>
      <c r="AA6" s="54"/>
      <c r="AB6" s="44"/>
    </row>
    <row r="7" spans="1:28" ht="24.75" customHeight="1">
      <c r="A7" s="43"/>
      <c r="B7" s="66"/>
      <c r="C7" s="66"/>
      <c r="D7" s="43"/>
      <c r="E7" s="43"/>
      <c r="F7" s="56"/>
      <c r="G7" s="43"/>
      <c r="H7" s="43"/>
      <c r="I7" s="43"/>
      <c r="J7" s="43" t="s">
        <v>75</v>
      </c>
      <c r="K7" s="57" t="s">
        <v>24</v>
      </c>
      <c r="L7" s="42" t="s">
        <v>25</v>
      </c>
      <c r="M7" s="45">
        <v>2.2999999999999998</v>
      </c>
      <c r="N7" s="48"/>
      <c r="O7" s="49">
        <f t="shared" si="2"/>
        <v>0</v>
      </c>
      <c r="P7" s="58">
        <f>IF(N7=0,0,IF(N7&lt;0.0021,0,IF(N7&lt;0.00305,213,IF(N7&lt;0.00475,198,IF(N7&lt;0.006,184,IF(N7&lt;0.00775,145,IF(N7&lt;0.0105,120,IF(N7&lt;0.013,94,IF(N7&lt;0.024,88,IF(N7&lt;0.080501,79,IF(N7&lt;0.151501,85,IF(N7&lt;0.215001,91,0))))))))))))+IF(N7&gt;0.215,IF(N7&lt;0.275001,97,IF(N7&lt;0.435001,103,IF(N7&lt;0.620001,109,0))))</f>
        <v>0</v>
      </c>
      <c r="Q7" s="45">
        <f t="shared" si="0"/>
        <v>0</v>
      </c>
      <c r="R7" s="41">
        <v>2</v>
      </c>
      <c r="S7" s="50" t="s">
        <v>35</v>
      </c>
      <c r="T7" s="45">
        <v>0.6</v>
      </c>
      <c r="U7" s="45">
        <f t="shared" si="1"/>
        <v>1.2</v>
      </c>
      <c r="V7" s="51" t="s">
        <v>41</v>
      </c>
      <c r="W7" s="45"/>
      <c r="X7" s="45"/>
      <c r="Y7" s="41" t="s">
        <v>81</v>
      </c>
      <c r="Z7" s="52"/>
      <c r="AA7" s="54">
        <v>24</v>
      </c>
      <c r="AB7" s="59"/>
    </row>
    <row r="8" spans="1:28" ht="24.75" customHeight="1">
      <c r="A8" s="43"/>
      <c r="B8" s="66"/>
      <c r="C8" s="66"/>
      <c r="D8" s="43"/>
      <c r="E8" s="43"/>
      <c r="F8" s="56"/>
      <c r="G8" s="43"/>
      <c r="H8" s="43"/>
      <c r="I8" s="43"/>
      <c r="J8" s="43" t="s">
        <v>75</v>
      </c>
      <c r="K8" s="57" t="s">
        <v>24</v>
      </c>
      <c r="L8" s="42" t="s">
        <v>25</v>
      </c>
      <c r="M8" s="45">
        <v>1.9</v>
      </c>
      <c r="N8" s="48"/>
      <c r="O8" s="49">
        <f t="shared" si="2"/>
        <v>0</v>
      </c>
      <c r="P8" s="58">
        <f>IF(N8=0,0,IF(N8&lt;0.0021,0,IF(N8&lt;0.00305,213,IF(N8&lt;0.00475,198,IF(N8&lt;0.006,184,IF(N8&lt;0.00775,145,IF(N8&lt;0.0105,120,IF(N8&lt;0.013,94,IF(N8&lt;0.024,88,IF(N8&lt;0.080501,79,IF(N8&lt;0.151501,85,IF(N8&lt;0.215001,91,0))))))))))))+IF(N8&gt;0.215,IF(N8&lt;0.275001,97,IF(N8&lt;0.435001,103,IF(N8&lt;0.620001,109,0))))</f>
        <v>0</v>
      </c>
      <c r="Q8" s="45">
        <f t="shared" si="0"/>
        <v>0</v>
      </c>
      <c r="R8" s="41">
        <v>2</v>
      </c>
      <c r="S8" s="50" t="s">
        <v>35</v>
      </c>
      <c r="T8" s="45">
        <v>0.6</v>
      </c>
      <c r="U8" s="45">
        <f t="shared" si="1"/>
        <v>1.2</v>
      </c>
      <c r="V8" s="43" t="s">
        <v>42</v>
      </c>
      <c r="W8" s="45"/>
      <c r="X8" s="45"/>
      <c r="Y8" s="41"/>
      <c r="Z8" s="52"/>
      <c r="AA8" s="54"/>
      <c r="AB8" s="59"/>
    </row>
    <row r="9" spans="1:28" ht="24.75" customHeight="1">
      <c r="A9" s="43"/>
      <c r="B9" s="66"/>
      <c r="C9" s="66"/>
      <c r="D9" s="43"/>
      <c r="E9" s="43"/>
      <c r="F9" s="56"/>
      <c r="G9" s="43"/>
      <c r="H9" s="43"/>
      <c r="I9" s="43"/>
      <c r="J9" s="43"/>
      <c r="K9" s="41"/>
      <c r="L9" s="41"/>
      <c r="M9" s="41"/>
      <c r="N9" s="48"/>
      <c r="O9" s="49"/>
      <c r="P9" s="44"/>
      <c r="Q9" s="45"/>
      <c r="R9" s="41"/>
      <c r="S9" s="50"/>
      <c r="T9" s="45"/>
      <c r="U9" s="45"/>
      <c r="V9" s="43" t="s">
        <v>43</v>
      </c>
      <c r="W9" s="45">
        <v>2</v>
      </c>
      <c r="X9" s="45"/>
      <c r="Y9" s="41"/>
      <c r="Z9" s="52"/>
      <c r="AA9" s="54"/>
      <c r="AB9" s="59"/>
    </row>
    <row r="10" spans="1:28" ht="24.75" customHeight="1">
      <c r="A10" s="43" t="s">
        <v>82</v>
      </c>
      <c r="B10" s="66"/>
      <c r="C10" s="66"/>
      <c r="D10" s="43"/>
      <c r="E10" s="43"/>
      <c r="F10" s="56"/>
      <c r="G10" s="43"/>
      <c r="H10" s="43"/>
      <c r="I10" s="43"/>
      <c r="J10" s="43"/>
      <c r="K10" s="41"/>
      <c r="L10" s="41"/>
      <c r="M10" s="67"/>
      <c r="N10" s="48"/>
      <c r="O10" s="49"/>
      <c r="P10" s="44"/>
      <c r="Q10" s="45"/>
      <c r="R10" s="41"/>
      <c r="S10" s="50"/>
      <c r="T10" s="45"/>
      <c r="U10" s="45"/>
      <c r="V10" s="43"/>
      <c r="W10" s="45"/>
      <c r="X10" s="45"/>
      <c r="Y10" s="41"/>
      <c r="Z10" s="52"/>
      <c r="AA10" s="54"/>
      <c r="AB10" s="59"/>
    </row>
    <row r="11" spans="1:28" ht="24.75" customHeight="1">
      <c r="A11" s="43" t="s">
        <v>83</v>
      </c>
      <c r="B11" s="66"/>
      <c r="C11" s="66"/>
      <c r="D11" s="51"/>
      <c r="E11" s="43"/>
      <c r="F11" s="56"/>
      <c r="G11" s="43"/>
      <c r="H11" s="43"/>
      <c r="I11" s="43"/>
      <c r="J11" s="43"/>
      <c r="K11" s="41"/>
      <c r="L11" s="41"/>
      <c r="M11" s="67"/>
      <c r="N11" s="48"/>
      <c r="O11" s="49"/>
      <c r="P11" s="44"/>
      <c r="Q11" s="45"/>
      <c r="R11" s="41"/>
      <c r="S11" s="50"/>
      <c r="T11" s="45"/>
      <c r="U11" s="45"/>
      <c r="V11" s="43"/>
      <c r="W11" s="45"/>
      <c r="X11" s="45"/>
      <c r="Y11" s="68" t="s">
        <v>84</v>
      </c>
      <c r="Z11" s="69">
        <f>SUM(Z3:Z10)</f>
        <v>2.7</v>
      </c>
      <c r="AA11" s="70">
        <f>SUM(AA5:AA10)</f>
        <v>238.26750000000001</v>
      </c>
      <c r="AB11" s="71">
        <f>SUM(AB5:AB10)</f>
        <v>430</v>
      </c>
    </row>
    <row r="12" spans="1:28" s="84" customFormat="1" ht="24.75" customHeight="1">
      <c r="A12" s="43" t="s">
        <v>29</v>
      </c>
      <c r="B12" s="72"/>
      <c r="C12" s="72"/>
      <c r="D12" s="51"/>
      <c r="E12" s="73"/>
      <c r="F12" s="74"/>
      <c r="G12" s="73"/>
      <c r="H12" s="73" t="s">
        <v>84</v>
      </c>
      <c r="I12" s="75">
        <f>SUM(I3:I11)</f>
        <v>176.44316556014599</v>
      </c>
      <c r="J12" s="73">
        <f>SUM(J3:J11)</f>
        <v>0</v>
      </c>
      <c r="K12" s="68"/>
      <c r="L12" s="68"/>
      <c r="M12" s="76"/>
      <c r="N12" s="77"/>
      <c r="O12" s="78">
        <f>SUM(O3:O10)</f>
        <v>0</v>
      </c>
      <c r="P12" s="79"/>
      <c r="Q12" s="78">
        <f>SUM(Q3:Q10)</f>
        <v>0</v>
      </c>
      <c r="R12" s="68">
        <f t="shared" ref="R12:W12" si="3">SUM(R3:R11)</f>
        <v>11</v>
      </c>
      <c r="S12" s="80"/>
      <c r="T12" s="78"/>
      <c r="U12" s="78">
        <f t="shared" si="3"/>
        <v>11.599999999999998</v>
      </c>
      <c r="V12" s="81"/>
      <c r="W12" s="78">
        <f t="shared" si="3"/>
        <v>12.1</v>
      </c>
      <c r="X12" s="78"/>
      <c r="Y12" s="73" t="s">
        <v>85</v>
      </c>
      <c r="Z12" s="82"/>
      <c r="AA12" s="73"/>
      <c r="AB12" s="83">
        <f>(AB11-AA11)/AB11</f>
        <v>0.44588953488372091</v>
      </c>
    </row>
  </sheetData>
  <dataValidations count="2">
    <dataValidation type="list" allowBlank="1" showInputMessage="1" showErrorMessage="1" sqref="V5:V7" xr:uid="{5709A968-08E5-427E-87B6-FCCA08DCC142}">
      <formula1>ASM</formula1>
    </dataValidation>
    <dataValidation type="list" allowBlank="1" showInputMessage="1" showErrorMessage="1" sqref="M10:M12" xr:uid="{7CAB9D83-B96E-45E6-9FC7-4493C8E376D6}">
      <formula1>POOJA</formula1>
    </dataValidation>
  </dataValidations>
  <pageMargins left="0.2" right="0.2" top="0.33" bottom="0.75" header="0.3" footer="0.3"/>
  <pageSetup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DA86-2B99-460A-94F0-B5CC6DC05F75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CS3656</vt:lpstr>
      <vt:lpstr>Sheet2</vt:lpstr>
      <vt:lpstr>'CS3656'!Print_Area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</dc:creator>
  <cp:lastModifiedBy>Asset</cp:lastModifiedBy>
  <dcterms:created xsi:type="dcterms:W3CDTF">2025-04-06T06:09:09Z</dcterms:created>
  <dcterms:modified xsi:type="dcterms:W3CDTF">2025-04-06T07:43:55Z</dcterms:modified>
</cp:coreProperties>
</file>