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F:\SS 2020\2020 SUMMER SEM\M&amp;A\Presentation\"/>
    </mc:Choice>
  </mc:AlternateContent>
  <xr:revisionPtr revIDLastSave="0" documentId="13_ncr:1_{D780509E-5C22-4C4F-A9B2-D56D9E5DE56E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Profit Margin" sheetId="3" r:id="rId1"/>
    <sheet name="Financial Ratio" sheetId="5" r:id="rId2"/>
    <sheet name="Syngenta&amp;DuPont" sheetId="9" r:id="rId3"/>
    <sheet name="turnover ratios" sheetId="10" r:id="rId4"/>
    <sheet name="Revenue Analysis" sheetId="2" r:id="rId5"/>
    <sheet name="Balance Sheet" sheetId="4" r:id="rId6"/>
    <sheet name="Assets" sheetId="1" r:id="rId7"/>
    <sheet name="Share Perfomance" sheetId="6" r:id="rId8"/>
  </sheets>
  <externalReferences>
    <externalReference r:id="rId9"/>
    <externalReference r:id="rId10"/>
  </externalReferences>
  <definedNames>
    <definedName name="margin">'Profit Margin'!$B$25:$D$29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3" i="10" l="1"/>
  <c r="J23" i="10"/>
  <c r="DL4" i="5"/>
  <c r="DI4" i="5"/>
  <c r="DJ4" i="5"/>
  <c r="DK4" i="5"/>
  <c r="DH4" i="5"/>
  <c r="D30" i="4" l="1"/>
  <c r="A32" i="4" s="1"/>
  <c r="A29" i="4"/>
  <c r="A28" i="4"/>
  <c r="A27" i="4"/>
  <c r="A26" i="4"/>
  <c r="A25" i="4"/>
  <c r="CY7" i="5"/>
  <c r="CX7" i="5"/>
  <c r="CW7" i="5"/>
  <c r="CV7" i="5"/>
  <c r="CU7" i="5"/>
  <c r="AG38" i="4"/>
  <c r="E33" i="3"/>
  <c r="E34" i="3"/>
  <c r="E35" i="3"/>
  <c r="E32" i="3"/>
  <c r="CM7" i="5"/>
  <c r="CM6" i="5"/>
  <c r="CM5" i="5"/>
  <c r="CM4" i="5"/>
  <c r="CM3" i="5"/>
  <c r="BW7" i="5"/>
  <c r="BX7" i="5"/>
  <c r="BT7" i="5"/>
  <c r="BU7" i="5"/>
  <c r="BV7" i="5"/>
  <c r="A30" i="4" l="1"/>
  <c r="A31" i="4"/>
  <c r="J27" i="10" l="1"/>
  <c r="D27" i="10"/>
  <c r="J26" i="10"/>
  <c r="D26" i="10"/>
  <c r="J25" i="10"/>
  <c r="D25" i="10"/>
  <c r="J24" i="10"/>
  <c r="D24" i="10"/>
  <c r="J19" i="10"/>
  <c r="D19" i="10"/>
  <c r="J18" i="10"/>
  <c r="D18" i="10"/>
  <c r="J17" i="10"/>
  <c r="D17" i="10"/>
  <c r="J16" i="10"/>
  <c r="D16" i="10"/>
  <c r="J15" i="10"/>
  <c r="D15" i="10"/>
  <c r="J8" i="10"/>
  <c r="D8" i="10"/>
  <c r="J7" i="10"/>
  <c r="D7" i="10"/>
  <c r="J6" i="10"/>
  <c r="D6" i="10"/>
  <c r="J5" i="10"/>
  <c r="D5" i="10"/>
  <c r="J4" i="10"/>
  <c r="D4" i="10"/>
  <c r="I39" i="3" l="1"/>
  <c r="I38" i="3"/>
  <c r="I35" i="3"/>
  <c r="I34" i="3"/>
  <c r="I33" i="3"/>
  <c r="H39" i="3"/>
  <c r="H38" i="3"/>
  <c r="H35" i="3"/>
  <c r="H34" i="3"/>
  <c r="H33" i="3"/>
  <c r="G38" i="3"/>
  <c r="G35" i="3"/>
  <c r="J10" i="9"/>
  <c r="G34" i="3" s="1"/>
  <c r="I10" i="9"/>
  <c r="G33" i="3" s="1"/>
  <c r="L10" i="9"/>
  <c r="M10" i="9"/>
  <c r="G39" i="3" s="1"/>
  <c r="K10" i="9"/>
  <c r="G29" i="3"/>
  <c r="I29" i="3"/>
  <c r="I28" i="3"/>
  <c r="I27" i="3"/>
  <c r="I26" i="3"/>
  <c r="I25" i="3"/>
  <c r="H29" i="3"/>
  <c r="H28" i="3"/>
  <c r="H27" i="3"/>
  <c r="H26" i="3"/>
  <c r="H25" i="3"/>
  <c r="G28" i="3"/>
  <c r="G27" i="3"/>
  <c r="G26" i="3"/>
  <c r="B10" i="9"/>
  <c r="G25" i="3" s="1"/>
  <c r="BG28" i="5" l="1"/>
  <c r="BG29" i="5"/>
  <c r="BG30" i="5"/>
  <c r="BG31" i="5"/>
  <c r="BG32" i="5"/>
  <c r="BG20" i="5"/>
  <c r="BG21" i="5"/>
  <c r="BG22" i="5"/>
  <c r="BG23" i="5"/>
  <c r="BG19" i="5"/>
  <c r="BG12" i="5"/>
  <c r="BG13" i="5"/>
  <c r="BG14" i="5"/>
  <c r="BG15" i="5"/>
  <c r="BG11" i="5"/>
  <c r="BG3" i="5"/>
  <c r="BG4" i="5"/>
  <c r="BG5" i="5"/>
  <c r="BG6" i="5"/>
  <c r="BG7" i="5"/>
  <c r="P3" i="5"/>
  <c r="P4" i="5"/>
  <c r="P5" i="5"/>
  <c r="P6" i="5"/>
  <c r="P7" i="5"/>
  <c r="AX4" i="5" l="1"/>
  <c r="AX5" i="5"/>
  <c r="AX6" i="5"/>
  <c r="AX7" i="5"/>
  <c r="AX3" i="5"/>
  <c r="AQ4" i="5"/>
  <c r="AQ5" i="5"/>
  <c r="AQ6" i="5"/>
  <c r="AQ7" i="5"/>
  <c r="AQ3" i="5"/>
  <c r="AK7" i="5"/>
  <c r="AK4" i="5"/>
  <c r="AK5" i="5"/>
  <c r="AK6" i="5"/>
  <c r="AK3" i="5"/>
  <c r="AB7" i="5" l="1"/>
  <c r="AD7" i="5" s="1"/>
  <c r="AB3" i="5"/>
  <c r="AD3" i="5" s="1"/>
  <c r="AB4" i="5"/>
  <c r="AD4" i="5" s="1"/>
  <c r="AB5" i="5"/>
  <c r="AD5" i="5" s="1"/>
  <c r="AB6" i="5"/>
  <c r="AD6" i="5" s="1"/>
  <c r="W4" i="5"/>
  <c r="W5" i="5"/>
  <c r="W6" i="5"/>
  <c r="W7" i="5"/>
  <c r="W3" i="5"/>
  <c r="Q4" i="5"/>
  <c r="Q5" i="5"/>
  <c r="Q6" i="5"/>
  <c r="Q7" i="5"/>
  <c r="Q3" i="5"/>
  <c r="J4" i="5"/>
  <c r="J5" i="5"/>
  <c r="J6" i="5"/>
  <c r="J7" i="5"/>
  <c r="J3" i="5"/>
  <c r="D4" i="5"/>
  <c r="D5" i="5"/>
  <c r="D6" i="5"/>
  <c r="D7" i="5"/>
  <c r="D3" i="5"/>
  <c r="P12" i="4"/>
  <c r="O12" i="4"/>
  <c r="N12" i="4"/>
  <c r="M12" i="4"/>
  <c r="L12" i="4"/>
  <c r="BE63" i="4"/>
  <c r="BF63" i="4"/>
  <c r="BG63" i="4"/>
  <c r="BH63" i="4"/>
  <c r="BD63" i="4"/>
  <c r="AJ38" i="4"/>
  <c r="AI38" i="4"/>
  <c r="AH38" i="4"/>
  <c r="AK38" i="4"/>
  <c r="BH53" i="4"/>
  <c r="BH37" i="4"/>
  <c r="BH28" i="4"/>
  <c r="BG53" i="4"/>
  <c r="BG37" i="4"/>
  <c r="BG28" i="4"/>
  <c r="BF53" i="4"/>
  <c r="BF37" i="4"/>
  <c r="BF28" i="4"/>
  <c r="BE53" i="4"/>
  <c r="BE37" i="4"/>
  <c r="BE28" i="4"/>
  <c r="BD53" i="4"/>
  <c r="BD37" i="4"/>
  <c r="BD28" i="4"/>
  <c r="AX9" i="4"/>
  <c r="AX8" i="4"/>
  <c r="AX7" i="4"/>
  <c r="AX6" i="4"/>
  <c r="AX5" i="4"/>
  <c r="BH56" i="4" l="1"/>
  <c r="BH58" i="4" s="1"/>
  <c r="BH59" i="4" s="1"/>
  <c r="BG56" i="4"/>
  <c r="BG58" i="4" s="1"/>
  <c r="BG59" i="4" s="1"/>
  <c r="BD56" i="4"/>
  <c r="BD58" i="4" s="1"/>
  <c r="BD59" i="4" s="1"/>
  <c r="BF56" i="4"/>
  <c r="BF58" i="4" s="1"/>
  <c r="BF59" i="4" s="1"/>
  <c r="BE56" i="4"/>
  <c r="BE58" i="4" s="1"/>
  <c r="BE59" i="4" s="1"/>
  <c r="AB24" i="4"/>
  <c r="AB14" i="4"/>
  <c r="AB32" i="4"/>
  <c r="AB34" i="4" s="1"/>
  <c r="AA32" i="4"/>
  <c r="AA34" i="4" s="1"/>
  <c r="AA24" i="4"/>
  <c r="AA14" i="4"/>
  <c r="Z32" i="4"/>
  <c r="Z34" i="4" s="1"/>
  <c r="Z24" i="4"/>
  <c r="Z14" i="4"/>
  <c r="Y32" i="4"/>
  <c r="Y34" i="4" s="1"/>
  <c r="Y24" i="4"/>
  <c r="Y14" i="4"/>
  <c r="X32" i="4"/>
  <c r="X24" i="4"/>
  <c r="X14" i="4"/>
  <c r="A38" i="4" l="1"/>
  <c r="CN6" i="5"/>
  <c r="CL6" i="5" s="1"/>
  <c r="Y15" i="4"/>
  <c r="P13" i="4"/>
  <c r="A39" i="4"/>
  <c r="W15" i="4"/>
  <c r="CN7" i="5"/>
  <c r="CL7" i="5" s="1"/>
  <c r="X15" i="4"/>
  <c r="AG15" i="4"/>
  <c r="CN4" i="5"/>
  <c r="CL4" i="5" s="1"/>
  <c r="A36" i="4"/>
  <c r="AA15" i="4"/>
  <c r="AG14" i="4"/>
  <c r="A35" i="4"/>
  <c r="CN3" i="5"/>
  <c r="CL3" i="5" s="1"/>
  <c r="AB15" i="4"/>
  <c r="N13" i="4"/>
  <c r="CN5" i="5"/>
  <c r="CL5" i="5" s="1"/>
  <c r="A37" i="4"/>
  <c r="Z15" i="4"/>
  <c r="Y35" i="4"/>
  <c r="O13" i="4"/>
  <c r="AG18" i="4"/>
  <c r="M13" i="4"/>
  <c r="AG16" i="4"/>
  <c r="L13" i="4"/>
  <c r="AG17" i="4"/>
  <c r="AB35" i="4"/>
  <c r="AA35" i="4"/>
  <c r="Z35" i="4"/>
  <c r="X34" i="4"/>
  <c r="X35" i="4" s="1"/>
  <c r="D40" i="4" l="1"/>
  <c r="C44" i="3"/>
  <c r="C43" i="3"/>
  <c r="C42" i="3"/>
  <c r="C41" i="3"/>
  <c r="C40" i="3"/>
  <c r="Q24" i="3"/>
  <c r="Q28" i="3"/>
  <c r="Q27" i="3"/>
  <c r="Q26" i="3"/>
  <c r="Q25" i="3"/>
  <c r="B31" i="3" a="1"/>
  <c r="B34" i="3" s="1"/>
  <c r="D34" i="3" s="1"/>
  <c r="B29" i="3"/>
  <c r="B28" i="3"/>
  <c r="B27" i="3"/>
  <c r="B26" i="3"/>
  <c r="B25" i="3"/>
  <c r="D29" i="3"/>
  <c r="D28" i="3"/>
  <c r="D27" i="3"/>
  <c r="D26" i="3"/>
  <c r="D25" i="3"/>
  <c r="C29" i="3"/>
  <c r="C28" i="3"/>
  <c r="C27" i="3"/>
  <c r="C26" i="3"/>
  <c r="C25" i="3"/>
  <c r="I19" i="3"/>
  <c r="J19" i="3"/>
  <c r="K19" i="3"/>
  <c r="L19" i="3"/>
  <c r="M19" i="3"/>
  <c r="B22" i="2"/>
  <c r="B23" i="2"/>
  <c r="B24" i="2"/>
  <c r="B25" i="2"/>
  <c r="B26" i="2"/>
  <c r="C18" i="2"/>
  <c r="CX3" i="5" s="1"/>
  <c r="CX11" i="5" s="1"/>
  <c r="D18" i="2"/>
  <c r="CW3" i="5" s="1"/>
  <c r="CW11" i="5" s="1"/>
  <c r="E18" i="2"/>
  <c r="CV3" i="5" s="1"/>
  <c r="CV11" i="5" s="1"/>
  <c r="F18" i="2"/>
  <c r="CU3" i="5" s="1"/>
  <c r="CU11" i="5" s="1"/>
  <c r="CZ12" i="5" s="1"/>
  <c r="CZ6" i="5" s="1"/>
  <c r="DA6" i="5" s="1"/>
  <c r="DB6" i="5" s="1"/>
  <c r="B18" i="2"/>
  <c r="CY3" i="5" s="1"/>
  <c r="CY11" i="5" s="1"/>
  <c r="A42" i="4" l="1"/>
  <c r="DB7" i="5" s="1"/>
  <c r="A41" i="4"/>
  <c r="DA7" i="5" s="1"/>
  <c r="A40" i="4"/>
  <c r="CZ7" i="5" s="1"/>
  <c r="B33" i="3"/>
  <c r="D33" i="3" s="1"/>
  <c r="B35" i="3"/>
  <c r="D35" i="3" s="1"/>
  <c r="B32" i="3"/>
  <c r="D32" i="3" s="1"/>
  <c r="B31" i="3"/>
  <c r="D31" i="3" s="1"/>
</calcChain>
</file>

<file path=xl/sharedStrings.xml><?xml version="1.0" encoding="utf-8"?>
<sst xmlns="http://schemas.openxmlformats.org/spreadsheetml/2006/main" count="466" uniqueCount="276">
  <si>
    <t>Monsanto Co.</t>
  </si>
  <si>
    <t>Consolidated Balance Sheet: Assets</t>
  </si>
  <si>
    <t>US$ in millions</t>
  </si>
  <si>
    <t>Cash and cash equivalents</t>
  </si>
  <si>
    <t>Short-term investments</t>
  </si>
  <si>
    <t>Trade receivables, net</t>
  </si>
  <si>
    <t>Miscellaneous receivables</t>
  </si>
  <si>
    <t>Deferred tax assets</t>
  </si>
  <si>
    <t>Inventory, net</t>
  </si>
  <si>
    <t>Assets held for sale</t>
  </si>
  <si>
    <t>Other current assets</t>
  </si>
  <si>
    <t>Current assets</t>
  </si>
  <si>
    <t>Property, plant and equipment, net</t>
  </si>
  <si>
    <t>Goodwill</t>
  </si>
  <si>
    <t>Other intangible assets, net</t>
  </si>
  <si>
    <t>Noncurrent deferred tax assets</t>
  </si>
  <si>
    <t>Long-term receivables, net</t>
  </si>
  <si>
    <t>Other assets</t>
  </si>
  <si>
    <t>Noncurrent assets</t>
  </si>
  <si>
    <t>Total assets</t>
  </si>
  <si>
    <t>SEEDS AND GENOMICS SEGMENT</t>
  </si>
  <si>
    <t>Net Sales</t>
  </si>
  <si>
    <t xml:space="preserve">Corn seed and traits </t>
  </si>
  <si>
    <t xml:space="preserve">Soybean seed and traits </t>
  </si>
  <si>
    <t xml:space="preserve">Cotton seed and traits </t>
  </si>
  <si>
    <t xml:space="preserve">Vegetable seeds </t>
  </si>
  <si>
    <t>All other crops seeds and traits</t>
  </si>
  <si>
    <t>Total Net Sales</t>
  </si>
  <si>
    <t>AGRICULTURAL PRODUCTIVITY SEGMENT</t>
  </si>
  <si>
    <t>AGRICULTURAL PRODUCTIVITY</t>
  </si>
  <si>
    <t>Net sales</t>
  </si>
  <si>
    <t>Cost of goods sold</t>
  </si>
  <si>
    <t>Gross profit</t>
  </si>
  <si>
    <t>% change in Net Sales</t>
  </si>
  <si>
    <t>2012 Vs 2011</t>
  </si>
  <si>
    <t>2013 Vs 2012</t>
  </si>
  <si>
    <t>2015 Vs 2014</t>
  </si>
  <si>
    <t>2014 Vs 2013</t>
  </si>
  <si>
    <t>2016 Vs 2015</t>
  </si>
  <si>
    <t>Selling, general and administrative expenses</t>
  </si>
  <si>
    <t>Research and development expenses</t>
  </si>
  <si>
    <t>Restructuring charges</t>
  </si>
  <si>
    <t>Pending Bayer transaction related costs</t>
  </si>
  <si>
    <t>Operating expenses</t>
  </si>
  <si>
    <t>Income from operations</t>
  </si>
  <si>
    <t>Interest expense</t>
  </si>
  <si>
    <t>Interest income</t>
  </si>
  <si>
    <t>Other income (expense), net</t>
  </si>
  <si>
    <t>Income from continuing operations before income taxes</t>
  </si>
  <si>
    <t>Income tax provision</t>
  </si>
  <si>
    <t>Income from continuing operations including portion attributable to noncontrolling interest</t>
  </si>
  <si>
    <t>Income on discontinued operations</t>
  </si>
  <si>
    <t>Net income</t>
  </si>
  <si>
    <t>Net (income) loss attributable to noncontrolling interest</t>
  </si>
  <si>
    <t>Net income attributable to Monsanto Company</t>
  </si>
  <si>
    <t>Year</t>
  </si>
  <si>
    <t>Gross Profit Margin</t>
  </si>
  <si>
    <t>Operating Margin</t>
  </si>
  <si>
    <t>Net Income Margin</t>
  </si>
  <si>
    <t>EPS</t>
  </si>
  <si>
    <t>NI</t>
  </si>
  <si>
    <t>Outstanding Shares</t>
  </si>
  <si>
    <t>Statements of Consolidated Comprehensive Income</t>
  </si>
  <si>
    <t>(Dollars in millions</t>
  </si>
  <si>
    <t>Comprehensive Income Attributable to Monsanto Company</t>
  </si>
  <si>
    <t>Net Income Attributable to Monsanto Company</t>
  </si>
  <si>
    <t>Other Comprehensive (Loss) Income, Net of Tax:</t>
  </si>
  <si>
    <t>Foreign currency translation, net of tax of $2, $(18) and $(33), respectively</t>
  </si>
  <si>
    <t>Postretirement benefit plan activity, net of tax of $(35), $(39) and $76, respectively</t>
  </si>
  <si>
    <t>Unrealized net losses on investment holdings, net of tax of $(1), $0 and $0, respectively</t>
  </si>
  <si>
    <t>Realized net losses (gains) on investment holdings, net of tax of $1, $(1) and $(2), respectively</t>
  </si>
  <si>
    <t>Unrealized net derivative losses, net of tax of $(26), $(46) and $(42), respectively</t>
  </si>
  <si>
    <t>Realized net derivative losses, net of tax of $44, $23 and $9, respectively</t>
  </si>
  <si>
    <t>Total Other Comprehensive (Loss) Income, Net of T</t>
  </si>
  <si>
    <t>Comprehensive Income Attributable to Noncontrolling Interests</t>
  </si>
  <si>
    <t>Net (Loss) Income Attributable to Noncontrolling Interests</t>
  </si>
  <si>
    <t>Foreign currency translation</t>
  </si>
  <si>
    <t>Total Other Comprehensive (Loss) Income</t>
  </si>
  <si>
    <t>Comprehensive (Loss) Income Attributable to Noncontrolling Interests</t>
  </si>
  <si>
    <t>Total Comprehensive Income</t>
  </si>
  <si>
    <t>-</t>
  </si>
  <si>
    <t>Other Comprehensive (Loss) Income:</t>
  </si>
  <si>
    <t>Percentage change in Comprehensive Income</t>
  </si>
  <si>
    <t>Years</t>
  </si>
  <si>
    <t>Percentage Change</t>
  </si>
  <si>
    <t>EBIT MARGIN</t>
  </si>
  <si>
    <t>US$ (mn)</t>
  </si>
  <si>
    <t xml:space="preserve">Assets </t>
  </si>
  <si>
    <t>YEAR</t>
  </si>
  <si>
    <t>Current liabilities</t>
  </si>
  <si>
    <t>Short-term debt, including current portion of long-term debt</t>
  </si>
  <si>
    <t>Accounts payable</t>
  </si>
  <si>
    <t>Income taxes payable</t>
  </si>
  <si>
    <t>Accrued compensation and benefits</t>
  </si>
  <si>
    <t>Accrued marketing programs</t>
  </si>
  <si>
    <t>Deferred revenues</t>
  </si>
  <si>
    <t>Grower production accruals</t>
  </si>
  <si>
    <t>Dividends payable</t>
  </si>
  <si>
    <t>Customer payable</t>
  </si>
  <si>
    <t>Restructuring reserves</t>
  </si>
  <si>
    <t>Miscellaneous short-term accruals</t>
  </si>
  <si>
    <t>Noncurrent liabilities</t>
  </si>
  <si>
    <t>Long-Term Debt</t>
  </si>
  <si>
    <t>Postretirement Liabilities</t>
  </si>
  <si>
    <t>Long-Term Deferred Revenue</t>
  </si>
  <si>
    <t>Noncurrent Deferred Tax Liabilities</t>
  </si>
  <si>
    <t>Long-Term Portion of Environmental and Litigation Liabilities</t>
  </si>
  <si>
    <t>Long-Term Restructuring Reserve</t>
  </si>
  <si>
    <t>Other Liabilities</t>
  </si>
  <si>
    <t>Shareowner´s Equity</t>
  </si>
  <si>
    <t>Common stock</t>
  </si>
  <si>
    <t>Treasury stock</t>
  </si>
  <si>
    <t>Additional contributed capital</t>
  </si>
  <si>
    <t>Retained earnings</t>
  </si>
  <si>
    <t>Accumulated other comprehensive loss</t>
  </si>
  <si>
    <t>Reserve for ESOP debt retirement</t>
  </si>
  <si>
    <t>Noncontrolling Interest</t>
  </si>
  <si>
    <t>Total Liabilities and Shareowners’ Equity</t>
  </si>
  <si>
    <t>11626</t>
  </si>
  <si>
    <t>2016</t>
  </si>
  <si>
    <t>11464</t>
  </si>
  <si>
    <t>2015</t>
  </si>
  <si>
    <t>10003</t>
  </si>
  <si>
    <t>2014</t>
  </si>
  <si>
    <t>-4140</t>
  </si>
  <si>
    <t>10783</t>
  </si>
  <si>
    <t>245</t>
  </si>
  <si>
    <t>313</t>
  </si>
  <si>
    <t>-3045</t>
  </si>
  <si>
    <t>10371</t>
  </si>
  <si>
    <t>Total current Liability</t>
  </si>
  <si>
    <t>Total Long Term Liability</t>
  </si>
  <si>
    <t>4</t>
  </si>
  <si>
    <t>Current Ratio</t>
  </si>
  <si>
    <t>Share Holders Equity</t>
  </si>
  <si>
    <t>Period</t>
  </si>
  <si>
    <t>Operating Activities:</t>
  </si>
  <si>
    <t>Net Income</t>
  </si>
  <si>
    <t>Adjustments to reconcile cash provided by operating activities:</t>
  </si>
  <si>
    <t>Items that did not require (provide) cash:</t>
  </si>
  <si>
    <t>Depreciation and amortization</t>
  </si>
  <si>
    <t>Bad-debt expense</t>
  </si>
  <si>
    <t>Stock-based compensation expense</t>
  </si>
  <si>
    <t>Excess tax benefits from stock-based compensation</t>
  </si>
  <si>
    <t>Deferred income taxes</t>
  </si>
  <si>
    <t>Restructuring charges, net</t>
  </si>
  <si>
    <t>Equity affiliate income, net</t>
  </si>
  <si>
    <t>Net gain on sales of a business or other assets</t>
  </si>
  <si>
    <t>Other items</t>
  </si>
  <si>
    <t>Changes in assets and liabilities that provided (required) cash, net of acquisitions:</t>
  </si>
  <si>
    <t>Accounts payable and other accrued liabilities</t>
  </si>
  <si>
    <t>Restructuring cash payments</t>
  </si>
  <si>
    <t>Pension contributions</t>
  </si>
  <si>
    <t>Net Cash Provided by Operating Activities</t>
  </si>
  <si>
    <t>Cash Flows Provided (Required) by Investing Activities:</t>
  </si>
  <si>
    <t>Purchases of short-term investments</t>
  </si>
  <si>
    <t>Maturities of short-term investments</t>
  </si>
  <si>
    <t>Capital expenditures</t>
  </si>
  <si>
    <t>Acquisition of businesses, net of cash acquired</t>
  </si>
  <si>
    <t>Purchases of long-term debt and equity securities</t>
  </si>
  <si>
    <t>Technology and other investments</t>
  </si>
  <si>
    <t>Other investments and property disposal proceeds</t>
  </si>
  <si>
    <t>Net Cash Required by Investing Activities</t>
  </si>
  <si>
    <t>Cash Flows Provided (Required) by Financing Activities:</t>
  </si>
  <si>
    <t>Net change in financing with less than 90-day maturities</t>
  </si>
  <si>
    <t>Short-term debt proceeds</t>
  </si>
  <si>
    <t>Short-term debt reductions</t>
  </si>
  <si>
    <t>Long-term debt proceeds</t>
  </si>
  <si>
    <t>Long-term debt reductions</t>
  </si>
  <si>
    <t>Payments on other financing</t>
  </si>
  <si>
    <t>Debt issuance costs</t>
  </si>
  <si>
    <t>Treasury stock purchases</t>
  </si>
  <si>
    <t>Stock option exercises</t>
  </si>
  <si>
    <t>Tax withholding on restricted stock and restricted stock units</t>
  </si>
  <si>
    <t>Dividend payments</t>
  </si>
  <si>
    <t>Proceeds from noncontrolling interest</t>
  </si>
  <si>
    <t>Dividend payments to noncontrolling interests</t>
  </si>
  <si>
    <t>Net Cash Required by Financing Activities</t>
  </si>
  <si>
    <t>Cash Assumed from Initial Consolidations of Variable Interest Entities</t>
  </si>
  <si>
    <t>Effect of Exchange Rate Changes on Cash and Cash Equivalents</t>
  </si>
  <si>
    <t>Net Increase (Decrease) in Cash and Cash Equivalents</t>
  </si>
  <si>
    <t>Cash and Cash Equivalents at Beginning of Period</t>
  </si>
  <si>
    <t>Cash and Cash Equivalents at End of Period</t>
  </si>
  <si>
    <t>Change in Cash Balance</t>
  </si>
  <si>
    <t>% change</t>
  </si>
  <si>
    <t>in million $</t>
  </si>
  <si>
    <t>current liabilities</t>
  </si>
  <si>
    <t>Net Working Capital</t>
  </si>
  <si>
    <t>Change in Cash Flow(Ending Balance Vs Beginning Balance)</t>
  </si>
  <si>
    <t>Acid Test Ratio</t>
  </si>
  <si>
    <t>TCA - Inv</t>
  </si>
  <si>
    <t>Debt To Equity Ratio</t>
  </si>
  <si>
    <t>Debt To Equity Ratio = Total Liabilities / Share Holders Equity</t>
  </si>
  <si>
    <t>Total Liabilities</t>
  </si>
  <si>
    <t>Equity to Asset Ratio = Total Equity / Total Asset</t>
  </si>
  <si>
    <t>Total Asset</t>
  </si>
  <si>
    <t>Equity to Asset Ratio</t>
  </si>
  <si>
    <t>Return On Equity</t>
  </si>
  <si>
    <t>Asset Turn Over Ratio</t>
  </si>
  <si>
    <t>Asset Turn Over Ratio = Revenue/Asset</t>
  </si>
  <si>
    <t>Revenue</t>
  </si>
  <si>
    <t>Total Assets</t>
  </si>
  <si>
    <t>Inventory turn over ratio</t>
  </si>
  <si>
    <t>Inventory turn over ratio = COGS/Average Inventory</t>
  </si>
  <si>
    <t>Average Inventory</t>
  </si>
  <si>
    <t>COGS</t>
  </si>
  <si>
    <t>Operating Cash Flow Ratio</t>
  </si>
  <si>
    <t>operating cash flow</t>
  </si>
  <si>
    <t>cashflow from investing activities</t>
  </si>
  <si>
    <t>operating cashflow</t>
  </si>
  <si>
    <t>investing ratio</t>
  </si>
  <si>
    <t>investment ratio</t>
  </si>
  <si>
    <t>COGS rate</t>
  </si>
  <si>
    <t>Exchange Date</t>
  </si>
  <si>
    <t>Close</t>
  </si>
  <si>
    <t>Bayer</t>
  </si>
  <si>
    <t>Date</t>
  </si>
  <si>
    <t>Bayer Share Price (May-Jul 2018)</t>
  </si>
  <si>
    <t>https://www.investor.bayer.com/en/stock/share-price/closing-prices/</t>
  </si>
  <si>
    <t>Monsanto</t>
  </si>
  <si>
    <t>ROE = NI/Average Share Holders Equity</t>
  </si>
  <si>
    <t>ROA(Monsanto)</t>
  </si>
  <si>
    <t>ROA(Syngenta)</t>
  </si>
  <si>
    <t>ROA(DuPont)</t>
  </si>
  <si>
    <t>ROA(CF)</t>
  </si>
  <si>
    <t>Syngenta</t>
  </si>
  <si>
    <t>DuPont</t>
  </si>
  <si>
    <t>CF</t>
  </si>
  <si>
    <t>Year(Monsanto)</t>
  </si>
  <si>
    <t>Syngenta AG</t>
  </si>
  <si>
    <t>Consolidated Income Statement</t>
  </si>
  <si>
    <t>12 months ended</t>
  </si>
  <si>
    <t>Sales</t>
  </si>
  <si>
    <t>Marketing and distribution</t>
  </si>
  <si>
    <t>Research and development</t>
  </si>
  <si>
    <t>Restructuring</t>
  </si>
  <si>
    <t>Divestment gains (losses)</t>
  </si>
  <si>
    <t>Other general and administrative</t>
  </si>
  <si>
    <t>General and administrative</t>
  </si>
  <si>
    <t>Operating income</t>
  </si>
  <si>
    <t>Income (loss) from associates and joint ventures</t>
  </si>
  <si>
    <t>Other financial expense</t>
  </si>
  <si>
    <t>Currency gains (losses), net</t>
  </si>
  <si>
    <t>Financial expense, net</t>
  </si>
  <si>
    <t>Income before taxes</t>
  </si>
  <si>
    <t>Income tax expense</t>
  </si>
  <si>
    <t>Net income attributable to non-controlling interests</t>
  </si>
  <si>
    <t>Net income attributable to Syngenta AG shareholders</t>
  </si>
  <si>
    <t>trade receivable turrnover (in days)</t>
  </si>
  <si>
    <t>accounts payable turrnover (in days)</t>
  </si>
  <si>
    <t>trade receivables</t>
  </si>
  <si>
    <t>net sales</t>
  </si>
  <si>
    <t>accounts payable</t>
  </si>
  <si>
    <t>(trade receivables/net sales)*360</t>
  </si>
  <si>
    <t>(accounts payable/COGS)*360</t>
  </si>
  <si>
    <t>Sygenta</t>
  </si>
  <si>
    <t>2017e</t>
  </si>
  <si>
    <t>2018e</t>
  </si>
  <si>
    <t>2019e</t>
  </si>
  <si>
    <t>Average change(CL)</t>
  </si>
  <si>
    <t>Open</t>
  </si>
  <si>
    <t>High</t>
  </si>
  <si>
    <t>Low</t>
  </si>
  <si>
    <t>Quick Ratio</t>
  </si>
  <si>
    <t>Quick Assets</t>
  </si>
  <si>
    <t>Current Liabilities</t>
  </si>
  <si>
    <t>2017E</t>
  </si>
  <si>
    <t>2018E</t>
  </si>
  <si>
    <t>2019E</t>
  </si>
  <si>
    <t>Key Figures</t>
  </si>
  <si>
    <t>EBIT</t>
  </si>
  <si>
    <t>Free Cash Flow</t>
  </si>
  <si>
    <t>Average</t>
  </si>
  <si>
    <t>% change in O/s Shares</t>
  </si>
  <si>
    <t>Current Asset % based on Revenue</t>
  </si>
  <si>
    <t>Current liabilities based on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</si>
</sst>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09]mmm\ d\,\ yyyy"/>
    <numFmt numFmtId="165" formatCode="#,##0_);\(#,##0\);&quot;—&quot;"/>
    <numFmt numFmtId="166" formatCode="0.0000"/>
    <numFmt numFmtId="167" formatCode="dd\-mmm\-yyyy"/>
    <numFmt numFmtId="168" formatCode="#,##0.0000;\-#,##0.0000;#,##0.0000;&quot;--&quot;"/>
    <numFmt numFmtId="169" formatCode="[$-409]mmm&quot; &quot;d&quot;, &quot;yyyy"/>
    <numFmt numFmtId="170" formatCode="#,##0&quot; &quot;;&quot;(&quot;#,##0&quot;)&quot;;&quot;—&quot;"/>
    <numFmt numFmtId="171" formatCode="#,##0.000"/>
    <numFmt numFmtId="172" formatCode="dd\/mm\/yyyy"/>
    <numFmt numFmtId="173" formatCode="0.0"/>
  </numFmts>
  <fonts count="32">
    <font>
      <sz val="11"/>
      <color rgb="FF252525"/>
      <name val="Calibri"/>
    </font>
    <font>
      <b/>
      <sz val="22"/>
      <color rgb="FF162B2E"/>
      <name val="Calibri"/>
      <family val="2"/>
    </font>
    <font>
      <b/>
      <sz val="17"/>
      <color rgb="FF162B2E"/>
      <name val="Calibri"/>
      <family val="2"/>
    </font>
    <font>
      <b/>
      <sz val="11"/>
      <color rgb="FF252525"/>
      <name val="Calibri"/>
      <family val="2"/>
    </font>
    <font>
      <sz val="9"/>
      <color rgb="FF757575"/>
      <name val="Calibri"/>
      <family val="2"/>
    </font>
    <font>
      <sz val="11"/>
      <color rgb="FF252525"/>
      <name val="Calibri"/>
      <family val="2"/>
    </font>
    <font>
      <sz val="11"/>
      <color theme="1"/>
      <name val="Calibri"/>
      <family val="2"/>
    </font>
    <font>
      <sz val="18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0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sz val="11"/>
      <name val="Calibri"/>
      <family val="2"/>
    </font>
    <font>
      <sz val="14"/>
      <color rgb="FF252525"/>
      <name val="Calibri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8"/>
      <color rgb="FFFF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u/>
      <sz val="11"/>
      <color theme="10"/>
      <name val="Calibri"/>
      <family val="2"/>
    </font>
    <font>
      <b/>
      <sz val="22"/>
      <color rgb="FF162B2E"/>
      <name val="Liberation Sans1"/>
    </font>
    <font>
      <b/>
      <sz val="17"/>
      <color rgb="FF162B2E"/>
      <name val="Liberation Sans1"/>
    </font>
    <font>
      <b/>
      <sz val="11"/>
      <color rgb="FF252525"/>
      <name val="Liberation Sans1"/>
    </font>
    <font>
      <b/>
      <sz val="24"/>
      <color rgb="FF252525"/>
      <name val="Calibri"/>
      <family val="2"/>
    </font>
    <font>
      <sz val="11"/>
      <name val="Calibri"/>
      <family val="2"/>
      <scheme val="minor"/>
    </font>
    <font>
      <sz val="10"/>
      <color rgb="FFC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ECECEC"/>
        <bgColor rgb="FFECECEC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E9EB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ECECE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A6A6A6"/>
        <bgColor rgb="FFA6A6A6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rgb="FF4D4D4D"/>
      </top>
      <bottom style="medium">
        <color rgb="FF4D4D4D"/>
      </bottom>
      <diagonal/>
    </border>
    <border>
      <left/>
      <right/>
      <top style="thin">
        <color rgb="FFE2E2E2"/>
      </top>
      <bottom/>
      <diagonal/>
    </border>
    <border>
      <left/>
      <right/>
      <top style="thin">
        <color rgb="FF4D4D4D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4D4D4D"/>
      </top>
      <bottom style="thin">
        <color rgb="FF4D4D4D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</borders>
  <cellStyleXfs count="4">
    <xf numFmtId="0" fontId="0" fillId="0" borderId="0"/>
    <xf numFmtId="9" fontId="5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11" fillId="0" borderId="0"/>
  </cellStyleXfs>
  <cellXfs count="173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 applyAlignment="1">
      <alignment horizontal="right" vertical="top"/>
    </xf>
    <xf numFmtId="164" fontId="3" fillId="2" borderId="1" xfId="0" applyNumberFormat="1" applyFont="1" applyFill="1" applyBorder="1" applyAlignment="1">
      <alignment horizontal="center" vertical="top"/>
    </xf>
    <xf numFmtId="0" fontId="0" fillId="0" borderId="0" xfId="0" applyAlignment="1">
      <alignment horizontal="left" wrapText="1" indent="1"/>
    </xf>
    <xf numFmtId="165" fontId="0" fillId="0" borderId="0" xfId="0" applyNumberFormat="1" applyAlignment="1">
      <alignment horizontal="right"/>
    </xf>
    <xf numFmtId="0" fontId="3" fillId="0" borderId="0" xfId="0" applyFont="1" applyAlignment="1">
      <alignment horizontal="left" wrapText="1" indent="2"/>
    </xf>
    <xf numFmtId="165" fontId="3" fillId="0" borderId="2" xfId="0" applyNumberFormat="1" applyFont="1" applyBorder="1" applyAlignment="1">
      <alignment horizontal="right"/>
    </xf>
    <xf numFmtId="0" fontId="3" fillId="0" borderId="0" xfId="0" applyFont="1" applyAlignment="1">
      <alignment horizontal="left" wrapText="1" indent="1"/>
    </xf>
    <xf numFmtId="0" fontId="4" fillId="0" borderId="3" xfId="0" applyFont="1" applyBorder="1"/>
    <xf numFmtId="0" fontId="5" fillId="0" borderId="0" xfId="0" applyFont="1"/>
    <xf numFmtId="0" fontId="0" fillId="3" borderId="0" xfId="0" applyFill="1"/>
    <xf numFmtId="3" fontId="0" fillId="0" borderId="0" xfId="0" applyNumberFormat="1"/>
    <xf numFmtId="0" fontId="0" fillId="4" borderId="0" xfId="0" applyFill="1"/>
    <xf numFmtId="0" fontId="5" fillId="3" borderId="0" xfId="0" applyFont="1" applyFill="1"/>
    <xf numFmtId="0" fontId="5" fillId="4" borderId="0" xfId="0" applyFont="1" applyFill="1"/>
    <xf numFmtId="3" fontId="5" fillId="4" borderId="0" xfId="0" applyNumberFormat="1" applyFont="1" applyFill="1"/>
    <xf numFmtId="3" fontId="0" fillId="4" borderId="0" xfId="0" applyNumberFormat="1" applyFill="1"/>
    <xf numFmtId="0" fontId="3" fillId="4" borderId="0" xfId="0" applyFont="1" applyFill="1"/>
    <xf numFmtId="0" fontId="6" fillId="5" borderId="0" xfId="0" applyFont="1" applyFill="1"/>
    <xf numFmtId="0" fontId="3" fillId="3" borderId="0" xfId="0" applyFont="1" applyFill="1"/>
    <xf numFmtId="0" fontId="0" fillId="5" borderId="0" xfId="0" applyFill="1"/>
    <xf numFmtId="0" fontId="8" fillId="6" borderId="4" xfId="0" applyFont="1" applyFill="1" applyBorder="1" applyAlignment="1">
      <alignment horizontal="left" wrapText="1" readingOrder="1"/>
    </xf>
    <xf numFmtId="0" fontId="7" fillId="6" borderId="4" xfId="0" applyFont="1" applyFill="1" applyBorder="1" applyAlignment="1">
      <alignment wrapText="1"/>
    </xf>
    <xf numFmtId="0" fontId="7" fillId="7" borderId="4" xfId="0" applyFont="1" applyFill="1" applyBorder="1" applyAlignment="1">
      <alignment wrapText="1"/>
    </xf>
    <xf numFmtId="0" fontId="7" fillId="6" borderId="4" xfId="0" applyFont="1" applyFill="1" applyBorder="1" applyAlignment="1">
      <alignment horizontal="right" vertical="top" wrapText="1"/>
    </xf>
    <xf numFmtId="0" fontId="9" fillId="6" borderId="4" xfId="0" applyFont="1" applyFill="1" applyBorder="1" applyAlignment="1">
      <alignment horizontal="center" vertical="top" wrapText="1" readingOrder="1"/>
    </xf>
    <xf numFmtId="0" fontId="10" fillId="6" borderId="4" xfId="0" applyFont="1" applyFill="1" applyBorder="1" applyAlignment="1">
      <alignment horizontal="left" wrapText="1" readingOrder="1"/>
    </xf>
    <xf numFmtId="3" fontId="10" fillId="6" borderId="4" xfId="0" applyNumberFormat="1" applyFont="1" applyFill="1" applyBorder="1" applyAlignment="1">
      <alignment horizontal="right" wrapText="1" readingOrder="1"/>
    </xf>
    <xf numFmtId="3" fontId="8" fillId="6" borderId="4" xfId="0" applyNumberFormat="1" applyFont="1" applyFill="1" applyBorder="1" applyAlignment="1">
      <alignment horizontal="right" wrapText="1" readingOrder="1"/>
    </xf>
    <xf numFmtId="0" fontId="7" fillId="7" borderId="4" xfId="0" applyFont="1" applyFill="1" applyBorder="1" applyAlignment="1">
      <alignment horizontal="right" wrapText="1"/>
    </xf>
    <xf numFmtId="0" fontId="5" fillId="0" borderId="0" xfId="0" quotePrefix="1" applyFont="1"/>
    <xf numFmtId="9" fontId="0" fillId="0" borderId="0" xfId="1" applyFont="1"/>
    <xf numFmtId="0" fontId="12" fillId="7" borderId="4" xfId="0" applyFont="1" applyFill="1" applyBorder="1" applyAlignment="1">
      <alignment vertical="top" wrapText="1"/>
    </xf>
    <xf numFmtId="0" fontId="13" fillId="7" borderId="4" xfId="0" applyFont="1" applyFill="1" applyBorder="1" applyAlignment="1">
      <alignment wrapText="1"/>
    </xf>
    <xf numFmtId="0" fontId="3" fillId="8" borderId="1" xfId="0" applyFont="1" applyFill="1" applyBorder="1" applyAlignment="1">
      <alignment horizontal="right" vertical="top"/>
    </xf>
    <xf numFmtId="0" fontId="0" fillId="4" borderId="0" xfId="0" applyFill="1" applyAlignment="1">
      <alignment horizontal="left" wrapText="1" indent="1"/>
    </xf>
    <xf numFmtId="165" fontId="0" fillId="4" borderId="0" xfId="0" applyNumberFormat="1" applyFill="1" applyAlignment="1">
      <alignment horizontal="right"/>
    </xf>
    <xf numFmtId="0" fontId="3" fillId="4" borderId="0" xfId="0" applyFont="1" applyFill="1" applyAlignment="1">
      <alignment horizontal="left" wrapText="1" indent="2"/>
    </xf>
    <xf numFmtId="165" fontId="3" fillId="4" borderId="2" xfId="0" applyNumberFormat="1" applyFont="1" applyFill="1" applyBorder="1" applyAlignment="1">
      <alignment horizontal="right"/>
    </xf>
    <xf numFmtId="0" fontId="3" fillId="4" borderId="0" xfId="0" applyFont="1" applyFill="1" applyAlignment="1">
      <alignment horizontal="left" wrapText="1" indent="3"/>
    </xf>
    <xf numFmtId="0" fontId="3" fillId="4" borderId="0" xfId="0" applyFont="1" applyFill="1" applyAlignment="1">
      <alignment horizontal="left" wrapText="1" indent="1"/>
    </xf>
    <xf numFmtId="0" fontId="3" fillId="8" borderId="1" xfId="0" applyFont="1" applyFill="1" applyBorder="1" applyAlignment="1">
      <alignment horizontal="center" vertical="top"/>
    </xf>
    <xf numFmtId="2" fontId="0" fillId="0" borderId="0" xfId="0" applyNumberFormat="1"/>
    <xf numFmtId="0" fontId="5" fillId="0" borderId="0" xfId="0" applyFont="1" applyAlignment="1">
      <alignment horizontal="center"/>
    </xf>
    <xf numFmtId="10" fontId="0" fillId="0" borderId="0" xfId="1" applyNumberFormat="1" applyFont="1"/>
    <xf numFmtId="0" fontId="5" fillId="0" borderId="0" xfId="0" quotePrefix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0" fontId="5" fillId="0" borderId="0" xfId="1" applyNumberFormat="1" applyFont="1"/>
    <xf numFmtId="0" fontId="3" fillId="0" borderId="0" xfId="0" applyFont="1" applyAlignment="1">
      <alignment horizontal="center"/>
    </xf>
    <xf numFmtId="0" fontId="14" fillId="0" borderId="0" xfId="0" applyFont="1"/>
    <xf numFmtId="0" fontId="14" fillId="5" borderId="0" xfId="0" applyFont="1" applyFill="1"/>
    <xf numFmtId="0" fontId="15" fillId="4" borderId="0" xfId="0" applyFont="1" applyFill="1"/>
    <xf numFmtId="0" fontId="5" fillId="4" borderId="0" xfId="0" applyFont="1" applyFill="1" applyAlignment="1">
      <alignment horizontal="center"/>
    </xf>
    <xf numFmtId="0" fontId="5" fillId="4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3" fillId="2" borderId="1" xfId="0" applyFont="1" applyFill="1" applyBorder="1" applyAlignment="1">
      <alignment horizontal="center" vertical="top"/>
    </xf>
    <xf numFmtId="1" fontId="0" fillId="0" borderId="0" xfId="0" applyNumberFormat="1" applyAlignment="1">
      <alignment horizontal="right"/>
    </xf>
    <xf numFmtId="49" fontId="18" fillId="4" borderId="5" xfId="0" applyNumberFormat="1" applyFont="1" applyFill="1" applyBorder="1" applyAlignment="1">
      <alignment wrapText="1"/>
    </xf>
    <xf numFmtId="49" fontId="11" fillId="4" borderId="5" xfId="0" applyNumberFormat="1" applyFont="1" applyFill="1" applyBorder="1" applyAlignment="1">
      <alignment wrapText="1"/>
    </xf>
    <xf numFmtId="49" fontId="11" fillId="4" borderId="6" xfId="0" applyNumberFormat="1" applyFont="1" applyFill="1" applyBorder="1" applyAlignment="1">
      <alignment wrapText="1"/>
    </xf>
    <xf numFmtId="49" fontId="18" fillId="4" borderId="7" xfId="0" applyNumberFormat="1" applyFont="1" applyFill="1" applyBorder="1" applyAlignment="1">
      <alignment wrapText="1"/>
    </xf>
    <xf numFmtId="3" fontId="17" fillId="4" borderId="8" xfId="0" applyNumberFormat="1" applyFont="1" applyFill="1" applyBorder="1" applyAlignment="1">
      <alignment horizontal="right"/>
    </xf>
    <xf numFmtId="3" fontId="16" fillId="4" borderId="8" xfId="0" applyNumberFormat="1" applyFont="1" applyFill="1" applyBorder="1" applyAlignment="1">
      <alignment horizontal="right"/>
    </xf>
    <xf numFmtId="49" fontId="16" fillId="4" borderId="8" xfId="0" applyNumberFormat="1" applyFont="1" applyFill="1" applyBorder="1" applyAlignment="1">
      <alignment horizontal="right"/>
    </xf>
    <xf numFmtId="1" fontId="17" fillId="4" borderId="8" xfId="0" applyNumberFormat="1" applyFont="1" applyFill="1" applyBorder="1" applyAlignment="1">
      <alignment horizontal="right"/>
    </xf>
    <xf numFmtId="4" fontId="17" fillId="4" borderId="8" xfId="0" applyNumberFormat="1" applyFont="1" applyFill="1" applyBorder="1" applyAlignment="1">
      <alignment horizontal="right"/>
    </xf>
    <xf numFmtId="49" fontId="17" fillId="4" borderId="8" xfId="0" applyNumberFormat="1" applyFont="1" applyFill="1" applyBorder="1" applyAlignment="1">
      <alignment horizontal="right"/>
    </xf>
    <xf numFmtId="3" fontId="17" fillId="4" borderId="9" xfId="0" applyNumberFormat="1" applyFont="1" applyFill="1" applyBorder="1" applyAlignment="1">
      <alignment horizontal="right"/>
    </xf>
    <xf numFmtId="3" fontId="16" fillId="4" borderId="9" xfId="0" applyNumberFormat="1" applyFont="1" applyFill="1" applyBorder="1" applyAlignment="1">
      <alignment horizontal="right"/>
    </xf>
    <xf numFmtId="3" fontId="16" fillId="4" borderId="10" xfId="0" applyNumberFormat="1" applyFont="1" applyFill="1" applyBorder="1" applyAlignment="1">
      <alignment horizontal="right"/>
    </xf>
    <xf numFmtId="49" fontId="18" fillId="9" borderId="8" xfId="0" applyNumberFormat="1" applyFont="1" applyFill="1" applyBorder="1" applyAlignment="1">
      <alignment horizontal="right" wrapText="1"/>
    </xf>
    <xf numFmtId="3" fontId="11" fillId="9" borderId="8" xfId="0" applyNumberFormat="1" applyFont="1" applyFill="1" applyBorder="1" applyAlignment="1">
      <alignment horizontal="right" wrapText="1"/>
    </xf>
    <xf numFmtId="3" fontId="18" fillId="9" borderId="8" xfId="0" applyNumberFormat="1" applyFont="1" applyFill="1" applyBorder="1" applyAlignment="1">
      <alignment horizontal="right" wrapText="1"/>
    </xf>
    <xf numFmtId="1" fontId="11" fillId="9" borderId="8" xfId="0" applyNumberFormat="1" applyFont="1" applyFill="1" applyBorder="1" applyAlignment="1">
      <alignment horizontal="right" wrapText="1"/>
    </xf>
    <xf numFmtId="4" fontId="11" fillId="9" borderId="8" xfId="0" applyNumberFormat="1" applyFont="1" applyFill="1" applyBorder="1" applyAlignment="1">
      <alignment horizontal="right" wrapText="1"/>
    </xf>
    <xf numFmtId="49" fontId="11" fillId="9" borderId="8" xfId="0" applyNumberFormat="1" applyFont="1" applyFill="1" applyBorder="1" applyAlignment="1">
      <alignment horizontal="right" wrapText="1"/>
    </xf>
    <xf numFmtId="3" fontId="11" fillId="9" borderId="9" xfId="0" applyNumberFormat="1" applyFont="1" applyFill="1" applyBorder="1" applyAlignment="1">
      <alignment horizontal="right" wrapText="1"/>
    </xf>
    <xf numFmtId="3" fontId="18" fillId="9" borderId="9" xfId="0" applyNumberFormat="1" applyFont="1" applyFill="1" applyBorder="1" applyAlignment="1">
      <alignment horizontal="right" wrapText="1"/>
    </xf>
    <xf numFmtId="3" fontId="18" fillId="9" borderId="10" xfId="0" applyNumberFormat="1" applyFont="1" applyFill="1" applyBorder="1" applyAlignment="1">
      <alignment horizontal="right" wrapText="1"/>
    </xf>
    <xf numFmtId="3" fontId="16" fillId="4" borderId="5" xfId="0" applyNumberFormat="1" applyFont="1" applyFill="1" applyBorder="1" applyAlignment="1">
      <alignment wrapText="1"/>
    </xf>
    <xf numFmtId="3" fontId="16" fillId="4" borderId="7" xfId="0" applyNumberFormat="1" applyFont="1" applyFill="1" applyBorder="1" applyAlignment="1">
      <alignment wrapText="1"/>
    </xf>
    <xf numFmtId="3" fontId="17" fillId="4" borderId="0" xfId="0" applyNumberFormat="1" applyFont="1" applyFill="1" applyAlignment="1">
      <alignment wrapText="1"/>
    </xf>
    <xf numFmtId="3" fontId="19" fillId="4" borderId="0" xfId="0" applyNumberFormat="1" applyFont="1" applyFill="1" applyAlignment="1">
      <alignment wrapText="1"/>
    </xf>
    <xf numFmtId="3" fontId="20" fillId="4" borderId="0" xfId="0" applyNumberFormat="1" applyFont="1" applyFill="1" applyAlignment="1">
      <alignment wrapText="1"/>
    </xf>
    <xf numFmtId="3" fontId="16" fillId="4" borderId="8" xfId="0" applyNumberFormat="1" applyFont="1" applyFill="1" applyBorder="1" applyAlignment="1">
      <alignment horizontal="right" wrapText="1"/>
    </xf>
    <xf numFmtId="3" fontId="16" fillId="4" borderId="10" xfId="0" applyNumberFormat="1" applyFont="1" applyFill="1" applyBorder="1" applyAlignment="1">
      <alignment horizontal="right" wrapText="1"/>
    </xf>
    <xf numFmtId="0" fontId="16" fillId="4" borderId="11" xfId="0" applyFont="1" applyFill="1" applyBorder="1" applyAlignment="1">
      <alignment horizontal="right" wrapText="1"/>
    </xf>
    <xf numFmtId="49" fontId="16" fillId="4" borderId="8" xfId="0" applyNumberFormat="1" applyFont="1" applyFill="1" applyBorder="1" applyAlignment="1">
      <alignment horizontal="left" vertical="top" wrapText="1"/>
    </xf>
    <xf numFmtId="3" fontId="17" fillId="4" borderId="8" xfId="0" applyNumberFormat="1" applyFont="1" applyFill="1" applyBorder="1" applyAlignment="1">
      <alignment horizontal="right" wrapText="1"/>
    </xf>
    <xf numFmtId="0" fontId="16" fillId="4" borderId="0" xfId="0" applyFont="1" applyFill="1" applyAlignment="1">
      <alignment horizontal="right" wrapText="1"/>
    </xf>
    <xf numFmtId="49" fontId="16" fillId="4" borderId="0" xfId="0" applyNumberFormat="1" applyFont="1" applyFill="1" applyAlignment="1">
      <alignment horizontal="left" vertical="top" wrapText="1"/>
    </xf>
    <xf numFmtId="3" fontId="17" fillId="4" borderId="0" xfId="0" applyNumberFormat="1" applyFont="1" applyFill="1" applyAlignment="1">
      <alignment horizontal="right" wrapText="1"/>
    </xf>
    <xf numFmtId="3" fontId="16" fillId="4" borderId="0" xfId="0" applyNumberFormat="1" applyFont="1" applyFill="1" applyAlignment="1">
      <alignment horizontal="right" wrapText="1"/>
    </xf>
    <xf numFmtId="0" fontId="21" fillId="6" borderId="4" xfId="0" applyFont="1" applyFill="1" applyBorder="1" applyAlignment="1">
      <alignment horizontal="left" wrapText="1" readingOrder="1"/>
    </xf>
    <xf numFmtId="3" fontId="21" fillId="6" borderId="4" xfId="0" applyNumberFormat="1" applyFont="1" applyFill="1" applyBorder="1" applyAlignment="1">
      <alignment horizontal="center" wrapText="1" readingOrder="1"/>
    </xf>
    <xf numFmtId="3" fontId="22" fillId="6" borderId="4" xfId="0" applyNumberFormat="1" applyFont="1" applyFill="1" applyBorder="1" applyAlignment="1">
      <alignment horizontal="center" wrapText="1" readingOrder="1"/>
    </xf>
    <xf numFmtId="3" fontId="16" fillId="4" borderId="9" xfId="0" applyNumberFormat="1" applyFont="1" applyFill="1" applyBorder="1" applyAlignment="1">
      <alignment horizontal="right" wrapText="1"/>
    </xf>
    <xf numFmtId="2" fontId="0" fillId="0" borderId="0" xfId="1" applyNumberFormat="1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3" fontId="8" fillId="0" borderId="0" xfId="0" applyNumberFormat="1" applyFont="1"/>
    <xf numFmtId="3" fontId="8" fillId="0" borderId="0" xfId="0" applyNumberFormat="1" applyFont="1" applyAlignment="1">
      <alignment horizontal="right" readingOrder="1"/>
    </xf>
    <xf numFmtId="0" fontId="3" fillId="10" borderId="0" xfId="0" applyFont="1" applyFill="1"/>
    <xf numFmtId="0" fontId="5" fillId="10" borderId="0" xfId="0" applyFont="1" applyFill="1"/>
    <xf numFmtId="165" fontId="3" fillId="5" borderId="2" xfId="0" applyNumberFormat="1" applyFont="1" applyFill="1" applyBorder="1" applyAlignment="1">
      <alignment horizontal="right"/>
    </xf>
    <xf numFmtId="1" fontId="17" fillId="9" borderId="8" xfId="0" applyNumberFormat="1" applyFont="1" applyFill="1" applyBorder="1" applyAlignment="1">
      <alignment horizontal="right" wrapText="1"/>
    </xf>
    <xf numFmtId="0" fontId="3" fillId="2" borderId="0" xfId="0" applyFont="1" applyFill="1" applyAlignment="1">
      <alignment horizontal="center" vertical="top"/>
    </xf>
    <xf numFmtId="0" fontId="23" fillId="11" borderId="12" xfId="0" applyFont="1" applyFill="1" applyBorder="1" applyAlignment="1">
      <alignment horizontal="right"/>
    </xf>
    <xf numFmtId="167" fontId="24" fillId="0" borderId="13" xfId="0" applyNumberFormat="1" applyFont="1" applyBorder="1"/>
    <xf numFmtId="168" fontId="24" fillId="0" borderId="13" xfId="0" applyNumberFormat="1" applyFont="1" applyBorder="1"/>
    <xf numFmtId="15" fontId="0" fillId="0" borderId="0" xfId="0" applyNumberFormat="1"/>
    <xf numFmtId="0" fontId="18" fillId="0" borderId="0" xfId="0" applyFont="1" applyAlignment="1" applyProtection="1">
      <alignment horizontal="right"/>
      <protection locked="0"/>
    </xf>
    <xf numFmtId="2" fontId="0" fillId="0" borderId="0" xfId="0" applyNumberFormat="1" applyProtection="1">
      <protection locked="0"/>
    </xf>
    <xf numFmtId="15" fontId="0" fillId="0" borderId="0" xfId="0" applyNumberFormat="1" applyProtection="1">
      <protection locked="0"/>
    </xf>
    <xf numFmtId="0" fontId="25" fillId="0" borderId="0" xfId="2"/>
    <xf numFmtId="165" fontId="5" fillId="4" borderId="2" xfId="0" applyNumberFormat="1" applyFont="1" applyFill="1" applyBorder="1" applyAlignment="1">
      <alignment horizontal="right"/>
    </xf>
    <xf numFmtId="165" fontId="5" fillId="0" borderId="2" xfId="0" applyNumberFormat="1" applyFont="1" applyBorder="1" applyAlignment="1">
      <alignment horizontal="right"/>
    </xf>
    <xf numFmtId="165" fontId="5" fillId="0" borderId="0" xfId="0" applyNumberFormat="1" applyFont="1" applyAlignment="1">
      <alignment horizontal="right"/>
    </xf>
    <xf numFmtId="0" fontId="26" fillId="0" borderId="0" xfId="0" applyFont="1"/>
    <xf numFmtId="0" fontId="27" fillId="0" borderId="0" xfId="0" applyFont="1"/>
    <xf numFmtId="0" fontId="28" fillId="2" borderId="14" xfId="0" applyFont="1" applyFill="1" applyBorder="1" applyAlignment="1">
      <alignment horizontal="right" vertical="top"/>
    </xf>
    <xf numFmtId="169" fontId="28" fillId="2" borderId="14" xfId="0" applyNumberFormat="1" applyFont="1" applyFill="1" applyBorder="1" applyAlignment="1">
      <alignment horizontal="center" vertical="top"/>
    </xf>
    <xf numFmtId="0" fontId="0" fillId="0" borderId="0" xfId="0" applyAlignment="1">
      <alignment horizontal="left" wrapText="1" indent="2"/>
    </xf>
    <xf numFmtId="170" fontId="0" fillId="0" borderId="0" xfId="0" applyNumberFormat="1" applyAlignment="1">
      <alignment horizontal="right"/>
    </xf>
    <xf numFmtId="0" fontId="28" fillId="0" borderId="0" xfId="0" applyFont="1" applyAlignment="1">
      <alignment horizontal="left" wrapText="1" indent="3"/>
    </xf>
    <xf numFmtId="170" fontId="28" fillId="0" borderId="2" xfId="0" applyNumberFormat="1" applyFont="1" applyBorder="1" applyAlignment="1">
      <alignment horizontal="right"/>
    </xf>
    <xf numFmtId="0" fontId="0" fillId="0" borderId="0" xfId="0" applyAlignment="1">
      <alignment horizontal="left" wrapText="1" indent="3"/>
    </xf>
    <xf numFmtId="0" fontId="28" fillId="0" borderId="0" xfId="0" applyFont="1" applyAlignment="1">
      <alignment horizontal="left" wrapText="1" indent="5"/>
    </xf>
    <xf numFmtId="0" fontId="28" fillId="0" borderId="0" xfId="0" applyFont="1" applyAlignment="1">
      <alignment horizontal="left" wrapText="1" indent="2"/>
    </xf>
    <xf numFmtId="10" fontId="5" fillId="0" borderId="0" xfId="1" quotePrefix="1" applyNumberFormat="1" applyFont="1" applyAlignment="1">
      <alignment horizontal="center" vertical="center"/>
    </xf>
    <xf numFmtId="170" fontId="28" fillId="0" borderId="0" xfId="0" applyNumberFormat="1" applyFont="1" applyAlignment="1">
      <alignment horizontal="right"/>
    </xf>
    <xf numFmtId="170" fontId="0" fillId="0" borderId="0" xfId="0" applyNumberFormat="1"/>
    <xf numFmtId="3" fontId="20" fillId="0" borderId="0" xfId="0" applyNumberFormat="1" applyFont="1" applyAlignment="1">
      <alignment horizontal="right" wrapText="1"/>
    </xf>
    <xf numFmtId="3" fontId="11" fillId="0" borderId="0" xfId="0" applyNumberFormat="1" applyFont="1" applyAlignment="1">
      <alignment horizontal="right" wrapText="1"/>
    </xf>
    <xf numFmtId="0" fontId="30" fillId="0" borderId="0" xfId="0" applyFont="1"/>
    <xf numFmtId="3" fontId="20" fillId="5" borderId="0" xfId="0" applyNumberFormat="1" applyFont="1" applyFill="1" applyAlignment="1">
      <alignment horizontal="right" wrapText="1"/>
    </xf>
    <xf numFmtId="1" fontId="0" fillId="0" borderId="0" xfId="0" applyNumberFormat="1"/>
    <xf numFmtId="49" fontId="18" fillId="4" borderId="15" xfId="0" applyNumberFormat="1" applyFont="1" applyFill="1" applyBorder="1" applyAlignment="1">
      <alignment wrapText="1"/>
    </xf>
    <xf numFmtId="49" fontId="11" fillId="4" borderId="15" xfId="0" applyNumberFormat="1" applyFont="1" applyFill="1" applyBorder="1" applyAlignment="1">
      <alignment wrapText="1"/>
    </xf>
    <xf numFmtId="49" fontId="11" fillId="4" borderId="16" xfId="0" applyNumberFormat="1" applyFont="1" applyFill="1" applyBorder="1" applyAlignment="1">
      <alignment wrapText="1"/>
    </xf>
    <xf numFmtId="49" fontId="18" fillId="4" borderId="17" xfId="0" applyNumberFormat="1" applyFont="1" applyFill="1" applyBorder="1" applyAlignment="1">
      <alignment wrapText="1"/>
    </xf>
    <xf numFmtId="4" fontId="18" fillId="9" borderId="8" xfId="0" applyNumberFormat="1" applyFont="1" applyFill="1" applyBorder="1" applyAlignment="1">
      <alignment horizontal="right" wrapText="1"/>
    </xf>
    <xf numFmtId="171" fontId="18" fillId="9" borderId="8" xfId="0" applyNumberFormat="1" applyFont="1" applyFill="1" applyBorder="1" applyAlignment="1">
      <alignment horizontal="right" wrapText="1"/>
    </xf>
    <xf numFmtId="2" fontId="11" fillId="4" borderId="15" xfId="0" applyNumberFormat="1" applyFont="1" applyFill="1" applyBorder="1" applyAlignment="1">
      <alignment wrapText="1"/>
    </xf>
    <xf numFmtId="171" fontId="18" fillId="9" borderId="18" xfId="0" applyNumberFormat="1" applyFont="1" applyFill="1" applyBorder="1" applyAlignment="1">
      <alignment horizontal="right" wrapText="1"/>
    </xf>
    <xf numFmtId="0" fontId="31" fillId="6" borderId="4" xfId="0" applyFont="1" applyFill="1" applyBorder="1" applyAlignment="1">
      <alignment horizontal="left" wrapText="1" readingOrder="1"/>
    </xf>
    <xf numFmtId="3" fontId="31" fillId="6" borderId="4" xfId="0" applyNumberFormat="1" applyFont="1" applyFill="1" applyBorder="1" applyAlignment="1">
      <alignment horizontal="center" wrapText="1" readingOrder="1"/>
    </xf>
    <xf numFmtId="0" fontId="31" fillId="6" borderId="4" xfId="0" applyFont="1" applyFill="1" applyBorder="1" applyAlignment="1">
      <alignment horizontal="center" wrapText="1" readingOrder="1"/>
    </xf>
    <xf numFmtId="3" fontId="31" fillId="6" borderId="19" xfId="0" applyNumberFormat="1" applyFont="1" applyFill="1" applyBorder="1" applyAlignment="1">
      <alignment horizontal="center" wrapText="1" readingOrder="1"/>
    </xf>
    <xf numFmtId="172" fontId="11" fillId="0" borderId="0" xfId="3" applyNumberFormat="1" applyProtection="1">
      <protection locked="0"/>
    </xf>
    <xf numFmtId="2" fontId="11" fillId="0" borderId="0" xfId="3" applyNumberFormat="1" applyProtection="1">
      <protection locked="0"/>
    </xf>
    <xf numFmtId="0" fontId="18" fillId="0" borderId="0" xfId="3" applyFont="1" applyAlignment="1" applyProtection="1">
      <alignment horizontal="right"/>
      <protection locked="0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10" fontId="0" fillId="0" borderId="0" xfId="0" applyNumberFormat="1"/>
    <xf numFmtId="1" fontId="0" fillId="0" borderId="0" xfId="1" applyNumberFormat="1" applyFont="1"/>
    <xf numFmtId="173" fontId="0" fillId="0" borderId="0" xfId="0" applyNumberFormat="1" applyAlignment="1">
      <alignment horizontal="right"/>
    </xf>
    <xf numFmtId="10" fontId="0" fillId="12" borderId="0" xfId="0" applyNumberFormat="1" applyFill="1"/>
    <xf numFmtId="2" fontId="5" fillId="12" borderId="0" xfId="0" applyNumberFormat="1" applyFont="1" applyFill="1"/>
    <xf numFmtId="49" fontId="11" fillId="12" borderId="5" xfId="0" applyNumberFormat="1" applyFont="1" applyFill="1" applyBorder="1" applyAlignment="1">
      <alignment wrapText="1"/>
    </xf>
    <xf numFmtId="49" fontId="11" fillId="12" borderId="15" xfId="0" applyNumberFormat="1" applyFont="1" applyFill="1" applyBorder="1" applyAlignment="1">
      <alignment wrapText="1"/>
    </xf>
    <xf numFmtId="3" fontId="18" fillId="12" borderId="8" xfId="0" applyNumberFormat="1" applyFont="1" applyFill="1" applyBorder="1" applyAlignment="1">
      <alignment horizontal="right" wrapText="1"/>
    </xf>
    <xf numFmtId="0" fontId="3" fillId="12" borderId="0" xfId="0" applyFont="1" applyFill="1" applyAlignment="1">
      <alignment horizontal="left" wrapText="1" indent="2"/>
    </xf>
    <xf numFmtId="165" fontId="3" fillId="12" borderId="2" xfId="0" applyNumberFormat="1" applyFont="1" applyFill="1" applyBorder="1" applyAlignment="1">
      <alignment horizontal="right"/>
    </xf>
    <xf numFmtId="9" fontId="0" fillId="0" borderId="0" xfId="0" applyNumberFormat="1"/>
    <xf numFmtId="0" fontId="2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4">
    <cellStyle name="Hyperlink" xfId="2" builtinId="8"/>
    <cellStyle name="Normal" xfId="0" builtinId="0"/>
    <cellStyle name="Normal 2" xfId="3" xr:uid="{A860034A-991C-407E-B408-FB1FCEC77DD5}"/>
    <cellStyle name="Percent" xfId="1" builtinId="5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Margins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'Profit Margin'!$B$24</c:f>
              <c:strCache>
                <c:ptCount val="1"/>
                <c:pt idx="0">
                  <c:v>Gross Profit Margin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'Profit Margin'!$A$25:$A$29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Margin'!$B$25:$B$29</c:f>
              <c:numCache>
                <c:formatCode>0.00%</c:formatCode>
                <c:ptCount val="5"/>
                <c:pt idx="0">
                  <c:v>0.52169727488151663</c:v>
                </c:pt>
                <c:pt idx="1">
                  <c:v>0.51497207455756677</c:v>
                </c:pt>
                <c:pt idx="2">
                  <c:v>0.54077578051087982</c:v>
                </c:pt>
                <c:pt idx="3">
                  <c:v>0.54543030464635689</c:v>
                </c:pt>
                <c:pt idx="4">
                  <c:v>0.51970078506887873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D-4EE6-8309-083F88FC9DD8}"/>
            </c:ext>
          </c:extLst>
        </c:ser>
        <c:ser>
          <c:idx val="2"/>
          <c:order val="2"/>
          <c:tx>
            <c:strRef>
              <c:f>'Profit Margin'!$C$24</c:f>
              <c:strCache>
                <c:ptCount val="1"/>
                <c:pt idx="0">
                  <c:v>Operating Margin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'Profit Margin'!$A$25:$A$29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Margin'!$C$25:$C$29</c:f>
              <c:numCache>
                <c:formatCode>0.00%</c:formatCode>
                <c:ptCount val="5"/>
                <c:pt idx="0">
                  <c:v>0.23311611374407584</c:v>
                </c:pt>
                <c:pt idx="1">
                  <c:v>0.24022609514837495</c:v>
                </c:pt>
                <c:pt idx="2">
                  <c:v>0.25701671397035636</c:v>
                </c:pt>
                <c:pt idx="3">
                  <c:v>0.23485100993267116</c:v>
                </c:pt>
                <c:pt idx="4">
                  <c:v>0.17589986668641683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D-4EE6-8309-083F88FC9DD8}"/>
            </c:ext>
          </c:extLst>
        </c:ser>
        <c:ser>
          <c:idx val="3"/>
          <c:order val="3"/>
          <c:tx>
            <c:strRef>
              <c:f>'Profit Margin'!$D$24</c:f>
              <c:strCache>
                <c:ptCount val="1"/>
                <c:pt idx="0">
                  <c:v>Net Income Margin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'Profit Margin'!$A$25:$A$29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Margin'!$D$25:$D$29</c:f>
              <c:numCache>
                <c:formatCode>0.00%</c:formatCode>
                <c:ptCount val="5"/>
                <c:pt idx="0">
                  <c:v>0.15499111374407584</c:v>
                </c:pt>
                <c:pt idx="1">
                  <c:v>0.16990781239485903</c:v>
                </c:pt>
                <c:pt idx="2">
                  <c:v>0.17420372122358876</c:v>
                </c:pt>
                <c:pt idx="3">
                  <c:v>0.15498966735550962</c:v>
                </c:pt>
                <c:pt idx="4">
                  <c:v>9.7244852614427488E-2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3D-4EE6-8309-083F88FC9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777616"/>
        <c:axId val="6595925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'Profit Margin'!$A$24</c15:sqref>
                        </c15:formulaRef>
                      </c:ext>
                    </c:extLst>
                    <c:strCache>
                      <c:ptCount val="1"/>
                      <c:pt idx="0">
                        <c:v>Year(Monsanto)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'Profit Margin'!$A$25:$A$29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2012</c:v>
                      </c:pt>
                      <c:pt idx="1">
                        <c:v>2013</c:v>
                      </c:pt>
                      <c:pt idx="2">
                        <c:v>2014</c:v>
                      </c:pt>
                      <c:pt idx="3">
                        <c:v>2015</c:v>
                      </c:pt>
                      <c:pt idx="4">
                        <c:v>2016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'Profit Margin'!$A$25:$A$29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2012</c:v>
                      </c:pt>
                      <c:pt idx="1">
                        <c:v>2013</c:v>
                      </c:pt>
                      <c:pt idx="2">
                        <c:v>2014</c:v>
                      </c:pt>
                      <c:pt idx="3">
                        <c:v>2015</c:v>
                      </c:pt>
                      <c:pt idx="4">
                        <c:v>2016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73D-4EE6-8309-083F88FC9DD8}"/>
                  </c:ext>
                </c:extLst>
              </c15:ser>
            </c15:filteredBarSeries>
          </c:ext>
        </c:extLst>
      </c:barChart>
      <c:catAx>
        <c:axId val="6217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92592"/>
        <c:crosses val="autoZero"/>
        <c:auto val="1"/>
        <c:lblAlgn val="ctr"/>
        <c:lblOffset val="100"/>
        <c:noMultiLvlLbl val="0"/>
      </c:catAx>
      <c:valAx>
        <c:axId val="6595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Earnings Per Share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'Profit Margin'!$D$30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Margin'!$A$31:$A$35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Margin'!$D$31:$D$35</c:f>
              <c:numCache>
                <c:formatCode>0.00</c:formatCode>
                <c:ptCount val="5"/>
                <c:pt idx="0">
                  <c:v>2.4583411346189852</c:v>
                </c:pt>
                <c:pt idx="1">
                  <c:v>4.3563799887577286</c:v>
                </c:pt>
                <c:pt idx="2">
                  <c:v>5.3186982476410556</c:v>
                </c:pt>
                <c:pt idx="3">
                  <c:v>5.2946110295659468</c:v>
                </c:pt>
                <c:pt idx="4">
                  <c:v>4.7278066410661852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C-4BC7-B3D0-DDA5DA2EEF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07282128"/>
        <c:axId val="663061280"/>
      </c:barChart>
      <c:catAx>
        <c:axId val="130728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1280"/>
        <c:crosses val="autoZero"/>
        <c:auto val="1"/>
        <c:lblAlgn val="ctr"/>
        <c:lblOffset val="100"/>
        <c:noMultiLvlLbl val="0"/>
      </c:catAx>
      <c:valAx>
        <c:axId val="6630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28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Comprehensive Income(%</a:t>
            </a:r>
            <a:r>
              <a:rPr lang="en-US" baseline="0"/>
              <a:t> </a:t>
            </a:r>
            <a:r>
              <a:rPr lang="en-US"/>
              <a:t>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Margin'!$Q$23</c:f>
              <c:strCache>
                <c:ptCount val="1"/>
                <c:pt idx="0">
                  <c:v>Percentage Change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0"/>
                  <c:y val="-9.259259259259258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A3F-4ECB-9005-2D92901DA8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Margin'!$P$24:$P$28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Margin'!$Q$24:$Q$28</c:f>
              <c:numCache>
                <c:formatCode>0.00%</c:formatCode>
                <c:ptCount val="5"/>
                <c:pt idx="0">
                  <c:v>-0.46603927986906712</c:v>
                </c:pt>
                <c:pt idx="1">
                  <c:v>-0.51417624521072802</c:v>
                </c:pt>
                <c:pt idx="2">
                  <c:v>3.6309148264984228</c:v>
                </c:pt>
                <c:pt idx="3">
                  <c:v>-0.23160762942779292</c:v>
                </c:pt>
                <c:pt idx="4">
                  <c:v>-0.49778368794326239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F-4ECB-9005-2D92901DA8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07324528"/>
        <c:axId val="657606320"/>
      </c:barChart>
      <c:catAx>
        <c:axId val="13073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06320"/>
        <c:crosses val="autoZero"/>
        <c:auto val="1"/>
        <c:lblAlgn val="ctr"/>
        <c:lblOffset val="100"/>
        <c:noMultiLvlLbl val="0"/>
      </c:catAx>
      <c:valAx>
        <c:axId val="65760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Earnings</a:t>
            </a:r>
            <a:r>
              <a:rPr lang="en-US" baseline="0"/>
              <a:t> Per Share(in $)</a:t>
            </a:r>
            <a:endParaRPr lang="en-US"/>
          </a:p>
        </c:rich>
      </c:tx>
      <c:layout>
        <c:manualLayout>
          <c:xMode val="edge"/>
          <c:yMode val="edge"/>
          <c:x val="0.16245862884160756"/>
          <c:y val="5.19962707736506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'Profit Margin'!$D$30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Margin'!$A$31:$A$35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Margin'!$D$31:$D$35</c:f>
              <c:numCache>
                <c:formatCode>0.00</c:formatCode>
                <c:ptCount val="5"/>
                <c:pt idx="0">
                  <c:v>2.4583411346189852</c:v>
                </c:pt>
                <c:pt idx="1">
                  <c:v>4.3563799887577286</c:v>
                </c:pt>
                <c:pt idx="2">
                  <c:v>5.3186982476410556</c:v>
                </c:pt>
                <c:pt idx="3">
                  <c:v>5.2946110295659468</c:v>
                </c:pt>
                <c:pt idx="4">
                  <c:v>4.7278066410661852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E-41E1-9CB3-6C83C61C84D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33515024"/>
        <c:axId val="657654992"/>
      </c:lineChart>
      <c:catAx>
        <c:axId val="63351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54992"/>
        <c:crosses val="autoZero"/>
        <c:auto val="1"/>
        <c:lblAlgn val="ctr"/>
        <c:lblOffset val="100"/>
        <c:noMultiLvlLbl val="0"/>
      </c:catAx>
      <c:valAx>
        <c:axId val="6576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'Profit Margin'!$C$39</c:f>
              <c:strCache>
                <c:ptCount val="1"/>
                <c:pt idx="0">
                  <c:v>EBIT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'Profit Margin'!$A$40:$A$44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Margin'!$C$40:$C$44</c:f>
              <c:numCache>
                <c:formatCode>0.00%</c:formatCode>
                <c:ptCount val="5"/>
                <c:pt idx="0">
                  <c:v>0.23311611374407584</c:v>
                </c:pt>
                <c:pt idx="1">
                  <c:v>0.24022609514837495</c:v>
                </c:pt>
                <c:pt idx="2">
                  <c:v>0.25701671397035636</c:v>
                </c:pt>
                <c:pt idx="3">
                  <c:v>0.23485100993267116</c:v>
                </c:pt>
                <c:pt idx="4">
                  <c:v>0.17589986668641683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2-4215-AA42-91636CE00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54864"/>
        <c:axId val="659631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'Profit Margin'!$A$39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'Profit Margin'!$A$40:$A$44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2012</c:v>
                      </c:pt>
                      <c:pt idx="1">
                        <c:v>2013</c:v>
                      </c:pt>
                      <c:pt idx="2">
                        <c:v>2014</c:v>
                      </c:pt>
                      <c:pt idx="3">
                        <c:v>2015</c:v>
                      </c:pt>
                      <c:pt idx="4">
                        <c:v>2016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'Profit Margin'!$A$40:$A$44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2012</c:v>
                      </c:pt>
                      <c:pt idx="1">
                        <c:v>2013</c:v>
                      </c:pt>
                      <c:pt idx="2">
                        <c:v>2014</c:v>
                      </c:pt>
                      <c:pt idx="3">
                        <c:v>2015</c:v>
                      </c:pt>
                      <c:pt idx="4">
                        <c:v>2016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692-4215-AA42-91636CE00EA6}"/>
                  </c:ext>
                </c:extLst>
              </c15:ser>
            </c15:filteredLineSeries>
          </c:ext>
        </c:extLst>
      </c:lineChart>
      <c:catAx>
        <c:axId val="63445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31696"/>
        <c:crosses val="autoZero"/>
        <c:auto val="1"/>
        <c:lblAlgn val="ctr"/>
        <c:lblOffset val="100"/>
        <c:noMultiLvlLbl val="0"/>
      </c:catAx>
      <c:valAx>
        <c:axId val="6596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5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'Profit Margin'!$A$40:$A$44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Margin'!$A$40:$A$44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Margin'!$B$40:$B$44</c:f>
              <c:numCache>
                <c:formatCode>#,##0</c:formatCode>
                <c:ptCount val="5"/>
                <c:pt idx="0">
                  <c:v>3148</c:v>
                </c:pt>
                <c:pt idx="1">
                  <c:v>3570</c:v>
                </c:pt>
                <c:pt idx="2">
                  <c:v>4075</c:v>
                </c:pt>
                <c:pt idx="3">
                  <c:v>3523</c:v>
                </c:pt>
                <c:pt idx="4">
                  <c:v>2375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A-42E5-ACE4-613CE4F3CB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8907664"/>
        <c:axId val="659634608"/>
      </c:barChart>
      <c:catAx>
        <c:axId val="45890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34608"/>
        <c:crosses val="autoZero"/>
        <c:auto val="1"/>
        <c:lblAlgn val="ctr"/>
        <c:lblOffset val="100"/>
        <c:noMultiLvlLbl val="0"/>
      </c:catAx>
      <c:valAx>
        <c:axId val="65963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0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SYNGENTA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'Profit Margin'!$G$24</c:f>
              <c:strCache>
                <c:ptCount val="1"/>
                <c:pt idx="0">
                  <c:v>Gross Profit Margin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Margin'!$F$25:$F$29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Margin'!$G$25:$G$29</c:f>
              <c:numCache>
                <c:formatCode>0.00%</c:formatCode>
                <c:ptCount val="5"/>
                <c:pt idx="0">
                  <c:v>0.49140966061118152</c:v>
                </c:pt>
                <c:pt idx="1">
                  <c:v>0.4562908496732026</c:v>
                </c:pt>
                <c:pt idx="2">
                  <c:v>0.45870225981234308</c:v>
                </c:pt>
                <c:pt idx="3">
                  <c:v>0.47490865707255236</c:v>
                </c:pt>
                <c:pt idx="4">
                  <c:v>0.49124315871774826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1-4215-A857-8C06C37E54BD}"/>
            </c:ext>
          </c:extLst>
        </c:ser>
        <c:ser>
          <c:idx val="1"/>
          <c:order val="1"/>
          <c:tx>
            <c:strRef>
              <c:f>'Profit Margin'!$H$24</c:f>
              <c:strCache>
                <c:ptCount val="1"/>
                <c:pt idx="0">
                  <c:v>Operating Margin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Margin'!$F$25:$F$29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Margin'!$H$25:$H$29</c:f>
              <c:numCache>
                <c:formatCode>0.00%</c:formatCode>
                <c:ptCount val="5"/>
                <c:pt idx="0">
                  <c:v>0.15885086607520069</c:v>
                </c:pt>
                <c:pt idx="1">
                  <c:v>0.142020697167756</c:v>
                </c:pt>
                <c:pt idx="2">
                  <c:v>0.13909078895202853</c:v>
                </c:pt>
                <c:pt idx="3">
                  <c:v>0.13727537096413392</c:v>
                </c:pt>
                <c:pt idx="4">
                  <c:v>0.1287724784988272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1-4215-A857-8C06C37E54BD}"/>
            </c:ext>
          </c:extLst>
        </c:ser>
        <c:ser>
          <c:idx val="2"/>
          <c:order val="2"/>
          <c:tx>
            <c:strRef>
              <c:f>'Profit Margin'!$I$24</c:f>
              <c:strCache>
                <c:ptCount val="1"/>
                <c:pt idx="0">
                  <c:v>Net Income Margin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Margin'!$F$25:$F$29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'Profit Margin'!$I$25:$I$29</c:f>
              <c:numCache>
                <c:formatCode>0.00%</c:formatCode>
                <c:ptCount val="5"/>
                <c:pt idx="0">
                  <c:v>0.13026334319109983</c:v>
                </c:pt>
                <c:pt idx="1">
                  <c:v>0.11226851851851852</c:v>
                </c:pt>
                <c:pt idx="2">
                  <c:v>0.10717589533500727</c:v>
                </c:pt>
                <c:pt idx="3">
                  <c:v>0.1002162403996719</c:v>
                </c:pt>
                <c:pt idx="4">
                  <c:v>9.2337763878029708E-2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D1-4215-A857-8C06C37E54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92661392"/>
        <c:axId val="1971530528"/>
      </c:barChart>
      <c:catAx>
        <c:axId val="179266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530528"/>
        <c:crosses val="autoZero"/>
        <c:auto val="1"/>
        <c:lblAlgn val="ctr"/>
        <c:lblOffset val="100"/>
        <c:noMultiLvlLbl val="0"/>
      </c:catAx>
      <c:valAx>
        <c:axId val="19715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6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DuPont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'Profit Margin'!$G$32</c:f>
              <c:strCache>
                <c:ptCount val="1"/>
                <c:pt idx="0">
                  <c:v>Gross Profit Margin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Margin'!$F$33:$F$39</c:f>
              <c:numCache>
                <c:formatCode>General</c:formatCod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5">
                  <c:v>2015</c:v>
                </c:pt>
                <c:pt idx="6">
                  <c:v>2016</c:v>
                </c:pt>
              </c:numCache>
            </c:numRef>
          </c:cat>
          <c:val>
            <c:numRef>
              <c:f>'Profit Margin'!$G$33:$G$39</c:f>
              <c:numCache>
                <c:formatCode>0.00%</c:formatCode>
                <c:ptCount val="7"/>
                <c:pt idx="0">
                  <c:v>0.38130529702401472</c:v>
                </c:pt>
                <c:pt idx="1">
                  <c:v>0.36900430962108915</c:v>
                </c:pt>
                <c:pt idx="2">
                  <c:v>0.40072519890164049</c:v>
                </c:pt>
                <c:pt idx="5">
                  <c:v>0.39864703541583763</c:v>
                </c:pt>
                <c:pt idx="6">
                  <c:v>0.41168577701878506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3-459F-AA54-4DEC599A64C5}"/>
            </c:ext>
          </c:extLst>
        </c:ser>
        <c:ser>
          <c:idx val="1"/>
          <c:order val="1"/>
          <c:tx>
            <c:strRef>
              <c:f>'Profit Margin'!$H$32</c:f>
              <c:strCache>
                <c:ptCount val="1"/>
                <c:pt idx="0">
                  <c:v>Operating Margin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Margin'!$F$33:$F$39</c:f>
              <c:numCache>
                <c:formatCode>General</c:formatCod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5">
                  <c:v>2015</c:v>
                </c:pt>
                <c:pt idx="6">
                  <c:v>2016</c:v>
                </c:pt>
              </c:numCache>
            </c:numRef>
          </c:cat>
          <c:val>
            <c:numRef>
              <c:f>'Profit Margin'!$H$33:$H$39</c:f>
              <c:numCache>
                <c:formatCode>0.00%</c:formatCode>
                <c:ptCount val="7"/>
                <c:pt idx="0">
                  <c:v>8.8705044237619213E-2</c:v>
                </c:pt>
                <c:pt idx="1">
                  <c:v>9.7638103766720774E-2</c:v>
                </c:pt>
                <c:pt idx="2">
                  <c:v>0.15183411955220727</c:v>
                </c:pt>
                <c:pt idx="5">
                  <c:v>0.10310385992837247</c:v>
                </c:pt>
                <c:pt idx="6">
                  <c:v>0.13275595673741564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E3-459F-AA54-4DEC599A64C5}"/>
            </c:ext>
          </c:extLst>
        </c:ser>
        <c:ser>
          <c:idx val="2"/>
          <c:order val="2"/>
          <c:tx>
            <c:strRef>
              <c:f>'Profit Margin'!$I$32</c:f>
              <c:strCache>
                <c:ptCount val="1"/>
                <c:pt idx="0">
                  <c:v>Net Income Margin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'Profit Margin'!$F$33:$F$39</c:f>
              <c:numCache>
                <c:formatCode>General</c:formatCod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5">
                  <c:v>2015</c:v>
                </c:pt>
                <c:pt idx="6">
                  <c:v>2016</c:v>
                </c:pt>
              </c:numCache>
            </c:numRef>
          </c:cat>
          <c:val>
            <c:numRef>
              <c:f>'Profit Margin'!$I$33:$I$39</c:f>
              <c:numCache>
                <c:formatCode>0.00%</c:formatCode>
                <c:ptCount val="7"/>
                <c:pt idx="0">
                  <c:v>7.9857520395266002E-2</c:v>
                </c:pt>
                <c:pt idx="1">
                  <c:v>0.13606089438629876</c:v>
                </c:pt>
                <c:pt idx="2">
                  <c:v>0.12800112652256565</c:v>
                </c:pt>
                <c:pt idx="5">
                  <c:v>7.7954635893354551E-2</c:v>
                </c:pt>
                <c:pt idx="6">
                  <c:v>0.10266731723184516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E3-459F-AA54-4DEC599A64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58046752"/>
        <c:axId val="1971581696"/>
      </c:barChart>
      <c:catAx>
        <c:axId val="165804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581696"/>
        <c:crosses val="autoZero"/>
        <c:auto val="1"/>
        <c:lblAlgn val="ctr"/>
        <c:lblOffset val="100"/>
        <c:noMultiLvlLbl val="0"/>
      </c:catAx>
      <c:valAx>
        <c:axId val="19715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04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'Financial Ratio'!$D$2</c:f>
              <c:strCache>
                <c:ptCount val="1"/>
                <c:pt idx="0">
                  <c:v>Debt To Equity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Ratio'!$A$3:$A$7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Ratio'!$D$3:$D$7</c:f>
              <c:numCache>
                <c:formatCode>0.00</c:formatCode>
                <c:ptCount val="5"/>
                <c:pt idx="0">
                  <c:v>0.68029245596543697</c:v>
                </c:pt>
                <c:pt idx="1">
                  <c:v>0.62350722815839099</c:v>
                </c:pt>
                <c:pt idx="2">
                  <c:v>1.7695223654283547</c:v>
                </c:pt>
                <c:pt idx="3">
                  <c:v>2.1291934332619555</c:v>
                </c:pt>
                <c:pt idx="4">
                  <c:v>3.3423542354235423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4-4281-BE8E-75E3CD64A0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68128911"/>
        <c:axId val="1061602751"/>
      </c:barChart>
      <c:catAx>
        <c:axId val="106812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02751"/>
        <c:crosses val="autoZero"/>
        <c:auto val="1"/>
        <c:lblAlgn val="ctr"/>
        <c:lblOffset val="100"/>
        <c:noMultiLvlLbl val="0"/>
      </c:catAx>
      <c:valAx>
        <c:axId val="106160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12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'Financial Ratio'!$J$2</c:f>
              <c:strCache>
                <c:ptCount val="1"/>
                <c:pt idx="0">
                  <c:v>Equity to Asset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Ratio'!$G$3:$G$7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Ratio'!$J$3:$J$7</c:f>
              <c:numCache>
                <c:formatCode>0.00</c:formatCode>
                <c:ptCount val="5"/>
                <c:pt idx="0">
                  <c:v>0.59513449367088611</c:v>
                </c:pt>
                <c:pt idx="1">
                  <c:v>0.61595044521873787</c:v>
                </c:pt>
                <c:pt idx="2">
                  <c:v>0.36003821482189163</c:v>
                </c:pt>
                <c:pt idx="3">
                  <c:v>0.31957116788321166</c:v>
                </c:pt>
                <c:pt idx="4">
                  <c:v>0.23028982569922984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A7-42D9-936A-34AA5F78B2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68171711"/>
        <c:axId val="1059967647"/>
      </c:barChart>
      <c:catAx>
        <c:axId val="106817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967647"/>
        <c:crosses val="autoZero"/>
        <c:auto val="1"/>
        <c:lblAlgn val="ctr"/>
        <c:lblOffset val="100"/>
        <c:noMultiLvlLbl val="0"/>
      </c:catAx>
      <c:valAx>
        <c:axId val="105996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17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'Financial Ratio'!$Q$2</c:f>
              <c:strCache>
                <c:ptCount val="1"/>
                <c:pt idx="0">
                  <c:v>Return On Equity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Ratio'!$N$3:$N$7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Ratio'!$Q$3:$Q$7</c:f>
              <c:numCache>
                <c:formatCode>0.0000</c:formatCode>
                <c:ptCount val="5"/>
                <c:pt idx="0">
                  <c:v>0.17623779050185248</c:v>
                </c:pt>
                <c:pt idx="1">
                  <c:v>0.20392505249555806</c:v>
                </c:pt>
                <c:pt idx="2">
                  <c:v>0.2676097277395601</c:v>
                </c:pt>
                <c:pt idx="3">
                  <c:v>0.31168308867886585</c:v>
                </c:pt>
                <c:pt idx="4">
                  <c:v>0.22735930735930737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C-49E5-8D45-D9447CFC33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2558015"/>
        <c:axId val="1061566559"/>
      </c:barChart>
      <c:catAx>
        <c:axId val="104255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66559"/>
        <c:crosses val="autoZero"/>
        <c:auto val="1"/>
        <c:lblAlgn val="ctr"/>
        <c:lblOffset val="100"/>
        <c:noMultiLvlLbl val="0"/>
      </c:catAx>
      <c:valAx>
        <c:axId val="106156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5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'Financial Ratio'!$W$2</c:f>
              <c:strCache>
                <c:ptCount val="1"/>
                <c:pt idx="0">
                  <c:v>Asset Turn Over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Ratio'!$T$3:$T$7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Ratio'!$W$3:$W$7</c:f>
              <c:numCache>
                <c:formatCode>0.0000</c:formatCode>
                <c:ptCount val="5"/>
                <c:pt idx="0">
                  <c:v>0.66772151898734178</c:v>
                </c:pt>
                <c:pt idx="1">
                  <c:v>0.71917344173441733</c:v>
                </c:pt>
                <c:pt idx="2">
                  <c:v>0.72130476320458581</c:v>
                </c:pt>
                <c:pt idx="3">
                  <c:v>0.68435218978102186</c:v>
                </c:pt>
                <c:pt idx="4">
                  <c:v>0.68413052290231047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4-4E4F-BD02-C7308579FF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68202511"/>
        <c:axId val="1061599423"/>
      </c:barChart>
      <c:catAx>
        <c:axId val="106820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99423"/>
        <c:crosses val="autoZero"/>
        <c:auto val="1"/>
        <c:lblAlgn val="ctr"/>
        <c:lblOffset val="100"/>
        <c:noMultiLvlLbl val="0"/>
      </c:catAx>
      <c:valAx>
        <c:axId val="106159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20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'Financial Ratio'!$AD$2</c:f>
              <c:strCache>
                <c:ptCount val="1"/>
                <c:pt idx="0">
                  <c:v>Inventory turn over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Ratio'!$AA$3:$AA$7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Ratio'!$AD$3:$AD$7</c:f>
              <c:numCache>
                <c:formatCode>0.00</c:formatCode>
                <c:ptCount val="5"/>
                <c:pt idx="0">
                  <c:v>2.3790055248618787</c:v>
                </c:pt>
                <c:pt idx="1">
                  <c:v>2.4915312824058069</c:v>
                </c:pt>
                <c:pt idx="2">
                  <c:v>2.225244498777506</c:v>
                </c:pt>
                <c:pt idx="3">
                  <c:v>1.9227407302974764</c:v>
                </c:pt>
                <c:pt idx="4">
                  <c:v>1.925189253376874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85-495A-A5A8-7AD7C449FC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2564815"/>
        <c:axId val="1060010911"/>
      </c:barChart>
      <c:catAx>
        <c:axId val="104256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10911"/>
        <c:crosses val="autoZero"/>
        <c:auto val="1"/>
        <c:lblAlgn val="ctr"/>
        <c:lblOffset val="100"/>
        <c:noMultiLvlLbl val="0"/>
      </c:catAx>
      <c:valAx>
        <c:axId val="106001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6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'Financial Ratio'!$AQ$2</c:f>
              <c:strCache>
                <c:ptCount val="1"/>
                <c:pt idx="0">
                  <c:v>investing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'Financial Ratio'!$AN$3:$AN$7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Ratio'!$AQ$3:$AQ$7</c:f>
              <c:numCache>
                <c:formatCode>0.00</c:formatCode>
                <c:ptCount val="5"/>
                <c:pt idx="0">
                  <c:v>0.3389052769583743</c:v>
                </c:pt>
                <c:pt idx="1">
                  <c:v>0.2835766423357664</c:v>
                </c:pt>
                <c:pt idx="2">
                  <c:v>0.68598559266535686</c:v>
                </c:pt>
                <c:pt idx="3">
                  <c:v>0.32786357786357784</c:v>
                </c:pt>
                <c:pt idx="4">
                  <c:v>0.33384853168469864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E-4277-94AB-9326CF99C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8135311"/>
        <c:axId val="1062738703"/>
      </c:barChart>
      <c:catAx>
        <c:axId val="106813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38703"/>
        <c:crosses val="autoZero"/>
        <c:auto val="1"/>
        <c:lblAlgn val="ctr"/>
        <c:lblOffset val="100"/>
        <c:noMultiLvlLbl val="0"/>
      </c:catAx>
      <c:valAx>
        <c:axId val="106273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13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Operating Cash Flow Ratio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'Financial Ratio'!$AH$3:$AH$7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Ratio'!$AK$3:$AK$7</c:f>
              <c:numCache>
                <c:formatCode>0.00</c:formatCode>
                <c:ptCount val="5"/>
                <c:pt idx="0">
                  <c:v>0.72281449893390193</c:v>
                </c:pt>
                <c:pt idx="1">
                  <c:v>0.63191881918819193</c:v>
                </c:pt>
                <c:pt idx="2">
                  <c:v>0.59741784037558687</c:v>
                </c:pt>
                <c:pt idx="3">
                  <c:v>0.60034769171334745</c:v>
                </c:pt>
                <c:pt idx="4">
                  <c:v>0.38460395303908457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1C-4411-966C-401BF6BCD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6059823"/>
        <c:axId val="1062687535"/>
      </c:barChart>
      <c:catAx>
        <c:axId val="11360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687535"/>
        <c:crosses val="autoZero"/>
        <c:auto val="1"/>
        <c:lblAlgn val="ctr"/>
        <c:lblOffset val="100"/>
        <c:noMultiLvlLbl val="0"/>
      </c:catAx>
      <c:valAx>
        <c:axId val="10626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COGS</a:t>
            </a:r>
            <a:r>
              <a:rPr lang="en-IN" baseline="0"/>
              <a:t> rate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COGS rate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'Financial Ratio'!$AU$3:$AU$7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Ratio'!$AX$3:$AX$7</c:f>
              <c:numCache>
                <c:formatCode>0.00</c:formatCode>
                <c:ptCount val="5"/>
                <c:pt idx="0">
                  <c:v>0.47830272511848343</c:v>
                </c:pt>
                <c:pt idx="1">
                  <c:v>0.48502792544243323</c:v>
                </c:pt>
                <c:pt idx="2">
                  <c:v>0.45922421948912018</c:v>
                </c:pt>
                <c:pt idx="3">
                  <c:v>0.45456969535364311</c:v>
                </c:pt>
                <c:pt idx="4">
                  <c:v>0.48029921493112132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7-4088-9A51-C8B77E75A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902687"/>
        <c:axId val="1062729135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'Financial Ratio'!$AU$3:$AU$7</c15:sqref>
                        </c15:formulaRef>
                      </c:ext>
                    </c:extLst>
                    <c:strCache>
                      <c:ptCount val="5"/>
                      <c:pt idx="0">
                        <c:v>2012</c:v>
                      </c:pt>
                      <c:pt idx="1">
                        <c:v>2013</c:v>
                      </c:pt>
                      <c:pt idx="2">
                        <c:v>2014</c:v>
                      </c:pt>
                      <c:pt idx="3">
                        <c:v>2015</c:v>
                      </c:pt>
                      <c:pt idx="4">
                        <c:v>2016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'Financial Ratio'!$AU$3:$AU$7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2012</c:v>
                      </c:pt>
                      <c:pt idx="1">
                        <c:v>2013</c:v>
                      </c:pt>
                      <c:pt idx="2">
                        <c:v>2014</c:v>
                      </c:pt>
                      <c:pt idx="3">
                        <c:v>2015</c:v>
                      </c:pt>
                      <c:pt idx="4">
                        <c:v>2016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'Financial Ratio'!$AU$3:$AU$7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2012</c:v>
                      </c:pt>
                      <c:pt idx="1">
                        <c:v>2013</c:v>
                      </c:pt>
                      <c:pt idx="2">
                        <c:v>2014</c:v>
                      </c:pt>
                      <c:pt idx="3">
                        <c:v>2015</c:v>
                      </c:pt>
                      <c:pt idx="4">
                        <c:v>2016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857-4088-9A51-C8B77E75A2E8}"/>
                  </c:ext>
                </c:extLst>
              </c15:ser>
            </c15:filteredBarSeries>
          </c:ext>
        </c:extLst>
      </c:barChart>
      <c:catAx>
        <c:axId val="106090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29135"/>
        <c:crosses val="autoZero"/>
        <c:auto val="1"/>
        <c:lblAlgn val="ctr"/>
        <c:lblOffset val="100"/>
        <c:noMultiLvlLbl val="0"/>
      </c:catAx>
      <c:valAx>
        <c:axId val="106272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0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Return on Asset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'Financial Ratio'!$BG$10</c:f>
              <c:strCache>
                <c:ptCount val="1"/>
                <c:pt idx="0">
                  <c:v>Syngenta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'Financial Ratio'!$BD$11:$BD$15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Ratio'!$BG$11:$BG$15</c:f>
              <c:numCache>
                <c:formatCode>0.00%</c:formatCode>
                <c:ptCount val="5"/>
                <c:pt idx="0">
                  <c:v>9.5174400658503966E-2</c:v>
                </c:pt>
                <c:pt idx="1">
                  <c:v>8.1569054214483572E-2</c:v>
                </c:pt>
                <c:pt idx="2">
                  <c:v>8.138893070399919E-2</c:v>
                </c:pt>
                <c:pt idx="3">
                  <c:v>7.0822574695684246E-2</c:v>
                </c:pt>
                <c:pt idx="4">
                  <c:v>6.1936228235787705E-2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8-44E6-A13B-57E472F817F1}"/>
            </c:ext>
          </c:extLst>
        </c:ser>
        <c:ser>
          <c:idx val="1"/>
          <c:order val="1"/>
          <c:tx>
            <c:strRef>
              <c:f>'Financial Ratio'!$BG$18</c:f>
              <c:strCache>
                <c:ptCount val="1"/>
                <c:pt idx="0">
                  <c:v>DuPont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'Financial Ratio'!$BD$11:$BD$15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Ratio'!$BG$19:$BG$23</c:f>
              <c:numCache>
                <c:formatCode>0.00%</c:formatCode>
                <c:ptCount val="5"/>
                <c:pt idx="0">
                  <c:v>5.5757235403838826E-2</c:v>
                </c:pt>
                <c:pt idx="1">
                  <c:v>9.4409600186411383E-2</c:v>
                </c:pt>
                <c:pt idx="2">
                  <c:v>7.2014260249554374E-2</c:v>
                </c:pt>
                <c:pt idx="3">
                  <c:v>4.758781518729048E-2</c:v>
                </c:pt>
                <c:pt idx="4">
                  <c:v>6.3181863677309574E-2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48-44E6-A13B-57E472F817F1}"/>
            </c:ext>
          </c:extLst>
        </c:ser>
        <c:ser>
          <c:idx val="4"/>
          <c:order val="2"/>
          <c:tx>
            <c:strRef>
              <c:f>'Financial Ratio'!$BG$2</c:f>
              <c:strCache>
                <c:ptCount val="1"/>
                <c:pt idx="0">
                  <c:v>Monsanto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'Financial Ratio'!$BD$11:$BD$15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Ratio'!$BG$3:$BG$7</c:f>
              <c:numCache>
                <c:formatCode>0.00%</c:formatCode>
                <c:ptCount val="5"/>
                <c:pt idx="0">
                  <c:v>0.10349090189873418</c:v>
                </c:pt>
                <c:pt idx="1">
                  <c:v>0.12219318621757647</c:v>
                </c:pt>
                <c:pt idx="2">
                  <c:v>0.12565397388653837</c:v>
                </c:pt>
                <c:pt idx="3">
                  <c:v>0.10606751824817519</c:v>
                </c:pt>
                <c:pt idx="4">
                  <c:v>6.65281718686664E-2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48-44E6-A13B-57E472F81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485120"/>
        <c:axId val="482726592"/>
      </c:barChart>
      <c:catAx>
        <c:axId val="4854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26592"/>
        <c:crosses val="autoZero"/>
        <c:auto val="1"/>
        <c:lblAlgn val="ctr"/>
        <c:lblOffset val="100"/>
        <c:noMultiLvlLbl val="0"/>
      </c:catAx>
      <c:valAx>
        <c:axId val="4827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Change in Cash Required by Financing Activity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Ratio'!$BT$5:$BX$5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Ratio'!$BT$7:$BX$7</c:f>
              <c:numCache>
                <c:formatCode>0%</c:formatCode>
                <c:ptCount val="5"/>
                <c:pt idx="0">
                  <c:v>0.34837962962962965</c:v>
                </c:pt>
                <c:pt idx="1">
                  <c:v>0.27467811158798283</c:v>
                </c:pt>
                <c:pt idx="2">
                  <c:v>0.52121212121212124</c:v>
                </c:pt>
                <c:pt idx="3">
                  <c:v>-0.80965028773793712</c:v>
                </c:pt>
                <c:pt idx="4">
                  <c:v>7.7023255813953488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4-406A-B2B5-C6CC325B431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141872"/>
        <c:axId val="995444256"/>
      </c:lineChart>
      <c:catAx>
        <c:axId val="12671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44256"/>
        <c:crosses val="autoZero"/>
        <c:auto val="1"/>
        <c:lblAlgn val="ctr"/>
        <c:lblOffset val="100"/>
        <c:noMultiLvlLbl val="0"/>
      </c:catAx>
      <c:valAx>
        <c:axId val="99544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1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'Balance Sheet'!$AG$13</c:f>
              <c:strCache>
                <c:ptCount val="1"/>
                <c:pt idx="0">
                  <c:v>Current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'Balance Sheet'!$AF$14:$AF$18</c:f>
              <c:numCache>
                <c:formatCode>0</c:formatCode>
                <c:ptCount val="5"/>
                <c:pt idx="0" formatCode="General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Sheet'!$AG$14:$AG$18</c:f>
              <c:numCache>
                <c:formatCode>0.00</c:formatCode>
                <c:ptCount val="5"/>
                <c:pt idx="0">
                  <c:v>2.2880833925610045</c:v>
                </c:pt>
                <c:pt idx="1">
                  <c:v>2.3240313653136533</c:v>
                </c:pt>
                <c:pt idx="2">
                  <c:v>1.892605633802817</c:v>
                </c:pt>
                <c:pt idx="3">
                  <c:v>2.0523469190650956</c:v>
                </c:pt>
                <c:pt idx="4">
                  <c:v>1.2122157824342399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2-4E4D-B55A-43E1A0385F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94637408"/>
        <c:axId val="995471296"/>
      </c:barChart>
      <c:catAx>
        <c:axId val="994637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71296"/>
        <c:crosses val="autoZero"/>
        <c:auto val="1"/>
        <c:lblAlgn val="ctr"/>
        <c:lblOffset val="100"/>
        <c:noMultiLvlLbl val="0"/>
      </c:catAx>
      <c:valAx>
        <c:axId val="99547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3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'Financial Ratio'!$CL$2</c:f>
              <c:strCache>
                <c:ptCount val="1"/>
                <c:pt idx="0">
                  <c:v>Quick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Ratio'!$CK$3:$CK$7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Ratio'!$CL$3:$CL$7</c:f>
              <c:numCache>
                <c:formatCode>0.00</c:formatCode>
                <c:ptCount val="5"/>
                <c:pt idx="0">
                  <c:v>1.2987443733712389</c:v>
                </c:pt>
                <c:pt idx="1">
                  <c:v>1.3000461254612545</c:v>
                </c:pt>
                <c:pt idx="2">
                  <c:v>0.86482785602503909</c:v>
                </c:pt>
                <c:pt idx="3">
                  <c:v>1.0399845470349622</c:v>
                </c:pt>
                <c:pt idx="4">
                  <c:v>0.54421162134046663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C-4D27-92A9-2303EA35A4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2132784"/>
        <c:axId val="1003441696"/>
      </c:barChart>
      <c:catAx>
        <c:axId val="100213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41696"/>
        <c:crosses val="autoZero"/>
        <c:auto val="1"/>
        <c:lblAlgn val="ctr"/>
        <c:lblOffset val="100"/>
        <c:noMultiLvlLbl val="0"/>
      </c:catAx>
      <c:valAx>
        <c:axId val="10034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1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'Financial Ratio'!$CM$2</c:f>
              <c:strCache>
                <c:ptCount val="1"/>
                <c:pt idx="0">
                  <c:v>Quick Assets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Ratio'!$CK$3:$CK$7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Ratio'!$CM$3:$CM$7</c:f>
              <c:numCache>
                <c:formatCode>General</c:formatCode>
                <c:ptCount val="5"/>
                <c:pt idx="0">
                  <c:v>5482</c:v>
                </c:pt>
                <c:pt idx="1">
                  <c:v>5637</c:v>
                </c:pt>
                <c:pt idx="2">
                  <c:v>4421</c:v>
                </c:pt>
                <c:pt idx="3">
                  <c:v>5384</c:v>
                </c:pt>
                <c:pt idx="4">
                  <c:v>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F-428C-BB4D-07EE7E8DD6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6452256"/>
        <c:axId val="1271722800"/>
      </c:barChart>
      <c:catAx>
        <c:axId val="136645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722800"/>
        <c:crosses val="autoZero"/>
        <c:auto val="1"/>
        <c:lblAlgn val="ctr"/>
        <c:lblOffset val="100"/>
        <c:noMultiLvlLbl val="0"/>
      </c:catAx>
      <c:valAx>
        <c:axId val="12717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5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'Financial Ratio'!$DF$4</c:f>
              <c:strCache>
                <c:ptCount val="1"/>
                <c:pt idx="0">
                  <c:v>Percentage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'Financial Ratio'!$DH$2:$DL$2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'Financial Ratio'!$DH$4:$DL$4</c:f>
              <c:numCache>
                <c:formatCode>0%</c:formatCode>
                <c:ptCount val="5"/>
                <c:pt idx="0">
                  <c:v>2.7313076135199729E-2</c:v>
                </c:pt>
                <c:pt idx="1">
                  <c:v>5.7494184114323693E-2</c:v>
                </c:pt>
                <c:pt idx="2">
                  <c:v>-0.37822124450031425</c:v>
                </c:pt>
                <c:pt idx="3">
                  <c:v>-0.11485974222896134</c:v>
                </c:pt>
                <c:pt idx="4">
                  <c:v>-0.35117773019271947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E0-4ED1-AEB0-4A0422BC8A2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7783280"/>
        <c:axId val="541137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'Financial Ratio'!$DF$3</c15:sqref>
                        </c15:formulaRef>
                      </c:ext>
                    </c:extLst>
                    <c:strCache>
                      <c:ptCount val="1"/>
                      <c:pt idx="0">
                        <c:v>Share Holders Equity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'Financial Ratio'!$DH$2:$DL$2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2012</c:v>
                      </c:pt>
                      <c:pt idx="1">
                        <c:v>2013</c:v>
                      </c:pt>
                      <c:pt idx="2">
                        <c:v>2014</c:v>
                      </c:pt>
                      <c:pt idx="3">
                        <c:v>2015</c:v>
                      </c:pt>
                      <c:pt idx="4">
                        <c:v>2016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'Financial Ratio'!$DG$3:$DL$3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11716</c:v>
                      </c:pt>
                      <c:pt idx="1">
                        <c:v>12036</c:v>
                      </c:pt>
                      <c:pt idx="2">
                        <c:v>12728</c:v>
                      </c:pt>
                      <c:pt idx="3">
                        <c:v>7914</c:v>
                      </c:pt>
                      <c:pt idx="4">
                        <c:v>7005</c:v>
                      </c:pt>
                      <c:pt idx="5">
                        <c:v>4545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5E0-4ED1-AEB0-4A0422BC8A2C}"/>
                  </c:ext>
                </c:extLst>
              </c15:ser>
            </c15:filteredLineSeries>
          </c:ext>
        </c:extLst>
      </c:lineChart>
      <c:catAx>
        <c:axId val="5777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37360"/>
        <c:crosses val="autoZero"/>
        <c:auto val="1"/>
        <c:lblAlgn val="ctr"/>
        <c:lblOffset val="100"/>
        <c:noMultiLvlLbl val="0"/>
      </c:catAx>
      <c:valAx>
        <c:axId val="5411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Trade Recievables Turnover(in Days)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Monsanto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'turnover ratios'!$A$23:$A$27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[1]Tabelle1!$D$4:$D$8</c:f>
              <c:numCache>
                <c:formatCode>General</c:formatCode>
                <c:ptCount val="5"/>
                <c:pt idx="0">
                  <c:v>50.571682464454973</c:v>
                </c:pt>
                <c:pt idx="1">
                  <c:v>41.544983513895431</c:v>
                </c:pt>
                <c:pt idx="2">
                  <c:v>45.729422894985809</c:v>
                </c:pt>
                <c:pt idx="3">
                  <c:v>39.26138257449503</c:v>
                </c:pt>
                <c:pt idx="4">
                  <c:v>51.352392238186937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B-4E56-9550-B9DCEF416E88}"/>
            </c:ext>
          </c:extLst>
        </c:ser>
        <c:ser>
          <c:idx val="1"/>
          <c:order val="1"/>
          <c:tx>
            <c:v>DuPont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'turnover ratios'!$A$23:$A$27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'turnover ratios'!$D$23:$D$27</c:f>
              <c:numCache>
                <c:formatCode>0</c:formatCode>
                <c:ptCount val="5"/>
                <c:pt idx="0">
                  <c:v>56.380558428128232</c:v>
                </c:pt>
                <c:pt idx="1">
                  <c:v>75.071384233395406</c:v>
                </c:pt>
                <c:pt idx="2">
                  <c:v>66.383158487643456</c:v>
                </c:pt>
                <c:pt idx="3">
                  <c:v>66.513330680461607</c:v>
                </c:pt>
                <c:pt idx="4">
                  <c:v>72.764088802146873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B-4E56-9550-B9DCEF416E88}"/>
            </c:ext>
          </c:extLst>
        </c:ser>
        <c:ser>
          <c:idx val="2"/>
          <c:order val="2"/>
          <c:tx>
            <c:v>Sygenta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'turnover ratios'!$A$23:$A$27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'turnover ratios'!$D$15:$D$19</c:f>
              <c:numCache>
                <c:formatCode>0</c:formatCode>
                <c:ptCount val="5"/>
                <c:pt idx="0">
                  <c:v>80.887198986058308</c:v>
                </c:pt>
                <c:pt idx="1">
                  <c:v>84.436274509803923</c:v>
                </c:pt>
                <c:pt idx="2">
                  <c:v>87.966168891238269</c:v>
                </c:pt>
                <c:pt idx="3">
                  <c:v>110.81052867049436</c:v>
                </c:pt>
                <c:pt idx="4">
                  <c:v>127.87177482408131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B-4E56-9550-B9DCEF416E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4639728"/>
        <c:axId val="384640712"/>
      </c:barChart>
      <c:catAx>
        <c:axId val="3846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40712"/>
        <c:crosses val="autoZero"/>
        <c:auto val="1"/>
        <c:lblAlgn val="ctr"/>
        <c:lblOffset val="100"/>
        <c:noMultiLvlLbl val="0"/>
      </c:catAx>
      <c:valAx>
        <c:axId val="38464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Accounts Payable Turnover(in Days)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Monsanto</c:v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'turnover ratios'!$G$23:$G$27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[1]Tabelle1!$J$4:$J$8</c:f>
              <c:numCache>
                <c:formatCode>General</c:formatCode>
                <c:ptCount val="5"/>
                <c:pt idx="0">
                  <c:v>44.254528564793311</c:v>
                </c:pt>
                <c:pt idx="1">
                  <c:v>49.694783573806887</c:v>
                </c:pt>
                <c:pt idx="2">
                  <c:v>54.932014833127312</c:v>
                </c:pt>
                <c:pt idx="3">
                  <c:v>44.135503739551254</c:v>
                </c:pt>
                <c:pt idx="4">
                  <c:v>55.845797995373943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4-41B0-B2B7-359744616655}"/>
            </c:ext>
          </c:extLst>
        </c:ser>
        <c:ser>
          <c:idx val="1"/>
          <c:order val="1"/>
          <c:tx>
            <c:v>DuPont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'turnover ratios'!$G$23:$G$27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'turnover ratios'!$J$23:$J$27</c:f>
              <c:numCache>
                <c:formatCode>0</c:formatCode>
                <c:ptCount val="5"/>
                <c:pt idx="0">
                  <c:v>81.116166775002327</c:v>
                </c:pt>
                <c:pt idx="1">
                  <c:v>82.70356572645025</c:v>
                </c:pt>
                <c:pt idx="2">
                  <c:v>80.065793338424484</c:v>
                </c:pt>
                <c:pt idx="3">
                  <c:v>80.947591318157748</c:v>
                </c:pt>
                <c:pt idx="4">
                  <c:v>92.183288409703508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34-41B0-B2B7-359744616655}"/>
            </c:ext>
          </c:extLst>
        </c:ser>
        <c:ser>
          <c:idx val="2"/>
          <c:order val="2"/>
          <c:tx>
            <c:v>Sygenta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'turnover ratios'!$G$23:$G$27</c:f>
              <c:numCache>
                <c:formatCode>General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'turnover ratios'!$J$15:$J$19</c:f>
              <c:numCache>
                <c:formatCode>0</c:formatCode>
                <c:ptCount val="5"/>
                <c:pt idx="0">
                  <c:v>169.90724075868752</c:v>
                </c:pt>
                <c:pt idx="1">
                  <c:v>172.06611570247935</c:v>
                </c:pt>
                <c:pt idx="2">
                  <c:v>152.578125</c:v>
                </c:pt>
                <c:pt idx="3">
                  <c:v>169.26441351888667</c:v>
                </c:pt>
                <c:pt idx="4">
                  <c:v>184.67496542185339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34-41B0-B2B7-3597446166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7514264"/>
        <c:axId val="517507376"/>
      </c:barChart>
      <c:catAx>
        <c:axId val="51751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7376"/>
        <c:crosses val="autoZero"/>
        <c:auto val="1"/>
        <c:lblAlgn val="ctr"/>
        <c:lblOffset val="100"/>
        <c:noMultiLvlLbl val="0"/>
      </c:catAx>
      <c:valAx>
        <c:axId val="5175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1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Percentage</a:t>
            </a:r>
            <a:r>
              <a:rPr lang="en-IN" baseline="0"/>
              <a:t> change in Net Sales</a:t>
            </a:r>
            <a:endParaRPr lang="en-IN"/>
          </a:p>
        </c:rich>
      </c:tx>
      <c:layout>
        <c:manualLayout>
          <c:xMode val="edge"/>
          <c:yMode val="edge"/>
          <c:x val="0.27615966754155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Analysis'!$A$22:$A$26</c:f>
              <c:strCache>
                <c:ptCount val="5"/>
                <c:pt idx="0">
                  <c:v>2012 Vs 2011</c:v>
                </c:pt>
                <c:pt idx="1">
                  <c:v>2013 Vs 2012</c:v>
                </c:pt>
                <c:pt idx="2">
                  <c:v>2014 Vs 2013</c:v>
                </c:pt>
                <c:pt idx="3">
                  <c:v>2015 Vs 2014</c:v>
                </c:pt>
                <c:pt idx="4">
                  <c:v>2016 Vs 2015</c:v>
                </c:pt>
              </c:strCache>
            </c:strRef>
          </c:cat>
          <c:val>
            <c:numRef>
              <c:f>'Revenue Analysis'!#REF!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7-45F7-B113-50FCF6E1BD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0137888"/>
        <c:axId val="635279040"/>
      </c:barChart>
      <c:catAx>
        <c:axId val="6301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79040"/>
        <c:crosses val="autoZero"/>
        <c:auto val="1"/>
        <c:lblAlgn val="ctr"/>
        <c:lblOffset val="100"/>
        <c:noMultiLvlLbl val="0"/>
      </c:catAx>
      <c:valAx>
        <c:axId val="6352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3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Percentage change in Net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Analysis'!$A$22:$A$26</c:f>
              <c:strCache>
                <c:ptCount val="5"/>
                <c:pt idx="0">
                  <c:v>2012 Vs 2011</c:v>
                </c:pt>
                <c:pt idx="1">
                  <c:v>2013 Vs 2012</c:v>
                </c:pt>
                <c:pt idx="2">
                  <c:v>2014 Vs 2013</c:v>
                </c:pt>
                <c:pt idx="3">
                  <c:v>2015 Vs 2014</c:v>
                </c:pt>
                <c:pt idx="4">
                  <c:v>2016 Vs 2015</c:v>
                </c:pt>
              </c:strCache>
            </c:strRef>
          </c:cat>
          <c:val>
            <c:numRef>
              <c:f>'Revenue Analysis'!$B$22:$B$26</c:f>
              <c:numCache>
                <c:formatCode>0%</c:formatCode>
                <c:ptCount val="5"/>
                <c:pt idx="0">
                  <c:v>0.14227711047200137</c:v>
                </c:pt>
                <c:pt idx="1">
                  <c:v>0.10048874407582939</c:v>
                </c:pt>
                <c:pt idx="2">
                  <c:v>6.6886481394253419E-2</c:v>
                </c:pt>
                <c:pt idx="3">
                  <c:v>-5.3863134657836646E-2</c:v>
                </c:pt>
                <c:pt idx="4">
                  <c:v>-9.9926671555229649E-2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7-4641-B315-1A9B2B26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1764016"/>
        <c:axId val="461131808"/>
      </c:barChart>
      <c:catAx>
        <c:axId val="6217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31808"/>
        <c:crosses val="autoZero"/>
        <c:auto val="1"/>
        <c:lblAlgn val="ctr"/>
        <c:lblOffset val="100"/>
        <c:noMultiLvlLbl val="0"/>
      </c:catAx>
      <c:valAx>
        <c:axId val="4611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6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Current Asset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'Balance Sheet'!$L$3</c:f>
              <c:strCache>
                <c:ptCount val="1"/>
                <c:pt idx="0">
                  <c:v>Cash and cash equivalents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Sheet'!$K$4:$K$9</c:f>
              <c:numCache>
                <c:formatCode>0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Sheet'!$L$4:$L$9</c:f>
              <c:numCache>
                <c:formatCode>#,##0_);\(#,##0\);"—"</c:formatCode>
                <c:ptCount val="6"/>
                <c:pt idx="0">
                  <c:v>3283</c:v>
                </c:pt>
                <c:pt idx="1">
                  <c:v>3668</c:v>
                </c:pt>
                <c:pt idx="2">
                  <c:v>2367</c:v>
                </c:pt>
                <c:pt idx="3">
                  <c:v>3701</c:v>
                </c:pt>
                <c:pt idx="4">
                  <c:v>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B-4065-8726-57E4A790CC63}"/>
            </c:ext>
          </c:extLst>
        </c:ser>
        <c:ser>
          <c:idx val="1"/>
          <c:order val="1"/>
          <c:tx>
            <c:strRef>
              <c:f>'Balance Sheet'!$M$3</c:f>
              <c:strCache>
                <c:ptCount val="1"/>
                <c:pt idx="0">
                  <c:v>Short-term investments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Sheet'!$K$4:$K$9</c:f>
              <c:numCache>
                <c:formatCode>0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Sheet'!$M$4:$M$9</c:f>
              <c:numCache>
                <c:formatCode>#,##0_);\(#,##0\);"—"</c:formatCode>
                <c:ptCount val="6"/>
                <c:pt idx="0">
                  <c:v>302</c:v>
                </c:pt>
                <c:pt idx="1">
                  <c:v>254</c:v>
                </c:pt>
                <c:pt idx="2">
                  <c:v>40</c:v>
                </c:pt>
                <c:pt idx="3">
                  <c:v>47</c:v>
                </c:pt>
                <c:pt idx="4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B-4065-8726-57E4A790CC63}"/>
            </c:ext>
          </c:extLst>
        </c:ser>
        <c:ser>
          <c:idx val="2"/>
          <c:order val="2"/>
          <c:tx>
            <c:strRef>
              <c:f>'Balance Sheet'!$N$3</c:f>
              <c:strCache>
                <c:ptCount val="1"/>
                <c:pt idx="0">
                  <c:v>Trade receivables, 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Sheet'!$K$4:$K$9</c:f>
              <c:numCache>
                <c:formatCode>0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Sheet'!$N$4:$N$9</c:f>
              <c:numCache>
                <c:formatCode>#,##0_);\(#,##0\);"—"</c:formatCode>
                <c:ptCount val="6"/>
                <c:pt idx="0">
                  <c:v>1897</c:v>
                </c:pt>
                <c:pt idx="1">
                  <c:v>1715</c:v>
                </c:pt>
                <c:pt idx="2">
                  <c:v>2014</c:v>
                </c:pt>
                <c:pt idx="3">
                  <c:v>1636</c:v>
                </c:pt>
                <c:pt idx="4">
                  <c:v>1926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1B-4065-8726-57E4A790CC63}"/>
            </c:ext>
          </c:extLst>
        </c:ser>
        <c:ser>
          <c:idx val="3"/>
          <c:order val="3"/>
          <c:tx>
            <c:strRef>
              <c:f>'Balance Sheet'!$O$3</c:f>
              <c:strCache>
                <c:ptCount val="1"/>
                <c:pt idx="0">
                  <c:v>Inventory, net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Sheet'!$K$4:$K$9</c:f>
              <c:numCache>
                <c:formatCode>0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Sheet'!$O$4:$O$9</c:f>
              <c:numCache>
                <c:formatCode>#,##0_);\(#,##0\);"—"</c:formatCode>
                <c:ptCount val="6"/>
                <c:pt idx="0">
                  <c:v>2839</c:v>
                </c:pt>
                <c:pt idx="1">
                  <c:v>2947</c:v>
                </c:pt>
                <c:pt idx="2">
                  <c:v>3597</c:v>
                </c:pt>
                <c:pt idx="3">
                  <c:v>3496</c:v>
                </c:pt>
                <c:pt idx="4">
                  <c:v>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1B-4065-8726-57E4A790CC63}"/>
            </c:ext>
          </c:extLst>
        </c:ser>
        <c:ser>
          <c:idx val="4"/>
          <c:order val="4"/>
          <c:tx>
            <c:strRef>
              <c:f>'Balance Sheet'!$P$3</c:f>
              <c:strCache>
                <c:ptCount val="1"/>
                <c:pt idx="0">
                  <c:v>Other current assets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Sheet'!$K$4:$K$9</c:f>
              <c:numCache>
                <c:formatCode>0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Sheet'!$P$4:$P$9</c:f>
              <c:numCache>
                <c:formatCode>#,##0_);\(#,##0\);"—"</c:formatCode>
                <c:ptCount val="6"/>
                <c:pt idx="0">
                  <c:v>183</c:v>
                </c:pt>
                <c:pt idx="1">
                  <c:v>166</c:v>
                </c:pt>
                <c:pt idx="2">
                  <c:v>205</c:v>
                </c:pt>
                <c:pt idx="3">
                  <c:v>199</c:v>
                </c:pt>
                <c:pt idx="4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1B-4065-8726-57E4A790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615648"/>
        <c:axId val="659595504"/>
      </c:lineChart>
      <c:catAx>
        <c:axId val="131561564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95504"/>
        <c:crosses val="autoZero"/>
        <c:auto val="1"/>
        <c:lblAlgn val="ctr"/>
        <c:lblOffset val="100"/>
        <c:noMultiLvlLbl val="0"/>
      </c:catAx>
      <c:valAx>
        <c:axId val="65959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&quot;—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1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Fixed</a:t>
            </a:r>
            <a:r>
              <a:rPr lang="en-IN" baseline="0"/>
              <a:t> Assets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'Balance Sheet'!$L$21</c:f>
              <c:strCache>
                <c:ptCount val="1"/>
                <c:pt idx="0">
                  <c:v>Property, plant and equipment, net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Sheet'!$K$22:$K$26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Sheet'!$L$22:$L$26</c:f>
              <c:numCache>
                <c:formatCode>#,##0_);\(#,##0\);"—"</c:formatCode>
                <c:ptCount val="5"/>
                <c:pt idx="0">
                  <c:v>4365</c:v>
                </c:pt>
                <c:pt idx="1">
                  <c:v>4654</c:v>
                </c:pt>
                <c:pt idx="2">
                  <c:v>5082</c:v>
                </c:pt>
                <c:pt idx="3">
                  <c:v>4973</c:v>
                </c:pt>
                <c:pt idx="4">
                  <c:v>5231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1-43ED-B591-AF9112C0A7B0}"/>
            </c:ext>
          </c:extLst>
        </c:ser>
        <c:ser>
          <c:idx val="2"/>
          <c:order val="1"/>
          <c:tx>
            <c:strRef>
              <c:f>'Balance Sheet'!$M$21</c:f>
              <c:strCache>
                <c:ptCount val="1"/>
                <c:pt idx="0">
                  <c:v>Goodwill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Sheet'!$K$22:$K$26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Sheet'!$M$22:$M$26</c:f>
              <c:numCache>
                <c:formatCode>#,##0_);\(#,##0\);"—"</c:formatCode>
                <c:ptCount val="5"/>
                <c:pt idx="0">
                  <c:v>3435</c:v>
                </c:pt>
                <c:pt idx="1">
                  <c:v>3520</c:v>
                </c:pt>
                <c:pt idx="2">
                  <c:v>4319</c:v>
                </c:pt>
                <c:pt idx="3">
                  <c:v>4061</c:v>
                </c:pt>
                <c:pt idx="4">
                  <c:v>4020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F1-43ED-B591-AF9112C0A7B0}"/>
            </c:ext>
          </c:extLst>
        </c:ser>
        <c:ser>
          <c:idx val="3"/>
          <c:order val="2"/>
          <c:tx>
            <c:strRef>
              <c:f>'Balance Sheet'!$N$21</c:f>
              <c:strCache>
                <c:ptCount val="1"/>
                <c:pt idx="0">
                  <c:v>Other intangible assets, net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Sheet'!$K$22:$K$26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Sheet'!$N$22:$N$26</c:f>
              <c:numCache>
                <c:formatCode>#,##0_);\(#,##0\);"—"</c:formatCode>
                <c:ptCount val="5"/>
                <c:pt idx="0">
                  <c:v>1237</c:v>
                </c:pt>
                <c:pt idx="1">
                  <c:v>1226</c:v>
                </c:pt>
                <c:pt idx="2">
                  <c:v>1554</c:v>
                </c:pt>
                <c:pt idx="3">
                  <c:v>1332</c:v>
                </c:pt>
                <c:pt idx="4">
                  <c:v>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F1-43ED-B591-AF9112C0A7B0}"/>
            </c:ext>
          </c:extLst>
        </c:ser>
        <c:ser>
          <c:idx val="4"/>
          <c:order val="3"/>
          <c:tx>
            <c:strRef>
              <c:f>'Balance Sheet'!$O$21</c:f>
              <c:strCache>
                <c:ptCount val="1"/>
                <c:pt idx="0">
                  <c:v>Long-term receivables, net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Sheet'!$K$22:$K$26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Sheet'!$O$22:$O$26</c:f>
              <c:numCache>
                <c:formatCode>#,##0_);\(#,##0\);"—"</c:formatCode>
                <c:ptCount val="5"/>
                <c:pt idx="0">
                  <c:v>376</c:v>
                </c:pt>
                <c:pt idx="1">
                  <c:v>237</c:v>
                </c:pt>
                <c:pt idx="2">
                  <c:v>92</c:v>
                </c:pt>
                <c:pt idx="3">
                  <c:v>42</c:v>
                </c:pt>
                <c:pt idx="4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F1-43ED-B591-AF9112C0A7B0}"/>
            </c:ext>
          </c:extLst>
        </c:ser>
        <c:ser>
          <c:idx val="5"/>
          <c:order val="4"/>
          <c:tx>
            <c:strRef>
              <c:f>'Balance Sheet'!$P$21</c:f>
              <c:strCache>
                <c:ptCount val="1"/>
                <c:pt idx="0">
                  <c:v>Other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Sheet'!$K$22:$K$26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Sheet'!$P$22:$P$26</c:f>
              <c:numCache>
                <c:formatCode>#,##0_);\(#,##0\);"—"</c:formatCode>
                <c:ptCount val="5"/>
                <c:pt idx="0">
                  <c:v>602</c:v>
                </c:pt>
                <c:pt idx="1">
                  <c:v>496</c:v>
                </c:pt>
                <c:pt idx="2">
                  <c:v>809</c:v>
                </c:pt>
                <c:pt idx="3">
                  <c:v>610</c:v>
                </c:pt>
                <c:pt idx="4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F1-43ED-B591-AF9112C0A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908464"/>
        <c:axId val="659620048"/>
      </c:lineChart>
      <c:catAx>
        <c:axId val="45890846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20048"/>
        <c:crosses val="autoZero"/>
        <c:auto val="1"/>
        <c:lblAlgn val="ctr"/>
        <c:lblOffset val="100"/>
        <c:noMultiLvlLbl val="0"/>
      </c:catAx>
      <c:valAx>
        <c:axId val="6596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&quot;—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Liabilities</a:t>
            </a:r>
            <a:r>
              <a:rPr lang="en-IN" baseline="0"/>
              <a:t> (mn US$)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'Balance Sheet'!$AF$4</c:f>
              <c:strCache>
                <c:ptCount val="1"/>
                <c:pt idx="0">
                  <c:v>Total current Liability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Sheet'!$AE$5:$AE$9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Sheet'!$AF$5:$AF$9</c:f>
              <c:numCache>
                <c:formatCode>General</c:formatCode>
                <c:ptCount val="5"/>
                <c:pt idx="0" formatCode="#,##0">
                  <c:v>4221</c:v>
                </c:pt>
                <c:pt idx="1">
                  <c:v>4336</c:v>
                </c:pt>
                <c:pt idx="2">
                  <c:v>5112</c:v>
                </c:pt>
                <c:pt idx="3">
                  <c:v>5177</c:v>
                </c:pt>
                <c:pt idx="4">
                  <c:v>6729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7-45CA-AC5A-3AF3E399AF13}"/>
            </c:ext>
          </c:extLst>
        </c:ser>
        <c:ser>
          <c:idx val="1"/>
          <c:order val="1"/>
          <c:tx>
            <c:strRef>
              <c:f>'Balance Sheet'!$AG$4</c:f>
              <c:strCache>
                <c:ptCount val="1"/>
                <c:pt idx="0">
                  <c:v>Total Long Term Liability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'Balance Sheet'!$AE$5:$AE$9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Sheet'!$AG$5:$AG$9</c:f>
              <c:numCache>
                <c:formatCode>General</c:formatCode>
                <c:ptCount val="5"/>
                <c:pt idx="0">
                  <c:v>3967</c:v>
                </c:pt>
                <c:pt idx="1">
                  <c:v>3600</c:v>
                </c:pt>
                <c:pt idx="2">
                  <c:v>8955</c:v>
                </c:pt>
                <c:pt idx="3">
                  <c:v>9738</c:v>
                </c:pt>
                <c:pt idx="4">
                  <c:v>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7-45CA-AC5A-3AF3E399A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905488"/>
        <c:axId val="663100384"/>
      </c:lineChart>
      <c:catAx>
        <c:axId val="47090548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00384"/>
        <c:crosses val="autoZero"/>
        <c:auto val="1"/>
        <c:lblAlgn val="ctr"/>
        <c:lblOffset val="100"/>
        <c:noMultiLvlLbl val="0"/>
      </c:catAx>
      <c:valAx>
        <c:axId val="66310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90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'Balance Sheet'!$AL$16</c:f>
              <c:strCache>
                <c:ptCount val="1"/>
                <c:pt idx="0">
                  <c:v>Share Holders Equity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'Balance Sheet'!$AE$5:$AE$9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Sheet'!$AL$17:$AL$21</c:f>
              <c:numCache>
                <c:formatCode>General</c:formatCode>
                <c:ptCount val="5"/>
                <c:pt idx="0">
                  <c:v>12036</c:v>
                </c:pt>
                <c:pt idx="1">
                  <c:v>12728</c:v>
                </c:pt>
                <c:pt idx="2">
                  <c:v>7914</c:v>
                </c:pt>
                <c:pt idx="3">
                  <c:v>7005</c:v>
                </c:pt>
                <c:pt idx="4">
                  <c:v>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B6-45B9-93CA-4617B8B83B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2199791"/>
        <c:axId val="656964031"/>
      </c:barChart>
      <c:catAx>
        <c:axId val="104219979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64031"/>
        <c:crosses val="autoZero"/>
        <c:auto val="1"/>
        <c:lblAlgn val="ctr"/>
        <c:lblOffset val="100"/>
        <c:noMultiLvlLbl val="0"/>
      </c:catAx>
      <c:valAx>
        <c:axId val="6569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19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 Test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'Balance Sheet'!$L$13:$P$13</c:f>
              <c:strCache>
                <c:ptCount val="5"/>
                <c:pt idx="0">
                  <c:v>1.62</c:v>
                </c:pt>
                <c:pt idx="1">
                  <c:v>1.64</c:v>
                </c:pt>
                <c:pt idx="2">
                  <c:v>1.19</c:v>
                </c:pt>
                <c:pt idx="3">
                  <c:v>1.38</c:v>
                </c:pt>
                <c:pt idx="4">
                  <c:v>0.73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'Balance Sheet'!$L$11:$P$11</c:f>
              <c:numCache>
                <c:formatCode>0</c:formatCod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Sheet'!$L$13:$P$13</c:f>
              <c:numCache>
                <c:formatCode>0.00</c:formatCode>
                <c:ptCount val="5"/>
                <c:pt idx="0">
                  <c:v>1.6154939587775408</c:v>
                </c:pt>
                <c:pt idx="1">
                  <c:v>1.6443726937269372</c:v>
                </c:pt>
                <c:pt idx="2">
                  <c:v>1.1889671361502347</c:v>
                </c:pt>
                <c:pt idx="3">
                  <c:v>1.3770523469190652</c:v>
                </c:pt>
                <c:pt idx="4">
                  <c:v>0.73056917818397982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8-4F06-A057-1DEA2B1B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1119423"/>
        <c:axId val="1061594847"/>
      </c:barChart>
      <c:catAx>
        <c:axId val="1051119423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94847"/>
        <c:crosses val="autoZero"/>
        <c:auto val="1"/>
        <c:lblAlgn val="ctr"/>
        <c:lblOffset val="100"/>
        <c:noMultiLvlLbl val="0"/>
      </c:catAx>
      <c:valAx>
        <c:axId val="106159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11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Change</a:t>
            </a:r>
            <a:r>
              <a:rPr lang="en-IN" baseline="0"/>
              <a:t> in Cash Balance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'Balance Sheet'!$AW$4</c:f>
              <c:strCache>
                <c:ptCount val="1"/>
                <c:pt idx="0">
                  <c:v>Change in Cash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'Balance Sheet'!$AV$5:$AV$9</c:f>
              <c:numCache>
                <c:formatCode>0</c:formatCode>
                <c:ptCount val="5"/>
                <c:pt idx="0" formatCode="General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Sheet'!$AW$5:$AW$9</c:f>
              <c:numCache>
                <c:formatCode>General</c:formatCode>
                <c:ptCount val="5"/>
                <c:pt idx="0">
                  <c:v>711</c:v>
                </c:pt>
                <c:pt idx="1">
                  <c:v>385</c:v>
                </c:pt>
                <c:pt idx="2">
                  <c:v>-1301</c:v>
                </c:pt>
                <c:pt idx="3">
                  <c:v>1334</c:v>
                </c:pt>
                <c:pt idx="4">
                  <c:v>-2025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A-4C50-94E5-C8134315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5633328"/>
        <c:axId val="424129280"/>
      </c:barChart>
      <c:lineChart>
        <c:grouping val="standard"/>
        <c:varyColors val="0"/>
        <c:ser>
          <c:idx val="2"/>
          <c:order val="1"/>
          <c:tx>
            <c:strRef>
              <c:f>'Balance Sheet'!$AX$4</c:f>
              <c:strCache>
                <c:ptCount val="1"/>
                <c:pt idx="0">
                  <c:v>% change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'Balance Sheet'!$AX$5:$AX$9</c:f>
              <c:numCache>
                <c:formatCode>0.00%</c:formatCode>
                <c:ptCount val="5"/>
                <c:pt idx="0">
                  <c:v>0.2764385692068429</c:v>
                </c:pt>
                <c:pt idx="1">
                  <c:v>0.11727078891257996</c:v>
                </c:pt>
                <c:pt idx="2">
                  <c:v>-0.35468920392584513</c:v>
                </c:pt>
                <c:pt idx="3">
                  <c:v>0.56358259400084498</c:v>
                </c:pt>
                <c:pt idx="4">
                  <c:v>-0.5471494190759254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A-4C50-94E5-C8134315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514528"/>
        <c:axId val="416070416"/>
      </c:lineChart>
      <c:catAx>
        <c:axId val="49563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29280"/>
        <c:crosses val="autoZero"/>
        <c:auto val="1"/>
        <c:lblAlgn val="ctr"/>
        <c:lblOffset val="100"/>
        <c:noMultiLvlLbl val="0"/>
      </c:catAx>
      <c:valAx>
        <c:axId val="4241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33328"/>
        <c:crosses val="autoZero"/>
        <c:crossBetween val="between"/>
      </c:valAx>
      <c:valAx>
        <c:axId val="4160704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14528"/>
        <c:crosses val="max"/>
        <c:crossBetween val="between"/>
      </c:valAx>
      <c:catAx>
        <c:axId val="495514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16070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'Balance Sheet'!$AG$13</c:f>
              <c:strCache>
                <c:ptCount val="1"/>
                <c:pt idx="0">
                  <c:v>Current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'Balance Sheet'!$AF$14:$AF$18</c:f>
              <c:numCache>
                <c:formatCode>0</c:formatCode>
                <c:ptCount val="5"/>
                <c:pt idx="0" formatCode="General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'Balance Sheet'!$AG$14:$AG$18</c:f>
              <c:numCache>
                <c:formatCode>0.00</c:formatCode>
                <c:ptCount val="5"/>
                <c:pt idx="0">
                  <c:v>2.2880833925610045</c:v>
                </c:pt>
                <c:pt idx="1">
                  <c:v>2.3240313653136533</c:v>
                </c:pt>
                <c:pt idx="2">
                  <c:v>1.892605633802817</c:v>
                </c:pt>
                <c:pt idx="3">
                  <c:v>2.0523469190650956</c:v>
                </c:pt>
                <c:pt idx="4">
                  <c:v>1.2122157824342399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72-4160-94F7-AAB3FB0F7E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94637408"/>
        <c:axId val="995471296"/>
      </c:barChart>
      <c:catAx>
        <c:axId val="994637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71296"/>
        <c:crosses val="autoZero"/>
        <c:auto val="1"/>
        <c:lblAlgn val="ctr"/>
        <c:lblOffset val="100"/>
        <c:noMultiLvlLbl val="0"/>
      </c:catAx>
      <c:valAx>
        <c:axId val="99547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3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Bayer Share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'[2]Sheet 1'!$A$32:$A$92</c:f>
              <c:numCache>
                <c:formatCode>General</c:formatCode>
                <c:ptCount val="61"/>
                <c:pt idx="0">
                  <c:v>43982</c:v>
                </c:pt>
                <c:pt idx="1">
                  <c:v>43951</c:v>
                </c:pt>
                <c:pt idx="2">
                  <c:v>43921</c:v>
                </c:pt>
                <c:pt idx="3">
                  <c:v>43890</c:v>
                </c:pt>
                <c:pt idx="4">
                  <c:v>43861</c:v>
                </c:pt>
                <c:pt idx="5">
                  <c:v>43830</c:v>
                </c:pt>
                <c:pt idx="6">
                  <c:v>43799</c:v>
                </c:pt>
                <c:pt idx="7">
                  <c:v>43769</c:v>
                </c:pt>
                <c:pt idx="8">
                  <c:v>43738</c:v>
                </c:pt>
                <c:pt idx="9">
                  <c:v>43708</c:v>
                </c:pt>
                <c:pt idx="10">
                  <c:v>43677</c:v>
                </c:pt>
                <c:pt idx="11">
                  <c:v>43646</c:v>
                </c:pt>
                <c:pt idx="12">
                  <c:v>43616</c:v>
                </c:pt>
                <c:pt idx="13">
                  <c:v>43585</c:v>
                </c:pt>
                <c:pt idx="14">
                  <c:v>43555</c:v>
                </c:pt>
                <c:pt idx="15">
                  <c:v>43524</c:v>
                </c:pt>
                <c:pt idx="16">
                  <c:v>43496</c:v>
                </c:pt>
                <c:pt idx="17">
                  <c:v>43465</c:v>
                </c:pt>
                <c:pt idx="18">
                  <c:v>43434</c:v>
                </c:pt>
                <c:pt idx="19">
                  <c:v>43404</c:v>
                </c:pt>
                <c:pt idx="20">
                  <c:v>43373</c:v>
                </c:pt>
                <c:pt idx="21">
                  <c:v>43343</c:v>
                </c:pt>
                <c:pt idx="22">
                  <c:v>43312</c:v>
                </c:pt>
                <c:pt idx="23">
                  <c:v>43281</c:v>
                </c:pt>
                <c:pt idx="24">
                  <c:v>43251</c:v>
                </c:pt>
                <c:pt idx="25">
                  <c:v>43220</c:v>
                </c:pt>
                <c:pt idx="26">
                  <c:v>43190</c:v>
                </c:pt>
                <c:pt idx="27">
                  <c:v>43159</c:v>
                </c:pt>
                <c:pt idx="28">
                  <c:v>43131</c:v>
                </c:pt>
                <c:pt idx="29">
                  <c:v>43100</c:v>
                </c:pt>
                <c:pt idx="30">
                  <c:v>43069</c:v>
                </c:pt>
                <c:pt idx="31">
                  <c:v>43039</c:v>
                </c:pt>
                <c:pt idx="32">
                  <c:v>43008</c:v>
                </c:pt>
                <c:pt idx="33">
                  <c:v>42978</c:v>
                </c:pt>
                <c:pt idx="34">
                  <c:v>42947</c:v>
                </c:pt>
                <c:pt idx="35">
                  <c:v>42916</c:v>
                </c:pt>
                <c:pt idx="36">
                  <c:v>42886</c:v>
                </c:pt>
                <c:pt idx="37">
                  <c:v>42855</c:v>
                </c:pt>
                <c:pt idx="38">
                  <c:v>42825</c:v>
                </c:pt>
                <c:pt idx="39">
                  <c:v>42794</c:v>
                </c:pt>
                <c:pt idx="40">
                  <c:v>42766</c:v>
                </c:pt>
                <c:pt idx="41">
                  <c:v>42735</c:v>
                </c:pt>
                <c:pt idx="42">
                  <c:v>42704</c:v>
                </c:pt>
                <c:pt idx="43">
                  <c:v>42674</c:v>
                </c:pt>
                <c:pt idx="44">
                  <c:v>42643</c:v>
                </c:pt>
                <c:pt idx="45">
                  <c:v>42613</c:v>
                </c:pt>
                <c:pt idx="46">
                  <c:v>42582</c:v>
                </c:pt>
                <c:pt idx="47">
                  <c:v>42551</c:v>
                </c:pt>
                <c:pt idx="48">
                  <c:v>42521</c:v>
                </c:pt>
                <c:pt idx="49">
                  <c:v>42490</c:v>
                </c:pt>
                <c:pt idx="50">
                  <c:v>42460</c:v>
                </c:pt>
                <c:pt idx="51">
                  <c:v>42429</c:v>
                </c:pt>
                <c:pt idx="52">
                  <c:v>42400</c:v>
                </c:pt>
                <c:pt idx="53">
                  <c:v>42369</c:v>
                </c:pt>
                <c:pt idx="54">
                  <c:v>42338</c:v>
                </c:pt>
                <c:pt idx="55">
                  <c:v>42308</c:v>
                </c:pt>
                <c:pt idx="56">
                  <c:v>42277</c:v>
                </c:pt>
                <c:pt idx="57">
                  <c:v>42247</c:v>
                </c:pt>
                <c:pt idx="58">
                  <c:v>42216</c:v>
                </c:pt>
                <c:pt idx="59">
                  <c:v>42185</c:v>
                </c:pt>
                <c:pt idx="60">
                  <c:v>42155</c:v>
                </c:pt>
              </c:numCache>
            </c:numRef>
          </c:cat>
          <c:val>
            <c:numRef>
              <c:f>'[2]Sheet 1'!$B$32:$B$92</c:f>
              <c:numCache>
                <c:formatCode>General</c:formatCode>
                <c:ptCount val="61"/>
                <c:pt idx="0">
                  <c:v>56.75</c:v>
                </c:pt>
                <c:pt idx="1">
                  <c:v>60.14</c:v>
                </c:pt>
                <c:pt idx="2">
                  <c:v>52.85</c:v>
                </c:pt>
                <c:pt idx="3">
                  <c:v>65.209999999999994</c:v>
                </c:pt>
                <c:pt idx="4">
                  <c:v>73.05</c:v>
                </c:pt>
                <c:pt idx="5">
                  <c:v>72.81</c:v>
                </c:pt>
                <c:pt idx="6">
                  <c:v>68.7</c:v>
                </c:pt>
                <c:pt idx="7">
                  <c:v>69.58</c:v>
                </c:pt>
                <c:pt idx="8">
                  <c:v>64.69</c:v>
                </c:pt>
                <c:pt idx="9">
                  <c:v>67.34</c:v>
                </c:pt>
                <c:pt idx="10">
                  <c:v>58.75</c:v>
                </c:pt>
                <c:pt idx="11">
                  <c:v>60.94</c:v>
                </c:pt>
                <c:pt idx="12">
                  <c:v>52.82</c:v>
                </c:pt>
                <c:pt idx="13">
                  <c:v>59.34</c:v>
                </c:pt>
                <c:pt idx="14">
                  <c:v>57.6</c:v>
                </c:pt>
                <c:pt idx="15">
                  <c:v>70.28</c:v>
                </c:pt>
                <c:pt idx="16">
                  <c:v>66.2</c:v>
                </c:pt>
                <c:pt idx="17">
                  <c:v>60.56</c:v>
                </c:pt>
                <c:pt idx="18">
                  <c:v>64.58</c:v>
                </c:pt>
                <c:pt idx="19">
                  <c:v>67.78</c:v>
                </c:pt>
                <c:pt idx="20">
                  <c:v>76.510000000000005</c:v>
                </c:pt>
                <c:pt idx="21">
                  <c:v>80.38</c:v>
                </c:pt>
                <c:pt idx="22">
                  <c:v>95.26</c:v>
                </c:pt>
                <c:pt idx="23">
                  <c:v>94.35</c:v>
                </c:pt>
                <c:pt idx="24">
                  <c:v>100.23991669999999</c:v>
                </c:pt>
                <c:pt idx="25">
                  <c:v>97.700951599999996</c:v>
                </c:pt>
                <c:pt idx="26">
                  <c:v>90.330080050000007</c:v>
                </c:pt>
                <c:pt idx="27">
                  <c:v>94.699461850000006</c:v>
                </c:pt>
                <c:pt idx="28">
                  <c:v>103.7432949</c:v>
                </c:pt>
                <c:pt idx="29">
                  <c:v>102.34587999999999</c:v>
                </c:pt>
                <c:pt idx="30">
                  <c:v>105.44577925</c:v>
                </c:pt>
                <c:pt idx="31">
                  <c:v>109.9234115</c:v>
                </c:pt>
                <c:pt idx="32">
                  <c:v>113.4661535</c:v>
                </c:pt>
                <c:pt idx="33">
                  <c:v>105.7902125</c:v>
                </c:pt>
                <c:pt idx="34">
                  <c:v>105.44577925</c:v>
                </c:pt>
                <c:pt idx="35">
                  <c:v>111.39955399999999</c:v>
                </c:pt>
                <c:pt idx="36">
                  <c:v>116.2216195</c:v>
                </c:pt>
                <c:pt idx="37">
                  <c:v>111.793192</c:v>
                </c:pt>
                <c:pt idx="38">
                  <c:v>106.33146474999999</c:v>
                </c:pt>
                <c:pt idx="39">
                  <c:v>102.149061</c:v>
                </c:pt>
                <c:pt idx="40">
                  <c:v>100.67291849999999</c:v>
                </c:pt>
                <c:pt idx="41">
                  <c:v>97.553337350000007</c:v>
                </c:pt>
                <c:pt idx="42">
                  <c:v>87.180976049999998</c:v>
                </c:pt>
                <c:pt idx="43">
                  <c:v>88.853937549999998</c:v>
                </c:pt>
                <c:pt idx="44">
                  <c:v>88.007615849999993</c:v>
                </c:pt>
                <c:pt idx="45">
                  <c:v>94.443597150000002</c:v>
                </c:pt>
                <c:pt idx="46">
                  <c:v>94.689620899999994</c:v>
                </c:pt>
                <c:pt idx="47">
                  <c:v>88.568550000000002</c:v>
                </c:pt>
                <c:pt idx="48">
                  <c:v>84.268054849999999</c:v>
                </c:pt>
                <c:pt idx="49">
                  <c:v>99.147571249999999</c:v>
                </c:pt>
                <c:pt idx="50">
                  <c:v>101.65701350000001</c:v>
                </c:pt>
                <c:pt idx="51">
                  <c:v>94.896280849999997</c:v>
                </c:pt>
                <c:pt idx="52">
                  <c:v>101.75542299999999</c:v>
                </c:pt>
                <c:pt idx="53">
                  <c:v>113.958201</c:v>
                </c:pt>
                <c:pt idx="54">
                  <c:v>124.29119849999999</c:v>
                </c:pt>
                <c:pt idx="55">
                  <c:v>119.41992825</c:v>
                </c:pt>
                <c:pt idx="56">
                  <c:v>112.62967275</c:v>
                </c:pt>
                <c:pt idx="57">
                  <c:v>119.02629025</c:v>
                </c:pt>
                <c:pt idx="58">
                  <c:v>132.16395850000001</c:v>
                </c:pt>
                <c:pt idx="59">
                  <c:v>123.55312725</c:v>
                </c:pt>
                <c:pt idx="60">
                  <c:v>127.09586925000001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4-4C64-B8C8-F187CF01B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631184"/>
        <c:axId val="1014882480"/>
      </c:lineChart>
      <c:catAx>
        <c:axId val="120663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82480"/>
        <c:crosses val="autoZero"/>
        <c:auto val="1"/>
        <c:lblAlgn val="ctr"/>
        <c:lblOffset val="100"/>
        <c:noMultiLvlLbl val="1"/>
      </c:catAx>
      <c:valAx>
        <c:axId val="10148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3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Perfomance'!$M$3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Perfomance'!$L$4:$L$48</c:f>
              <c:numCache>
                <c:formatCode>d\-mmm\-yy</c:formatCode>
                <c:ptCount val="45"/>
                <c:pt idx="0">
                  <c:v>42597</c:v>
                </c:pt>
                <c:pt idx="1">
                  <c:v>42598</c:v>
                </c:pt>
                <c:pt idx="2">
                  <c:v>42599</c:v>
                </c:pt>
                <c:pt idx="3">
                  <c:v>42600</c:v>
                </c:pt>
                <c:pt idx="4">
                  <c:v>42601</c:v>
                </c:pt>
                <c:pt idx="5">
                  <c:v>42604</c:v>
                </c:pt>
                <c:pt idx="6">
                  <c:v>42605</c:v>
                </c:pt>
                <c:pt idx="7">
                  <c:v>42606</c:v>
                </c:pt>
                <c:pt idx="8">
                  <c:v>42607</c:v>
                </c:pt>
                <c:pt idx="9">
                  <c:v>42608</c:v>
                </c:pt>
                <c:pt idx="10">
                  <c:v>42611</c:v>
                </c:pt>
                <c:pt idx="11">
                  <c:v>42612</c:v>
                </c:pt>
                <c:pt idx="12">
                  <c:v>42613</c:v>
                </c:pt>
                <c:pt idx="13">
                  <c:v>42614</c:v>
                </c:pt>
                <c:pt idx="14">
                  <c:v>42615</c:v>
                </c:pt>
                <c:pt idx="15">
                  <c:v>42618</c:v>
                </c:pt>
                <c:pt idx="16">
                  <c:v>42619</c:v>
                </c:pt>
                <c:pt idx="17">
                  <c:v>42620</c:v>
                </c:pt>
                <c:pt idx="18">
                  <c:v>42621</c:v>
                </c:pt>
                <c:pt idx="19">
                  <c:v>42622</c:v>
                </c:pt>
                <c:pt idx="20">
                  <c:v>42625</c:v>
                </c:pt>
                <c:pt idx="21">
                  <c:v>42626</c:v>
                </c:pt>
                <c:pt idx="22">
                  <c:v>42627</c:v>
                </c:pt>
                <c:pt idx="23">
                  <c:v>42628</c:v>
                </c:pt>
                <c:pt idx="24">
                  <c:v>42629</c:v>
                </c:pt>
                <c:pt idx="25">
                  <c:v>42632</c:v>
                </c:pt>
                <c:pt idx="26">
                  <c:v>42633</c:v>
                </c:pt>
                <c:pt idx="27">
                  <c:v>42634</c:v>
                </c:pt>
                <c:pt idx="28">
                  <c:v>42635</c:v>
                </c:pt>
                <c:pt idx="29">
                  <c:v>42636</c:v>
                </c:pt>
                <c:pt idx="30">
                  <c:v>42639</c:v>
                </c:pt>
                <c:pt idx="31">
                  <c:v>42640</c:v>
                </c:pt>
                <c:pt idx="32">
                  <c:v>42641</c:v>
                </c:pt>
                <c:pt idx="33">
                  <c:v>42642</c:v>
                </c:pt>
                <c:pt idx="34">
                  <c:v>42643</c:v>
                </c:pt>
                <c:pt idx="35">
                  <c:v>42647</c:v>
                </c:pt>
                <c:pt idx="36">
                  <c:v>42648</c:v>
                </c:pt>
                <c:pt idx="37">
                  <c:v>42649</c:v>
                </c:pt>
                <c:pt idx="38">
                  <c:v>42650</c:v>
                </c:pt>
                <c:pt idx="39">
                  <c:v>42653</c:v>
                </c:pt>
                <c:pt idx="40">
                  <c:v>42654</c:v>
                </c:pt>
                <c:pt idx="41">
                  <c:v>42655</c:v>
                </c:pt>
                <c:pt idx="42">
                  <c:v>42656</c:v>
                </c:pt>
                <c:pt idx="43">
                  <c:v>42657</c:v>
                </c:pt>
                <c:pt idx="44">
                  <c:v>42660</c:v>
                </c:pt>
              </c:numCache>
            </c:numRef>
          </c:cat>
          <c:val>
            <c:numRef>
              <c:f>'Share Perfomance'!$M$4:$M$48</c:f>
              <c:numCache>
                <c:formatCode>0.00</c:formatCode>
                <c:ptCount val="45"/>
                <c:pt idx="0">
                  <c:v>97.071100000000001</c:v>
                </c:pt>
                <c:pt idx="1">
                  <c:v>96.3626</c:v>
                </c:pt>
                <c:pt idx="2">
                  <c:v>94.128699999999995</c:v>
                </c:pt>
                <c:pt idx="3">
                  <c:v>95.260400000000004</c:v>
                </c:pt>
                <c:pt idx="4">
                  <c:v>94.817599999999999</c:v>
                </c:pt>
                <c:pt idx="5">
                  <c:v>94.364900000000006</c:v>
                </c:pt>
                <c:pt idx="6">
                  <c:v>95.132499999999993</c:v>
                </c:pt>
                <c:pt idx="7">
                  <c:v>95.181700000000006</c:v>
                </c:pt>
                <c:pt idx="8">
                  <c:v>94.512500000000003</c:v>
                </c:pt>
                <c:pt idx="9">
                  <c:v>95.4572</c:v>
                </c:pt>
                <c:pt idx="10">
                  <c:v>95.132499999999993</c:v>
                </c:pt>
                <c:pt idx="11">
                  <c:v>95.703199999999995</c:v>
                </c:pt>
                <c:pt idx="12">
                  <c:v>94.443600000000004</c:v>
                </c:pt>
                <c:pt idx="13">
                  <c:v>92.386799999999994</c:v>
                </c:pt>
                <c:pt idx="14">
                  <c:v>93.420100000000005</c:v>
                </c:pt>
                <c:pt idx="15">
                  <c:v>92.741100000000003</c:v>
                </c:pt>
                <c:pt idx="16">
                  <c:v>94.394400000000005</c:v>
                </c:pt>
                <c:pt idx="17">
                  <c:v>95.408000000000001</c:v>
                </c:pt>
                <c:pt idx="18">
                  <c:v>94.6601</c:v>
                </c:pt>
                <c:pt idx="19">
                  <c:v>93.508700000000005</c:v>
                </c:pt>
                <c:pt idx="20">
                  <c:v>92.062100000000001</c:v>
                </c:pt>
                <c:pt idx="21">
                  <c:v>91.816100000000006</c:v>
                </c:pt>
                <c:pt idx="22">
                  <c:v>92.062100000000001</c:v>
                </c:pt>
                <c:pt idx="23">
                  <c:v>89.916799999999995</c:v>
                </c:pt>
                <c:pt idx="24">
                  <c:v>89.336100000000002</c:v>
                </c:pt>
                <c:pt idx="25">
                  <c:v>90.143100000000004</c:v>
                </c:pt>
                <c:pt idx="26">
                  <c:v>90.635099999999994</c:v>
                </c:pt>
                <c:pt idx="27">
                  <c:v>90.152900000000002</c:v>
                </c:pt>
                <c:pt idx="28">
                  <c:v>90.753200000000007</c:v>
                </c:pt>
                <c:pt idx="29">
                  <c:v>90.025000000000006</c:v>
                </c:pt>
                <c:pt idx="30">
                  <c:v>87.781300000000002</c:v>
                </c:pt>
                <c:pt idx="31">
                  <c:v>87.367999999999995</c:v>
                </c:pt>
                <c:pt idx="32">
                  <c:v>87.840299999999999</c:v>
                </c:pt>
                <c:pt idx="33">
                  <c:v>86.895600000000002</c:v>
                </c:pt>
                <c:pt idx="34">
                  <c:v>88.007599999999996</c:v>
                </c:pt>
                <c:pt idx="35">
                  <c:v>88.598100000000002</c:v>
                </c:pt>
                <c:pt idx="36">
                  <c:v>88.509500000000003</c:v>
                </c:pt>
                <c:pt idx="37">
                  <c:v>88.5685</c:v>
                </c:pt>
                <c:pt idx="38">
                  <c:v>88.371700000000004</c:v>
                </c:pt>
                <c:pt idx="39">
                  <c:v>89.591999999999999</c:v>
                </c:pt>
                <c:pt idx="40">
                  <c:v>89.011399999999995</c:v>
                </c:pt>
                <c:pt idx="41">
                  <c:v>88.253600000000006</c:v>
                </c:pt>
                <c:pt idx="42">
                  <c:v>87.978099999999998</c:v>
                </c:pt>
                <c:pt idx="43">
                  <c:v>89.1</c:v>
                </c:pt>
                <c:pt idx="44">
                  <c:v>88.046999999999997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B-45E0-B699-8CA0C63D6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752895"/>
        <c:axId val="1131973967"/>
      </c:lineChart>
      <c:dateAx>
        <c:axId val="104575289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73967"/>
        <c:crosses val="autoZero"/>
        <c:auto val="1"/>
        <c:lblOffset val="100"/>
        <c:baseTimeUnit val="days"/>
      </c:dateAx>
      <c:valAx>
        <c:axId val="113197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752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Perfomance'!$U$2</c:f>
              <c:strCache>
                <c:ptCount val="1"/>
                <c:pt idx="0">
                  <c:v>Bayer Share Price (May-Jul 2018)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Perfomance'!$T$3:$T$47</c:f>
              <c:numCache>
                <c:formatCode>d\-mmm\-yy</c:formatCode>
                <c:ptCount val="45"/>
                <c:pt idx="0">
                  <c:v>43227</c:v>
                </c:pt>
                <c:pt idx="1">
                  <c:v>43228</c:v>
                </c:pt>
                <c:pt idx="2">
                  <c:v>43229</c:v>
                </c:pt>
                <c:pt idx="3">
                  <c:v>43230</c:v>
                </c:pt>
                <c:pt idx="4">
                  <c:v>43231</c:v>
                </c:pt>
                <c:pt idx="5">
                  <c:v>43234</c:v>
                </c:pt>
                <c:pt idx="6">
                  <c:v>43235</c:v>
                </c:pt>
                <c:pt idx="7">
                  <c:v>43236</c:v>
                </c:pt>
                <c:pt idx="8">
                  <c:v>43237</c:v>
                </c:pt>
                <c:pt idx="9">
                  <c:v>43238</c:v>
                </c:pt>
                <c:pt idx="10">
                  <c:v>43242</c:v>
                </c:pt>
                <c:pt idx="11">
                  <c:v>43243</c:v>
                </c:pt>
                <c:pt idx="12">
                  <c:v>43244</c:v>
                </c:pt>
                <c:pt idx="13">
                  <c:v>43245</c:v>
                </c:pt>
                <c:pt idx="14">
                  <c:v>43248</c:v>
                </c:pt>
                <c:pt idx="15">
                  <c:v>43249</c:v>
                </c:pt>
                <c:pt idx="16">
                  <c:v>43250</c:v>
                </c:pt>
                <c:pt idx="17">
                  <c:v>43251</c:v>
                </c:pt>
                <c:pt idx="18">
                  <c:v>43252</c:v>
                </c:pt>
                <c:pt idx="19">
                  <c:v>43255</c:v>
                </c:pt>
                <c:pt idx="20">
                  <c:v>43256</c:v>
                </c:pt>
                <c:pt idx="21">
                  <c:v>43257</c:v>
                </c:pt>
                <c:pt idx="22">
                  <c:v>43258</c:v>
                </c:pt>
                <c:pt idx="23">
                  <c:v>43259</c:v>
                </c:pt>
                <c:pt idx="24">
                  <c:v>43262</c:v>
                </c:pt>
                <c:pt idx="25">
                  <c:v>43263</c:v>
                </c:pt>
                <c:pt idx="26">
                  <c:v>43264</c:v>
                </c:pt>
                <c:pt idx="27">
                  <c:v>43265</c:v>
                </c:pt>
                <c:pt idx="28">
                  <c:v>43266</c:v>
                </c:pt>
                <c:pt idx="29">
                  <c:v>43269</c:v>
                </c:pt>
                <c:pt idx="30">
                  <c:v>43270</c:v>
                </c:pt>
                <c:pt idx="31">
                  <c:v>43271</c:v>
                </c:pt>
                <c:pt idx="32">
                  <c:v>43272</c:v>
                </c:pt>
                <c:pt idx="33">
                  <c:v>43273</c:v>
                </c:pt>
                <c:pt idx="34">
                  <c:v>43276</c:v>
                </c:pt>
                <c:pt idx="35">
                  <c:v>43277</c:v>
                </c:pt>
                <c:pt idx="36">
                  <c:v>43278</c:v>
                </c:pt>
                <c:pt idx="37">
                  <c:v>43279</c:v>
                </c:pt>
                <c:pt idx="38">
                  <c:v>43280</c:v>
                </c:pt>
                <c:pt idx="39">
                  <c:v>43283</c:v>
                </c:pt>
                <c:pt idx="40">
                  <c:v>43284</c:v>
                </c:pt>
                <c:pt idx="41">
                  <c:v>43285</c:v>
                </c:pt>
                <c:pt idx="42">
                  <c:v>43286</c:v>
                </c:pt>
                <c:pt idx="43">
                  <c:v>43287</c:v>
                </c:pt>
                <c:pt idx="44">
                  <c:v>43290</c:v>
                </c:pt>
              </c:numCache>
            </c:numRef>
          </c:cat>
          <c:val>
            <c:numRef>
              <c:f>'Share Perfomance'!$U$3:$U$47</c:f>
              <c:numCache>
                <c:formatCode>0.00</c:formatCode>
                <c:ptCount val="45"/>
                <c:pt idx="0">
                  <c:v>100.4761</c:v>
                </c:pt>
                <c:pt idx="1">
                  <c:v>100.12179999999999</c:v>
                </c:pt>
                <c:pt idx="2">
                  <c:v>100.5351</c:v>
                </c:pt>
                <c:pt idx="3">
                  <c:v>101.00749999999999</c:v>
                </c:pt>
                <c:pt idx="4">
                  <c:v>100.4761</c:v>
                </c:pt>
                <c:pt idx="5">
                  <c:v>100.9288</c:v>
                </c:pt>
                <c:pt idx="6">
                  <c:v>100.3777</c:v>
                </c:pt>
                <c:pt idx="7">
                  <c:v>101.83410000000001</c:v>
                </c:pt>
                <c:pt idx="8">
                  <c:v>102.8379</c:v>
                </c:pt>
                <c:pt idx="9">
                  <c:v>102.7002</c:v>
                </c:pt>
                <c:pt idx="10">
                  <c:v>103.3693</c:v>
                </c:pt>
                <c:pt idx="11">
                  <c:v>101.10590000000001</c:v>
                </c:pt>
                <c:pt idx="12">
                  <c:v>100.3383</c:v>
                </c:pt>
                <c:pt idx="13">
                  <c:v>101.10590000000001</c:v>
                </c:pt>
                <c:pt idx="14">
                  <c:v>98.222499999999997</c:v>
                </c:pt>
                <c:pt idx="15">
                  <c:v>97.267899999999997</c:v>
                </c:pt>
                <c:pt idx="16">
                  <c:v>101.06659999999999</c:v>
                </c:pt>
                <c:pt idx="17">
                  <c:v>100.23990000000001</c:v>
                </c:pt>
                <c:pt idx="18">
                  <c:v>101.7161</c:v>
                </c:pt>
                <c:pt idx="19">
                  <c:v>101.08620000000001</c:v>
                </c:pt>
                <c:pt idx="20">
                  <c:v>99.492000000000004</c:v>
                </c:pt>
                <c:pt idx="21">
                  <c:v>99.4</c:v>
                </c:pt>
                <c:pt idx="22">
                  <c:v>98.94</c:v>
                </c:pt>
                <c:pt idx="23">
                  <c:v>98.44</c:v>
                </c:pt>
                <c:pt idx="24">
                  <c:v>97.37</c:v>
                </c:pt>
                <c:pt idx="25">
                  <c:v>96.45</c:v>
                </c:pt>
                <c:pt idx="26">
                  <c:v>98.87</c:v>
                </c:pt>
                <c:pt idx="27">
                  <c:v>100.8</c:v>
                </c:pt>
                <c:pt idx="28">
                  <c:v>100.08</c:v>
                </c:pt>
                <c:pt idx="29">
                  <c:v>98.46</c:v>
                </c:pt>
                <c:pt idx="30">
                  <c:v>96.63</c:v>
                </c:pt>
                <c:pt idx="31">
                  <c:v>96.9</c:v>
                </c:pt>
                <c:pt idx="32">
                  <c:v>96.39</c:v>
                </c:pt>
                <c:pt idx="33">
                  <c:v>98.84</c:v>
                </c:pt>
                <c:pt idx="34">
                  <c:v>96.27</c:v>
                </c:pt>
                <c:pt idx="35">
                  <c:v>96</c:v>
                </c:pt>
                <c:pt idx="36">
                  <c:v>95.86</c:v>
                </c:pt>
                <c:pt idx="37">
                  <c:v>94.27</c:v>
                </c:pt>
                <c:pt idx="38">
                  <c:v>94.35</c:v>
                </c:pt>
                <c:pt idx="39">
                  <c:v>94.92</c:v>
                </c:pt>
                <c:pt idx="40">
                  <c:v>94.64</c:v>
                </c:pt>
                <c:pt idx="41">
                  <c:v>94.32</c:v>
                </c:pt>
                <c:pt idx="42">
                  <c:v>94.25</c:v>
                </c:pt>
                <c:pt idx="43">
                  <c:v>93.75</c:v>
                </c:pt>
                <c:pt idx="44">
                  <c:v>94.05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2-4C89-8A81-38F6107B1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871535"/>
        <c:axId val="1131970223"/>
      </c:lineChart>
      <c:dateAx>
        <c:axId val="112687153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70223"/>
        <c:crosses val="autoZero"/>
        <c:auto val="1"/>
        <c:lblOffset val="100"/>
        <c:baseTimeUnit val="days"/>
      </c:dateAx>
      <c:valAx>
        <c:axId val="113197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87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Perfomance'!$AF$2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Perfomance'!$AE$3:$AE$286</c:f>
              <c:numCache>
                <c:formatCode>d\-mmm\-yy</c:formatCode>
                <c:ptCount val="284"/>
                <c:pt idx="0">
                  <c:v>41275</c:v>
                </c:pt>
                <c:pt idx="1">
                  <c:v>41282</c:v>
                </c:pt>
                <c:pt idx="2">
                  <c:v>41289</c:v>
                </c:pt>
                <c:pt idx="3">
                  <c:v>41296</c:v>
                </c:pt>
                <c:pt idx="4">
                  <c:v>41303</c:v>
                </c:pt>
                <c:pt idx="5">
                  <c:v>41310</c:v>
                </c:pt>
                <c:pt idx="6">
                  <c:v>41317</c:v>
                </c:pt>
                <c:pt idx="7">
                  <c:v>41324</c:v>
                </c:pt>
                <c:pt idx="8">
                  <c:v>41331</c:v>
                </c:pt>
                <c:pt idx="9">
                  <c:v>41338</c:v>
                </c:pt>
                <c:pt idx="10">
                  <c:v>41345</c:v>
                </c:pt>
                <c:pt idx="11">
                  <c:v>41352</c:v>
                </c:pt>
                <c:pt idx="12">
                  <c:v>41359</c:v>
                </c:pt>
                <c:pt idx="13">
                  <c:v>41366</c:v>
                </c:pt>
                <c:pt idx="14">
                  <c:v>41373</c:v>
                </c:pt>
                <c:pt idx="15">
                  <c:v>41380</c:v>
                </c:pt>
                <c:pt idx="16">
                  <c:v>41387</c:v>
                </c:pt>
                <c:pt idx="17">
                  <c:v>41394</c:v>
                </c:pt>
                <c:pt idx="18">
                  <c:v>41401</c:v>
                </c:pt>
                <c:pt idx="19">
                  <c:v>41408</c:v>
                </c:pt>
                <c:pt idx="20">
                  <c:v>41415</c:v>
                </c:pt>
                <c:pt idx="21">
                  <c:v>41422</c:v>
                </c:pt>
                <c:pt idx="22">
                  <c:v>41429</c:v>
                </c:pt>
                <c:pt idx="23">
                  <c:v>41436</c:v>
                </c:pt>
                <c:pt idx="24">
                  <c:v>41443</c:v>
                </c:pt>
                <c:pt idx="25">
                  <c:v>41450</c:v>
                </c:pt>
                <c:pt idx="26">
                  <c:v>41457</c:v>
                </c:pt>
                <c:pt idx="27">
                  <c:v>41464</c:v>
                </c:pt>
                <c:pt idx="28">
                  <c:v>41471</c:v>
                </c:pt>
                <c:pt idx="29">
                  <c:v>41478</c:v>
                </c:pt>
                <c:pt idx="30">
                  <c:v>41485</c:v>
                </c:pt>
                <c:pt idx="31">
                  <c:v>41492</c:v>
                </c:pt>
                <c:pt idx="32">
                  <c:v>41499</c:v>
                </c:pt>
                <c:pt idx="33">
                  <c:v>41506</c:v>
                </c:pt>
                <c:pt idx="34">
                  <c:v>41513</c:v>
                </c:pt>
                <c:pt idx="35">
                  <c:v>41520</c:v>
                </c:pt>
                <c:pt idx="36">
                  <c:v>41527</c:v>
                </c:pt>
                <c:pt idx="37">
                  <c:v>41534</c:v>
                </c:pt>
                <c:pt idx="38">
                  <c:v>41541</c:v>
                </c:pt>
                <c:pt idx="39">
                  <c:v>41548</c:v>
                </c:pt>
                <c:pt idx="40">
                  <c:v>41555</c:v>
                </c:pt>
                <c:pt idx="41">
                  <c:v>41562</c:v>
                </c:pt>
                <c:pt idx="42">
                  <c:v>41569</c:v>
                </c:pt>
                <c:pt idx="43">
                  <c:v>41576</c:v>
                </c:pt>
                <c:pt idx="44">
                  <c:v>41583</c:v>
                </c:pt>
                <c:pt idx="45">
                  <c:v>41590</c:v>
                </c:pt>
                <c:pt idx="46">
                  <c:v>41597</c:v>
                </c:pt>
                <c:pt idx="47">
                  <c:v>41604</c:v>
                </c:pt>
                <c:pt idx="48">
                  <c:v>41611</c:v>
                </c:pt>
                <c:pt idx="49">
                  <c:v>41618</c:v>
                </c:pt>
                <c:pt idx="50">
                  <c:v>41625</c:v>
                </c:pt>
                <c:pt idx="51">
                  <c:v>41632</c:v>
                </c:pt>
                <c:pt idx="52">
                  <c:v>41639</c:v>
                </c:pt>
                <c:pt idx="53">
                  <c:v>41646</c:v>
                </c:pt>
                <c:pt idx="54">
                  <c:v>41653</c:v>
                </c:pt>
                <c:pt idx="55">
                  <c:v>41660</c:v>
                </c:pt>
                <c:pt idx="56">
                  <c:v>41667</c:v>
                </c:pt>
                <c:pt idx="57">
                  <c:v>41674</c:v>
                </c:pt>
                <c:pt idx="58">
                  <c:v>41681</c:v>
                </c:pt>
                <c:pt idx="59">
                  <c:v>41688</c:v>
                </c:pt>
                <c:pt idx="60">
                  <c:v>41695</c:v>
                </c:pt>
                <c:pt idx="61">
                  <c:v>41702</c:v>
                </c:pt>
                <c:pt idx="62">
                  <c:v>41709</c:v>
                </c:pt>
                <c:pt idx="63">
                  <c:v>41716</c:v>
                </c:pt>
                <c:pt idx="64">
                  <c:v>41723</c:v>
                </c:pt>
                <c:pt idx="65">
                  <c:v>41730</c:v>
                </c:pt>
                <c:pt idx="66">
                  <c:v>41737</c:v>
                </c:pt>
                <c:pt idx="67">
                  <c:v>41744</c:v>
                </c:pt>
                <c:pt idx="68">
                  <c:v>41751</c:v>
                </c:pt>
                <c:pt idx="69">
                  <c:v>41758</c:v>
                </c:pt>
                <c:pt idx="70">
                  <c:v>41765</c:v>
                </c:pt>
                <c:pt idx="71">
                  <c:v>41772</c:v>
                </c:pt>
                <c:pt idx="72">
                  <c:v>41779</c:v>
                </c:pt>
                <c:pt idx="73">
                  <c:v>41786</c:v>
                </c:pt>
                <c:pt idx="74">
                  <c:v>41793</c:v>
                </c:pt>
                <c:pt idx="75">
                  <c:v>41800</c:v>
                </c:pt>
                <c:pt idx="76">
                  <c:v>41807</c:v>
                </c:pt>
                <c:pt idx="77">
                  <c:v>41814</c:v>
                </c:pt>
                <c:pt idx="78">
                  <c:v>41821</c:v>
                </c:pt>
                <c:pt idx="79">
                  <c:v>41828</c:v>
                </c:pt>
                <c:pt idx="80">
                  <c:v>41835</c:v>
                </c:pt>
                <c:pt idx="81">
                  <c:v>41842</c:v>
                </c:pt>
                <c:pt idx="82">
                  <c:v>41849</c:v>
                </c:pt>
                <c:pt idx="83">
                  <c:v>41856</c:v>
                </c:pt>
                <c:pt idx="84">
                  <c:v>41863</c:v>
                </c:pt>
                <c:pt idx="85">
                  <c:v>41870</c:v>
                </c:pt>
                <c:pt idx="86">
                  <c:v>41877</c:v>
                </c:pt>
                <c:pt idx="87">
                  <c:v>41884</c:v>
                </c:pt>
                <c:pt idx="88">
                  <c:v>41891</c:v>
                </c:pt>
                <c:pt idx="89">
                  <c:v>41898</c:v>
                </c:pt>
                <c:pt idx="90">
                  <c:v>41905</c:v>
                </c:pt>
                <c:pt idx="91">
                  <c:v>41912</c:v>
                </c:pt>
                <c:pt idx="92">
                  <c:v>41919</c:v>
                </c:pt>
                <c:pt idx="93">
                  <c:v>41926</c:v>
                </c:pt>
                <c:pt idx="94">
                  <c:v>41933</c:v>
                </c:pt>
                <c:pt idx="95">
                  <c:v>41940</c:v>
                </c:pt>
                <c:pt idx="96">
                  <c:v>41947</c:v>
                </c:pt>
                <c:pt idx="97">
                  <c:v>41954</c:v>
                </c:pt>
                <c:pt idx="98">
                  <c:v>41961</c:v>
                </c:pt>
                <c:pt idx="99">
                  <c:v>41968</c:v>
                </c:pt>
                <c:pt idx="100">
                  <c:v>41975</c:v>
                </c:pt>
                <c:pt idx="101">
                  <c:v>41982</c:v>
                </c:pt>
                <c:pt idx="102">
                  <c:v>41989</c:v>
                </c:pt>
                <c:pt idx="103">
                  <c:v>41996</c:v>
                </c:pt>
                <c:pt idx="104">
                  <c:v>42003</c:v>
                </c:pt>
                <c:pt idx="105">
                  <c:v>42010</c:v>
                </c:pt>
                <c:pt idx="106">
                  <c:v>42017</c:v>
                </c:pt>
                <c:pt idx="107">
                  <c:v>42024</c:v>
                </c:pt>
                <c:pt idx="108">
                  <c:v>42031</c:v>
                </c:pt>
                <c:pt idx="109">
                  <c:v>42038</c:v>
                </c:pt>
                <c:pt idx="110">
                  <c:v>42045</c:v>
                </c:pt>
                <c:pt idx="111">
                  <c:v>42052</c:v>
                </c:pt>
                <c:pt idx="112">
                  <c:v>42059</c:v>
                </c:pt>
                <c:pt idx="113">
                  <c:v>42066</c:v>
                </c:pt>
                <c:pt idx="114">
                  <c:v>42073</c:v>
                </c:pt>
                <c:pt idx="115">
                  <c:v>42080</c:v>
                </c:pt>
                <c:pt idx="116">
                  <c:v>42087</c:v>
                </c:pt>
                <c:pt idx="117">
                  <c:v>42094</c:v>
                </c:pt>
                <c:pt idx="118">
                  <c:v>42101</c:v>
                </c:pt>
                <c:pt idx="119">
                  <c:v>42108</c:v>
                </c:pt>
                <c:pt idx="120">
                  <c:v>42115</c:v>
                </c:pt>
                <c:pt idx="121">
                  <c:v>42122</c:v>
                </c:pt>
                <c:pt idx="122">
                  <c:v>42129</c:v>
                </c:pt>
                <c:pt idx="123">
                  <c:v>42136</c:v>
                </c:pt>
                <c:pt idx="124">
                  <c:v>42143</c:v>
                </c:pt>
                <c:pt idx="125">
                  <c:v>42150</c:v>
                </c:pt>
                <c:pt idx="126">
                  <c:v>42157</c:v>
                </c:pt>
                <c:pt idx="127">
                  <c:v>42164</c:v>
                </c:pt>
                <c:pt idx="128">
                  <c:v>42171</c:v>
                </c:pt>
                <c:pt idx="129">
                  <c:v>42178</c:v>
                </c:pt>
                <c:pt idx="130">
                  <c:v>42185</c:v>
                </c:pt>
                <c:pt idx="131">
                  <c:v>42192</c:v>
                </c:pt>
                <c:pt idx="132">
                  <c:v>42199</c:v>
                </c:pt>
                <c:pt idx="133">
                  <c:v>42206</c:v>
                </c:pt>
                <c:pt idx="134">
                  <c:v>42213</c:v>
                </c:pt>
                <c:pt idx="135">
                  <c:v>42220</c:v>
                </c:pt>
                <c:pt idx="136">
                  <c:v>42227</c:v>
                </c:pt>
                <c:pt idx="137">
                  <c:v>42234</c:v>
                </c:pt>
                <c:pt idx="138">
                  <c:v>42241</c:v>
                </c:pt>
                <c:pt idx="139">
                  <c:v>42248</c:v>
                </c:pt>
                <c:pt idx="140">
                  <c:v>42255</c:v>
                </c:pt>
                <c:pt idx="141">
                  <c:v>42262</c:v>
                </c:pt>
                <c:pt idx="142">
                  <c:v>42269</c:v>
                </c:pt>
                <c:pt idx="143">
                  <c:v>42276</c:v>
                </c:pt>
                <c:pt idx="144">
                  <c:v>42283</c:v>
                </c:pt>
                <c:pt idx="145">
                  <c:v>42290</c:v>
                </c:pt>
                <c:pt idx="146">
                  <c:v>42297</c:v>
                </c:pt>
                <c:pt idx="147">
                  <c:v>42304</c:v>
                </c:pt>
                <c:pt idx="148">
                  <c:v>42311</c:v>
                </c:pt>
                <c:pt idx="149">
                  <c:v>42318</c:v>
                </c:pt>
                <c:pt idx="150">
                  <c:v>42325</c:v>
                </c:pt>
                <c:pt idx="151">
                  <c:v>42332</c:v>
                </c:pt>
                <c:pt idx="152">
                  <c:v>42339</c:v>
                </c:pt>
                <c:pt idx="153">
                  <c:v>42346</c:v>
                </c:pt>
                <c:pt idx="154">
                  <c:v>42353</c:v>
                </c:pt>
                <c:pt idx="155">
                  <c:v>42360</c:v>
                </c:pt>
                <c:pt idx="156">
                  <c:v>42367</c:v>
                </c:pt>
                <c:pt idx="157">
                  <c:v>42374</c:v>
                </c:pt>
                <c:pt idx="158">
                  <c:v>42381</c:v>
                </c:pt>
                <c:pt idx="159">
                  <c:v>42388</c:v>
                </c:pt>
                <c:pt idx="160">
                  <c:v>42395</c:v>
                </c:pt>
                <c:pt idx="161">
                  <c:v>42402</c:v>
                </c:pt>
                <c:pt idx="162">
                  <c:v>42409</c:v>
                </c:pt>
                <c:pt idx="163">
                  <c:v>42416</c:v>
                </c:pt>
                <c:pt idx="164">
                  <c:v>42423</c:v>
                </c:pt>
                <c:pt idx="165">
                  <c:v>42430</c:v>
                </c:pt>
                <c:pt idx="166">
                  <c:v>42437</c:v>
                </c:pt>
                <c:pt idx="167">
                  <c:v>42444</c:v>
                </c:pt>
                <c:pt idx="168">
                  <c:v>42451</c:v>
                </c:pt>
                <c:pt idx="169">
                  <c:v>42458</c:v>
                </c:pt>
                <c:pt idx="170">
                  <c:v>42465</c:v>
                </c:pt>
                <c:pt idx="171">
                  <c:v>42472</c:v>
                </c:pt>
                <c:pt idx="172">
                  <c:v>42479</c:v>
                </c:pt>
                <c:pt idx="173">
                  <c:v>42486</c:v>
                </c:pt>
                <c:pt idx="174">
                  <c:v>42493</c:v>
                </c:pt>
                <c:pt idx="175">
                  <c:v>42500</c:v>
                </c:pt>
                <c:pt idx="176">
                  <c:v>42507</c:v>
                </c:pt>
                <c:pt idx="177">
                  <c:v>42514</c:v>
                </c:pt>
                <c:pt idx="178">
                  <c:v>42521</c:v>
                </c:pt>
                <c:pt idx="179">
                  <c:v>42528</c:v>
                </c:pt>
                <c:pt idx="180">
                  <c:v>42535</c:v>
                </c:pt>
                <c:pt idx="181">
                  <c:v>42542</c:v>
                </c:pt>
                <c:pt idx="182">
                  <c:v>42549</c:v>
                </c:pt>
                <c:pt idx="183">
                  <c:v>42556</c:v>
                </c:pt>
                <c:pt idx="184">
                  <c:v>42563</c:v>
                </c:pt>
                <c:pt idx="185">
                  <c:v>42570</c:v>
                </c:pt>
                <c:pt idx="186">
                  <c:v>42577</c:v>
                </c:pt>
                <c:pt idx="187">
                  <c:v>42584</c:v>
                </c:pt>
                <c:pt idx="188">
                  <c:v>42591</c:v>
                </c:pt>
                <c:pt idx="189">
                  <c:v>42598</c:v>
                </c:pt>
                <c:pt idx="190">
                  <c:v>42605</c:v>
                </c:pt>
                <c:pt idx="191">
                  <c:v>42612</c:v>
                </c:pt>
                <c:pt idx="192">
                  <c:v>42619</c:v>
                </c:pt>
                <c:pt idx="193">
                  <c:v>42626</c:v>
                </c:pt>
                <c:pt idx="194">
                  <c:v>42633</c:v>
                </c:pt>
                <c:pt idx="195">
                  <c:v>42640</c:v>
                </c:pt>
                <c:pt idx="196">
                  <c:v>42647</c:v>
                </c:pt>
                <c:pt idx="197">
                  <c:v>42654</c:v>
                </c:pt>
                <c:pt idx="198">
                  <c:v>42661</c:v>
                </c:pt>
                <c:pt idx="199">
                  <c:v>42668</c:v>
                </c:pt>
                <c:pt idx="200">
                  <c:v>42675</c:v>
                </c:pt>
                <c:pt idx="201">
                  <c:v>42682</c:v>
                </c:pt>
                <c:pt idx="202">
                  <c:v>42689</c:v>
                </c:pt>
                <c:pt idx="203">
                  <c:v>42696</c:v>
                </c:pt>
                <c:pt idx="204">
                  <c:v>42703</c:v>
                </c:pt>
                <c:pt idx="205">
                  <c:v>42710</c:v>
                </c:pt>
                <c:pt idx="206">
                  <c:v>42717</c:v>
                </c:pt>
                <c:pt idx="207">
                  <c:v>42724</c:v>
                </c:pt>
                <c:pt idx="208">
                  <c:v>42731</c:v>
                </c:pt>
                <c:pt idx="209">
                  <c:v>42738</c:v>
                </c:pt>
                <c:pt idx="210">
                  <c:v>42745</c:v>
                </c:pt>
                <c:pt idx="211">
                  <c:v>42752</c:v>
                </c:pt>
                <c:pt idx="212">
                  <c:v>42759</c:v>
                </c:pt>
                <c:pt idx="213">
                  <c:v>42766</c:v>
                </c:pt>
                <c:pt idx="214">
                  <c:v>42773</c:v>
                </c:pt>
                <c:pt idx="215">
                  <c:v>42780</c:v>
                </c:pt>
                <c:pt idx="216">
                  <c:v>42787</c:v>
                </c:pt>
                <c:pt idx="217">
                  <c:v>42794</c:v>
                </c:pt>
                <c:pt idx="218">
                  <c:v>42801</c:v>
                </c:pt>
                <c:pt idx="219">
                  <c:v>42808</c:v>
                </c:pt>
                <c:pt idx="220">
                  <c:v>42815</c:v>
                </c:pt>
                <c:pt idx="221">
                  <c:v>42822</c:v>
                </c:pt>
                <c:pt idx="222">
                  <c:v>42829</c:v>
                </c:pt>
                <c:pt idx="223">
                  <c:v>42836</c:v>
                </c:pt>
                <c:pt idx="224">
                  <c:v>42843</c:v>
                </c:pt>
                <c:pt idx="225">
                  <c:v>42850</c:v>
                </c:pt>
                <c:pt idx="226">
                  <c:v>42857</c:v>
                </c:pt>
                <c:pt idx="227">
                  <c:v>42864</c:v>
                </c:pt>
                <c:pt idx="228">
                  <c:v>42871</c:v>
                </c:pt>
                <c:pt idx="229">
                  <c:v>42878</c:v>
                </c:pt>
                <c:pt idx="230">
                  <c:v>42885</c:v>
                </c:pt>
                <c:pt idx="231">
                  <c:v>42892</c:v>
                </c:pt>
                <c:pt idx="232">
                  <c:v>42899</c:v>
                </c:pt>
                <c:pt idx="233">
                  <c:v>42906</c:v>
                </c:pt>
                <c:pt idx="234">
                  <c:v>42913</c:v>
                </c:pt>
                <c:pt idx="235">
                  <c:v>42920</c:v>
                </c:pt>
                <c:pt idx="236">
                  <c:v>42927</c:v>
                </c:pt>
                <c:pt idx="237">
                  <c:v>42934</c:v>
                </c:pt>
                <c:pt idx="238">
                  <c:v>42941</c:v>
                </c:pt>
                <c:pt idx="239">
                  <c:v>42948</c:v>
                </c:pt>
                <c:pt idx="240">
                  <c:v>42955</c:v>
                </c:pt>
                <c:pt idx="241">
                  <c:v>42962</c:v>
                </c:pt>
                <c:pt idx="242">
                  <c:v>42969</c:v>
                </c:pt>
                <c:pt idx="243">
                  <c:v>42976</c:v>
                </c:pt>
                <c:pt idx="244">
                  <c:v>42983</c:v>
                </c:pt>
                <c:pt idx="245">
                  <c:v>42990</c:v>
                </c:pt>
                <c:pt idx="246">
                  <c:v>42997</c:v>
                </c:pt>
                <c:pt idx="247">
                  <c:v>43004</c:v>
                </c:pt>
                <c:pt idx="248">
                  <c:v>43011</c:v>
                </c:pt>
                <c:pt idx="249">
                  <c:v>43018</c:v>
                </c:pt>
                <c:pt idx="250">
                  <c:v>43025</c:v>
                </c:pt>
                <c:pt idx="251">
                  <c:v>43032</c:v>
                </c:pt>
                <c:pt idx="252">
                  <c:v>43039</c:v>
                </c:pt>
                <c:pt idx="253">
                  <c:v>43046</c:v>
                </c:pt>
                <c:pt idx="254">
                  <c:v>43053</c:v>
                </c:pt>
                <c:pt idx="255">
                  <c:v>43060</c:v>
                </c:pt>
                <c:pt idx="256">
                  <c:v>43067</c:v>
                </c:pt>
                <c:pt idx="257">
                  <c:v>43074</c:v>
                </c:pt>
                <c:pt idx="258">
                  <c:v>43081</c:v>
                </c:pt>
                <c:pt idx="259">
                  <c:v>43088</c:v>
                </c:pt>
                <c:pt idx="260">
                  <c:v>43095</c:v>
                </c:pt>
                <c:pt idx="261">
                  <c:v>43102</c:v>
                </c:pt>
                <c:pt idx="262">
                  <c:v>43109</c:v>
                </c:pt>
                <c:pt idx="263">
                  <c:v>43116</c:v>
                </c:pt>
                <c:pt idx="264">
                  <c:v>43123</c:v>
                </c:pt>
                <c:pt idx="265">
                  <c:v>43130</c:v>
                </c:pt>
                <c:pt idx="266">
                  <c:v>43137</c:v>
                </c:pt>
                <c:pt idx="267">
                  <c:v>43144</c:v>
                </c:pt>
                <c:pt idx="268">
                  <c:v>43151</c:v>
                </c:pt>
                <c:pt idx="269">
                  <c:v>43158</c:v>
                </c:pt>
                <c:pt idx="270">
                  <c:v>43165</c:v>
                </c:pt>
                <c:pt idx="271">
                  <c:v>43172</c:v>
                </c:pt>
                <c:pt idx="272">
                  <c:v>43179</c:v>
                </c:pt>
                <c:pt idx="273">
                  <c:v>43186</c:v>
                </c:pt>
                <c:pt idx="274">
                  <c:v>43193</c:v>
                </c:pt>
                <c:pt idx="275">
                  <c:v>43200</c:v>
                </c:pt>
                <c:pt idx="276">
                  <c:v>43207</c:v>
                </c:pt>
                <c:pt idx="277">
                  <c:v>43214</c:v>
                </c:pt>
                <c:pt idx="278">
                  <c:v>43221</c:v>
                </c:pt>
                <c:pt idx="279">
                  <c:v>43228</c:v>
                </c:pt>
                <c:pt idx="280">
                  <c:v>43235</c:v>
                </c:pt>
                <c:pt idx="281">
                  <c:v>43242</c:v>
                </c:pt>
                <c:pt idx="282">
                  <c:v>43249</c:v>
                </c:pt>
                <c:pt idx="283">
                  <c:v>43256</c:v>
                </c:pt>
              </c:numCache>
            </c:numRef>
          </c:cat>
          <c:val>
            <c:numRef>
              <c:f>'Share Perfomance'!$AF$3:$AF$286</c:f>
              <c:numCache>
                <c:formatCode>General</c:formatCode>
                <c:ptCount val="284"/>
                <c:pt idx="0">
                  <c:v>95.940002000000007</c:v>
                </c:pt>
                <c:pt idx="1">
                  <c:v>100.589996</c:v>
                </c:pt>
                <c:pt idx="2">
                  <c:v>102.470001</c:v>
                </c:pt>
                <c:pt idx="3">
                  <c:v>102.849998</c:v>
                </c:pt>
                <c:pt idx="4">
                  <c:v>101.339996</c:v>
                </c:pt>
                <c:pt idx="5">
                  <c:v>102.120003</c:v>
                </c:pt>
                <c:pt idx="6">
                  <c:v>103.510002</c:v>
                </c:pt>
                <c:pt idx="7">
                  <c:v>98.089995999999999</c:v>
                </c:pt>
                <c:pt idx="8">
                  <c:v>101.620003</c:v>
                </c:pt>
                <c:pt idx="9">
                  <c:v>104.220001</c:v>
                </c:pt>
                <c:pt idx="10">
                  <c:v>102.639999</c:v>
                </c:pt>
                <c:pt idx="11">
                  <c:v>99.400002000000001</c:v>
                </c:pt>
                <c:pt idx="12">
                  <c:v>105.790001</c:v>
                </c:pt>
                <c:pt idx="13">
                  <c:v>105.199997</c:v>
                </c:pt>
                <c:pt idx="14">
                  <c:v>103.099998</c:v>
                </c:pt>
                <c:pt idx="15">
                  <c:v>103.449997</c:v>
                </c:pt>
                <c:pt idx="16">
                  <c:v>106.5</c:v>
                </c:pt>
                <c:pt idx="17">
                  <c:v>107.19000200000001</c:v>
                </c:pt>
                <c:pt idx="18">
                  <c:v>106.83000199999999</c:v>
                </c:pt>
                <c:pt idx="19">
                  <c:v>108.30999799999999</c:v>
                </c:pt>
                <c:pt idx="20">
                  <c:v>104.83000199999999</c:v>
                </c:pt>
                <c:pt idx="21">
                  <c:v>102.08000199999999</c:v>
                </c:pt>
                <c:pt idx="22">
                  <c:v>106.25</c:v>
                </c:pt>
                <c:pt idx="23">
                  <c:v>104.82</c:v>
                </c:pt>
                <c:pt idx="24">
                  <c:v>101.699997</c:v>
                </c:pt>
                <c:pt idx="25">
                  <c:v>96.970000999999996</c:v>
                </c:pt>
                <c:pt idx="26">
                  <c:v>99.190002000000007</c:v>
                </c:pt>
                <c:pt idx="27">
                  <c:v>103.269997</c:v>
                </c:pt>
                <c:pt idx="28">
                  <c:v>103.93</c:v>
                </c:pt>
                <c:pt idx="29">
                  <c:v>101.55999799999999</c:v>
                </c:pt>
                <c:pt idx="30">
                  <c:v>97.25</c:v>
                </c:pt>
                <c:pt idx="31">
                  <c:v>95.68</c:v>
                </c:pt>
                <c:pt idx="32">
                  <c:v>95.279999000000004</c:v>
                </c:pt>
                <c:pt idx="33">
                  <c:v>97.650002000000001</c:v>
                </c:pt>
                <c:pt idx="34">
                  <c:v>97.889999000000003</c:v>
                </c:pt>
                <c:pt idx="35">
                  <c:v>102.010002</c:v>
                </c:pt>
                <c:pt idx="36">
                  <c:v>105.699997</c:v>
                </c:pt>
                <c:pt idx="37">
                  <c:v>105.599998</c:v>
                </c:pt>
                <c:pt idx="38">
                  <c:v>104.370003</c:v>
                </c:pt>
                <c:pt idx="39">
                  <c:v>104.66999800000001</c:v>
                </c:pt>
                <c:pt idx="40">
                  <c:v>106.709999</c:v>
                </c:pt>
                <c:pt idx="41">
                  <c:v>106.050003</c:v>
                </c:pt>
                <c:pt idx="42">
                  <c:v>108.199997</c:v>
                </c:pt>
                <c:pt idx="43">
                  <c:v>103.639999</c:v>
                </c:pt>
                <c:pt idx="44">
                  <c:v>106.5</c:v>
                </c:pt>
                <c:pt idx="45">
                  <c:v>110.75</c:v>
                </c:pt>
                <c:pt idx="46">
                  <c:v>113.41999800000001</c:v>
                </c:pt>
                <c:pt idx="47">
                  <c:v>113.290001</c:v>
                </c:pt>
                <c:pt idx="48">
                  <c:v>111.650002</c:v>
                </c:pt>
                <c:pt idx="49">
                  <c:v>110.959999</c:v>
                </c:pt>
                <c:pt idx="50">
                  <c:v>114.55999799999999</c:v>
                </c:pt>
                <c:pt idx="51">
                  <c:v>115.800003</c:v>
                </c:pt>
                <c:pt idx="52">
                  <c:v>115.68</c:v>
                </c:pt>
                <c:pt idx="53">
                  <c:v>111.400002</c:v>
                </c:pt>
                <c:pt idx="54">
                  <c:v>113.110001</c:v>
                </c:pt>
                <c:pt idx="55">
                  <c:v>107.58000199999999</c:v>
                </c:pt>
                <c:pt idx="56">
                  <c:v>104.629997</c:v>
                </c:pt>
                <c:pt idx="57">
                  <c:v>111.33000199999999</c:v>
                </c:pt>
                <c:pt idx="58">
                  <c:v>109.489998</c:v>
                </c:pt>
                <c:pt idx="59">
                  <c:v>108.970001</c:v>
                </c:pt>
                <c:pt idx="60">
                  <c:v>111.129997</c:v>
                </c:pt>
                <c:pt idx="61">
                  <c:v>113.599998</c:v>
                </c:pt>
                <c:pt idx="62">
                  <c:v>113.910004</c:v>
                </c:pt>
                <c:pt idx="63">
                  <c:v>112.739998</c:v>
                </c:pt>
                <c:pt idx="64">
                  <c:v>113.769997</c:v>
                </c:pt>
                <c:pt idx="65">
                  <c:v>112.300003</c:v>
                </c:pt>
                <c:pt idx="66">
                  <c:v>110.290001</c:v>
                </c:pt>
                <c:pt idx="67">
                  <c:v>112.730003</c:v>
                </c:pt>
                <c:pt idx="68">
                  <c:v>110.269997</c:v>
                </c:pt>
                <c:pt idx="69">
                  <c:v>114.849998</c:v>
                </c:pt>
                <c:pt idx="70">
                  <c:v>115.970001</c:v>
                </c:pt>
                <c:pt idx="71">
                  <c:v>116.19000200000001</c:v>
                </c:pt>
                <c:pt idx="72">
                  <c:v>119.91999800000001</c:v>
                </c:pt>
                <c:pt idx="73">
                  <c:v>122.389999</c:v>
                </c:pt>
                <c:pt idx="74">
                  <c:v>121.349998</c:v>
                </c:pt>
                <c:pt idx="75">
                  <c:v>119.620003</c:v>
                </c:pt>
                <c:pt idx="76">
                  <c:v>122.099998</c:v>
                </c:pt>
                <c:pt idx="77">
                  <c:v>124.739998</c:v>
                </c:pt>
                <c:pt idx="78">
                  <c:v>125.25</c:v>
                </c:pt>
                <c:pt idx="79">
                  <c:v>120</c:v>
                </c:pt>
                <c:pt idx="80">
                  <c:v>118.959999</c:v>
                </c:pt>
                <c:pt idx="81">
                  <c:v>114.970001</c:v>
                </c:pt>
                <c:pt idx="82">
                  <c:v>114.910004</c:v>
                </c:pt>
                <c:pt idx="83">
                  <c:v>115.41999800000001</c:v>
                </c:pt>
                <c:pt idx="84">
                  <c:v>119.43</c:v>
                </c:pt>
                <c:pt idx="85">
                  <c:v>117.510002</c:v>
                </c:pt>
                <c:pt idx="86">
                  <c:v>115.650002</c:v>
                </c:pt>
                <c:pt idx="87">
                  <c:v>114.66999800000001</c:v>
                </c:pt>
                <c:pt idx="88">
                  <c:v>113.139999</c:v>
                </c:pt>
                <c:pt idx="89">
                  <c:v>115.25</c:v>
                </c:pt>
                <c:pt idx="90">
                  <c:v>112.93</c:v>
                </c:pt>
                <c:pt idx="91">
                  <c:v>110.459999</c:v>
                </c:pt>
                <c:pt idx="92">
                  <c:v>105.910004</c:v>
                </c:pt>
                <c:pt idx="93">
                  <c:v>112.629997</c:v>
                </c:pt>
                <c:pt idx="94">
                  <c:v>112.82</c:v>
                </c:pt>
                <c:pt idx="95">
                  <c:v>113.93</c:v>
                </c:pt>
                <c:pt idx="96">
                  <c:v>116.889999</c:v>
                </c:pt>
                <c:pt idx="97">
                  <c:v>118.379997</c:v>
                </c:pt>
                <c:pt idx="98">
                  <c:v>120.529999</c:v>
                </c:pt>
                <c:pt idx="99">
                  <c:v>118.849998</c:v>
                </c:pt>
                <c:pt idx="100">
                  <c:v>120.019997</c:v>
                </c:pt>
                <c:pt idx="101">
                  <c:v>117.790001</c:v>
                </c:pt>
                <c:pt idx="102">
                  <c:v>122.040001</c:v>
                </c:pt>
                <c:pt idx="103">
                  <c:v>121.449997</c:v>
                </c:pt>
                <c:pt idx="104">
                  <c:v>117.30999799999999</c:v>
                </c:pt>
                <c:pt idx="105">
                  <c:v>119.55999799999999</c:v>
                </c:pt>
                <c:pt idx="106">
                  <c:v>117.589996</c:v>
                </c:pt>
                <c:pt idx="107">
                  <c:v>119.110001</c:v>
                </c:pt>
                <c:pt idx="108">
                  <c:v>118.879997</c:v>
                </c:pt>
                <c:pt idx="109">
                  <c:v>121.25</c:v>
                </c:pt>
                <c:pt idx="110">
                  <c:v>124.769997</c:v>
                </c:pt>
                <c:pt idx="111">
                  <c:v>124.55999799999999</c:v>
                </c:pt>
                <c:pt idx="112">
                  <c:v>121.300003</c:v>
                </c:pt>
                <c:pt idx="113">
                  <c:v>118.379997</c:v>
                </c:pt>
                <c:pt idx="114">
                  <c:v>117.910004</c:v>
                </c:pt>
                <c:pt idx="115">
                  <c:v>113.489998</c:v>
                </c:pt>
                <c:pt idx="116">
                  <c:v>113.379997</c:v>
                </c:pt>
                <c:pt idx="117">
                  <c:v>117.089996</c:v>
                </c:pt>
                <c:pt idx="118">
                  <c:v>119.489998</c:v>
                </c:pt>
                <c:pt idx="119">
                  <c:v>117.370003</c:v>
                </c:pt>
                <c:pt idx="120">
                  <c:v>117.699997</c:v>
                </c:pt>
                <c:pt idx="121">
                  <c:v>115.91999800000001</c:v>
                </c:pt>
                <c:pt idx="122">
                  <c:v>118</c:v>
                </c:pt>
                <c:pt idx="123">
                  <c:v>120.32</c:v>
                </c:pt>
                <c:pt idx="124">
                  <c:v>120.290001</c:v>
                </c:pt>
                <c:pt idx="125">
                  <c:v>116.610001</c:v>
                </c:pt>
                <c:pt idx="126">
                  <c:v>113.91999800000001</c:v>
                </c:pt>
                <c:pt idx="127">
                  <c:v>112.489998</c:v>
                </c:pt>
                <c:pt idx="128">
                  <c:v>114.339996</c:v>
                </c:pt>
                <c:pt idx="129">
                  <c:v>103.279999</c:v>
                </c:pt>
                <c:pt idx="130">
                  <c:v>107.699997</c:v>
                </c:pt>
                <c:pt idx="131">
                  <c:v>108.68</c:v>
                </c:pt>
                <c:pt idx="132">
                  <c:v>107</c:v>
                </c:pt>
                <c:pt idx="133">
                  <c:v>101.459999</c:v>
                </c:pt>
                <c:pt idx="134">
                  <c:v>102.279999</c:v>
                </c:pt>
                <c:pt idx="135">
                  <c:v>103.19000200000001</c:v>
                </c:pt>
                <c:pt idx="136">
                  <c:v>103.449997</c:v>
                </c:pt>
                <c:pt idx="137">
                  <c:v>93.550003000000004</c:v>
                </c:pt>
                <c:pt idx="138">
                  <c:v>97.650002000000001</c:v>
                </c:pt>
                <c:pt idx="139">
                  <c:v>95.75</c:v>
                </c:pt>
                <c:pt idx="140">
                  <c:v>90.139999000000003</c:v>
                </c:pt>
                <c:pt idx="141">
                  <c:v>87.669998000000007</c:v>
                </c:pt>
                <c:pt idx="142">
                  <c:v>83.110000999999997</c:v>
                </c:pt>
                <c:pt idx="143">
                  <c:v>87.709998999999996</c:v>
                </c:pt>
                <c:pt idx="144">
                  <c:v>89.540001000000004</c:v>
                </c:pt>
                <c:pt idx="145">
                  <c:v>90.830001999999993</c:v>
                </c:pt>
                <c:pt idx="146">
                  <c:v>91.339995999999999</c:v>
                </c:pt>
                <c:pt idx="147">
                  <c:v>93.150002000000001</c:v>
                </c:pt>
                <c:pt idx="148">
                  <c:v>94.269997000000004</c:v>
                </c:pt>
                <c:pt idx="149">
                  <c:v>95.339995999999999</c:v>
                </c:pt>
                <c:pt idx="150">
                  <c:v>95.269997000000004</c:v>
                </c:pt>
                <c:pt idx="151">
                  <c:v>95.160004000000001</c:v>
                </c:pt>
                <c:pt idx="152">
                  <c:v>97.669998000000007</c:v>
                </c:pt>
                <c:pt idx="153">
                  <c:v>93.75</c:v>
                </c:pt>
                <c:pt idx="154">
                  <c:v>95.43</c:v>
                </c:pt>
                <c:pt idx="155">
                  <c:v>98.860000999999997</c:v>
                </c:pt>
                <c:pt idx="156">
                  <c:v>97.790001000000004</c:v>
                </c:pt>
                <c:pt idx="157">
                  <c:v>92.279999000000004</c:v>
                </c:pt>
                <c:pt idx="158">
                  <c:v>90.870002999999997</c:v>
                </c:pt>
                <c:pt idx="159">
                  <c:v>87.32</c:v>
                </c:pt>
                <c:pt idx="160">
                  <c:v>90.129997000000003</c:v>
                </c:pt>
                <c:pt idx="161">
                  <c:v>91.25</c:v>
                </c:pt>
                <c:pt idx="162">
                  <c:v>87.029999000000004</c:v>
                </c:pt>
                <c:pt idx="163">
                  <c:v>89.470000999999996</c:v>
                </c:pt>
                <c:pt idx="164">
                  <c:v>89.989998</c:v>
                </c:pt>
                <c:pt idx="165">
                  <c:v>88.480002999999996</c:v>
                </c:pt>
                <c:pt idx="166">
                  <c:v>89.900002000000001</c:v>
                </c:pt>
                <c:pt idx="167">
                  <c:v>91.309997999999993</c:v>
                </c:pt>
                <c:pt idx="168">
                  <c:v>90.629997000000003</c:v>
                </c:pt>
                <c:pt idx="169">
                  <c:v>87.199996999999996</c:v>
                </c:pt>
                <c:pt idx="170">
                  <c:v>86.769997000000004</c:v>
                </c:pt>
                <c:pt idx="171">
                  <c:v>88.959998999999996</c:v>
                </c:pt>
                <c:pt idx="172">
                  <c:v>94.080001999999993</c:v>
                </c:pt>
                <c:pt idx="173">
                  <c:v>95.650002000000001</c:v>
                </c:pt>
                <c:pt idx="174">
                  <c:v>89.029999000000004</c:v>
                </c:pt>
                <c:pt idx="175">
                  <c:v>98.279999000000004</c:v>
                </c:pt>
                <c:pt idx="176">
                  <c:v>106</c:v>
                </c:pt>
                <c:pt idx="177">
                  <c:v>109.489998</c:v>
                </c:pt>
                <c:pt idx="178">
                  <c:v>108.760002</c:v>
                </c:pt>
                <c:pt idx="179">
                  <c:v>107.050003</c:v>
                </c:pt>
                <c:pt idx="180">
                  <c:v>108.709999</c:v>
                </c:pt>
                <c:pt idx="181">
                  <c:v>99.980002999999996</c:v>
                </c:pt>
                <c:pt idx="182">
                  <c:v>101.32</c:v>
                </c:pt>
                <c:pt idx="183">
                  <c:v>102.58000199999999</c:v>
                </c:pt>
                <c:pt idx="184">
                  <c:v>106.44000200000001</c:v>
                </c:pt>
                <c:pt idx="185">
                  <c:v>105.260002</c:v>
                </c:pt>
                <c:pt idx="186">
                  <c:v>105.800003</c:v>
                </c:pt>
                <c:pt idx="187">
                  <c:v>106.75</c:v>
                </c:pt>
                <c:pt idx="188">
                  <c:v>104.980003</c:v>
                </c:pt>
                <c:pt idx="189">
                  <c:v>104.5</c:v>
                </c:pt>
                <c:pt idx="190">
                  <c:v>107.540001</c:v>
                </c:pt>
                <c:pt idx="191">
                  <c:v>107.44000200000001</c:v>
                </c:pt>
                <c:pt idx="192">
                  <c:v>106.989998</c:v>
                </c:pt>
                <c:pt idx="193">
                  <c:v>101.800003</c:v>
                </c:pt>
                <c:pt idx="194">
                  <c:v>102.129997</c:v>
                </c:pt>
                <c:pt idx="195">
                  <c:v>102.470001</c:v>
                </c:pt>
                <c:pt idx="196">
                  <c:v>102.970001</c:v>
                </c:pt>
                <c:pt idx="197">
                  <c:v>102.16999800000001</c:v>
                </c:pt>
                <c:pt idx="198">
                  <c:v>102</c:v>
                </c:pt>
                <c:pt idx="199">
                  <c:v>100.769997</c:v>
                </c:pt>
                <c:pt idx="200">
                  <c:v>99.190002000000007</c:v>
                </c:pt>
                <c:pt idx="201">
                  <c:v>98.089995999999999</c:v>
                </c:pt>
                <c:pt idx="202">
                  <c:v>101.32</c:v>
                </c:pt>
                <c:pt idx="203">
                  <c:v>102.029999</c:v>
                </c:pt>
                <c:pt idx="204">
                  <c:v>104.269997</c:v>
                </c:pt>
                <c:pt idx="205">
                  <c:v>104.589996</c:v>
                </c:pt>
                <c:pt idx="206">
                  <c:v>105.58000199999999</c:v>
                </c:pt>
                <c:pt idx="207">
                  <c:v>105.260002</c:v>
                </c:pt>
                <c:pt idx="208">
                  <c:v>105.209999</c:v>
                </c:pt>
                <c:pt idx="209">
                  <c:v>108.949997</c:v>
                </c:pt>
                <c:pt idx="210">
                  <c:v>107.620003</c:v>
                </c:pt>
                <c:pt idx="211">
                  <c:v>108.44000200000001</c:v>
                </c:pt>
                <c:pt idx="212">
                  <c:v>108.57</c:v>
                </c:pt>
                <c:pt idx="213">
                  <c:v>108.30999799999999</c:v>
                </c:pt>
                <c:pt idx="214">
                  <c:v>107.66999800000001</c:v>
                </c:pt>
                <c:pt idx="215">
                  <c:v>109</c:v>
                </c:pt>
                <c:pt idx="216">
                  <c:v>113.589996</c:v>
                </c:pt>
                <c:pt idx="217">
                  <c:v>114.650002</c:v>
                </c:pt>
                <c:pt idx="218">
                  <c:v>114.139999</c:v>
                </c:pt>
                <c:pt idx="219">
                  <c:v>113.80999799999999</c:v>
                </c:pt>
                <c:pt idx="220">
                  <c:v>114.089996</c:v>
                </c:pt>
                <c:pt idx="221">
                  <c:v>113.93</c:v>
                </c:pt>
                <c:pt idx="222">
                  <c:v>115.93</c:v>
                </c:pt>
                <c:pt idx="223">
                  <c:v>116.19000200000001</c:v>
                </c:pt>
                <c:pt idx="224">
                  <c:v>116.019997</c:v>
                </c:pt>
                <c:pt idx="225">
                  <c:v>116.870003</c:v>
                </c:pt>
                <c:pt idx="226">
                  <c:v>116.050003</c:v>
                </c:pt>
                <c:pt idx="227">
                  <c:v>116.599998</c:v>
                </c:pt>
                <c:pt idx="228">
                  <c:v>116</c:v>
                </c:pt>
                <c:pt idx="229">
                  <c:v>116.779999</c:v>
                </c:pt>
                <c:pt idx="230">
                  <c:v>117.68</c:v>
                </c:pt>
                <c:pt idx="231">
                  <c:v>117.769997</c:v>
                </c:pt>
                <c:pt idx="232">
                  <c:v>117.849998</c:v>
                </c:pt>
                <c:pt idx="233">
                  <c:v>117.800003</c:v>
                </c:pt>
                <c:pt idx="234">
                  <c:v>118.400002</c:v>
                </c:pt>
                <c:pt idx="235">
                  <c:v>117.760002</c:v>
                </c:pt>
                <c:pt idx="236">
                  <c:v>117.33000199999999</c:v>
                </c:pt>
                <c:pt idx="237">
                  <c:v>117.5</c:v>
                </c:pt>
                <c:pt idx="238">
                  <c:v>116.82</c:v>
                </c:pt>
                <c:pt idx="239">
                  <c:v>117.449997</c:v>
                </c:pt>
                <c:pt idx="240">
                  <c:v>117.139999</c:v>
                </c:pt>
                <c:pt idx="241">
                  <c:v>116.849998</c:v>
                </c:pt>
                <c:pt idx="242">
                  <c:v>116.639999</c:v>
                </c:pt>
                <c:pt idx="243">
                  <c:v>117.209999</c:v>
                </c:pt>
                <c:pt idx="244">
                  <c:v>117.230003</c:v>
                </c:pt>
                <c:pt idx="245">
                  <c:v>119.120003</c:v>
                </c:pt>
                <c:pt idx="246">
                  <c:v>120.010002</c:v>
                </c:pt>
                <c:pt idx="247">
                  <c:v>120.33000199999999</c:v>
                </c:pt>
                <c:pt idx="248">
                  <c:v>119.650002</c:v>
                </c:pt>
                <c:pt idx="249">
                  <c:v>122.41999800000001</c:v>
                </c:pt>
                <c:pt idx="250">
                  <c:v>122</c:v>
                </c:pt>
                <c:pt idx="251">
                  <c:v>121.19000200000001</c:v>
                </c:pt>
                <c:pt idx="252">
                  <c:v>119.529999</c:v>
                </c:pt>
                <c:pt idx="253">
                  <c:v>118.150002</c:v>
                </c:pt>
                <c:pt idx="254">
                  <c:v>118.089996</c:v>
                </c:pt>
                <c:pt idx="255">
                  <c:v>118.370003</c:v>
                </c:pt>
                <c:pt idx="256">
                  <c:v>118.610001</c:v>
                </c:pt>
                <c:pt idx="257">
                  <c:v>117.730003</c:v>
                </c:pt>
                <c:pt idx="258">
                  <c:v>117.57</c:v>
                </c:pt>
                <c:pt idx="259">
                  <c:v>116.279999</c:v>
                </c:pt>
                <c:pt idx="260">
                  <c:v>116.779999</c:v>
                </c:pt>
                <c:pt idx="261">
                  <c:v>119.099998</c:v>
                </c:pt>
                <c:pt idx="262">
                  <c:v>119.699997</c:v>
                </c:pt>
                <c:pt idx="263">
                  <c:v>120.989998</c:v>
                </c:pt>
                <c:pt idx="264">
                  <c:v>121.769997</c:v>
                </c:pt>
                <c:pt idx="265">
                  <c:v>119.18</c:v>
                </c:pt>
                <c:pt idx="266">
                  <c:v>120.44000200000001</c:v>
                </c:pt>
                <c:pt idx="267">
                  <c:v>120.790001</c:v>
                </c:pt>
                <c:pt idx="268">
                  <c:v>122.900002</c:v>
                </c:pt>
                <c:pt idx="269">
                  <c:v>123</c:v>
                </c:pt>
                <c:pt idx="270">
                  <c:v>123.150002</c:v>
                </c:pt>
                <c:pt idx="271">
                  <c:v>117.639999</c:v>
                </c:pt>
                <c:pt idx="272">
                  <c:v>117.69000200000001</c:v>
                </c:pt>
                <c:pt idx="273">
                  <c:v>116.599998</c:v>
                </c:pt>
                <c:pt idx="274">
                  <c:v>125.150002</c:v>
                </c:pt>
                <c:pt idx="275">
                  <c:v>125.699997</c:v>
                </c:pt>
                <c:pt idx="276">
                  <c:v>125.050003</c:v>
                </c:pt>
                <c:pt idx="277">
                  <c:v>125.370003</c:v>
                </c:pt>
                <c:pt idx="278">
                  <c:v>125.050003</c:v>
                </c:pt>
                <c:pt idx="279">
                  <c:v>124.949997</c:v>
                </c:pt>
                <c:pt idx="280">
                  <c:v>125.900002</c:v>
                </c:pt>
                <c:pt idx="281">
                  <c:v>126.5</c:v>
                </c:pt>
                <c:pt idx="282">
                  <c:v>127.860001</c:v>
                </c:pt>
                <c:pt idx="283">
                  <c:v>127.949997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F-4C33-8927-CF916CC51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914367"/>
        <c:axId val="1137276239"/>
      </c:lineChart>
      <c:dateAx>
        <c:axId val="1056914367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76239"/>
        <c:crosses val="autoZero"/>
        <c:auto val="1"/>
        <c:lblOffset val="100"/>
        <c:baseTimeUnit val="days"/>
      </c:dateAx>
      <c:valAx>
        <c:axId val="113727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1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'Share Perfomance'!$AB$2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'Share Perfomance'!$AA$3:$AA$46</c:f>
              <c:numCache>
                <c:formatCode>d\-mmm\-yy</c:formatCode>
                <c:ptCount val="44"/>
                <c:pt idx="0">
                  <c:v>42597</c:v>
                </c:pt>
                <c:pt idx="1">
                  <c:v>42598</c:v>
                </c:pt>
                <c:pt idx="2">
                  <c:v>42599</c:v>
                </c:pt>
                <c:pt idx="3">
                  <c:v>42600</c:v>
                </c:pt>
                <c:pt idx="4">
                  <c:v>42601</c:v>
                </c:pt>
                <c:pt idx="5">
                  <c:v>42604</c:v>
                </c:pt>
                <c:pt idx="6">
                  <c:v>42605</c:v>
                </c:pt>
                <c:pt idx="7">
                  <c:v>42606</c:v>
                </c:pt>
                <c:pt idx="8">
                  <c:v>42607</c:v>
                </c:pt>
                <c:pt idx="9">
                  <c:v>42608</c:v>
                </c:pt>
                <c:pt idx="10">
                  <c:v>42611</c:v>
                </c:pt>
                <c:pt idx="11">
                  <c:v>42612</c:v>
                </c:pt>
                <c:pt idx="12">
                  <c:v>42613</c:v>
                </c:pt>
                <c:pt idx="13">
                  <c:v>42614</c:v>
                </c:pt>
                <c:pt idx="14">
                  <c:v>42615</c:v>
                </c:pt>
                <c:pt idx="15">
                  <c:v>42619</c:v>
                </c:pt>
                <c:pt idx="16">
                  <c:v>42620</c:v>
                </c:pt>
                <c:pt idx="17">
                  <c:v>42621</c:v>
                </c:pt>
                <c:pt idx="18">
                  <c:v>42622</c:v>
                </c:pt>
                <c:pt idx="19">
                  <c:v>42625</c:v>
                </c:pt>
                <c:pt idx="20">
                  <c:v>42626</c:v>
                </c:pt>
                <c:pt idx="21">
                  <c:v>42627</c:v>
                </c:pt>
                <c:pt idx="22">
                  <c:v>42628</c:v>
                </c:pt>
                <c:pt idx="23">
                  <c:v>42629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42639</c:v>
                </c:pt>
                <c:pt idx="30">
                  <c:v>42640</c:v>
                </c:pt>
                <c:pt idx="31">
                  <c:v>42641</c:v>
                </c:pt>
                <c:pt idx="32">
                  <c:v>42642</c:v>
                </c:pt>
                <c:pt idx="33">
                  <c:v>42643</c:v>
                </c:pt>
                <c:pt idx="34">
                  <c:v>42646</c:v>
                </c:pt>
                <c:pt idx="35">
                  <c:v>42647</c:v>
                </c:pt>
                <c:pt idx="36">
                  <c:v>42648</c:v>
                </c:pt>
                <c:pt idx="37">
                  <c:v>42649</c:v>
                </c:pt>
                <c:pt idx="38">
                  <c:v>42650</c:v>
                </c:pt>
                <c:pt idx="39">
                  <c:v>42653</c:v>
                </c:pt>
                <c:pt idx="40">
                  <c:v>42654</c:v>
                </c:pt>
                <c:pt idx="41">
                  <c:v>42655</c:v>
                </c:pt>
                <c:pt idx="42">
                  <c:v>42656</c:v>
                </c:pt>
                <c:pt idx="43">
                  <c:v>42657</c:v>
                </c:pt>
              </c:numCache>
            </c:numRef>
          </c:cat>
          <c:val>
            <c:numRef>
              <c:f>'Share Perfomance'!$AB$3:$AB$46</c:f>
              <c:numCache>
                <c:formatCode>General</c:formatCode>
                <c:ptCount val="44"/>
                <c:pt idx="0">
                  <c:v>104.980003</c:v>
                </c:pt>
                <c:pt idx="1">
                  <c:v>105.44000200000001</c:v>
                </c:pt>
                <c:pt idx="2">
                  <c:v>104.230003</c:v>
                </c:pt>
                <c:pt idx="3">
                  <c:v>103.989998</c:v>
                </c:pt>
                <c:pt idx="4">
                  <c:v>104.150002</c:v>
                </c:pt>
                <c:pt idx="5">
                  <c:v>104.5</c:v>
                </c:pt>
                <c:pt idx="6">
                  <c:v>107.099998</c:v>
                </c:pt>
                <c:pt idx="7">
                  <c:v>107</c:v>
                </c:pt>
                <c:pt idx="8">
                  <c:v>106.989998</c:v>
                </c:pt>
                <c:pt idx="9">
                  <c:v>107.400002</c:v>
                </c:pt>
                <c:pt idx="10">
                  <c:v>107.540001</c:v>
                </c:pt>
                <c:pt idx="11">
                  <c:v>107.44000200000001</c:v>
                </c:pt>
                <c:pt idx="12">
                  <c:v>106.5</c:v>
                </c:pt>
                <c:pt idx="13">
                  <c:v>106.910004</c:v>
                </c:pt>
                <c:pt idx="14">
                  <c:v>107.44000200000001</c:v>
                </c:pt>
                <c:pt idx="15">
                  <c:v>106.07</c:v>
                </c:pt>
                <c:pt idx="16">
                  <c:v>106.57</c:v>
                </c:pt>
                <c:pt idx="17">
                  <c:v>108.050003</c:v>
                </c:pt>
                <c:pt idx="18">
                  <c:v>106.779999</c:v>
                </c:pt>
                <c:pt idx="19">
                  <c:v>106.989998</c:v>
                </c:pt>
                <c:pt idx="20">
                  <c:v>106.099998</c:v>
                </c:pt>
                <c:pt idx="21">
                  <c:v>106.760002</c:v>
                </c:pt>
                <c:pt idx="22">
                  <c:v>104.220001</c:v>
                </c:pt>
                <c:pt idx="23">
                  <c:v>103.449997</c:v>
                </c:pt>
                <c:pt idx="24">
                  <c:v>101.800003</c:v>
                </c:pt>
                <c:pt idx="25">
                  <c:v>102.879997</c:v>
                </c:pt>
                <c:pt idx="26">
                  <c:v>104.360001</c:v>
                </c:pt>
                <c:pt idx="27">
                  <c:v>104.199997</c:v>
                </c:pt>
                <c:pt idx="28">
                  <c:v>103.5</c:v>
                </c:pt>
                <c:pt idx="29">
                  <c:v>102.129997</c:v>
                </c:pt>
                <c:pt idx="30">
                  <c:v>102.25</c:v>
                </c:pt>
                <c:pt idx="31">
                  <c:v>102.55999799999999</c:v>
                </c:pt>
                <c:pt idx="32">
                  <c:v>101.790001</c:v>
                </c:pt>
                <c:pt idx="33">
                  <c:v>102.199997</c:v>
                </c:pt>
                <c:pt idx="34">
                  <c:v>102.470001</c:v>
                </c:pt>
                <c:pt idx="35">
                  <c:v>102.150002</c:v>
                </c:pt>
                <c:pt idx="36">
                  <c:v>103.18</c:v>
                </c:pt>
                <c:pt idx="37">
                  <c:v>103.5</c:v>
                </c:pt>
                <c:pt idx="38">
                  <c:v>103.360001</c:v>
                </c:pt>
                <c:pt idx="39">
                  <c:v>102.970001</c:v>
                </c:pt>
                <c:pt idx="40">
                  <c:v>103.33000199999999</c:v>
                </c:pt>
                <c:pt idx="41">
                  <c:v>102.32</c:v>
                </c:pt>
                <c:pt idx="42">
                  <c:v>102.540001</c:v>
                </c:pt>
                <c:pt idx="43">
                  <c:v>102.110001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C-4367-944A-B374135A4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148847"/>
        <c:axId val="1137298703"/>
      </c:lineChart>
      <c:dateAx>
        <c:axId val="1059148847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98703"/>
        <c:crosses val="autoZero"/>
        <c:auto val="1"/>
        <c:lblOffset val="100"/>
        <c:baseTimeUnit val="days"/>
      </c:dateAx>
      <c:valAx>
        <c:axId val="11372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14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Bayer</a:t>
            </a:r>
            <a:r>
              <a:rPr lang="en-IN" baseline="0"/>
              <a:t> Share Perfomance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'Share Perfomance'!$AP$42:$AP$543</c:f>
              <c:numCache>
                <c:formatCode>dd\/mm\/yyyy</c:formatCode>
                <c:ptCount val="502"/>
                <c:pt idx="0">
                  <c:v>43313</c:v>
                </c:pt>
                <c:pt idx="1">
                  <c:v>43314</c:v>
                </c:pt>
                <c:pt idx="2">
                  <c:v>43315</c:v>
                </c:pt>
                <c:pt idx="3">
                  <c:v>43318</c:v>
                </c:pt>
                <c:pt idx="4">
                  <c:v>43319</c:v>
                </c:pt>
                <c:pt idx="5">
                  <c:v>43320</c:v>
                </c:pt>
                <c:pt idx="6">
                  <c:v>43321</c:v>
                </c:pt>
                <c:pt idx="7">
                  <c:v>43322</c:v>
                </c:pt>
                <c:pt idx="8">
                  <c:v>43325</c:v>
                </c:pt>
                <c:pt idx="9">
                  <c:v>43326</c:v>
                </c:pt>
                <c:pt idx="10">
                  <c:v>43327</c:v>
                </c:pt>
                <c:pt idx="11">
                  <c:v>43328</c:v>
                </c:pt>
                <c:pt idx="12">
                  <c:v>43329</c:v>
                </c:pt>
                <c:pt idx="13">
                  <c:v>43332</c:v>
                </c:pt>
                <c:pt idx="14">
                  <c:v>43333</c:v>
                </c:pt>
                <c:pt idx="15">
                  <c:v>43334</c:v>
                </c:pt>
                <c:pt idx="16">
                  <c:v>43335</c:v>
                </c:pt>
                <c:pt idx="17">
                  <c:v>43336</c:v>
                </c:pt>
                <c:pt idx="18">
                  <c:v>43339</c:v>
                </c:pt>
                <c:pt idx="19">
                  <c:v>43340</c:v>
                </c:pt>
                <c:pt idx="20">
                  <c:v>43341</c:v>
                </c:pt>
                <c:pt idx="21">
                  <c:v>43342</c:v>
                </c:pt>
                <c:pt idx="22">
                  <c:v>43343</c:v>
                </c:pt>
                <c:pt idx="23">
                  <c:v>43346</c:v>
                </c:pt>
                <c:pt idx="24">
                  <c:v>43347</c:v>
                </c:pt>
                <c:pt idx="25">
                  <c:v>43348</c:v>
                </c:pt>
                <c:pt idx="26">
                  <c:v>43349</c:v>
                </c:pt>
                <c:pt idx="27">
                  <c:v>43350</c:v>
                </c:pt>
                <c:pt idx="28">
                  <c:v>43353</c:v>
                </c:pt>
                <c:pt idx="29">
                  <c:v>43354</c:v>
                </c:pt>
                <c:pt idx="30">
                  <c:v>43355</c:v>
                </c:pt>
                <c:pt idx="31">
                  <c:v>43356</c:v>
                </c:pt>
                <c:pt idx="32">
                  <c:v>43357</c:v>
                </c:pt>
                <c:pt idx="33">
                  <c:v>43360</c:v>
                </c:pt>
                <c:pt idx="34">
                  <c:v>43361</c:v>
                </c:pt>
                <c:pt idx="35">
                  <c:v>43362</c:v>
                </c:pt>
                <c:pt idx="36">
                  <c:v>43363</c:v>
                </c:pt>
                <c:pt idx="37">
                  <c:v>43364</c:v>
                </c:pt>
                <c:pt idx="38">
                  <c:v>43367</c:v>
                </c:pt>
                <c:pt idx="39">
                  <c:v>43368</c:v>
                </c:pt>
                <c:pt idx="40">
                  <c:v>43369</c:v>
                </c:pt>
                <c:pt idx="41">
                  <c:v>43370</c:v>
                </c:pt>
                <c:pt idx="42">
                  <c:v>43371</c:v>
                </c:pt>
                <c:pt idx="43">
                  <c:v>43374</c:v>
                </c:pt>
                <c:pt idx="44">
                  <c:v>43375</c:v>
                </c:pt>
                <c:pt idx="45">
                  <c:v>43377</c:v>
                </c:pt>
                <c:pt idx="46">
                  <c:v>43378</c:v>
                </c:pt>
                <c:pt idx="47">
                  <c:v>43381</c:v>
                </c:pt>
                <c:pt idx="48">
                  <c:v>43382</c:v>
                </c:pt>
                <c:pt idx="49">
                  <c:v>43383</c:v>
                </c:pt>
                <c:pt idx="50">
                  <c:v>43384</c:v>
                </c:pt>
                <c:pt idx="51">
                  <c:v>43385</c:v>
                </c:pt>
                <c:pt idx="52">
                  <c:v>43388</c:v>
                </c:pt>
                <c:pt idx="53">
                  <c:v>43389</c:v>
                </c:pt>
                <c:pt idx="54">
                  <c:v>43390</c:v>
                </c:pt>
                <c:pt idx="55">
                  <c:v>43391</c:v>
                </c:pt>
                <c:pt idx="56">
                  <c:v>43392</c:v>
                </c:pt>
                <c:pt idx="57">
                  <c:v>43395</c:v>
                </c:pt>
                <c:pt idx="58">
                  <c:v>43396</c:v>
                </c:pt>
                <c:pt idx="59">
                  <c:v>43397</c:v>
                </c:pt>
                <c:pt idx="60">
                  <c:v>43398</c:v>
                </c:pt>
                <c:pt idx="61">
                  <c:v>43399</c:v>
                </c:pt>
                <c:pt idx="62">
                  <c:v>43402</c:v>
                </c:pt>
                <c:pt idx="63">
                  <c:v>43403</c:v>
                </c:pt>
                <c:pt idx="64">
                  <c:v>43404</c:v>
                </c:pt>
                <c:pt idx="65">
                  <c:v>43405</c:v>
                </c:pt>
                <c:pt idx="66">
                  <c:v>43406</c:v>
                </c:pt>
                <c:pt idx="67">
                  <c:v>43409</c:v>
                </c:pt>
                <c:pt idx="68">
                  <c:v>43410</c:v>
                </c:pt>
                <c:pt idx="69">
                  <c:v>43411</c:v>
                </c:pt>
                <c:pt idx="70">
                  <c:v>43412</c:v>
                </c:pt>
                <c:pt idx="71">
                  <c:v>43413</c:v>
                </c:pt>
                <c:pt idx="72">
                  <c:v>43416</c:v>
                </c:pt>
                <c:pt idx="73">
                  <c:v>43417</c:v>
                </c:pt>
                <c:pt idx="74">
                  <c:v>43418</c:v>
                </c:pt>
                <c:pt idx="75">
                  <c:v>43419</c:v>
                </c:pt>
                <c:pt idx="76">
                  <c:v>43420</c:v>
                </c:pt>
                <c:pt idx="77">
                  <c:v>43423</c:v>
                </c:pt>
                <c:pt idx="78">
                  <c:v>43424</c:v>
                </c:pt>
                <c:pt idx="79">
                  <c:v>43425</c:v>
                </c:pt>
                <c:pt idx="80">
                  <c:v>43426</c:v>
                </c:pt>
                <c:pt idx="81">
                  <c:v>43427</c:v>
                </c:pt>
                <c:pt idx="82">
                  <c:v>43430</c:v>
                </c:pt>
                <c:pt idx="83">
                  <c:v>43431</c:v>
                </c:pt>
                <c:pt idx="84">
                  <c:v>43432</c:v>
                </c:pt>
                <c:pt idx="85">
                  <c:v>43433</c:v>
                </c:pt>
                <c:pt idx="86">
                  <c:v>43434</c:v>
                </c:pt>
                <c:pt idx="87">
                  <c:v>43437</c:v>
                </c:pt>
                <c:pt idx="88">
                  <c:v>43438</c:v>
                </c:pt>
                <c:pt idx="89">
                  <c:v>43439</c:v>
                </c:pt>
                <c:pt idx="90">
                  <c:v>43440</c:v>
                </c:pt>
                <c:pt idx="91">
                  <c:v>43441</c:v>
                </c:pt>
                <c:pt idx="92">
                  <c:v>43444</c:v>
                </c:pt>
                <c:pt idx="93">
                  <c:v>43445</c:v>
                </c:pt>
                <c:pt idx="94">
                  <c:v>43446</c:v>
                </c:pt>
                <c:pt idx="95">
                  <c:v>43447</c:v>
                </c:pt>
                <c:pt idx="96">
                  <c:v>43448</c:v>
                </c:pt>
                <c:pt idx="97">
                  <c:v>43451</c:v>
                </c:pt>
                <c:pt idx="98">
                  <c:v>43452</c:v>
                </c:pt>
                <c:pt idx="99">
                  <c:v>43453</c:v>
                </c:pt>
                <c:pt idx="100">
                  <c:v>43454</c:v>
                </c:pt>
                <c:pt idx="101">
                  <c:v>43455</c:v>
                </c:pt>
                <c:pt idx="102">
                  <c:v>43461</c:v>
                </c:pt>
                <c:pt idx="103">
                  <c:v>43462</c:v>
                </c:pt>
                <c:pt idx="104">
                  <c:v>43467</c:v>
                </c:pt>
                <c:pt idx="105">
                  <c:v>43468</c:v>
                </c:pt>
                <c:pt idx="106">
                  <c:v>43469</c:v>
                </c:pt>
                <c:pt idx="107">
                  <c:v>43472</c:v>
                </c:pt>
                <c:pt idx="108">
                  <c:v>43473</c:v>
                </c:pt>
                <c:pt idx="109">
                  <c:v>43474</c:v>
                </c:pt>
                <c:pt idx="110">
                  <c:v>43475</c:v>
                </c:pt>
                <c:pt idx="111">
                  <c:v>43476</c:v>
                </c:pt>
                <c:pt idx="112">
                  <c:v>43479</c:v>
                </c:pt>
                <c:pt idx="113">
                  <c:v>43480</c:v>
                </c:pt>
                <c:pt idx="114">
                  <c:v>43481</c:v>
                </c:pt>
                <c:pt idx="115">
                  <c:v>43482</c:v>
                </c:pt>
                <c:pt idx="116">
                  <c:v>43483</c:v>
                </c:pt>
                <c:pt idx="117">
                  <c:v>43486</c:v>
                </c:pt>
                <c:pt idx="118">
                  <c:v>43487</c:v>
                </c:pt>
                <c:pt idx="119">
                  <c:v>43488</c:v>
                </c:pt>
                <c:pt idx="120">
                  <c:v>43489</c:v>
                </c:pt>
                <c:pt idx="121">
                  <c:v>43490</c:v>
                </c:pt>
                <c:pt idx="122">
                  <c:v>43493</c:v>
                </c:pt>
                <c:pt idx="123">
                  <c:v>43494</c:v>
                </c:pt>
                <c:pt idx="124">
                  <c:v>43495</c:v>
                </c:pt>
                <c:pt idx="125">
                  <c:v>43496</c:v>
                </c:pt>
                <c:pt idx="126">
                  <c:v>43497</c:v>
                </c:pt>
                <c:pt idx="127">
                  <c:v>43500</c:v>
                </c:pt>
                <c:pt idx="128">
                  <c:v>43501</c:v>
                </c:pt>
                <c:pt idx="129">
                  <c:v>43502</c:v>
                </c:pt>
                <c:pt idx="130">
                  <c:v>43503</c:v>
                </c:pt>
                <c:pt idx="131">
                  <c:v>43504</c:v>
                </c:pt>
                <c:pt idx="132">
                  <c:v>43507</c:v>
                </c:pt>
                <c:pt idx="133">
                  <c:v>43508</c:v>
                </c:pt>
                <c:pt idx="134">
                  <c:v>43509</c:v>
                </c:pt>
                <c:pt idx="135">
                  <c:v>43510</c:v>
                </c:pt>
                <c:pt idx="136">
                  <c:v>43511</c:v>
                </c:pt>
                <c:pt idx="137">
                  <c:v>43514</c:v>
                </c:pt>
                <c:pt idx="138">
                  <c:v>43515</c:v>
                </c:pt>
                <c:pt idx="139">
                  <c:v>43516</c:v>
                </c:pt>
                <c:pt idx="140">
                  <c:v>43517</c:v>
                </c:pt>
                <c:pt idx="141">
                  <c:v>43518</c:v>
                </c:pt>
                <c:pt idx="142">
                  <c:v>43521</c:v>
                </c:pt>
                <c:pt idx="143">
                  <c:v>43522</c:v>
                </c:pt>
                <c:pt idx="144">
                  <c:v>43523</c:v>
                </c:pt>
                <c:pt idx="145">
                  <c:v>43524</c:v>
                </c:pt>
                <c:pt idx="146">
                  <c:v>43525</c:v>
                </c:pt>
                <c:pt idx="147">
                  <c:v>43528</c:v>
                </c:pt>
                <c:pt idx="148">
                  <c:v>43529</c:v>
                </c:pt>
                <c:pt idx="149">
                  <c:v>43530</c:v>
                </c:pt>
                <c:pt idx="150">
                  <c:v>43531</c:v>
                </c:pt>
                <c:pt idx="151">
                  <c:v>43532</c:v>
                </c:pt>
                <c:pt idx="152">
                  <c:v>43535</c:v>
                </c:pt>
                <c:pt idx="153">
                  <c:v>43536</c:v>
                </c:pt>
                <c:pt idx="154">
                  <c:v>43537</c:v>
                </c:pt>
                <c:pt idx="155">
                  <c:v>43538</c:v>
                </c:pt>
                <c:pt idx="156">
                  <c:v>43539</c:v>
                </c:pt>
                <c:pt idx="157">
                  <c:v>43542</c:v>
                </c:pt>
                <c:pt idx="158">
                  <c:v>43543</c:v>
                </c:pt>
                <c:pt idx="159">
                  <c:v>43544</c:v>
                </c:pt>
                <c:pt idx="160">
                  <c:v>43545</c:v>
                </c:pt>
                <c:pt idx="161">
                  <c:v>43546</c:v>
                </c:pt>
                <c:pt idx="162">
                  <c:v>43549</c:v>
                </c:pt>
                <c:pt idx="163">
                  <c:v>43550</c:v>
                </c:pt>
                <c:pt idx="164">
                  <c:v>43551</c:v>
                </c:pt>
                <c:pt idx="165">
                  <c:v>43552</c:v>
                </c:pt>
                <c:pt idx="166">
                  <c:v>43553</c:v>
                </c:pt>
                <c:pt idx="167">
                  <c:v>43556</c:v>
                </c:pt>
                <c:pt idx="168">
                  <c:v>43557</c:v>
                </c:pt>
                <c:pt idx="169">
                  <c:v>43558</c:v>
                </c:pt>
                <c:pt idx="170">
                  <c:v>43559</c:v>
                </c:pt>
                <c:pt idx="171">
                  <c:v>43560</c:v>
                </c:pt>
                <c:pt idx="172">
                  <c:v>43563</c:v>
                </c:pt>
                <c:pt idx="173">
                  <c:v>43564</c:v>
                </c:pt>
                <c:pt idx="174">
                  <c:v>43565</c:v>
                </c:pt>
                <c:pt idx="175">
                  <c:v>43566</c:v>
                </c:pt>
                <c:pt idx="176">
                  <c:v>43567</c:v>
                </c:pt>
                <c:pt idx="177">
                  <c:v>43570</c:v>
                </c:pt>
                <c:pt idx="178">
                  <c:v>43571</c:v>
                </c:pt>
                <c:pt idx="179">
                  <c:v>43572</c:v>
                </c:pt>
                <c:pt idx="180">
                  <c:v>43573</c:v>
                </c:pt>
                <c:pt idx="181">
                  <c:v>43578</c:v>
                </c:pt>
                <c:pt idx="182">
                  <c:v>43579</c:v>
                </c:pt>
                <c:pt idx="183">
                  <c:v>43580</c:v>
                </c:pt>
                <c:pt idx="184">
                  <c:v>43581</c:v>
                </c:pt>
                <c:pt idx="185">
                  <c:v>43584</c:v>
                </c:pt>
                <c:pt idx="186">
                  <c:v>43585</c:v>
                </c:pt>
                <c:pt idx="187">
                  <c:v>43587</c:v>
                </c:pt>
                <c:pt idx="188">
                  <c:v>43588</c:v>
                </c:pt>
                <c:pt idx="189">
                  <c:v>43591</c:v>
                </c:pt>
                <c:pt idx="190">
                  <c:v>43592</c:v>
                </c:pt>
                <c:pt idx="191">
                  <c:v>43593</c:v>
                </c:pt>
                <c:pt idx="192">
                  <c:v>43594</c:v>
                </c:pt>
                <c:pt idx="193">
                  <c:v>43595</c:v>
                </c:pt>
                <c:pt idx="194">
                  <c:v>43598</c:v>
                </c:pt>
                <c:pt idx="195">
                  <c:v>43599</c:v>
                </c:pt>
                <c:pt idx="196">
                  <c:v>43600</c:v>
                </c:pt>
                <c:pt idx="197">
                  <c:v>43601</c:v>
                </c:pt>
                <c:pt idx="198">
                  <c:v>43602</c:v>
                </c:pt>
                <c:pt idx="199">
                  <c:v>43605</c:v>
                </c:pt>
                <c:pt idx="200">
                  <c:v>43606</c:v>
                </c:pt>
                <c:pt idx="201">
                  <c:v>43607</c:v>
                </c:pt>
                <c:pt idx="202">
                  <c:v>43608</c:v>
                </c:pt>
                <c:pt idx="203">
                  <c:v>43609</c:v>
                </c:pt>
                <c:pt idx="204">
                  <c:v>43612</c:v>
                </c:pt>
                <c:pt idx="205">
                  <c:v>43613</c:v>
                </c:pt>
                <c:pt idx="206">
                  <c:v>43614</c:v>
                </c:pt>
                <c:pt idx="207">
                  <c:v>43615</c:v>
                </c:pt>
                <c:pt idx="208">
                  <c:v>43616</c:v>
                </c:pt>
                <c:pt idx="209">
                  <c:v>43619</c:v>
                </c:pt>
                <c:pt idx="210">
                  <c:v>43620</c:v>
                </c:pt>
                <c:pt idx="211">
                  <c:v>43621</c:v>
                </c:pt>
                <c:pt idx="212">
                  <c:v>43622</c:v>
                </c:pt>
                <c:pt idx="213">
                  <c:v>43623</c:v>
                </c:pt>
                <c:pt idx="214">
                  <c:v>43627</c:v>
                </c:pt>
                <c:pt idx="215">
                  <c:v>43628</c:v>
                </c:pt>
                <c:pt idx="216">
                  <c:v>43629</c:v>
                </c:pt>
                <c:pt idx="217">
                  <c:v>43630</c:v>
                </c:pt>
                <c:pt idx="218">
                  <c:v>43633</c:v>
                </c:pt>
                <c:pt idx="219">
                  <c:v>43634</c:v>
                </c:pt>
                <c:pt idx="220">
                  <c:v>43635</c:v>
                </c:pt>
                <c:pt idx="221">
                  <c:v>43636</c:v>
                </c:pt>
                <c:pt idx="222">
                  <c:v>43637</c:v>
                </c:pt>
                <c:pt idx="223">
                  <c:v>43640</c:v>
                </c:pt>
                <c:pt idx="224">
                  <c:v>43641</c:v>
                </c:pt>
                <c:pt idx="225">
                  <c:v>43642</c:v>
                </c:pt>
                <c:pt idx="226">
                  <c:v>43643</c:v>
                </c:pt>
                <c:pt idx="227">
                  <c:v>43644</c:v>
                </c:pt>
                <c:pt idx="228">
                  <c:v>43647</c:v>
                </c:pt>
                <c:pt idx="229">
                  <c:v>43648</c:v>
                </c:pt>
                <c:pt idx="230">
                  <c:v>43649</c:v>
                </c:pt>
                <c:pt idx="231">
                  <c:v>43650</c:v>
                </c:pt>
                <c:pt idx="232">
                  <c:v>43651</c:v>
                </c:pt>
                <c:pt idx="233">
                  <c:v>43654</c:v>
                </c:pt>
                <c:pt idx="234">
                  <c:v>43655</c:v>
                </c:pt>
                <c:pt idx="235">
                  <c:v>43656</c:v>
                </c:pt>
                <c:pt idx="236">
                  <c:v>43657</c:v>
                </c:pt>
                <c:pt idx="237">
                  <c:v>43658</c:v>
                </c:pt>
                <c:pt idx="238">
                  <c:v>43661</c:v>
                </c:pt>
                <c:pt idx="239">
                  <c:v>43662</c:v>
                </c:pt>
                <c:pt idx="240">
                  <c:v>43663</c:v>
                </c:pt>
                <c:pt idx="241">
                  <c:v>43664</c:v>
                </c:pt>
                <c:pt idx="242">
                  <c:v>43665</c:v>
                </c:pt>
                <c:pt idx="243">
                  <c:v>43668</c:v>
                </c:pt>
                <c:pt idx="244">
                  <c:v>43669</c:v>
                </c:pt>
                <c:pt idx="245">
                  <c:v>43670</c:v>
                </c:pt>
                <c:pt idx="246">
                  <c:v>43671</c:v>
                </c:pt>
                <c:pt idx="247">
                  <c:v>43672</c:v>
                </c:pt>
                <c:pt idx="248">
                  <c:v>43675</c:v>
                </c:pt>
                <c:pt idx="249">
                  <c:v>43676</c:v>
                </c:pt>
                <c:pt idx="250">
                  <c:v>43677</c:v>
                </c:pt>
                <c:pt idx="251">
                  <c:v>43678</c:v>
                </c:pt>
                <c:pt idx="252">
                  <c:v>43679</c:v>
                </c:pt>
                <c:pt idx="253">
                  <c:v>43682</c:v>
                </c:pt>
                <c:pt idx="254">
                  <c:v>43683</c:v>
                </c:pt>
                <c:pt idx="255">
                  <c:v>43684</c:v>
                </c:pt>
                <c:pt idx="256">
                  <c:v>43685</c:v>
                </c:pt>
                <c:pt idx="257">
                  <c:v>43686</c:v>
                </c:pt>
                <c:pt idx="258">
                  <c:v>43689</c:v>
                </c:pt>
                <c:pt idx="259">
                  <c:v>43690</c:v>
                </c:pt>
                <c:pt idx="260">
                  <c:v>43691</c:v>
                </c:pt>
                <c:pt idx="261">
                  <c:v>43692</c:v>
                </c:pt>
                <c:pt idx="262">
                  <c:v>43693</c:v>
                </c:pt>
                <c:pt idx="263">
                  <c:v>43696</c:v>
                </c:pt>
                <c:pt idx="264">
                  <c:v>43697</c:v>
                </c:pt>
                <c:pt idx="265">
                  <c:v>43698</c:v>
                </c:pt>
                <c:pt idx="266">
                  <c:v>43699</c:v>
                </c:pt>
                <c:pt idx="267">
                  <c:v>43700</c:v>
                </c:pt>
                <c:pt idx="268">
                  <c:v>43703</c:v>
                </c:pt>
                <c:pt idx="269">
                  <c:v>43704</c:v>
                </c:pt>
                <c:pt idx="270">
                  <c:v>43705</c:v>
                </c:pt>
                <c:pt idx="271">
                  <c:v>43706</c:v>
                </c:pt>
                <c:pt idx="272">
                  <c:v>43707</c:v>
                </c:pt>
                <c:pt idx="273">
                  <c:v>43710</c:v>
                </c:pt>
                <c:pt idx="274">
                  <c:v>43711</c:v>
                </c:pt>
                <c:pt idx="275">
                  <c:v>43712</c:v>
                </c:pt>
                <c:pt idx="276">
                  <c:v>43713</c:v>
                </c:pt>
                <c:pt idx="277">
                  <c:v>43714</c:v>
                </c:pt>
                <c:pt idx="278">
                  <c:v>43717</c:v>
                </c:pt>
                <c:pt idx="279">
                  <c:v>43718</c:v>
                </c:pt>
                <c:pt idx="280">
                  <c:v>43719</c:v>
                </c:pt>
                <c:pt idx="281">
                  <c:v>43720</c:v>
                </c:pt>
                <c:pt idx="282">
                  <c:v>43721</c:v>
                </c:pt>
                <c:pt idx="283">
                  <c:v>43724</c:v>
                </c:pt>
                <c:pt idx="284">
                  <c:v>43725</c:v>
                </c:pt>
                <c:pt idx="285">
                  <c:v>43726</c:v>
                </c:pt>
                <c:pt idx="286">
                  <c:v>43727</c:v>
                </c:pt>
                <c:pt idx="287">
                  <c:v>43728</c:v>
                </c:pt>
                <c:pt idx="288">
                  <c:v>43731</c:v>
                </c:pt>
                <c:pt idx="289">
                  <c:v>43732</c:v>
                </c:pt>
                <c:pt idx="290">
                  <c:v>43733</c:v>
                </c:pt>
                <c:pt idx="291">
                  <c:v>43734</c:v>
                </c:pt>
                <c:pt idx="292">
                  <c:v>43735</c:v>
                </c:pt>
                <c:pt idx="293">
                  <c:v>43738</c:v>
                </c:pt>
                <c:pt idx="294">
                  <c:v>43739</c:v>
                </c:pt>
                <c:pt idx="295">
                  <c:v>43740</c:v>
                </c:pt>
                <c:pt idx="296">
                  <c:v>43742</c:v>
                </c:pt>
                <c:pt idx="297">
                  <c:v>43745</c:v>
                </c:pt>
                <c:pt idx="298">
                  <c:v>43746</c:v>
                </c:pt>
                <c:pt idx="299">
                  <c:v>43747</c:v>
                </c:pt>
                <c:pt idx="300">
                  <c:v>43748</c:v>
                </c:pt>
                <c:pt idx="301">
                  <c:v>43749</c:v>
                </c:pt>
                <c:pt idx="302">
                  <c:v>43752</c:v>
                </c:pt>
                <c:pt idx="303">
                  <c:v>43753</c:v>
                </c:pt>
                <c:pt idx="304">
                  <c:v>43754</c:v>
                </c:pt>
                <c:pt idx="305">
                  <c:v>43755</c:v>
                </c:pt>
                <c:pt idx="306">
                  <c:v>43756</c:v>
                </c:pt>
                <c:pt idx="307">
                  <c:v>43759</c:v>
                </c:pt>
                <c:pt idx="308">
                  <c:v>43760</c:v>
                </c:pt>
                <c:pt idx="309">
                  <c:v>43761</c:v>
                </c:pt>
                <c:pt idx="310">
                  <c:v>43762</c:v>
                </c:pt>
                <c:pt idx="311">
                  <c:v>43763</c:v>
                </c:pt>
                <c:pt idx="312">
                  <c:v>43766</c:v>
                </c:pt>
                <c:pt idx="313">
                  <c:v>43767</c:v>
                </c:pt>
                <c:pt idx="314">
                  <c:v>43768</c:v>
                </c:pt>
                <c:pt idx="315">
                  <c:v>43769</c:v>
                </c:pt>
                <c:pt idx="316">
                  <c:v>43770</c:v>
                </c:pt>
                <c:pt idx="317">
                  <c:v>43773</c:v>
                </c:pt>
                <c:pt idx="318">
                  <c:v>43774</c:v>
                </c:pt>
                <c:pt idx="319">
                  <c:v>43775</c:v>
                </c:pt>
                <c:pt idx="320">
                  <c:v>43776</c:v>
                </c:pt>
                <c:pt idx="321">
                  <c:v>43777</c:v>
                </c:pt>
                <c:pt idx="322">
                  <c:v>43780</c:v>
                </c:pt>
                <c:pt idx="323">
                  <c:v>43781</c:v>
                </c:pt>
                <c:pt idx="324">
                  <c:v>43782</c:v>
                </c:pt>
                <c:pt idx="325">
                  <c:v>43783</c:v>
                </c:pt>
                <c:pt idx="326">
                  <c:v>43784</c:v>
                </c:pt>
                <c:pt idx="327">
                  <c:v>43787</c:v>
                </c:pt>
                <c:pt idx="328">
                  <c:v>43788</c:v>
                </c:pt>
                <c:pt idx="329">
                  <c:v>43789</c:v>
                </c:pt>
                <c:pt idx="330">
                  <c:v>43790</c:v>
                </c:pt>
                <c:pt idx="331">
                  <c:v>43791</c:v>
                </c:pt>
                <c:pt idx="332">
                  <c:v>43794</c:v>
                </c:pt>
                <c:pt idx="333">
                  <c:v>43795</c:v>
                </c:pt>
                <c:pt idx="334">
                  <c:v>43796</c:v>
                </c:pt>
                <c:pt idx="335">
                  <c:v>43797</c:v>
                </c:pt>
                <c:pt idx="336">
                  <c:v>43798</c:v>
                </c:pt>
                <c:pt idx="337">
                  <c:v>43801</c:v>
                </c:pt>
                <c:pt idx="338">
                  <c:v>43802</c:v>
                </c:pt>
                <c:pt idx="339">
                  <c:v>43803</c:v>
                </c:pt>
                <c:pt idx="340">
                  <c:v>43804</c:v>
                </c:pt>
                <c:pt idx="341">
                  <c:v>43805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43815</c:v>
                </c:pt>
                <c:pt idx="348">
                  <c:v>43816</c:v>
                </c:pt>
                <c:pt idx="349">
                  <c:v>43817</c:v>
                </c:pt>
                <c:pt idx="350">
                  <c:v>43818</c:v>
                </c:pt>
                <c:pt idx="351">
                  <c:v>43819</c:v>
                </c:pt>
                <c:pt idx="352">
                  <c:v>43822</c:v>
                </c:pt>
                <c:pt idx="353">
                  <c:v>43826</c:v>
                </c:pt>
                <c:pt idx="354">
                  <c:v>43829</c:v>
                </c:pt>
                <c:pt idx="355">
                  <c:v>43832</c:v>
                </c:pt>
                <c:pt idx="356">
                  <c:v>43833</c:v>
                </c:pt>
                <c:pt idx="357">
                  <c:v>43836</c:v>
                </c:pt>
                <c:pt idx="358">
                  <c:v>43837</c:v>
                </c:pt>
                <c:pt idx="359">
                  <c:v>43838</c:v>
                </c:pt>
                <c:pt idx="360">
                  <c:v>43839</c:v>
                </c:pt>
                <c:pt idx="361">
                  <c:v>43840</c:v>
                </c:pt>
                <c:pt idx="362">
                  <c:v>43843</c:v>
                </c:pt>
                <c:pt idx="363">
                  <c:v>43844</c:v>
                </c:pt>
                <c:pt idx="364">
                  <c:v>43845</c:v>
                </c:pt>
                <c:pt idx="365">
                  <c:v>43846</c:v>
                </c:pt>
                <c:pt idx="366">
                  <c:v>43847</c:v>
                </c:pt>
                <c:pt idx="367">
                  <c:v>43850</c:v>
                </c:pt>
                <c:pt idx="368">
                  <c:v>43851</c:v>
                </c:pt>
                <c:pt idx="369">
                  <c:v>43852</c:v>
                </c:pt>
                <c:pt idx="370">
                  <c:v>43853</c:v>
                </c:pt>
                <c:pt idx="371">
                  <c:v>43854</c:v>
                </c:pt>
                <c:pt idx="372">
                  <c:v>43857</c:v>
                </c:pt>
                <c:pt idx="373">
                  <c:v>43858</c:v>
                </c:pt>
                <c:pt idx="374">
                  <c:v>43859</c:v>
                </c:pt>
                <c:pt idx="375">
                  <c:v>43860</c:v>
                </c:pt>
                <c:pt idx="376">
                  <c:v>43861</c:v>
                </c:pt>
                <c:pt idx="377">
                  <c:v>43864</c:v>
                </c:pt>
                <c:pt idx="378">
                  <c:v>43865</c:v>
                </c:pt>
                <c:pt idx="379">
                  <c:v>43866</c:v>
                </c:pt>
                <c:pt idx="380">
                  <c:v>43867</c:v>
                </c:pt>
                <c:pt idx="381">
                  <c:v>43868</c:v>
                </c:pt>
                <c:pt idx="382">
                  <c:v>43871</c:v>
                </c:pt>
                <c:pt idx="383">
                  <c:v>43872</c:v>
                </c:pt>
                <c:pt idx="384">
                  <c:v>43873</c:v>
                </c:pt>
                <c:pt idx="385">
                  <c:v>43874</c:v>
                </c:pt>
                <c:pt idx="386">
                  <c:v>43875</c:v>
                </c:pt>
                <c:pt idx="387">
                  <c:v>43878</c:v>
                </c:pt>
                <c:pt idx="388">
                  <c:v>43879</c:v>
                </c:pt>
                <c:pt idx="389">
                  <c:v>43880</c:v>
                </c:pt>
                <c:pt idx="390">
                  <c:v>43881</c:v>
                </c:pt>
                <c:pt idx="391">
                  <c:v>43882</c:v>
                </c:pt>
                <c:pt idx="392">
                  <c:v>43885</c:v>
                </c:pt>
                <c:pt idx="393">
                  <c:v>43886</c:v>
                </c:pt>
                <c:pt idx="394">
                  <c:v>43887</c:v>
                </c:pt>
                <c:pt idx="395">
                  <c:v>43888</c:v>
                </c:pt>
                <c:pt idx="396">
                  <c:v>43889</c:v>
                </c:pt>
                <c:pt idx="397">
                  <c:v>43892</c:v>
                </c:pt>
                <c:pt idx="398">
                  <c:v>43893</c:v>
                </c:pt>
                <c:pt idx="399">
                  <c:v>43894</c:v>
                </c:pt>
                <c:pt idx="400">
                  <c:v>43895</c:v>
                </c:pt>
                <c:pt idx="401">
                  <c:v>43896</c:v>
                </c:pt>
                <c:pt idx="402">
                  <c:v>43899</c:v>
                </c:pt>
                <c:pt idx="403">
                  <c:v>43900</c:v>
                </c:pt>
                <c:pt idx="404">
                  <c:v>43901</c:v>
                </c:pt>
                <c:pt idx="405">
                  <c:v>43902</c:v>
                </c:pt>
                <c:pt idx="406">
                  <c:v>43903</c:v>
                </c:pt>
                <c:pt idx="407">
                  <c:v>43906</c:v>
                </c:pt>
                <c:pt idx="408">
                  <c:v>43907</c:v>
                </c:pt>
                <c:pt idx="409">
                  <c:v>43908</c:v>
                </c:pt>
                <c:pt idx="410">
                  <c:v>43909</c:v>
                </c:pt>
                <c:pt idx="411">
                  <c:v>43910</c:v>
                </c:pt>
                <c:pt idx="412">
                  <c:v>43913</c:v>
                </c:pt>
                <c:pt idx="413">
                  <c:v>43914</c:v>
                </c:pt>
                <c:pt idx="414">
                  <c:v>43915</c:v>
                </c:pt>
                <c:pt idx="415">
                  <c:v>43916</c:v>
                </c:pt>
                <c:pt idx="416">
                  <c:v>43917</c:v>
                </c:pt>
                <c:pt idx="417">
                  <c:v>43920</c:v>
                </c:pt>
                <c:pt idx="418">
                  <c:v>43921</c:v>
                </c:pt>
                <c:pt idx="419">
                  <c:v>43922</c:v>
                </c:pt>
                <c:pt idx="420">
                  <c:v>43923</c:v>
                </c:pt>
                <c:pt idx="421">
                  <c:v>43924</c:v>
                </c:pt>
                <c:pt idx="422">
                  <c:v>43927</c:v>
                </c:pt>
                <c:pt idx="423">
                  <c:v>43928</c:v>
                </c:pt>
                <c:pt idx="424">
                  <c:v>43929</c:v>
                </c:pt>
                <c:pt idx="425">
                  <c:v>43930</c:v>
                </c:pt>
                <c:pt idx="426">
                  <c:v>43935</c:v>
                </c:pt>
                <c:pt idx="427">
                  <c:v>43936</c:v>
                </c:pt>
                <c:pt idx="428">
                  <c:v>43937</c:v>
                </c:pt>
                <c:pt idx="429">
                  <c:v>43938</c:v>
                </c:pt>
                <c:pt idx="430">
                  <c:v>43941</c:v>
                </c:pt>
                <c:pt idx="431">
                  <c:v>43942</c:v>
                </c:pt>
                <c:pt idx="432">
                  <c:v>43943</c:v>
                </c:pt>
                <c:pt idx="433">
                  <c:v>43944</c:v>
                </c:pt>
                <c:pt idx="434">
                  <c:v>43945</c:v>
                </c:pt>
                <c:pt idx="435">
                  <c:v>43948</c:v>
                </c:pt>
                <c:pt idx="436">
                  <c:v>43949</c:v>
                </c:pt>
                <c:pt idx="437">
                  <c:v>43950</c:v>
                </c:pt>
                <c:pt idx="438">
                  <c:v>43951</c:v>
                </c:pt>
                <c:pt idx="439">
                  <c:v>43955</c:v>
                </c:pt>
                <c:pt idx="440">
                  <c:v>43956</c:v>
                </c:pt>
                <c:pt idx="441">
                  <c:v>43957</c:v>
                </c:pt>
                <c:pt idx="442">
                  <c:v>43958</c:v>
                </c:pt>
                <c:pt idx="443">
                  <c:v>43959</c:v>
                </c:pt>
                <c:pt idx="444">
                  <c:v>43962</c:v>
                </c:pt>
                <c:pt idx="445">
                  <c:v>43963</c:v>
                </c:pt>
                <c:pt idx="446">
                  <c:v>43964</c:v>
                </c:pt>
                <c:pt idx="447">
                  <c:v>43965</c:v>
                </c:pt>
                <c:pt idx="448">
                  <c:v>43966</c:v>
                </c:pt>
                <c:pt idx="449">
                  <c:v>43969</c:v>
                </c:pt>
                <c:pt idx="450">
                  <c:v>43970</c:v>
                </c:pt>
                <c:pt idx="451">
                  <c:v>43971</c:v>
                </c:pt>
                <c:pt idx="452">
                  <c:v>43972</c:v>
                </c:pt>
                <c:pt idx="453">
                  <c:v>43973</c:v>
                </c:pt>
                <c:pt idx="454">
                  <c:v>43976</c:v>
                </c:pt>
                <c:pt idx="455">
                  <c:v>43977</c:v>
                </c:pt>
                <c:pt idx="456">
                  <c:v>43978</c:v>
                </c:pt>
                <c:pt idx="457">
                  <c:v>43979</c:v>
                </c:pt>
                <c:pt idx="458">
                  <c:v>43980</c:v>
                </c:pt>
                <c:pt idx="459">
                  <c:v>43984</c:v>
                </c:pt>
                <c:pt idx="460">
                  <c:v>43985</c:v>
                </c:pt>
                <c:pt idx="461">
                  <c:v>43986</c:v>
                </c:pt>
                <c:pt idx="462">
                  <c:v>43987</c:v>
                </c:pt>
              </c:numCache>
            </c:numRef>
          </c:cat>
          <c:val>
            <c:numRef>
              <c:f>'Share Perfomance'!$AT$42:$AT$543</c:f>
              <c:numCache>
                <c:formatCode>0.00</c:formatCode>
                <c:ptCount val="502"/>
                <c:pt idx="0">
                  <c:v>95.8</c:v>
                </c:pt>
                <c:pt idx="1">
                  <c:v>94.17</c:v>
                </c:pt>
                <c:pt idx="2">
                  <c:v>95.28</c:v>
                </c:pt>
                <c:pt idx="3">
                  <c:v>95.07</c:v>
                </c:pt>
                <c:pt idx="4">
                  <c:v>96.02</c:v>
                </c:pt>
                <c:pt idx="5">
                  <c:v>96.06</c:v>
                </c:pt>
                <c:pt idx="6">
                  <c:v>95.73</c:v>
                </c:pt>
                <c:pt idx="7">
                  <c:v>93.36</c:v>
                </c:pt>
                <c:pt idx="8">
                  <c:v>83.73</c:v>
                </c:pt>
                <c:pt idx="9">
                  <c:v>83.76</c:v>
                </c:pt>
                <c:pt idx="10">
                  <c:v>80.790000000000006</c:v>
                </c:pt>
                <c:pt idx="11">
                  <c:v>77.05</c:v>
                </c:pt>
                <c:pt idx="12">
                  <c:v>78.400000000000006</c:v>
                </c:pt>
                <c:pt idx="13">
                  <c:v>80.78</c:v>
                </c:pt>
                <c:pt idx="14">
                  <c:v>82.12</c:v>
                </c:pt>
                <c:pt idx="15">
                  <c:v>83.43</c:v>
                </c:pt>
                <c:pt idx="16">
                  <c:v>81.95</c:v>
                </c:pt>
                <c:pt idx="17">
                  <c:v>81.91</c:v>
                </c:pt>
                <c:pt idx="18">
                  <c:v>82.65</c:v>
                </c:pt>
                <c:pt idx="19">
                  <c:v>82.29</c:v>
                </c:pt>
                <c:pt idx="20">
                  <c:v>82.74</c:v>
                </c:pt>
                <c:pt idx="21">
                  <c:v>81.55</c:v>
                </c:pt>
                <c:pt idx="22">
                  <c:v>80.38</c:v>
                </c:pt>
                <c:pt idx="23">
                  <c:v>80.45</c:v>
                </c:pt>
                <c:pt idx="24">
                  <c:v>79.83</c:v>
                </c:pt>
                <c:pt idx="25">
                  <c:v>78.48</c:v>
                </c:pt>
                <c:pt idx="26">
                  <c:v>74.89</c:v>
                </c:pt>
                <c:pt idx="27">
                  <c:v>73.489999999999995</c:v>
                </c:pt>
                <c:pt idx="28">
                  <c:v>72.44</c:v>
                </c:pt>
                <c:pt idx="29">
                  <c:v>70.34</c:v>
                </c:pt>
                <c:pt idx="30">
                  <c:v>70.3</c:v>
                </c:pt>
                <c:pt idx="31">
                  <c:v>70.150000000000006</c:v>
                </c:pt>
                <c:pt idx="32">
                  <c:v>71.819999999999993</c:v>
                </c:pt>
                <c:pt idx="33">
                  <c:v>72.900000000000006</c:v>
                </c:pt>
                <c:pt idx="34">
                  <c:v>73.3</c:v>
                </c:pt>
                <c:pt idx="35">
                  <c:v>74.03</c:v>
                </c:pt>
                <c:pt idx="36">
                  <c:v>75.819999999999993</c:v>
                </c:pt>
                <c:pt idx="37">
                  <c:v>76.52</c:v>
                </c:pt>
                <c:pt idx="38">
                  <c:v>76.150000000000006</c:v>
                </c:pt>
                <c:pt idx="39">
                  <c:v>75.599999999999994</c:v>
                </c:pt>
                <c:pt idx="40">
                  <c:v>76.459999999999994</c:v>
                </c:pt>
                <c:pt idx="41">
                  <c:v>77.650000000000006</c:v>
                </c:pt>
                <c:pt idx="42">
                  <c:v>76.510000000000005</c:v>
                </c:pt>
                <c:pt idx="43">
                  <c:v>75.84</c:v>
                </c:pt>
                <c:pt idx="44">
                  <c:v>74.58</c:v>
                </c:pt>
                <c:pt idx="45">
                  <c:v>75.19</c:v>
                </c:pt>
                <c:pt idx="46">
                  <c:v>74.66</c:v>
                </c:pt>
                <c:pt idx="47">
                  <c:v>74.75</c:v>
                </c:pt>
                <c:pt idx="48">
                  <c:v>74.95</c:v>
                </c:pt>
                <c:pt idx="49">
                  <c:v>75.010000000000005</c:v>
                </c:pt>
                <c:pt idx="50">
                  <c:v>77.319999999999993</c:v>
                </c:pt>
                <c:pt idx="51">
                  <c:v>76.099999999999994</c:v>
                </c:pt>
                <c:pt idx="52">
                  <c:v>78.069999999999993</c:v>
                </c:pt>
                <c:pt idx="53">
                  <c:v>78.28</c:v>
                </c:pt>
                <c:pt idx="54">
                  <c:v>77.38</c:v>
                </c:pt>
                <c:pt idx="55">
                  <c:v>78.42</c:v>
                </c:pt>
                <c:pt idx="56">
                  <c:v>77.59</c:v>
                </c:pt>
                <c:pt idx="57">
                  <c:v>76.540000000000006</c:v>
                </c:pt>
                <c:pt idx="58">
                  <c:v>69.27</c:v>
                </c:pt>
                <c:pt idx="59">
                  <c:v>68.27</c:v>
                </c:pt>
                <c:pt idx="60">
                  <c:v>66.23</c:v>
                </c:pt>
                <c:pt idx="61">
                  <c:v>66.150000000000006</c:v>
                </c:pt>
                <c:pt idx="62">
                  <c:v>67.88</c:v>
                </c:pt>
                <c:pt idx="63">
                  <c:v>66.69</c:v>
                </c:pt>
                <c:pt idx="64">
                  <c:v>67.78</c:v>
                </c:pt>
                <c:pt idx="65">
                  <c:v>69.599999999999994</c:v>
                </c:pt>
                <c:pt idx="66">
                  <c:v>69.94</c:v>
                </c:pt>
                <c:pt idx="67">
                  <c:v>70.180000000000007</c:v>
                </c:pt>
                <c:pt idx="68">
                  <c:v>70</c:v>
                </c:pt>
                <c:pt idx="69">
                  <c:v>71.540000000000006</c:v>
                </c:pt>
                <c:pt idx="70">
                  <c:v>70.72</c:v>
                </c:pt>
                <c:pt idx="71">
                  <c:v>71</c:v>
                </c:pt>
                <c:pt idx="72">
                  <c:v>68.61</c:v>
                </c:pt>
                <c:pt idx="73">
                  <c:v>66.64</c:v>
                </c:pt>
                <c:pt idx="74">
                  <c:v>64.5</c:v>
                </c:pt>
                <c:pt idx="75">
                  <c:v>63.51</c:v>
                </c:pt>
                <c:pt idx="76">
                  <c:v>62.59</c:v>
                </c:pt>
                <c:pt idx="77">
                  <c:v>62.3</c:v>
                </c:pt>
                <c:pt idx="78">
                  <c:v>61.02</c:v>
                </c:pt>
                <c:pt idx="79">
                  <c:v>62.6</c:v>
                </c:pt>
                <c:pt idx="80">
                  <c:v>62.23</c:v>
                </c:pt>
                <c:pt idx="81">
                  <c:v>62.81</c:v>
                </c:pt>
                <c:pt idx="82">
                  <c:v>64.23</c:v>
                </c:pt>
                <c:pt idx="83">
                  <c:v>63.75</c:v>
                </c:pt>
                <c:pt idx="84">
                  <c:v>64.23</c:v>
                </c:pt>
                <c:pt idx="85">
                  <c:v>63.77</c:v>
                </c:pt>
                <c:pt idx="86">
                  <c:v>64.58</c:v>
                </c:pt>
                <c:pt idx="87">
                  <c:v>66.59</c:v>
                </c:pt>
                <c:pt idx="88">
                  <c:v>65.33</c:v>
                </c:pt>
                <c:pt idx="89">
                  <c:v>65.61</c:v>
                </c:pt>
                <c:pt idx="90">
                  <c:v>62.37</c:v>
                </c:pt>
                <c:pt idx="91">
                  <c:v>63.43</c:v>
                </c:pt>
                <c:pt idx="92">
                  <c:v>60.8</c:v>
                </c:pt>
                <c:pt idx="93">
                  <c:v>62.85</c:v>
                </c:pt>
                <c:pt idx="94">
                  <c:v>64.33</c:v>
                </c:pt>
                <c:pt idx="95">
                  <c:v>64.400000000000006</c:v>
                </c:pt>
                <c:pt idx="96">
                  <c:v>63.36</c:v>
                </c:pt>
                <c:pt idx="97">
                  <c:v>64</c:v>
                </c:pt>
                <c:pt idx="98">
                  <c:v>63.41</c:v>
                </c:pt>
                <c:pt idx="99">
                  <c:v>61.63</c:v>
                </c:pt>
                <c:pt idx="100">
                  <c:v>61</c:v>
                </c:pt>
                <c:pt idx="101">
                  <c:v>61.39</c:v>
                </c:pt>
                <c:pt idx="102">
                  <c:v>59.16</c:v>
                </c:pt>
                <c:pt idx="103">
                  <c:v>60.56</c:v>
                </c:pt>
                <c:pt idx="104">
                  <c:v>60.86</c:v>
                </c:pt>
                <c:pt idx="105">
                  <c:v>60.8</c:v>
                </c:pt>
                <c:pt idx="106">
                  <c:v>64.900000000000006</c:v>
                </c:pt>
                <c:pt idx="107">
                  <c:v>63.87</c:v>
                </c:pt>
                <c:pt idx="108">
                  <c:v>65.52</c:v>
                </c:pt>
                <c:pt idx="109">
                  <c:v>65.59</c:v>
                </c:pt>
                <c:pt idx="110">
                  <c:v>65.88</c:v>
                </c:pt>
                <c:pt idx="111">
                  <c:v>65.7</c:v>
                </c:pt>
                <c:pt idx="112">
                  <c:v>64.849999999999994</c:v>
                </c:pt>
                <c:pt idx="113">
                  <c:v>65.02</c:v>
                </c:pt>
                <c:pt idx="114">
                  <c:v>65.08</c:v>
                </c:pt>
                <c:pt idx="115">
                  <c:v>64.16</c:v>
                </c:pt>
                <c:pt idx="116">
                  <c:v>66.5</c:v>
                </c:pt>
                <c:pt idx="117">
                  <c:v>65.97</c:v>
                </c:pt>
                <c:pt idx="118">
                  <c:v>65.959999999999994</c:v>
                </c:pt>
                <c:pt idx="119">
                  <c:v>66</c:v>
                </c:pt>
                <c:pt idx="120">
                  <c:v>66.02</c:v>
                </c:pt>
                <c:pt idx="121">
                  <c:v>67.81</c:v>
                </c:pt>
                <c:pt idx="122">
                  <c:v>66.59</c:v>
                </c:pt>
                <c:pt idx="123">
                  <c:v>65.989999999999995</c:v>
                </c:pt>
                <c:pt idx="124">
                  <c:v>65.69</c:v>
                </c:pt>
                <c:pt idx="125">
                  <c:v>66.2</c:v>
                </c:pt>
                <c:pt idx="126">
                  <c:v>66.97</c:v>
                </c:pt>
                <c:pt idx="127">
                  <c:v>67.569999999999993</c:v>
                </c:pt>
                <c:pt idx="128">
                  <c:v>69.28</c:v>
                </c:pt>
                <c:pt idx="129">
                  <c:v>69.069999999999993</c:v>
                </c:pt>
                <c:pt idx="130">
                  <c:v>67</c:v>
                </c:pt>
                <c:pt idx="131">
                  <c:v>66.2</c:v>
                </c:pt>
                <c:pt idx="132">
                  <c:v>66.59</c:v>
                </c:pt>
                <c:pt idx="133">
                  <c:v>67.5</c:v>
                </c:pt>
                <c:pt idx="134">
                  <c:v>68.31</c:v>
                </c:pt>
                <c:pt idx="135">
                  <c:v>65.55</c:v>
                </c:pt>
                <c:pt idx="136">
                  <c:v>68.17</c:v>
                </c:pt>
                <c:pt idx="137">
                  <c:v>68.16</c:v>
                </c:pt>
                <c:pt idx="138">
                  <c:v>67.8</c:v>
                </c:pt>
                <c:pt idx="139">
                  <c:v>68.36</c:v>
                </c:pt>
                <c:pt idx="140">
                  <c:v>67.900000000000006</c:v>
                </c:pt>
                <c:pt idx="141">
                  <c:v>67</c:v>
                </c:pt>
                <c:pt idx="142">
                  <c:v>66.930000000000007</c:v>
                </c:pt>
                <c:pt idx="143">
                  <c:v>66.5</c:v>
                </c:pt>
                <c:pt idx="144">
                  <c:v>69.28</c:v>
                </c:pt>
                <c:pt idx="145">
                  <c:v>70.28</c:v>
                </c:pt>
                <c:pt idx="146">
                  <c:v>71.430000000000007</c:v>
                </c:pt>
                <c:pt idx="147">
                  <c:v>72.349999999999994</c:v>
                </c:pt>
                <c:pt idx="148">
                  <c:v>72.81</c:v>
                </c:pt>
                <c:pt idx="149">
                  <c:v>72.47</c:v>
                </c:pt>
                <c:pt idx="150">
                  <c:v>71.14</c:v>
                </c:pt>
                <c:pt idx="151">
                  <c:v>69.489999999999995</c:v>
                </c:pt>
                <c:pt idx="152">
                  <c:v>68.400000000000006</c:v>
                </c:pt>
                <c:pt idx="153">
                  <c:v>67.040000000000006</c:v>
                </c:pt>
                <c:pt idx="154">
                  <c:v>68.040000000000006</c:v>
                </c:pt>
                <c:pt idx="155">
                  <c:v>67.790000000000006</c:v>
                </c:pt>
                <c:pt idx="156">
                  <c:v>67.75</c:v>
                </c:pt>
                <c:pt idx="157">
                  <c:v>68.03</c:v>
                </c:pt>
                <c:pt idx="158">
                  <c:v>69.7</c:v>
                </c:pt>
                <c:pt idx="159">
                  <c:v>63</c:v>
                </c:pt>
                <c:pt idx="160">
                  <c:v>61.28</c:v>
                </c:pt>
                <c:pt idx="161">
                  <c:v>59.3</c:v>
                </c:pt>
                <c:pt idx="162">
                  <c:v>57.59</c:v>
                </c:pt>
                <c:pt idx="163">
                  <c:v>57.07</c:v>
                </c:pt>
                <c:pt idx="164">
                  <c:v>56.33</c:v>
                </c:pt>
                <c:pt idx="165">
                  <c:v>56.29</c:v>
                </c:pt>
                <c:pt idx="166">
                  <c:v>57.6</c:v>
                </c:pt>
                <c:pt idx="167">
                  <c:v>58.26</c:v>
                </c:pt>
                <c:pt idx="168">
                  <c:v>59.15</c:v>
                </c:pt>
                <c:pt idx="169">
                  <c:v>60.41</c:v>
                </c:pt>
                <c:pt idx="170">
                  <c:v>60.68</c:v>
                </c:pt>
                <c:pt idx="171">
                  <c:v>61.47</c:v>
                </c:pt>
                <c:pt idx="172">
                  <c:v>61.29</c:v>
                </c:pt>
                <c:pt idx="173">
                  <c:v>60.92</c:v>
                </c:pt>
                <c:pt idx="174">
                  <c:v>61.47</c:v>
                </c:pt>
                <c:pt idx="175">
                  <c:v>60.79</c:v>
                </c:pt>
                <c:pt idx="176">
                  <c:v>61.42</c:v>
                </c:pt>
                <c:pt idx="177">
                  <c:v>61.71</c:v>
                </c:pt>
                <c:pt idx="178">
                  <c:v>62.21</c:v>
                </c:pt>
                <c:pt idx="179">
                  <c:v>61.54</c:v>
                </c:pt>
                <c:pt idx="180">
                  <c:v>61.16</c:v>
                </c:pt>
                <c:pt idx="181">
                  <c:v>62</c:v>
                </c:pt>
                <c:pt idx="182">
                  <c:v>60.2</c:v>
                </c:pt>
                <c:pt idx="183">
                  <c:v>61.04</c:v>
                </c:pt>
                <c:pt idx="184">
                  <c:v>61.54</c:v>
                </c:pt>
                <c:pt idx="185">
                  <c:v>59.38</c:v>
                </c:pt>
                <c:pt idx="186">
                  <c:v>59.34</c:v>
                </c:pt>
                <c:pt idx="187">
                  <c:v>61.57</c:v>
                </c:pt>
                <c:pt idx="188">
                  <c:v>61.87</c:v>
                </c:pt>
                <c:pt idx="189">
                  <c:v>61.13</c:v>
                </c:pt>
                <c:pt idx="190">
                  <c:v>59.61</c:v>
                </c:pt>
                <c:pt idx="191">
                  <c:v>59.65</c:v>
                </c:pt>
                <c:pt idx="192">
                  <c:v>57.07</c:v>
                </c:pt>
                <c:pt idx="193">
                  <c:v>57.54</c:v>
                </c:pt>
                <c:pt idx="194">
                  <c:v>56.47</c:v>
                </c:pt>
                <c:pt idx="195">
                  <c:v>55.33</c:v>
                </c:pt>
                <c:pt idx="196">
                  <c:v>56.45</c:v>
                </c:pt>
                <c:pt idx="197">
                  <c:v>57.29</c:v>
                </c:pt>
                <c:pt idx="198">
                  <c:v>56.95</c:v>
                </c:pt>
                <c:pt idx="199">
                  <c:v>55.8</c:v>
                </c:pt>
                <c:pt idx="200">
                  <c:v>56.07</c:v>
                </c:pt>
                <c:pt idx="201">
                  <c:v>55.85</c:v>
                </c:pt>
                <c:pt idx="202">
                  <c:v>54.21</c:v>
                </c:pt>
                <c:pt idx="203">
                  <c:v>53.9</c:v>
                </c:pt>
                <c:pt idx="204">
                  <c:v>54.67</c:v>
                </c:pt>
                <c:pt idx="205">
                  <c:v>55.43</c:v>
                </c:pt>
                <c:pt idx="206">
                  <c:v>53.91</c:v>
                </c:pt>
                <c:pt idx="207">
                  <c:v>54.3</c:v>
                </c:pt>
                <c:pt idx="208">
                  <c:v>52.82</c:v>
                </c:pt>
                <c:pt idx="209">
                  <c:v>53.88</c:v>
                </c:pt>
                <c:pt idx="210">
                  <c:v>54.5</c:v>
                </c:pt>
                <c:pt idx="211">
                  <c:v>53.98</c:v>
                </c:pt>
                <c:pt idx="212">
                  <c:v>53.29</c:v>
                </c:pt>
                <c:pt idx="213">
                  <c:v>52.87</c:v>
                </c:pt>
                <c:pt idx="214">
                  <c:v>53.85</c:v>
                </c:pt>
                <c:pt idx="215">
                  <c:v>53.31</c:v>
                </c:pt>
                <c:pt idx="216">
                  <c:v>53.63</c:v>
                </c:pt>
                <c:pt idx="217">
                  <c:v>52.85</c:v>
                </c:pt>
                <c:pt idx="218">
                  <c:v>52.53</c:v>
                </c:pt>
                <c:pt idx="219">
                  <c:v>54.07</c:v>
                </c:pt>
                <c:pt idx="220">
                  <c:v>55.03</c:v>
                </c:pt>
                <c:pt idx="221">
                  <c:v>55.49</c:v>
                </c:pt>
                <c:pt idx="222">
                  <c:v>54.82</c:v>
                </c:pt>
                <c:pt idx="223">
                  <c:v>55.34</c:v>
                </c:pt>
                <c:pt idx="224">
                  <c:v>55.32</c:v>
                </c:pt>
                <c:pt idx="225">
                  <c:v>55.99</c:v>
                </c:pt>
                <c:pt idx="226">
                  <c:v>60.86</c:v>
                </c:pt>
                <c:pt idx="227">
                  <c:v>60.94</c:v>
                </c:pt>
                <c:pt idx="228">
                  <c:v>61.31</c:v>
                </c:pt>
                <c:pt idx="229">
                  <c:v>60.53</c:v>
                </c:pt>
                <c:pt idx="230">
                  <c:v>61.01</c:v>
                </c:pt>
                <c:pt idx="231">
                  <c:v>60.92</c:v>
                </c:pt>
                <c:pt idx="232">
                  <c:v>60.71</c:v>
                </c:pt>
                <c:pt idx="233">
                  <c:v>60.03</c:v>
                </c:pt>
                <c:pt idx="234">
                  <c:v>59.8</c:v>
                </c:pt>
                <c:pt idx="235">
                  <c:v>59.51</c:v>
                </c:pt>
                <c:pt idx="236">
                  <c:v>59.14</c:v>
                </c:pt>
                <c:pt idx="237">
                  <c:v>58.83</c:v>
                </c:pt>
                <c:pt idx="238">
                  <c:v>58.63</c:v>
                </c:pt>
                <c:pt idx="239">
                  <c:v>59.08</c:v>
                </c:pt>
                <c:pt idx="240">
                  <c:v>59.01</c:v>
                </c:pt>
                <c:pt idx="241">
                  <c:v>58.76</c:v>
                </c:pt>
                <c:pt idx="242">
                  <c:v>59.55</c:v>
                </c:pt>
                <c:pt idx="243">
                  <c:v>59.6</c:v>
                </c:pt>
                <c:pt idx="244">
                  <c:v>60.99</c:v>
                </c:pt>
                <c:pt idx="245">
                  <c:v>60.1</c:v>
                </c:pt>
                <c:pt idx="246">
                  <c:v>59.18</c:v>
                </c:pt>
                <c:pt idx="247">
                  <c:v>59.9</c:v>
                </c:pt>
                <c:pt idx="248">
                  <c:v>59.33</c:v>
                </c:pt>
                <c:pt idx="249">
                  <c:v>57.16</c:v>
                </c:pt>
                <c:pt idx="250">
                  <c:v>58.75</c:v>
                </c:pt>
                <c:pt idx="251">
                  <c:v>60.25</c:v>
                </c:pt>
                <c:pt idx="252">
                  <c:v>58</c:v>
                </c:pt>
                <c:pt idx="253">
                  <c:v>55.83</c:v>
                </c:pt>
                <c:pt idx="254">
                  <c:v>55.5</c:v>
                </c:pt>
                <c:pt idx="255">
                  <c:v>58.84</c:v>
                </c:pt>
                <c:pt idx="256">
                  <c:v>62.97</c:v>
                </c:pt>
                <c:pt idx="257">
                  <c:v>64.63</c:v>
                </c:pt>
                <c:pt idx="258">
                  <c:v>63.76</c:v>
                </c:pt>
                <c:pt idx="259">
                  <c:v>64.959999999999994</c:v>
                </c:pt>
                <c:pt idx="260">
                  <c:v>63.92</c:v>
                </c:pt>
                <c:pt idx="261">
                  <c:v>62.98</c:v>
                </c:pt>
                <c:pt idx="262">
                  <c:v>64.61</c:v>
                </c:pt>
                <c:pt idx="263">
                  <c:v>66.3</c:v>
                </c:pt>
                <c:pt idx="264">
                  <c:v>66</c:v>
                </c:pt>
                <c:pt idx="265">
                  <c:v>67.23</c:v>
                </c:pt>
                <c:pt idx="266">
                  <c:v>67.72</c:v>
                </c:pt>
                <c:pt idx="267">
                  <c:v>66.59</c:v>
                </c:pt>
                <c:pt idx="268">
                  <c:v>66.62</c:v>
                </c:pt>
                <c:pt idx="269">
                  <c:v>66.98</c:v>
                </c:pt>
                <c:pt idx="270">
                  <c:v>66.7</c:v>
                </c:pt>
                <c:pt idx="271">
                  <c:v>67.64</c:v>
                </c:pt>
                <c:pt idx="272">
                  <c:v>67.34</c:v>
                </c:pt>
                <c:pt idx="273">
                  <c:v>66.72</c:v>
                </c:pt>
                <c:pt idx="274">
                  <c:v>66.400000000000006</c:v>
                </c:pt>
                <c:pt idx="275">
                  <c:v>67.510000000000005</c:v>
                </c:pt>
                <c:pt idx="276">
                  <c:v>66.5</c:v>
                </c:pt>
                <c:pt idx="277">
                  <c:v>66.989999999999995</c:v>
                </c:pt>
                <c:pt idx="278">
                  <c:v>67.260000000000005</c:v>
                </c:pt>
                <c:pt idx="279">
                  <c:v>69.069999999999993</c:v>
                </c:pt>
                <c:pt idx="280">
                  <c:v>69</c:v>
                </c:pt>
                <c:pt idx="281">
                  <c:v>68.010000000000005</c:v>
                </c:pt>
                <c:pt idx="282">
                  <c:v>68.06</c:v>
                </c:pt>
                <c:pt idx="283">
                  <c:v>67.87</c:v>
                </c:pt>
                <c:pt idx="284">
                  <c:v>66.849999999999994</c:v>
                </c:pt>
                <c:pt idx="285">
                  <c:v>66.2</c:v>
                </c:pt>
                <c:pt idx="286">
                  <c:v>66.900000000000006</c:v>
                </c:pt>
                <c:pt idx="287">
                  <c:v>67.23</c:v>
                </c:pt>
                <c:pt idx="288">
                  <c:v>65.849999999999994</c:v>
                </c:pt>
                <c:pt idx="289">
                  <c:v>65.959999999999994</c:v>
                </c:pt>
                <c:pt idx="290">
                  <c:v>66.069999999999993</c:v>
                </c:pt>
                <c:pt idx="291">
                  <c:v>64.61</c:v>
                </c:pt>
                <c:pt idx="292">
                  <c:v>64.680000000000007</c:v>
                </c:pt>
                <c:pt idx="293">
                  <c:v>64.69</c:v>
                </c:pt>
                <c:pt idx="294">
                  <c:v>62.48</c:v>
                </c:pt>
                <c:pt idx="295">
                  <c:v>60.62</c:v>
                </c:pt>
                <c:pt idx="296">
                  <c:v>62.28</c:v>
                </c:pt>
                <c:pt idx="297">
                  <c:v>63.13</c:v>
                </c:pt>
                <c:pt idx="298">
                  <c:v>63.37</c:v>
                </c:pt>
                <c:pt idx="299">
                  <c:v>64.180000000000007</c:v>
                </c:pt>
                <c:pt idx="300">
                  <c:v>64.14</c:v>
                </c:pt>
                <c:pt idx="301">
                  <c:v>65.22</c:v>
                </c:pt>
                <c:pt idx="302">
                  <c:v>65.61</c:v>
                </c:pt>
                <c:pt idx="303">
                  <c:v>66.64</c:v>
                </c:pt>
                <c:pt idx="304">
                  <c:v>66.209999999999994</c:v>
                </c:pt>
                <c:pt idx="305">
                  <c:v>65.97</c:v>
                </c:pt>
                <c:pt idx="306">
                  <c:v>65.239999999999995</c:v>
                </c:pt>
                <c:pt idx="307">
                  <c:v>65.73</c:v>
                </c:pt>
                <c:pt idx="308">
                  <c:v>65</c:v>
                </c:pt>
                <c:pt idx="309">
                  <c:v>66.5</c:v>
                </c:pt>
                <c:pt idx="310">
                  <c:v>67.25</c:v>
                </c:pt>
                <c:pt idx="311">
                  <c:v>66.540000000000006</c:v>
                </c:pt>
                <c:pt idx="312">
                  <c:v>66.38</c:v>
                </c:pt>
                <c:pt idx="313">
                  <c:v>65.930000000000007</c:v>
                </c:pt>
                <c:pt idx="314">
                  <c:v>67.28</c:v>
                </c:pt>
                <c:pt idx="315">
                  <c:v>69.58</c:v>
                </c:pt>
                <c:pt idx="316">
                  <c:v>69.900000000000006</c:v>
                </c:pt>
                <c:pt idx="317">
                  <c:v>71.28</c:v>
                </c:pt>
                <c:pt idx="318">
                  <c:v>71.64</c:v>
                </c:pt>
                <c:pt idx="319">
                  <c:v>71.709999999999994</c:v>
                </c:pt>
                <c:pt idx="320">
                  <c:v>71.59</c:v>
                </c:pt>
                <c:pt idx="321">
                  <c:v>70.63</c:v>
                </c:pt>
                <c:pt idx="322">
                  <c:v>70.5</c:v>
                </c:pt>
                <c:pt idx="323">
                  <c:v>70.400000000000006</c:v>
                </c:pt>
                <c:pt idx="324">
                  <c:v>70.5</c:v>
                </c:pt>
                <c:pt idx="325">
                  <c:v>70.37</c:v>
                </c:pt>
                <c:pt idx="326">
                  <c:v>70.430000000000007</c:v>
                </c:pt>
                <c:pt idx="327">
                  <c:v>70.25</c:v>
                </c:pt>
                <c:pt idx="328">
                  <c:v>70.19</c:v>
                </c:pt>
                <c:pt idx="329">
                  <c:v>69.150000000000006</c:v>
                </c:pt>
                <c:pt idx="330">
                  <c:v>68.5</c:v>
                </c:pt>
                <c:pt idx="331">
                  <c:v>68.53</c:v>
                </c:pt>
                <c:pt idx="332">
                  <c:v>69.62</c:v>
                </c:pt>
                <c:pt idx="333">
                  <c:v>69.03</c:v>
                </c:pt>
                <c:pt idx="334">
                  <c:v>69.7</c:v>
                </c:pt>
                <c:pt idx="335">
                  <c:v>68.94</c:v>
                </c:pt>
                <c:pt idx="336">
                  <c:v>68.7</c:v>
                </c:pt>
                <c:pt idx="337">
                  <c:v>67.56</c:v>
                </c:pt>
                <c:pt idx="338">
                  <c:v>67.67</c:v>
                </c:pt>
                <c:pt idx="339">
                  <c:v>69.319999999999993</c:v>
                </c:pt>
                <c:pt idx="340">
                  <c:v>68.98</c:v>
                </c:pt>
                <c:pt idx="341">
                  <c:v>69.180000000000007</c:v>
                </c:pt>
                <c:pt idx="342">
                  <c:v>68.77</c:v>
                </c:pt>
                <c:pt idx="343">
                  <c:v>69</c:v>
                </c:pt>
                <c:pt idx="344">
                  <c:v>69.099999999999994</c:v>
                </c:pt>
                <c:pt idx="345">
                  <c:v>69.8</c:v>
                </c:pt>
                <c:pt idx="346">
                  <c:v>71.010000000000005</c:v>
                </c:pt>
                <c:pt idx="347">
                  <c:v>71.59</c:v>
                </c:pt>
                <c:pt idx="348">
                  <c:v>70.06</c:v>
                </c:pt>
                <c:pt idx="349">
                  <c:v>70.84</c:v>
                </c:pt>
                <c:pt idx="350">
                  <c:v>71.010000000000005</c:v>
                </c:pt>
                <c:pt idx="351">
                  <c:v>71.5</c:v>
                </c:pt>
                <c:pt idx="352">
                  <c:v>73.599999999999994</c:v>
                </c:pt>
                <c:pt idx="353">
                  <c:v>73.209999999999994</c:v>
                </c:pt>
                <c:pt idx="354">
                  <c:v>72.81</c:v>
                </c:pt>
                <c:pt idx="355">
                  <c:v>73.52</c:v>
                </c:pt>
                <c:pt idx="356">
                  <c:v>72.58</c:v>
                </c:pt>
                <c:pt idx="357">
                  <c:v>71.739999999999995</c:v>
                </c:pt>
                <c:pt idx="358">
                  <c:v>72.13</c:v>
                </c:pt>
                <c:pt idx="359">
                  <c:v>74</c:v>
                </c:pt>
                <c:pt idx="360">
                  <c:v>74.72</c:v>
                </c:pt>
                <c:pt idx="361">
                  <c:v>75.36</c:v>
                </c:pt>
                <c:pt idx="362">
                  <c:v>74.73</c:v>
                </c:pt>
                <c:pt idx="363">
                  <c:v>74.540000000000006</c:v>
                </c:pt>
                <c:pt idx="364">
                  <c:v>75.319999999999993</c:v>
                </c:pt>
                <c:pt idx="365">
                  <c:v>74.760000000000005</c:v>
                </c:pt>
                <c:pt idx="366">
                  <c:v>75.25</c:v>
                </c:pt>
                <c:pt idx="367">
                  <c:v>75.5</c:v>
                </c:pt>
                <c:pt idx="368">
                  <c:v>75.56</c:v>
                </c:pt>
                <c:pt idx="369">
                  <c:v>74.680000000000007</c:v>
                </c:pt>
                <c:pt idx="370">
                  <c:v>74.099999999999994</c:v>
                </c:pt>
                <c:pt idx="371">
                  <c:v>75.25</c:v>
                </c:pt>
                <c:pt idx="372">
                  <c:v>73.83</c:v>
                </c:pt>
                <c:pt idx="373">
                  <c:v>75.650000000000006</c:v>
                </c:pt>
                <c:pt idx="374">
                  <c:v>75.03</c:v>
                </c:pt>
                <c:pt idx="375">
                  <c:v>73.459999999999994</c:v>
                </c:pt>
                <c:pt idx="376">
                  <c:v>73.05</c:v>
                </c:pt>
                <c:pt idx="377">
                  <c:v>73.319999999999993</c:v>
                </c:pt>
                <c:pt idx="378">
                  <c:v>75.400000000000006</c:v>
                </c:pt>
                <c:pt idx="379">
                  <c:v>77.28</c:v>
                </c:pt>
                <c:pt idx="380">
                  <c:v>78.290000000000006</c:v>
                </c:pt>
                <c:pt idx="381">
                  <c:v>77.63</c:v>
                </c:pt>
                <c:pt idx="382">
                  <c:v>77.12</c:v>
                </c:pt>
                <c:pt idx="383">
                  <c:v>77.2</c:v>
                </c:pt>
                <c:pt idx="384">
                  <c:v>77.66</c:v>
                </c:pt>
                <c:pt idx="385">
                  <c:v>77.3</c:v>
                </c:pt>
                <c:pt idx="386">
                  <c:v>77.37</c:v>
                </c:pt>
                <c:pt idx="387">
                  <c:v>75.92</c:v>
                </c:pt>
                <c:pt idx="388">
                  <c:v>75.209999999999994</c:v>
                </c:pt>
                <c:pt idx="389">
                  <c:v>75.48</c:v>
                </c:pt>
                <c:pt idx="390">
                  <c:v>74.66</c:v>
                </c:pt>
                <c:pt idx="391">
                  <c:v>74.09</c:v>
                </c:pt>
                <c:pt idx="392">
                  <c:v>70.5</c:v>
                </c:pt>
                <c:pt idx="393">
                  <c:v>69.790000000000006</c:v>
                </c:pt>
                <c:pt idx="394">
                  <c:v>69.900000000000006</c:v>
                </c:pt>
                <c:pt idx="395">
                  <c:v>66.91</c:v>
                </c:pt>
                <c:pt idx="396">
                  <c:v>65.209999999999994</c:v>
                </c:pt>
                <c:pt idx="397">
                  <c:v>65.12</c:v>
                </c:pt>
                <c:pt idx="398">
                  <c:v>64.2</c:v>
                </c:pt>
                <c:pt idx="399">
                  <c:v>66.989999999999995</c:v>
                </c:pt>
                <c:pt idx="400">
                  <c:v>66.33</c:v>
                </c:pt>
                <c:pt idx="401">
                  <c:v>63.78</c:v>
                </c:pt>
                <c:pt idx="402">
                  <c:v>58.42</c:v>
                </c:pt>
                <c:pt idx="403">
                  <c:v>56.44</c:v>
                </c:pt>
                <c:pt idx="404">
                  <c:v>56.07</c:v>
                </c:pt>
                <c:pt idx="405">
                  <c:v>48.204999999999998</c:v>
                </c:pt>
                <c:pt idx="406">
                  <c:v>48.05</c:v>
                </c:pt>
                <c:pt idx="407">
                  <c:v>48.125</c:v>
                </c:pt>
                <c:pt idx="408">
                  <c:v>50.57</c:v>
                </c:pt>
                <c:pt idx="409">
                  <c:v>48.1</c:v>
                </c:pt>
                <c:pt idx="410">
                  <c:v>49.814999999999998</c:v>
                </c:pt>
                <c:pt idx="411">
                  <c:v>50.1</c:v>
                </c:pt>
                <c:pt idx="412">
                  <c:v>47.5</c:v>
                </c:pt>
                <c:pt idx="413">
                  <c:v>51.65</c:v>
                </c:pt>
                <c:pt idx="414">
                  <c:v>51.69</c:v>
                </c:pt>
                <c:pt idx="415">
                  <c:v>51.74</c:v>
                </c:pt>
                <c:pt idx="416">
                  <c:v>50.67</c:v>
                </c:pt>
                <c:pt idx="417">
                  <c:v>52.68</c:v>
                </c:pt>
                <c:pt idx="418">
                  <c:v>52.85</c:v>
                </c:pt>
                <c:pt idx="419">
                  <c:v>52.34</c:v>
                </c:pt>
                <c:pt idx="420">
                  <c:v>52.85</c:v>
                </c:pt>
                <c:pt idx="421">
                  <c:v>53.03</c:v>
                </c:pt>
                <c:pt idx="422">
                  <c:v>55.79</c:v>
                </c:pt>
                <c:pt idx="423">
                  <c:v>57.29</c:v>
                </c:pt>
                <c:pt idx="424">
                  <c:v>56.37</c:v>
                </c:pt>
                <c:pt idx="425">
                  <c:v>57.47</c:v>
                </c:pt>
                <c:pt idx="426">
                  <c:v>58.89</c:v>
                </c:pt>
                <c:pt idx="427">
                  <c:v>56.66</c:v>
                </c:pt>
                <c:pt idx="428">
                  <c:v>57.07</c:v>
                </c:pt>
                <c:pt idx="429">
                  <c:v>58.57</c:v>
                </c:pt>
                <c:pt idx="430">
                  <c:v>58.6</c:v>
                </c:pt>
                <c:pt idx="431">
                  <c:v>58.04</c:v>
                </c:pt>
                <c:pt idx="432">
                  <c:v>59.6</c:v>
                </c:pt>
                <c:pt idx="433">
                  <c:v>59.89</c:v>
                </c:pt>
                <c:pt idx="434">
                  <c:v>59.54</c:v>
                </c:pt>
                <c:pt idx="435">
                  <c:v>63</c:v>
                </c:pt>
                <c:pt idx="436">
                  <c:v>63.02</c:v>
                </c:pt>
                <c:pt idx="437">
                  <c:v>61.25</c:v>
                </c:pt>
                <c:pt idx="438">
                  <c:v>60.14</c:v>
                </c:pt>
                <c:pt idx="439">
                  <c:v>57.95</c:v>
                </c:pt>
                <c:pt idx="440">
                  <c:v>59.31</c:v>
                </c:pt>
                <c:pt idx="441">
                  <c:v>58.45</c:v>
                </c:pt>
                <c:pt idx="442">
                  <c:v>57.92</c:v>
                </c:pt>
                <c:pt idx="443">
                  <c:v>57.99</c:v>
                </c:pt>
                <c:pt idx="444">
                  <c:v>57.71</c:v>
                </c:pt>
                <c:pt idx="445">
                  <c:v>58.42</c:v>
                </c:pt>
                <c:pt idx="446">
                  <c:v>57.42</c:v>
                </c:pt>
                <c:pt idx="447">
                  <c:v>55.76</c:v>
                </c:pt>
                <c:pt idx="448">
                  <c:v>56.75</c:v>
                </c:pt>
                <c:pt idx="449">
                  <c:v>60.36</c:v>
                </c:pt>
                <c:pt idx="450">
                  <c:v>60.39</c:v>
                </c:pt>
                <c:pt idx="451">
                  <c:v>59.5</c:v>
                </c:pt>
                <c:pt idx="452">
                  <c:v>58</c:v>
                </c:pt>
                <c:pt idx="453">
                  <c:v>57.65</c:v>
                </c:pt>
                <c:pt idx="454">
                  <c:v>62.13</c:v>
                </c:pt>
                <c:pt idx="455">
                  <c:v>61.37</c:v>
                </c:pt>
                <c:pt idx="456">
                  <c:v>62</c:v>
                </c:pt>
                <c:pt idx="457">
                  <c:v>62.85</c:v>
                </c:pt>
                <c:pt idx="458">
                  <c:v>60.72</c:v>
                </c:pt>
                <c:pt idx="459">
                  <c:v>63.94</c:v>
                </c:pt>
                <c:pt idx="460">
                  <c:v>65.319999999999993</c:v>
                </c:pt>
                <c:pt idx="461">
                  <c:v>62.7</c:v>
                </c:pt>
                <c:pt idx="462">
                  <c:v>66.150000000000006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F-4AD9-8A95-95315D2C6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15840"/>
        <c:axId val="1271806832"/>
      </c:lineChart>
      <c:dateAx>
        <c:axId val="1264315840"/>
        <c:scaling>
          <c:orientation val="minMax"/>
        </c:scaling>
        <c:delete val="0"/>
        <c:axPos val="b"/>
        <c:numFmt formatCode="dd\/mm\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806832"/>
        <c:crosses val="autoZero"/>
        <c:auto val="1"/>
        <c:lblOffset val="100"/>
        <c:baseTimeUnit val="days"/>
      </c:dateAx>
      <c:valAx>
        <c:axId val="1271806832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31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1623877</xdr:colOff>
      <xdr:row>3</xdr:row>
      <xdr:rowOff>120559</xdr:rowOff>
    </xdr:from>
    <xdr:to>
      <xdr:col>13</xdr:col>
      <xdr:colOff>178799</xdr:colOff>
      <xdr:row>16</xdr:row>
      <xdr:rowOff>217715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7E3B25-AF91-427A-9CD6-BF0053DAB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1019175</xdr:colOff>
      <xdr:row>50</xdr:row>
      <xdr:rowOff>0</xdr:rowOff>
    </xdr:from>
    <xdr:to>
      <xdr:col>10</xdr:col>
      <xdr:colOff>142875</xdr:colOff>
      <xdr:row>60</xdr:row>
      <xdr:rowOff>109538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C259F1-9F20-4764-8505-601C211AE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3743325</xdr:colOff>
      <xdr:row>28</xdr:row>
      <xdr:rowOff>14288</xdr:rowOff>
    </xdr:from>
    <xdr:to>
      <xdr:col>17</xdr:col>
      <xdr:colOff>809625</xdr:colOff>
      <xdr:row>45</xdr:row>
      <xdr:rowOff>42863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340465A-11F7-480C-BCB6-DA8B8D298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1209675</xdr:colOff>
      <xdr:row>50</xdr:row>
      <xdr:rowOff>152400</xdr:rowOff>
    </xdr:from>
    <xdr:to>
      <xdr:col>5</xdr:col>
      <xdr:colOff>314325</xdr:colOff>
      <xdr:row>60</xdr:row>
      <xdr:rowOff>52388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C8CBC4-A67F-48AD-A4DB-F96BB38CF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57150</xdr:colOff>
      <xdr:row>50</xdr:row>
      <xdr:rowOff>104774</xdr:rowOff>
    </xdr:from>
    <xdr:to>
      <xdr:col>2</xdr:col>
      <xdr:colOff>790576</xdr:colOff>
      <xdr:row>63</xdr:row>
      <xdr:rowOff>104774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7A6F638-331F-4CA3-B312-427A9830B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49</xdr:row>
      <xdr:rowOff>152400</xdr:rowOff>
    </xdr:from>
    <xdr:to>
      <xdr:col>0</xdr:col>
      <xdr:colOff>2419350</xdr:colOff>
      <xdr:row>63</xdr:row>
      <xdr:rowOff>14288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CEB9621-AF90-4659-B492-7C6058AD1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298541</xdr:colOff>
      <xdr:row>25</xdr:row>
      <xdr:rowOff>103279</xdr:rowOff>
    </xdr:from>
    <xdr:to>
      <xdr:col>15</xdr:col>
      <xdr:colOff>2132512</xdr:colOff>
      <xdr:row>44</xdr:row>
      <xdr:rowOff>149678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FF4E98-0106-4829-855F-92C444C79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314598</xdr:colOff>
      <xdr:row>60</xdr:row>
      <xdr:rowOff>58783</xdr:rowOff>
    </xdr:from>
    <xdr:to>
      <xdr:col>12</xdr:col>
      <xdr:colOff>209006</xdr:colOff>
      <xdr:row>75</xdr:row>
      <xdr:rowOff>134304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C0CA91-3C54-4303-A576-03C37DF6C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8</xdr:row>
      <xdr:rowOff>11430</xdr:rowOff>
    </xdr:from>
    <xdr:to>
      <xdr:col>3</xdr:col>
      <xdr:colOff>601980</xdr:colOff>
      <xdr:row>23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75EDC6-44FD-486A-931B-BA91BCD40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14</xdr:row>
      <xdr:rowOff>83820</xdr:rowOff>
    </xdr:from>
    <xdr:to>
      <xdr:col>9</xdr:col>
      <xdr:colOff>640080</xdr:colOff>
      <xdr:row>23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5BE59-D679-41D6-AF2E-1170F2FCF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495300</xdr:colOff>
      <xdr:row>10</xdr:row>
      <xdr:rowOff>106680</xdr:rowOff>
    </xdr:from>
    <xdr:to>
      <xdr:col>17</xdr:col>
      <xdr:colOff>7620</xdr:colOff>
      <xdr:row>23</xdr:row>
      <xdr:rowOff>110490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530194-F117-45E1-92BC-8E14CB431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327660</xdr:colOff>
      <xdr:row>11</xdr:row>
      <xdr:rowOff>60960</xdr:rowOff>
    </xdr:from>
    <xdr:to>
      <xdr:col>24</xdr:col>
      <xdr:colOff>243840</xdr:colOff>
      <xdr:row>25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8147FE-C291-4A0D-A31C-093919E42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601980</xdr:colOff>
      <xdr:row>9</xdr:row>
      <xdr:rowOff>179070</xdr:rowOff>
    </xdr:from>
    <xdr:to>
      <xdr:col>32</xdr:col>
      <xdr:colOff>7620</xdr:colOff>
      <xdr:row>24</xdr:row>
      <xdr:rowOff>179070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F8DAA3-A432-43A0-9976-B538D689C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891540</xdr:colOff>
      <xdr:row>11</xdr:row>
      <xdr:rowOff>110490</xdr:rowOff>
    </xdr:from>
    <xdr:to>
      <xdr:col>44</xdr:col>
      <xdr:colOff>198120</xdr:colOff>
      <xdr:row>26</xdr:row>
      <xdr:rowOff>110490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10CB948-00E4-48B6-A08D-B3C57A6B7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266700</xdr:colOff>
      <xdr:row>11</xdr:row>
      <xdr:rowOff>133350</xdr:rowOff>
    </xdr:from>
    <xdr:to>
      <xdr:col>36</xdr:col>
      <xdr:colOff>1767840</xdr:colOff>
      <xdr:row>26</xdr:row>
      <xdr:rowOff>133350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8657B03-3F59-4F5B-B9FC-73C885BAD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152400</xdr:colOff>
      <xdr:row>10</xdr:row>
      <xdr:rowOff>3810</xdr:rowOff>
    </xdr:from>
    <xdr:to>
      <xdr:col>53</xdr:col>
      <xdr:colOff>60960</xdr:colOff>
      <xdr:row>25</xdr:row>
      <xdr:rowOff>3810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E3D2C96-C381-4781-97FB-1FF326243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60</xdr:col>
      <xdr:colOff>198120</xdr:colOff>
      <xdr:row>0</xdr:row>
      <xdr:rowOff>148590</xdr:rowOff>
    </xdr:from>
    <xdr:to>
      <xdr:col>66</xdr:col>
      <xdr:colOff>83820</xdr:colOff>
      <xdr:row>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246366-A67B-4F2B-8777-55AEDD2DB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69</xdr:col>
      <xdr:colOff>2011680</xdr:colOff>
      <xdr:row>8</xdr:row>
      <xdr:rowOff>152400</xdr:rowOff>
    </xdr:from>
    <xdr:to>
      <xdr:col>74</xdr:col>
      <xdr:colOff>220980</xdr:colOff>
      <xdr:row>21</xdr:row>
      <xdr:rowOff>125730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F969CCF-05DD-441C-9F05-FD2D5C9E0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78</xdr:col>
      <xdr:colOff>0</xdr:colOff>
      <xdr:row>3</xdr:row>
      <xdr:rowOff>0</xdr:rowOff>
    </xdr:from>
    <xdr:to>
      <xdr:col>84</xdr:col>
      <xdr:colOff>373380</xdr:colOff>
      <xdr:row>16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44B5C38-1456-4DC1-A150-6EAC0B0A3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90</xdr:col>
      <xdr:colOff>76200</xdr:colOff>
      <xdr:row>2</xdr:row>
      <xdr:rowOff>83820</xdr:rowOff>
    </xdr:from>
    <xdr:to>
      <xdr:col>92</xdr:col>
      <xdr:colOff>525780</xdr:colOff>
      <xdr:row>12</xdr:row>
      <xdr:rowOff>110490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7DA040D-D705-4BAB-98AB-F06400DB9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89</xdr:col>
      <xdr:colOff>563880</xdr:colOff>
      <xdr:row>11</xdr:row>
      <xdr:rowOff>160020</xdr:rowOff>
    </xdr:from>
    <xdr:to>
      <xdr:col>93</xdr:col>
      <xdr:colOff>15240</xdr:colOff>
      <xdr:row>23</xdr:row>
      <xdr:rowOff>19050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84F6EBD-9855-4B09-B6C4-6DF952855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109</xdr:col>
      <xdr:colOff>228600</xdr:colOff>
      <xdr:row>5</xdr:row>
      <xdr:rowOff>102870</xdr:rowOff>
    </xdr:from>
    <xdr:to>
      <xdr:col>114</xdr:col>
      <xdr:colOff>114300</xdr:colOff>
      <xdr:row>20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2EA6623-B5C2-4EA1-9648-69C8B97AD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157976</xdr:colOff>
      <xdr:row>0</xdr:row>
      <xdr:rowOff>118532</xdr:rowOff>
    </xdr:from>
    <xdr:to>
      <xdr:col>4</xdr:col>
      <xdr:colOff>609179</xdr:colOff>
      <xdr:row>5</xdr:row>
      <xdr:rowOff>114256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7B62CA-566C-4AA3-9933-5FD9CC4E37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346" t="9269" r="21230" b="10782"/>
        <a:stretch/>
      </xdr:blipFill>
      <xdr:spPr>
        <a:xfrm>
          <a:off x="4340509" y="118532"/>
          <a:ext cx="1534937" cy="1223391"/>
        </a:xfrm>
        <a:prstGeom prst="rect">
          <a:avLst/>
        </a:prstGeom>
      </xdr:spPr>
    </xdr:pic>
    <xdr:clientData/>
  </xdr:twoCellAnchor>
  <xdr:twoCellAnchor editAs="oneCell">
    <xdr:from>
      <xdr:col>14</xdr:col>
      <xdr:colOff>72338</xdr:colOff>
      <xdr:row>1</xdr:row>
      <xdr:rowOff>42333</xdr:rowOff>
    </xdr:from>
    <xdr:to>
      <xdr:col>21</xdr:col>
      <xdr:colOff>491067</xdr:colOff>
      <xdr:row>19</xdr:row>
      <xdr:rowOff>235458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CA3F68-4B0A-4479-97F3-8DC1E956D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6694" t="12995" r="27884" b="12536"/>
        <a:stretch/>
      </xdr:blipFill>
      <xdr:spPr>
        <a:xfrm>
          <a:off x="16582338" y="228600"/>
          <a:ext cx="4685929" cy="4883658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254000</xdr:colOff>
      <xdr:row>20</xdr:row>
      <xdr:rowOff>33722</xdr:rowOff>
    </xdr:from>
    <xdr:to>
      <xdr:col>22</xdr:col>
      <xdr:colOff>268980</xdr:colOff>
      <xdr:row>41</xdr:row>
      <xdr:rowOff>118533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D4BDFD-D5D2-410F-A908-CB8C451CD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7468" t="7975" r="27383" b="11588"/>
        <a:stretch/>
      </xdr:blipFill>
      <xdr:spPr>
        <a:xfrm>
          <a:off x="16764000" y="5172989"/>
          <a:ext cx="4891780" cy="49023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563880</xdr:colOff>
      <xdr:row>30</xdr:row>
      <xdr:rowOff>148590</xdr:rowOff>
    </xdr:from>
    <xdr:to>
      <xdr:col>4</xdr:col>
      <xdr:colOff>198120</xdr:colOff>
      <xdr:row>45</xdr:row>
      <xdr:rowOff>148590</xdr:rowOff>
    </xdr:to>
    <xdr:graphicFrame macro="">
      <xdr:nvGraphicFramePr>
        <xdr:cNvPr id="2" name="Diagramm 3">
          <a:extLst>
            <a:ext uri="{FF2B5EF4-FFF2-40B4-BE49-F238E27FC236}">
              <a16:creationId xmlns:a16="http://schemas.microsoft.com/office/drawing/2014/main" id="{BBF0FF66-E25C-49BB-86A6-3E3F1E106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358140</xdr:colOff>
      <xdr:row>30</xdr:row>
      <xdr:rowOff>110490</xdr:rowOff>
    </xdr:from>
    <xdr:to>
      <xdr:col>10</xdr:col>
      <xdr:colOff>137160</xdr:colOff>
      <xdr:row>45</xdr:row>
      <xdr:rowOff>110490</xdr:rowOff>
    </xdr:to>
    <xdr:graphicFrame macro="">
      <xdr:nvGraphicFramePr>
        <xdr:cNvPr id="3" name="Diagramm 4">
          <a:extLst>
            <a:ext uri="{FF2B5EF4-FFF2-40B4-BE49-F238E27FC236}">
              <a16:creationId xmlns:a16="http://schemas.microsoft.com/office/drawing/2014/main" id="{8ADAAF23-5552-4CEA-8FBC-17F344812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373380</xdr:colOff>
      <xdr:row>0</xdr:row>
      <xdr:rowOff>114301</xdr:rowOff>
    </xdr:from>
    <xdr:to>
      <xdr:col>10</xdr:col>
      <xdr:colOff>308476</xdr:colOff>
      <xdr:row>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92426E-B777-4DE8-ADFB-D12FE690FD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421" t="15362" r="23386" b="41826"/>
        <a:stretch/>
      </xdr:blipFill>
      <xdr:spPr>
        <a:xfrm>
          <a:off x="6621780" y="114301"/>
          <a:ext cx="1763896" cy="769619"/>
        </a:xfrm>
        <a:prstGeom prst="rect">
          <a:avLst/>
        </a:prstGeom>
      </xdr:spPr>
    </xdr:pic>
    <xdr:clientData/>
  </xdr:twoCellAnchor>
  <xdr:twoCellAnchor editAs="oneCell">
    <xdr:from>
      <xdr:col>10</xdr:col>
      <xdr:colOff>335280</xdr:colOff>
      <xdr:row>0</xdr:row>
      <xdr:rowOff>144780</xdr:rowOff>
    </xdr:from>
    <xdr:to>
      <xdr:col>13</xdr:col>
      <xdr:colOff>98826</xdr:colOff>
      <xdr:row>4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B8B5E4-D269-4445-864D-17E15A7F7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213" t="43553" r="22596" b="25106"/>
        <a:stretch/>
      </xdr:blipFill>
      <xdr:spPr>
        <a:xfrm>
          <a:off x="8412480" y="144780"/>
          <a:ext cx="1592346" cy="71628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60961</xdr:colOff>
      <xdr:row>4</xdr:row>
      <xdr:rowOff>175260</xdr:rowOff>
    </xdr:from>
    <xdr:to>
      <xdr:col>13</xdr:col>
      <xdr:colOff>518160</xdr:colOff>
      <xdr:row>9</xdr:row>
      <xdr:rowOff>7839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97888B-A9CA-4DAB-B2A5-20C5734B6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2156" t="15250" r="2923" b="49166"/>
        <a:stretch/>
      </xdr:blipFill>
      <xdr:spPr>
        <a:xfrm>
          <a:off x="8747761" y="906780"/>
          <a:ext cx="1676399" cy="746979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5</xdr:row>
      <xdr:rowOff>45720</xdr:rowOff>
    </xdr:from>
    <xdr:to>
      <xdr:col>10</xdr:col>
      <xdr:colOff>230270</xdr:colOff>
      <xdr:row>8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1DB20E-6BDB-43E6-AAD6-EE2B3251B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32" t="44182" r="50842" b="27266"/>
        <a:stretch/>
      </xdr:blipFill>
      <xdr:spPr>
        <a:xfrm>
          <a:off x="6339840" y="960120"/>
          <a:ext cx="1967630" cy="670560"/>
        </a:xfrm>
        <a:prstGeom prst="rect">
          <a:avLst/>
        </a:prstGeom>
      </xdr:spPr>
    </xdr:pic>
    <xdr:clientData/>
  </xdr:twoCellAnchor>
  <xdr:twoCellAnchor>
    <xdr:from>
      <xdr:col>19</xdr:col>
      <xdr:colOff>563880</xdr:colOff>
      <xdr:row>23</xdr:row>
      <xdr:rowOff>243840</xdr:rowOff>
    </xdr:from>
    <xdr:to>
      <xdr:col>21</xdr:col>
      <xdr:colOff>22860</xdr:colOff>
      <xdr:row>30</xdr:row>
      <xdr:rowOff>102870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9FEB79-A1C2-4DB9-AE96-89A6D6F6C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495300</xdr:colOff>
      <xdr:row>20</xdr:row>
      <xdr:rowOff>201930</xdr:rowOff>
    </xdr:from>
    <xdr:to>
      <xdr:col>13</xdr:col>
      <xdr:colOff>190500</xdr:colOff>
      <xdr:row>30</xdr:row>
      <xdr:rowOff>72390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80B8E9-69EF-4CED-99F2-B75977187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33</xdr:row>
      <xdr:rowOff>10205</xdr:rowOff>
    </xdr:from>
    <xdr:to>
      <xdr:col>14</xdr:col>
      <xdr:colOff>1647824</xdr:colOff>
      <xdr:row>47</xdr:row>
      <xdr:rowOff>48986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13551-5930-4DEC-9D0D-BC8D32369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209550</xdr:colOff>
      <xdr:row>32</xdr:row>
      <xdr:rowOff>26534</xdr:rowOff>
    </xdr:from>
    <xdr:to>
      <xdr:col>9</xdr:col>
      <xdr:colOff>832757</xdr:colOff>
      <xdr:row>46</xdr:row>
      <xdr:rowOff>76881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9B4D18-F0EB-4355-AB74-14AA91F1F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342900</xdr:colOff>
      <xdr:row>1</xdr:row>
      <xdr:rowOff>109538</xdr:rowOff>
    </xdr:from>
    <xdr:to>
      <xdr:col>44</xdr:col>
      <xdr:colOff>38100</xdr:colOff>
      <xdr:row>12</xdr:row>
      <xdr:rowOff>119063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B6B7A8-DB6E-4A7A-91B6-EF13D87AA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139337</xdr:colOff>
      <xdr:row>20</xdr:row>
      <xdr:rowOff>96475</xdr:rowOff>
    </xdr:from>
    <xdr:to>
      <xdr:col>44</xdr:col>
      <xdr:colOff>340179</xdr:colOff>
      <xdr:row>34</xdr:row>
      <xdr:rowOff>124368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7FBB518-6F42-4FAA-BCC6-6B02AEAF5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1260020</xdr:colOff>
      <xdr:row>15</xdr:row>
      <xdr:rowOff>11567</xdr:rowOff>
    </xdr:from>
    <xdr:to>
      <xdr:col>13</xdr:col>
      <xdr:colOff>1006928</xdr:colOff>
      <xdr:row>20</xdr:row>
      <xdr:rowOff>149679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C5EC8BF-D4E8-4825-90B3-68529BE00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1676400</xdr:colOff>
      <xdr:row>12</xdr:row>
      <xdr:rowOff>80963</xdr:rowOff>
    </xdr:from>
    <xdr:to>
      <xdr:col>51</xdr:col>
      <xdr:colOff>466725</xdr:colOff>
      <xdr:row>20</xdr:row>
      <xdr:rowOff>404813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5BAFBB-3D1A-4766-8F0A-4FA0523F7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609600</xdr:colOff>
      <xdr:row>18</xdr:row>
      <xdr:rowOff>419100</xdr:rowOff>
    </xdr:from>
    <xdr:to>
      <xdr:col>32</xdr:col>
      <xdr:colOff>349250</xdr:colOff>
      <xdr:row>30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93E63E-0043-432B-8FB3-DBA4BB092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548640</xdr:colOff>
      <xdr:row>24</xdr:row>
      <xdr:rowOff>144780</xdr:rowOff>
    </xdr:from>
    <xdr:to>
      <xdr:col>7</xdr:col>
      <xdr:colOff>411480</xdr:colOff>
      <xdr:row>38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F8580-19C8-4A77-B26D-C32A048C4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27</xdr:row>
      <xdr:rowOff>3810</xdr:rowOff>
    </xdr:from>
    <xdr:to>
      <xdr:col>16</xdr:col>
      <xdr:colOff>274320</xdr:colOff>
      <xdr:row>42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37FD47-D300-48EA-8ACC-46694F71C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53340</xdr:colOff>
      <xdr:row>27</xdr:row>
      <xdr:rowOff>0</xdr:rowOff>
    </xdr:from>
    <xdr:to>
      <xdr:col>23</xdr:col>
      <xdr:colOff>30480</xdr:colOff>
      <xdr:row>39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5E317E-BF93-4947-A9E5-41B77283C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754380</xdr:colOff>
      <xdr:row>2</xdr:row>
      <xdr:rowOff>160020</xdr:rowOff>
    </xdr:from>
    <xdr:to>
      <xdr:col>38</xdr:col>
      <xdr:colOff>91440</xdr:colOff>
      <xdr:row>17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3879860-5775-4D37-B8EB-1AA097D93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807720</xdr:colOff>
      <xdr:row>24</xdr:row>
      <xdr:rowOff>34290</xdr:rowOff>
    </xdr:from>
    <xdr:to>
      <xdr:col>27</xdr:col>
      <xdr:colOff>556260</xdr:colOff>
      <xdr:row>39</xdr:row>
      <xdr:rowOff>34290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0B87AD9-A25D-47A7-97BF-96FE1AE41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95250</xdr:colOff>
      <xdr:row>461</xdr:row>
      <xdr:rowOff>127000</xdr:rowOff>
    </xdr:from>
    <xdr:to>
      <xdr:col>43</xdr:col>
      <xdr:colOff>381000</xdr:colOff>
      <xdr:row>489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69FDF6-4145-4A4C-99F4-0BCC56C79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JITH%20RAJAN\Downloads\turnover%20rati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JITH%20RAJAN\Desktop\2020%20SUMMER%20SEM\M&amp;A\Presentation\Bayer%20&amp;%20Mon%20AR\Sarang\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elle1"/>
    </sheetNames>
    <sheetDataSet>
      <sheetData sheetId="0">
        <row r="4">
          <cell r="D4">
            <v>50.571682464454973</v>
          </cell>
          <cell r="J4">
            <v>44.254528564793311</v>
          </cell>
        </row>
        <row r="5">
          <cell r="D5">
            <v>41.544983513895431</v>
          </cell>
          <cell r="J5">
            <v>49.694783573806887</v>
          </cell>
          <cell r="P5"/>
        </row>
        <row r="6">
          <cell r="D6">
            <v>45.729422894985809</v>
          </cell>
          <cell r="J6">
            <v>54.932014833127312</v>
          </cell>
          <cell r="P6"/>
        </row>
        <row r="7">
          <cell r="D7">
            <v>39.26138257449503</v>
          </cell>
          <cell r="J7">
            <v>44.135503739551254</v>
          </cell>
          <cell r="P7"/>
        </row>
        <row r="8">
          <cell r="D8">
            <v>51.352392238186937</v>
          </cell>
          <cell r="J8">
            <v>55.845797995373943</v>
          </cell>
          <cell r="P8"/>
        </row>
        <row r="9">
          <cell r="P9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 1"/>
    </sheetNames>
    <sheetDataSet>
      <sheetData sheetId="0">
        <row r="32">
          <cell r="A32">
            <v>43982</v>
          </cell>
          <cell r="B32">
            <v>56.75</v>
          </cell>
        </row>
        <row r="33">
          <cell r="A33">
            <v>43951</v>
          </cell>
          <cell r="B33">
            <v>60.14</v>
          </cell>
        </row>
        <row r="34">
          <cell r="A34">
            <v>43921</v>
          </cell>
          <cell r="B34">
            <v>52.85</v>
          </cell>
        </row>
        <row r="35">
          <cell r="A35">
            <v>43890</v>
          </cell>
          <cell r="B35">
            <v>65.209999999999994</v>
          </cell>
        </row>
        <row r="36">
          <cell r="A36">
            <v>43861</v>
          </cell>
          <cell r="B36">
            <v>73.05</v>
          </cell>
        </row>
        <row r="37">
          <cell r="A37">
            <v>43830</v>
          </cell>
          <cell r="B37">
            <v>72.81</v>
          </cell>
        </row>
        <row r="38">
          <cell r="A38">
            <v>43799</v>
          </cell>
          <cell r="B38">
            <v>68.7</v>
          </cell>
        </row>
        <row r="39">
          <cell r="A39">
            <v>43769</v>
          </cell>
          <cell r="B39">
            <v>69.58</v>
          </cell>
        </row>
        <row r="40">
          <cell r="A40">
            <v>43738</v>
          </cell>
          <cell r="B40">
            <v>64.69</v>
          </cell>
        </row>
        <row r="41">
          <cell r="A41">
            <v>43708</v>
          </cell>
          <cell r="B41">
            <v>67.34</v>
          </cell>
        </row>
        <row r="42">
          <cell r="A42">
            <v>43677</v>
          </cell>
          <cell r="B42">
            <v>58.75</v>
          </cell>
        </row>
        <row r="43">
          <cell r="A43">
            <v>43646</v>
          </cell>
          <cell r="B43">
            <v>60.94</v>
          </cell>
        </row>
        <row r="44">
          <cell r="A44">
            <v>43616</v>
          </cell>
          <cell r="B44">
            <v>52.82</v>
          </cell>
        </row>
        <row r="45">
          <cell r="A45">
            <v>43585</v>
          </cell>
          <cell r="B45">
            <v>59.34</v>
          </cell>
        </row>
        <row r="46">
          <cell r="A46">
            <v>43555</v>
          </cell>
          <cell r="B46">
            <v>57.6</v>
          </cell>
        </row>
        <row r="47">
          <cell r="A47">
            <v>43524</v>
          </cell>
          <cell r="B47">
            <v>70.28</v>
          </cell>
        </row>
        <row r="48">
          <cell r="A48">
            <v>43496</v>
          </cell>
          <cell r="B48">
            <v>66.2</v>
          </cell>
        </row>
        <row r="49">
          <cell r="A49">
            <v>43465</v>
          </cell>
          <cell r="B49">
            <v>60.56</v>
          </cell>
        </row>
        <row r="50">
          <cell r="A50">
            <v>43434</v>
          </cell>
          <cell r="B50">
            <v>64.58</v>
          </cell>
        </row>
        <row r="51">
          <cell r="A51">
            <v>43404</v>
          </cell>
          <cell r="B51">
            <v>67.78</v>
          </cell>
        </row>
        <row r="52">
          <cell r="A52">
            <v>43373</v>
          </cell>
          <cell r="B52">
            <v>76.510000000000005</v>
          </cell>
        </row>
        <row r="53">
          <cell r="A53">
            <v>43343</v>
          </cell>
          <cell r="B53">
            <v>80.38</v>
          </cell>
        </row>
        <row r="54">
          <cell r="A54">
            <v>43312</v>
          </cell>
          <cell r="B54">
            <v>95.26</v>
          </cell>
        </row>
        <row r="55">
          <cell r="A55">
            <v>43281</v>
          </cell>
          <cell r="B55">
            <v>94.35</v>
          </cell>
        </row>
        <row r="56">
          <cell r="A56">
            <v>43251</v>
          </cell>
          <cell r="B56">
            <v>100.23991669999999</v>
          </cell>
        </row>
        <row r="57">
          <cell r="A57">
            <v>43220</v>
          </cell>
          <cell r="B57">
            <v>97.700951599999996</v>
          </cell>
        </row>
        <row r="58">
          <cell r="A58">
            <v>43190</v>
          </cell>
          <cell r="B58">
            <v>90.330080050000007</v>
          </cell>
        </row>
        <row r="59">
          <cell r="A59">
            <v>43159</v>
          </cell>
          <cell r="B59">
            <v>94.699461850000006</v>
          </cell>
        </row>
        <row r="60">
          <cell r="A60">
            <v>43131</v>
          </cell>
          <cell r="B60">
            <v>103.7432949</v>
          </cell>
        </row>
        <row r="61">
          <cell r="A61">
            <v>43100</v>
          </cell>
          <cell r="B61">
            <v>102.34587999999999</v>
          </cell>
        </row>
        <row r="62">
          <cell r="A62">
            <v>43069</v>
          </cell>
          <cell r="B62">
            <v>105.44577925</v>
          </cell>
        </row>
        <row r="63">
          <cell r="A63">
            <v>43039</v>
          </cell>
          <cell r="B63">
            <v>109.9234115</v>
          </cell>
        </row>
        <row r="64">
          <cell r="A64">
            <v>43008</v>
          </cell>
          <cell r="B64">
            <v>113.4661535</v>
          </cell>
        </row>
        <row r="65">
          <cell r="A65">
            <v>42978</v>
          </cell>
          <cell r="B65">
            <v>105.7902125</v>
          </cell>
        </row>
        <row r="66">
          <cell r="A66">
            <v>42947</v>
          </cell>
          <cell r="B66">
            <v>105.44577925</v>
          </cell>
        </row>
        <row r="67">
          <cell r="A67">
            <v>42916</v>
          </cell>
          <cell r="B67">
            <v>111.39955399999999</v>
          </cell>
        </row>
        <row r="68">
          <cell r="A68">
            <v>42886</v>
          </cell>
          <cell r="B68">
            <v>116.2216195</v>
          </cell>
        </row>
        <row r="69">
          <cell r="A69">
            <v>42855</v>
          </cell>
          <cell r="B69">
            <v>111.793192</v>
          </cell>
        </row>
        <row r="70">
          <cell r="A70">
            <v>42825</v>
          </cell>
          <cell r="B70">
            <v>106.33146474999999</v>
          </cell>
        </row>
        <row r="71">
          <cell r="A71">
            <v>42794</v>
          </cell>
          <cell r="B71">
            <v>102.149061</v>
          </cell>
        </row>
        <row r="72">
          <cell r="A72">
            <v>42766</v>
          </cell>
          <cell r="B72">
            <v>100.67291849999999</v>
          </cell>
        </row>
        <row r="73">
          <cell r="A73">
            <v>42735</v>
          </cell>
          <cell r="B73">
            <v>97.553337350000007</v>
          </cell>
        </row>
        <row r="74">
          <cell r="A74">
            <v>42704</v>
          </cell>
          <cell r="B74">
            <v>87.180976049999998</v>
          </cell>
        </row>
        <row r="75">
          <cell r="A75">
            <v>42674</v>
          </cell>
          <cell r="B75">
            <v>88.853937549999998</v>
          </cell>
        </row>
        <row r="76">
          <cell r="A76">
            <v>42643</v>
          </cell>
          <cell r="B76">
            <v>88.007615849999993</v>
          </cell>
        </row>
        <row r="77">
          <cell r="A77">
            <v>42613</v>
          </cell>
          <cell r="B77">
            <v>94.443597150000002</v>
          </cell>
        </row>
        <row r="78">
          <cell r="A78">
            <v>42582</v>
          </cell>
          <cell r="B78">
            <v>94.689620899999994</v>
          </cell>
        </row>
        <row r="79">
          <cell r="A79">
            <v>42551</v>
          </cell>
          <cell r="B79">
            <v>88.568550000000002</v>
          </cell>
        </row>
        <row r="80">
          <cell r="A80">
            <v>42521</v>
          </cell>
          <cell r="B80">
            <v>84.268054849999999</v>
          </cell>
        </row>
        <row r="81">
          <cell r="A81">
            <v>42490</v>
          </cell>
          <cell r="B81">
            <v>99.147571249999999</v>
          </cell>
        </row>
        <row r="82">
          <cell r="A82">
            <v>42460</v>
          </cell>
          <cell r="B82">
            <v>101.65701350000001</v>
          </cell>
        </row>
        <row r="83">
          <cell r="A83">
            <v>42429</v>
          </cell>
          <cell r="B83">
            <v>94.896280849999997</v>
          </cell>
        </row>
        <row r="84">
          <cell r="A84">
            <v>42400</v>
          </cell>
          <cell r="B84">
            <v>101.75542299999999</v>
          </cell>
        </row>
        <row r="85">
          <cell r="A85">
            <v>42369</v>
          </cell>
          <cell r="B85">
            <v>113.958201</v>
          </cell>
        </row>
        <row r="86">
          <cell r="A86">
            <v>42338</v>
          </cell>
          <cell r="B86">
            <v>124.29119849999999</v>
          </cell>
        </row>
        <row r="87">
          <cell r="A87">
            <v>42308</v>
          </cell>
          <cell r="B87">
            <v>119.41992825</v>
          </cell>
        </row>
        <row r="88">
          <cell r="A88">
            <v>42277</v>
          </cell>
          <cell r="B88">
            <v>112.62967275</v>
          </cell>
        </row>
        <row r="89">
          <cell r="A89">
            <v>42247</v>
          </cell>
          <cell r="B89">
            <v>119.02629025</v>
          </cell>
        </row>
        <row r="90">
          <cell r="A90">
            <v>42216</v>
          </cell>
          <cell r="B90">
            <v>132.16395850000001</v>
          </cell>
        </row>
        <row r="91">
          <cell r="A91">
            <v>42185</v>
          </cell>
          <cell r="B91">
            <v>123.55312725</v>
          </cell>
        </row>
        <row r="92">
          <cell r="A92">
            <v>42155</v>
          </cell>
          <cell r="B92">
            <v>127.09586925000001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investor.bayer.com/en/stock/share-price/closing-pric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2AAB6-1DA4-4C8C-9477-9CFF4B01000A}">
  <dimension ref="A2:V44"/>
  <sheetViews>
    <sheetView tabSelected="1" zoomScale="70" zoomScaleNormal="70" workbookViewId="0">
      <selection activeCell="AD3" sqref="AD3"/>
    </sheetView>
  </sheetViews>
  <sheetFormatPr defaultRowHeight="14.4"/>
  <cols>
    <col min="1" max="1" width="37.77734375" customWidth="1"/>
    <col min="2" max="2" width="20" customWidth="1"/>
    <col min="3" max="3" width="19.44140625" customWidth="1"/>
    <col min="4" max="4" width="16.6640625" customWidth="1"/>
    <col min="5" max="5" width="16.109375" customWidth="1"/>
    <col min="6" max="6" width="17.33203125" customWidth="1"/>
    <col min="7" max="7" width="24.77734375" customWidth="1"/>
    <col min="8" max="8" width="18.88671875" customWidth="1"/>
    <col min="9" max="9" width="21.33203125" customWidth="1"/>
    <col min="15" max="15" width="4.109375" style="52" customWidth="1"/>
    <col min="16" max="16" width="88.5546875" customWidth="1"/>
    <col min="17" max="17" width="20.77734375" customWidth="1"/>
    <col min="18" max="18" width="12.88671875" customWidth="1"/>
    <col min="19" max="19" width="13.109375" customWidth="1"/>
    <col min="20" max="20" width="12.77734375" customWidth="1"/>
    <col min="21" max="21" width="10.44140625" customWidth="1"/>
  </cols>
  <sheetData>
    <row r="2" spans="1:21" ht="18">
      <c r="A2" t="s">
        <v>2</v>
      </c>
      <c r="P2" s="53" t="s">
        <v>62</v>
      </c>
      <c r="Q2" s="14"/>
      <c r="R2" s="14"/>
      <c r="S2" s="14"/>
      <c r="T2" s="14"/>
      <c r="U2" s="14"/>
    </row>
    <row r="3" spans="1:21" ht="25.8" customHeight="1" thickBot="1">
      <c r="A3" s="36"/>
      <c r="B3" s="43">
        <v>2016</v>
      </c>
      <c r="C3" s="43">
        <v>2015</v>
      </c>
      <c r="D3" s="43">
        <v>2014</v>
      </c>
      <c r="E3" s="43">
        <v>2013</v>
      </c>
      <c r="F3" s="43">
        <v>2012</v>
      </c>
      <c r="P3" s="14" t="s">
        <v>63</v>
      </c>
      <c r="Q3" s="19">
        <v>2012</v>
      </c>
      <c r="R3" s="19">
        <v>2013</v>
      </c>
      <c r="S3" s="19">
        <v>2014</v>
      </c>
      <c r="T3" s="19">
        <v>2015</v>
      </c>
      <c r="U3" s="19">
        <v>2016</v>
      </c>
    </row>
    <row r="4" spans="1:21" ht="16.8" customHeight="1">
      <c r="A4" s="37" t="s">
        <v>30</v>
      </c>
      <c r="B4" s="38">
        <v>13502</v>
      </c>
      <c r="C4" s="38">
        <v>15001</v>
      </c>
      <c r="D4" s="38">
        <v>15855</v>
      </c>
      <c r="E4" s="38">
        <v>14861</v>
      </c>
      <c r="F4" s="38">
        <v>13504</v>
      </c>
      <c r="P4" s="19" t="s">
        <v>64</v>
      </c>
      <c r="Q4" s="14"/>
      <c r="R4" s="14"/>
      <c r="S4" s="14"/>
      <c r="T4" s="14"/>
      <c r="U4" s="14"/>
    </row>
    <row r="5" spans="1:21" ht="16.8" customHeight="1">
      <c r="A5" s="37" t="s">
        <v>31</v>
      </c>
      <c r="B5" s="38">
        <v>-6485</v>
      </c>
      <c r="C5" s="38">
        <v>-6819</v>
      </c>
      <c r="D5" s="38">
        <v>-7281</v>
      </c>
      <c r="E5" s="38">
        <v>-7208</v>
      </c>
      <c r="F5" s="38">
        <v>-6459</v>
      </c>
      <c r="P5" s="14" t="s">
        <v>65</v>
      </c>
      <c r="Q5">
        <v>2045</v>
      </c>
      <c r="R5" s="14">
        <v>2482</v>
      </c>
      <c r="S5" s="14">
        <v>2740</v>
      </c>
      <c r="T5" s="14">
        <v>2314</v>
      </c>
      <c r="U5" s="14">
        <v>1336</v>
      </c>
    </row>
    <row r="6" spans="1:21" ht="15.6" customHeight="1">
      <c r="A6" s="39" t="s">
        <v>32</v>
      </c>
      <c r="B6" s="40">
        <v>7017</v>
      </c>
      <c r="C6" s="40">
        <v>8182</v>
      </c>
      <c r="D6" s="40">
        <v>8574</v>
      </c>
      <c r="E6" s="40">
        <v>7653</v>
      </c>
      <c r="F6" s="40">
        <v>7045</v>
      </c>
      <c r="P6" s="14" t="s">
        <v>66</v>
      </c>
      <c r="R6" s="14"/>
      <c r="S6" s="14"/>
      <c r="T6" s="14"/>
      <c r="U6" s="14"/>
    </row>
    <row r="7" spans="1:21" ht="15.6" customHeight="1">
      <c r="A7" s="37" t="s">
        <v>39</v>
      </c>
      <c r="B7" s="38">
        <v>-2833</v>
      </c>
      <c r="C7" s="38">
        <v>-2686</v>
      </c>
      <c r="D7" s="38">
        <v>-2774</v>
      </c>
      <c r="E7" s="38">
        <v>-2550</v>
      </c>
      <c r="F7" s="38">
        <v>-2390</v>
      </c>
      <c r="P7" s="14" t="s">
        <v>67</v>
      </c>
      <c r="Q7">
        <v>-872</v>
      </c>
      <c r="R7" s="14">
        <v>-229</v>
      </c>
      <c r="S7" s="14">
        <v>100</v>
      </c>
      <c r="T7" s="14">
        <v>-1596</v>
      </c>
      <c r="U7" s="14">
        <v>35</v>
      </c>
    </row>
    <row r="8" spans="1:21" ht="16.2" customHeight="1">
      <c r="A8" s="37" t="s">
        <v>40</v>
      </c>
      <c r="B8" s="38">
        <v>-1512</v>
      </c>
      <c r="C8" s="38">
        <v>-1580</v>
      </c>
      <c r="D8" s="38">
        <v>-1725</v>
      </c>
      <c r="E8" s="38">
        <v>-1533</v>
      </c>
      <c r="F8" s="38">
        <v>-1517</v>
      </c>
      <c r="P8" s="14" t="s">
        <v>68</v>
      </c>
      <c r="Q8">
        <v>-19</v>
      </c>
      <c r="R8" s="14">
        <v>128</v>
      </c>
      <c r="S8" s="14">
        <v>119</v>
      </c>
      <c r="T8" s="14">
        <v>-65</v>
      </c>
      <c r="U8" s="14">
        <v>-54</v>
      </c>
    </row>
    <row r="9" spans="1:21" ht="18" customHeight="1">
      <c r="A9" s="37" t="s">
        <v>41</v>
      </c>
      <c r="B9" s="38">
        <v>-297</v>
      </c>
      <c r="C9" s="38">
        <v>-393</v>
      </c>
      <c r="D9" s="38">
        <v>0</v>
      </c>
      <c r="E9" s="38">
        <v>0</v>
      </c>
      <c r="F9" s="38">
        <v>10</v>
      </c>
      <c r="P9" s="14" t="s">
        <v>69</v>
      </c>
      <c r="Q9" s="11" t="s">
        <v>80</v>
      </c>
      <c r="R9" s="14">
        <v>9</v>
      </c>
      <c r="S9" s="55" t="s">
        <v>80</v>
      </c>
      <c r="T9" s="54" t="s">
        <v>80</v>
      </c>
      <c r="U9" s="14">
        <v>-2</v>
      </c>
    </row>
    <row r="10" spans="1:21" ht="15.6" customHeight="1">
      <c r="A10" s="37" t="s">
        <v>42</v>
      </c>
      <c r="B10" s="38">
        <v>0</v>
      </c>
      <c r="C10" s="38">
        <v>0</v>
      </c>
      <c r="D10" s="38">
        <v>0</v>
      </c>
      <c r="E10" s="38">
        <v>0</v>
      </c>
      <c r="F10" s="38">
        <v>0</v>
      </c>
      <c r="P10" s="14" t="s">
        <v>70</v>
      </c>
      <c r="Q10">
        <v>5</v>
      </c>
      <c r="R10" s="14">
        <v>-6</v>
      </c>
      <c r="S10" s="14">
        <v>-3</v>
      </c>
      <c r="T10" s="14">
        <v>-3</v>
      </c>
      <c r="U10" s="14">
        <v>1</v>
      </c>
    </row>
    <row r="11" spans="1:21" ht="16.8" customHeight="1">
      <c r="A11" s="41" t="s">
        <v>43</v>
      </c>
      <c r="B11" s="40">
        <v>-4642</v>
      </c>
      <c r="C11" s="40">
        <v>-4659</v>
      </c>
      <c r="D11" s="40">
        <v>-4499</v>
      </c>
      <c r="E11" s="40">
        <v>-4083</v>
      </c>
      <c r="F11" s="40">
        <v>-3897</v>
      </c>
      <c r="P11" s="14" t="s">
        <v>71</v>
      </c>
      <c r="Q11">
        <v>16</v>
      </c>
      <c r="R11" s="14">
        <v>-78</v>
      </c>
      <c r="S11" s="14">
        <v>-69</v>
      </c>
      <c r="T11" s="14">
        <v>-54</v>
      </c>
      <c r="U11" s="14">
        <v>-42</v>
      </c>
    </row>
    <row r="12" spans="1:21" ht="18" customHeight="1">
      <c r="A12" s="39" t="s">
        <v>44</v>
      </c>
      <c r="B12" s="40">
        <v>2375</v>
      </c>
      <c r="C12" s="40">
        <v>3523</v>
      </c>
      <c r="D12" s="40">
        <v>4075</v>
      </c>
      <c r="E12" s="40">
        <v>3570</v>
      </c>
      <c r="F12" s="40">
        <v>3148</v>
      </c>
      <c r="P12" s="14" t="s">
        <v>72</v>
      </c>
      <c r="Q12">
        <v>-50</v>
      </c>
      <c r="R12" s="14">
        <v>-66</v>
      </c>
      <c r="S12" s="14">
        <v>17</v>
      </c>
      <c r="T12" s="14">
        <v>31</v>
      </c>
      <c r="U12" s="14">
        <v>55</v>
      </c>
    </row>
    <row r="13" spans="1:21" ht="16.2" customHeight="1">
      <c r="A13" s="37" t="s">
        <v>45</v>
      </c>
      <c r="B13" s="38">
        <v>-436</v>
      </c>
      <c r="C13" s="38">
        <v>-433</v>
      </c>
      <c r="D13" s="38">
        <v>-248</v>
      </c>
      <c r="E13" s="38">
        <v>-172</v>
      </c>
      <c r="F13" s="38">
        <v>-191</v>
      </c>
      <c r="P13" s="19" t="s">
        <v>73</v>
      </c>
      <c r="Q13">
        <v>-920</v>
      </c>
      <c r="R13" s="14">
        <v>-242</v>
      </c>
      <c r="S13" s="14">
        <v>164</v>
      </c>
      <c r="T13" s="14">
        <v>-1687</v>
      </c>
      <c r="U13" s="14">
        <v>-7</v>
      </c>
    </row>
    <row r="14" spans="1:21" ht="18.600000000000001" customHeight="1">
      <c r="A14" s="37" t="s">
        <v>46</v>
      </c>
      <c r="B14" s="38">
        <v>74</v>
      </c>
      <c r="C14" s="38">
        <v>105</v>
      </c>
      <c r="D14" s="38">
        <v>102</v>
      </c>
      <c r="E14" s="38">
        <v>92</v>
      </c>
      <c r="F14" s="38">
        <v>77</v>
      </c>
      <c r="P14" s="14" t="s">
        <v>64</v>
      </c>
      <c r="Q14">
        <v>1125</v>
      </c>
      <c r="R14" s="14">
        <v>2240</v>
      </c>
      <c r="S14" s="14">
        <v>2904</v>
      </c>
      <c r="T14" s="14">
        <v>627</v>
      </c>
      <c r="U14" s="14">
        <v>1329</v>
      </c>
    </row>
    <row r="15" spans="1:21" ht="14.4" customHeight="1">
      <c r="A15" s="37" t="s">
        <v>47</v>
      </c>
      <c r="B15" s="38">
        <v>-22</v>
      </c>
      <c r="C15" s="38">
        <v>-34</v>
      </c>
      <c r="D15" s="38">
        <v>-102</v>
      </c>
      <c r="E15" s="38">
        <v>-61</v>
      </c>
      <c r="F15" s="38">
        <v>-46</v>
      </c>
      <c r="P15" s="19" t="s">
        <v>74</v>
      </c>
      <c r="R15" s="14"/>
      <c r="S15" s="14"/>
      <c r="T15" s="14"/>
      <c r="U15" s="14"/>
    </row>
    <row r="16" spans="1:21" ht="54" customHeight="1">
      <c r="A16" s="39" t="s">
        <v>48</v>
      </c>
      <c r="B16" s="40">
        <v>1991</v>
      </c>
      <c r="C16" s="40">
        <v>3161</v>
      </c>
      <c r="D16" s="40">
        <v>3827</v>
      </c>
      <c r="E16" s="40">
        <v>3429</v>
      </c>
      <c r="F16" s="40">
        <v>2988</v>
      </c>
      <c r="P16" s="14" t="s">
        <v>75</v>
      </c>
      <c r="Q16">
        <v>48</v>
      </c>
      <c r="R16" s="14">
        <v>43</v>
      </c>
      <c r="S16" s="14">
        <v>22</v>
      </c>
      <c r="T16" s="14">
        <v>11</v>
      </c>
      <c r="U16" s="14">
        <v>-23</v>
      </c>
    </row>
    <row r="17" spans="1:22" ht="25.2" customHeight="1">
      <c r="A17" s="37" t="s">
        <v>49</v>
      </c>
      <c r="B17" s="38">
        <v>-695</v>
      </c>
      <c r="C17" s="38">
        <v>-864</v>
      </c>
      <c r="D17" s="38">
        <v>-1078</v>
      </c>
      <c r="E17" s="38">
        <v>-915</v>
      </c>
      <c r="F17" s="38">
        <v>-901</v>
      </c>
      <c r="P17" s="16" t="s">
        <v>81</v>
      </c>
      <c r="R17" s="14"/>
      <c r="S17" s="14"/>
      <c r="T17" s="14"/>
      <c r="U17" s="14"/>
    </row>
    <row r="18" spans="1:22" ht="49.2" customHeight="1">
      <c r="A18" s="39" t="s">
        <v>50</v>
      </c>
      <c r="B18" s="40">
        <v>1296</v>
      </c>
      <c r="C18" s="40">
        <v>2297</v>
      </c>
      <c r="D18" s="40">
        <v>2749</v>
      </c>
      <c r="E18" s="40">
        <v>2514</v>
      </c>
      <c r="F18" s="40">
        <v>2087</v>
      </c>
      <c r="P18" s="14" t="s">
        <v>76</v>
      </c>
      <c r="Q18">
        <v>-40</v>
      </c>
      <c r="R18" s="14">
        <v>-27</v>
      </c>
      <c r="S18" s="14">
        <v>10</v>
      </c>
      <c r="T18" s="14">
        <v>-4</v>
      </c>
      <c r="U18" s="14">
        <v>-1</v>
      </c>
    </row>
    <row r="19" spans="1:22" ht="19.2" customHeight="1">
      <c r="A19" s="37" t="s">
        <v>51</v>
      </c>
      <c r="B19" s="38">
        <v>17</v>
      </c>
      <c r="C19" s="38">
        <v>28</v>
      </c>
      <c r="D19" s="38">
        <v>13</v>
      </c>
      <c r="E19" s="38">
        <v>11</v>
      </c>
      <c r="F19" s="38">
        <v>6</v>
      </c>
      <c r="I19">
        <f>B12/B4</f>
        <v>0.17589986668641683</v>
      </c>
      <c r="J19">
        <f>C12/C4</f>
        <v>0.23485100993267116</v>
      </c>
      <c r="K19">
        <f>D12/D4</f>
        <v>0.25701671397035636</v>
      </c>
      <c r="L19">
        <f>E12/E4</f>
        <v>0.24022609514837495</v>
      </c>
      <c r="M19">
        <f>F12/F4</f>
        <v>0.23311611374407584</v>
      </c>
      <c r="P19" s="14" t="s">
        <v>77</v>
      </c>
      <c r="Q19">
        <v>-40</v>
      </c>
      <c r="R19" s="14">
        <v>-27</v>
      </c>
      <c r="S19" s="14">
        <v>10</v>
      </c>
      <c r="T19" s="14">
        <v>-4</v>
      </c>
      <c r="U19" s="14">
        <v>-1</v>
      </c>
    </row>
    <row r="20" spans="1:22" ht="18.600000000000001" customHeight="1">
      <c r="A20" s="39" t="s">
        <v>52</v>
      </c>
      <c r="B20" s="40">
        <v>1313</v>
      </c>
      <c r="C20" s="40">
        <v>2325</v>
      </c>
      <c r="D20" s="40">
        <v>2762</v>
      </c>
      <c r="E20" s="40">
        <v>2525</v>
      </c>
      <c r="F20" s="40">
        <v>2093</v>
      </c>
      <c r="P20" s="14" t="s">
        <v>78</v>
      </c>
      <c r="Q20">
        <v>8</v>
      </c>
      <c r="R20" s="14">
        <v>16</v>
      </c>
      <c r="S20" s="14">
        <v>32</v>
      </c>
      <c r="T20" s="14">
        <v>7</v>
      </c>
      <c r="U20" s="14">
        <v>-24</v>
      </c>
    </row>
    <row r="21" spans="1:22" ht="27" customHeight="1">
      <c r="A21" s="37" t="s">
        <v>53</v>
      </c>
      <c r="B21" s="38">
        <v>23</v>
      </c>
      <c r="C21" s="38">
        <v>-11</v>
      </c>
      <c r="D21" s="38">
        <v>-22</v>
      </c>
      <c r="E21" s="38">
        <v>-43</v>
      </c>
      <c r="F21" s="38">
        <v>-48</v>
      </c>
      <c r="P21" s="19" t="s">
        <v>79</v>
      </c>
      <c r="Q21">
        <v>1133</v>
      </c>
      <c r="R21" s="14">
        <v>2256</v>
      </c>
      <c r="S21" s="19">
        <v>2936</v>
      </c>
      <c r="T21" s="19">
        <v>634</v>
      </c>
      <c r="U21" s="19">
        <v>1305</v>
      </c>
      <c r="V21" s="19">
        <v>2444</v>
      </c>
    </row>
    <row r="22" spans="1:22" ht="30" customHeight="1">
      <c r="A22" s="42" t="s">
        <v>54</v>
      </c>
      <c r="B22" s="40">
        <v>1336</v>
      </c>
      <c r="C22" s="40">
        <v>2314</v>
      </c>
      <c r="D22" s="40">
        <v>2740</v>
      </c>
      <c r="E22" s="40">
        <v>2482</v>
      </c>
      <c r="F22" s="40">
        <v>2045</v>
      </c>
      <c r="P22" s="19" t="s">
        <v>82</v>
      </c>
    </row>
    <row r="23" spans="1:22">
      <c r="H23" s="50" t="s">
        <v>225</v>
      </c>
      <c r="P23" s="56" t="s">
        <v>83</v>
      </c>
      <c r="Q23" s="11" t="s">
        <v>84</v>
      </c>
    </row>
    <row r="24" spans="1:22">
      <c r="A24" s="11" t="s">
        <v>228</v>
      </c>
      <c r="B24" s="45" t="s">
        <v>56</v>
      </c>
      <c r="C24" s="45" t="s">
        <v>57</v>
      </c>
      <c r="D24" s="45" t="s">
        <v>58</v>
      </c>
      <c r="F24" s="50" t="s">
        <v>55</v>
      </c>
      <c r="G24" s="45" t="s">
        <v>56</v>
      </c>
      <c r="H24" s="45" t="s">
        <v>57</v>
      </c>
      <c r="I24" s="45" t="s">
        <v>58</v>
      </c>
      <c r="P24">
        <v>2012</v>
      </c>
      <c r="Q24" s="46">
        <f>(U21-V21)/V21</f>
        <v>-0.46603927986906712</v>
      </c>
    </row>
    <row r="25" spans="1:22">
      <c r="A25" s="47">
        <v>2012</v>
      </c>
      <c r="B25" s="46">
        <f>(F6/F4)</f>
        <v>0.52169727488151663</v>
      </c>
      <c r="C25" s="46">
        <f>F12/F4</f>
        <v>0.23311611374407584</v>
      </c>
      <c r="D25" s="46">
        <f>F20/F4</f>
        <v>0.15499111374407584</v>
      </c>
      <c r="F25" s="47">
        <v>2012</v>
      </c>
      <c r="G25" s="133">
        <f>'Syngenta&amp;DuPont'!B10/'Syngenta&amp;DuPont'!B8</f>
        <v>0.49140966061118152</v>
      </c>
      <c r="H25" s="46">
        <f>'Syngenta&amp;DuPont'!B17/'Syngenta&amp;DuPont'!B8</f>
        <v>0.15885086607520069</v>
      </c>
      <c r="I25" s="46">
        <f>'Syngenta&amp;DuPont'!B26/'Syngenta&amp;DuPont'!B8</f>
        <v>0.13026334319109983</v>
      </c>
      <c r="P25">
        <v>2013</v>
      </c>
      <c r="Q25" s="46">
        <f>(T21-U21)/U21</f>
        <v>-0.51417624521072802</v>
      </c>
    </row>
    <row r="26" spans="1:22">
      <c r="A26" s="48">
        <v>2013</v>
      </c>
      <c r="B26" s="49">
        <f>(E6/E4)</f>
        <v>0.51497207455756677</v>
      </c>
      <c r="C26" s="46">
        <f>E12/E4</f>
        <v>0.24022609514837495</v>
      </c>
      <c r="D26" s="46">
        <f>E20/E4</f>
        <v>0.16990781239485903</v>
      </c>
      <c r="F26" s="48">
        <v>2013</v>
      </c>
      <c r="G26" s="133">
        <f>'Syngenta&amp;DuPont'!C10/'Syngenta&amp;DuPont'!C8</f>
        <v>0.4562908496732026</v>
      </c>
      <c r="H26" s="46">
        <f>'Syngenta&amp;DuPont'!C17/'Syngenta&amp;DuPont'!C8</f>
        <v>0.142020697167756</v>
      </c>
      <c r="I26" s="46">
        <f>'Syngenta&amp;DuPont'!C26/'Syngenta&amp;DuPont'!C8</f>
        <v>0.11226851851851852</v>
      </c>
      <c r="P26">
        <v>2014</v>
      </c>
      <c r="Q26" s="46">
        <f>(S21-T21)/T21</f>
        <v>3.6309148264984228</v>
      </c>
    </row>
    <row r="27" spans="1:22">
      <c r="A27" s="48">
        <v>2014</v>
      </c>
      <c r="B27" s="46">
        <f>(D6/D4)</f>
        <v>0.54077578051087982</v>
      </c>
      <c r="C27" s="46">
        <f>D12/D4</f>
        <v>0.25701671397035636</v>
      </c>
      <c r="D27" s="46">
        <f>D20/D4</f>
        <v>0.17420372122358876</v>
      </c>
      <c r="F27" s="48">
        <v>2014</v>
      </c>
      <c r="G27" s="133">
        <f>'Syngenta&amp;DuPont'!D10/'Syngenta&amp;DuPont'!D8</f>
        <v>0.45870225981234308</v>
      </c>
      <c r="H27" s="46">
        <f>'Syngenta&amp;DuPont'!D17/'Syngenta&amp;DuPont'!D8</f>
        <v>0.13909078895202853</v>
      </c>
      <c r="I27" s="46">
        <f>'Syngenta&amp;DuPont'!D26/'Syngenta&amp;DuPont'!D8</f>
        <v>0.10717589533500727</v>
      </c>
      <c r="P27">
        <v>2015</v>
      </c>
      <c r="Q27" s="46">
        <f>(R21-S21)/S21</f>
        <v>-0.23160762942779292</v>
      </c>
    </row>
    <row r="28" spans="1:22">
      <c r="A28" s="48">
        <v>2015</v>
      </c>
      <c r="B28" s="46">
        <f>(C6/C4)</f>
        <v>0.54543030464635689</v>
      </c>
      <c r="C28" s="46">
        <f>C12/C4</f>
        <v>0.23485100993267116</v>
      </c>
      <c r="D28" s="46">
        <f>C20/C4</f>
        <v>0.15498966735550962</v>
      </c>
      <c r="F28" s="48">
        <v>2015</v>
      </c>
      <c r="G28" s="133">
        <f>'Syngenta&amp;DuPont'!E10/'Syngenta&amp;DuPont'!E8</f>
        <v>0.47490865707255236</v>
      </c>
      <c r="H28" s="46">
        <f>'Syngenta&amp;DuPont'!E17/'Syngenta&amp;DuPont'!E8</f>
        <v>0.13727537096413392</v>
      </c>
      <c r="I28" s="46">
        <f>'Syngenta&amp;DuPont'!E26/'Syngenta&amp;DuPont'!E8</f>
        <v>0.1002162403996719</v>
      </c>
      <c r="P28">
        <v>2016</v>
      </c>
      <c r="Q28" s="46">
        <f>(Q21-R21)/R21</f>
        <v>-0.49778368794326239</v>
      </c>
    </row>
    <row r="29" spans="1:22">
      <c r="A29" s="48">
        <v>2016</v>
      </c>
      <c r="B29" s="46">
        <f>(B6/B4)</f>
        <v>0.51970078506887873</v>
      </c>
      <c r="C29" s="46">
        <f>B12/B4</f>
        <v>0.17589986668641683</v>
      </c>
      <c r="D29" s="46">
        <f>B20/B4</f>
        <v>9.7244852614427488E-2</v>
      </c>
      <c r="F29" s="48">
        <v>2016</v>
      </c>
      <c r="G29" s="133">
        <f>'Syngenta&amp;DuPont'!F10/'Syngenta&amp;DuPont'!F8</f>
        <v>0.49124315871774826</v>
      </c>
      <c r="H29" s="46">
        <f>'Syngenta&amp;DuPont'!F17/'Syngenta&amp;DuPont'!F8</f>
        <v>0.1287724784988272</v>
      </c>
      <c r="I29" s="46">
        <f>'Syngenta&amp;DuPont'!F26/'Syngenta&amp;DuPont'!F8</f>
        <v>9.2337763878029708E-2</v>
      </c>
    </row>
    <row r="30" spans="1:22">
      <c r="A30" s="50" t="s">
        <v>55</v>
      </c>
      <c r="B30" s="50" t="s">
        <v>60</v>
      </c>
      <c r="C30" s="50" t="s">
        <v>61</v>
      </c>
      <c r="D30" s="50" t="s">
        <v>59</v>
      </c>
      <c r="E30" s="50" t="s">
        <v>273</v>
      </c>
    </row>
    <row r="31" spans="1:22">
      <c r="A31" s="47">
        <v>2012</v>
      </c>
      <c r="B31">
        <f t="array" ref="B31:B35">TRANSPOSE(B20:F20)</f>
        <v>1313</v>
      </c>
      <c r="C31">
        <v>534.1</v>
      </c>
      <c r="D31" s="44">
        <f>B31/C31</f>
        <v>2.4583411346189852</v>
      </c>
      <c r="H31" s="50" t="s">
        <v>226</v>
      </c>
    </row>
    <row r="32" spans="1:22">
      <c r="A32" s="48">
        <v>2013</v>
      </c>
      <c r="B32">
        <v>2325</v>
      </c>
      <c r="C32">
        <v>533.70000000000005</v>
      </c>
      <c r="D32" s="44">
        <f>B32/C32</f>
        <v>4.3563799887577286</v>
      </c>
      <c r="E32" s="46">
        <f>(C32-C31)/C31</f>
        <v>-7.4892342257999863E-4</v>
      </c>
      <c r="F32" s="50" t="s">
        <v>55</v>
      </c>
      <c r="G32" s="45" t="s">
        <v>56</v>
      </c>
      <c r="H32" s="45" t="s">
        <v>57</v>
      </c>
      <c r="I32" s="45" t="s">
        <v>58</v>
      </c>
    </row>
    <row r="33" spans="1:9">
      <c r="A33" s="48">
        <v>2014</v>
      </c>
      <c r="B33">
        <v>2762</v>
      </c>
      <c r="C33">
        <v>519.29999999999995</v>
      </c>
      <c r="D33" s="44">
        <f>B33/C33</f>
        <v>5.3186982476410556</v>
      </c>
      <c r="E33" s="46">
        <f>(C33-C32)/C32</f>
        <v>-2.6981450252951265E-2</v>
      </c>
      <c r="F33" s="47">
        <v>2012</v>
      </c>
      <c r="G33" s="46">
        <f>'Syngenta&amp;DuPont'!I10/'Syngenta&amp;DuPont'!I8</f>
        <v>0.38130529702401472</v>
      </c>
      <c r="H33" s="46">
        <f>'Syngenta&amp;DuPont'!I17/'Syngenta&amp;DuPont'!I8</f>
        <v>8.8705044237619213E-2</v>
      </c>
      <c r="I33" s="46">
        <f>'Syngenta&amp;DuPont'!I26/'Syngenta&amp;DuPont'!I8</f>
        <v>7.9857520395266002E-2</v>
      </c>
    </row>
    <row r="34" spans="1:9">
      <c r="A34" s="48">
        <v>2015</v>
      </c>
      <c r="B34">
        <v>2525</v>
      </c>
      <c r="C34">
        <v>476.9</v>
      </c>
      <c r="D34" s="44">
        <f>B34/C34</f>
        <v>5.2946110295659468</v>
      </c>
      <c r="E34" s="46">
        <f>(C34-C33)/C33</f>
        <v>-8.1648372809551284E-2</v>
      </c>
      <c r="F34" s="48">
        <v>2013</v>
      </c>
      <c r="G34" s="46">
        <f>'Syngenta&amp;DuPont'!J10/'Syngenta&amp;DuPont'!J8</f>
        <v>0.36900430962108915</v>
      </c>
      <c r="H34" s="46">
        <f>'Syngenta&amp;DuPont'!J17/'Syngenta&amp;DuPont'!J8</f>
        <v>9.7638103766720774E-2</v>
      </c>
      <c r="I34" s="46">
        <f>'Syngenta&amp;DuPont'!J26/'Syngenta&amp;DuPont'!J8</f>
        <v>0.13606089438629876</v>
      </c>
    </row>
    <row r="35" spans="1:9">
      <c r="A35" s="48">
        <v>2016</v>
      </c>
      <c r="B35">
        <v>2093</v>
      </c>
      <c r="C35">
        <v>442.7</v>
      </c>
      <c r="D35" s="44">
        <f>B35/C35</f>
        <v>4.7278066410661852</v>
      </c>
      <c r="E35" s="46">
        <f>(C35-C34)/C34</f>
        <v>-7.1713147410358544E-2</v>
      </c>
      <c r="F35" s="48">
        <v>2014</v>
      </c>
      <c r="G35" s="46">
        <f>'Syngenta&amp;DuPont'!K10/'Syngenta&amp;DuPont'!K8</f>
        <v>0.40072519890164049</v>
      </c>
      <c r="H35" s="46">
        <f>'Syngenta&amp;DuPont'!K17/'Syngenta&amp;DuPont'!K8</f>
        <v>0.15183411955220727</v>
      </c>
      <c r="I35" s="46">
        <f>'Syngenta&amp;DuPont'!K26/'Syngenta&amp;DuPont'!K8</f>
        <v>0.12800112652256565</v>
      </c>
    </row>
    <row r="36" spans="1:9">
      <c r="A36" s="48"/>
      <c r="B36" s="140"/>
      <c r="C36" s="160"/>
      <c r="D36" s="44"/>
      <c r="E36" s="161"/>
      <c r="F36" s="162"/>
      <c r="G36" s="46"/>
      <c r="H36" s="46"/>
      <c r="I36" s="46"/>
    </row>
    <row r="37" spans="1:9">
      <c r="A37" s="48"/>
      <c r="B37" s="140"/>
      <c r="C37" s="160"/>
      <c r="D37" s="44"/>
      <c r="F37" s="48"/>
      <c r="G37" s="46"/>
      <c r="H37" s="46"/>
      <c r="I37" s="46"/>
    </row>
    <row r="38" spans="1:9">
      <c r="A38" s="48"/>
      <c r="B38" s="140"/>
      <c r="C38" s="160"/>
      <c r="D38" s="44"/>
      <c r="F38" s="48">
        <v>2015</v>
      </c>
      <c r="G38" s="46">
        <f>'Syngenta&amp;DuPont'!L10/'Syngenta&amp;DuPont'!L8</f>
        <v>0.39864703541583763</v>
      </c>
      <c r="H38" s="46">
        <f>'Syngenta&amp;DuPont'!L17/'Syngenta&amp;DuPont'!L8</f>
        <v>0.10310385992837247</v>
      </c>
      <c r="I38" s="46">
        <f>'Syngenta&amp;DuPont'!L26/'Syngenta&amp;DuPont'!L8</f>
        <v>7.7954635893354551E-2</v>
      </c>
    </row>
    <row r="39" spans="1:9">
      <c r="A39" s="11" t="s">
        <v>55</v>
      </c>
      <c r="B39" s="11" t="s">
        <v>86</v>
      </c>
      <c r="C39" s="11" t="s">
        <v>85</v>
      </c>
      <c r="F39" s="48">
        <v>2016</v>
      </c>
      <c r="G39" s="46">
        <f>'Syngenta&amp;DuPont'!M10/'Syngenta&amp;DuPont'!M8</f>
        <v>0.41168577701878506</v>
      </c>
      <c r="H39" s="46">
        <f>'Syngenta&amp;DuPont'!M17/'Syngenta&amp;DuPont'!M8</f>
        <v>0.13275595673741564</v>
      </c>
      <c r="I39" s="46">
        <f>'Syngenta&amp;DuPont'!M26/'Syngenta&amp;DuPont'!M8</f>
        <v>0.10266731723184516</v>
      </c>
    </row>
    <row r="40" spans="1:9">
      <c r="A40" s="48">
        <v>2012</v>
      </c>
      <c r="B40" s="13">
        <v>3148</v>
      </c>
      <c r="C40" s="46">
        <f>B40/F4</f>
        <v>0.23311611374407584</v>
      </c>
    </row>
    <row r="41" spans="1:9">
      <c r="A41" s="48">
        <v>2013</v>
      </c>
      <c r="B41" s="13">
        <v>3570</v>
      </c>
      <c r="C41" s="46">
        <f>B41/E4</f>
        <v>0.24022609514837495</v>
      </c>
    </row>
    <row r="42" spans="1:9">
      <c r="A42" s="48">
        <v>2014</v>
      </c>
      <c r="B42" s="13">
        <v>4075</v>
      </c>
      <c r="C42" s="46">
        <f>B42/D4</f>
        <v>0.25701671397035636</v>
      </c>
    </row>
    <row r="43" spans="1:9">
      <c r="A43" s="48">
        <v>2015</v>
      </c>
      <c r="B43" s="13">
        <v>3523</v>
      </c>
      <c r="C43" s="46">
        <f>B43/C4</f>
        <v>0.23485100993267116</v>
      </c>
    </row>
    <row r="44" spans="1:9">
      <c r="A44" s="48">
        <v>2016</v>
      </c>
      <c r="B44" s="13">
        <v>2375</v>
      </c>
      <c r="C44" s="46">
        <f>B44/B4</f>
        <v>0.17589986668641683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17C-C991-463B-A04B-91AEC1E20F48}">
  <dimension ref="A1:DL32"/>
  <sheetViews>
    <sheetView workbookViewId="0">
      <selection activeCell="E22" sqref="E22"/>
    </sheetView>
  </sheetViews>
  <sheetFormatPr defaultRowHeight="14.4"/>
  <cols>
    <col min="1" max="1" width="25" customWidth="1"/>
    <col min="2" max="2" width="14" customWidth="1"/>
    <col min="3" max="3" width="21" customWidth="1"/>
    <col min="4" max="4" width="22.5546875" customWidth="1"/>
    <col min="5" max="5" width="13.6640625" customWidth="1"/>
    <col min="6" max="6" width="3.44140625" style="20" customWidth="1"/>
    <col min="8" max="8" width="19.33203125" customWidth="1"/>
    <col min="9" max="9" width="15.109375" customWidth="1"/>
    <col min="10" max="10" width="18.33203125" customWidth="1"/>
    <col min="13" max="13" width="3.109375" style="22" customWidth="1"/>
    <col min="15" max="15" width="8.88671875" customWidth="1"/>
    <col min="16" max="16" width="17" customWidth="1"/>
    <col min="17" max="17" width="11.44140625" customWidth="1"/>
    <col min="19" max="19" width="2.77734375" style="22" customWidth="1"/>
    <col min="21" max="21" width="10" customWidth="1"/>
    <col min="22" max="22" width="10.33203125" customWidth="1"/>
    <col min="23" max="23" width="19.44140625" customWidth="1"/>
    <col min="24" max="24" width="11.44140625" customWidth="1"/>
    <col min="26" max="26" width="3.5546875" style="22" customWidth="1"/>
    <col min="28" max="28" width="16.109375" customWidth="1"/>
    <col min="29" max="29" width="11.6640625" customWidth="1"/>
    <col min="30" max="30" width="20.88671875" customWidth="1"/>
    <col min="33" max="33" width="3.109375" style="22" customWidth="1"/>
    <col min="35" max="35" width="20" customWidth="1"/>
    <col min="36" max="36" width="15.88671875" customWidth="1"/>
    <col min="37" max="37" width="26.21875" customWidth="1"/>
    <col min="39" max="39" width="3.109375" style="22" customWidth="1"/>
    <col min="41" max="41" width="28.77734375" customWidth="1"/>
    <col min="42" max="42" width="20.44140625" customWidth="1"/>
    <col min="43" max="43" width="18.6640625" customWidth="1"/>
    <col min="46" max="46" width="3.109375" style="22" customWidth="1"/>
    <col min="50" max="50" width="14.6640625" customWidth="1"/>
    <col min="55" max="55" width="3.109375" style="22" customWidth="1"/>
    <col min="58" max="58" width="11.6640625" customWidth="1"/>
    <col min="68" max="68" width="1.77734375" style="22" customWidth="1"/>
    <col min="70" max="70" width="43.77734375" customWidth="1"/>
    <col min="78" max="78" width="3.88671875" style="22" customWidth="1"/>
    <col min="87" max="87" width="3.33203125" style="22" customWidth="1"/>
    <col min="90" max="90" width="13.21875" customWidth="1"/>
    <col min="91" max="91" width="13.6640625" customWidth="1"/>
    <col min="92" max="92" width="17.88671875" customWidth="1"/>
    <col min="95" max="95" width="3.21875" style="22" customWidth="1"/>
    <col min="97" max="97" width="2.6640625" customWidth="1"/>
    <col min="98" max="98" width="17.5546875" customWidth="1"/>
    <col min="99" max="99" width="11.109375" customWidth="1"/>
    <col min="100" max="100" width="10.44140625" customWidth="1"/>
    <col min="101" max="102" width="10" customWidth="1"/>
    <col min="103" max="103" width="11.88671875" customWidth="1"/>
    <col min="104" max="104" width="10.6640625" customWidth="1"/>
    <col min="105" max="105" width="11.6640625" customWidth="1"/>
    <col min="106" max="106" width="11.88671875" customWidth="1"/>
    <col min="108" max="108" width="2.77734375" style="22" customWidth="1"/>
    <col min="110" max="110" width="25.5546875" customWidth="1"/>
    <col min="111" max="111" width="13.109375" customWidth="1"/>
    <col min="112" max="112" width="11.88671875" customWidth="1"/>
  </cols>
  <sheetData>
    <row r="1" spans="1:116" ht="34.200000000000003" customHeight="1">
      <c r="A1" s="106" t="s">
        <v>192</v>
      </c>
      <c r="B1" s="107"/>
      <c r="C1" s="107"/>
      <c r="D1" s="107"/>
      <c r="G1" s="172" t="s">
        <v>194</v>
      </c>
      <c r="H1" s="170"/>
      <c r="I1" s="170"/>
      <c r="J1" s="170"/>
      <c r="K1" s="170"/>
      <c r="N1" s="171" t="s">
        <v>220</v>
      </c>
      <c r="O1" s="171"/>
      <c r="P1" s="171"/>
      <c r="Q1" s="171"/>
      <c r="R1" s="171"/>
      <c r="S1"/>
      <c r="T1" s="171" t="s">
        <v>199</v>
      </c>
      <c r="U1" s="170"/>
      <c r="V1" s="170"/>
      <c r="W1" s="170"/>
      <c r="X1" s="170"/>
      <c r="Y1" s="170"/>
      <c r="AA1" s="171" t="s">
        <v>203</v>
      </c>
      <c r="AB1" s="170"/>
      <c r="AC1" s="170"/>
      <c r="AD1" s="170"/>
      <c r="AE1" s="170"/>
      <c r="AF1" s="170"/>
      <c r="AH1" s="171" t="s">
        <v>206</v>
      </c>
      <c r="AI1" s="170"/>
      <c r="AJ1" s="170"/>
      <c r="AK1" s="170"/>
      <c r="AL1" s="170"/>
      <c r="AN1" s="171" t="s">
        <v>211</v>
      </c>
      <c r="AO1" s="170"/>
      <c r="AP1" s="170"/>
      <c r="AQ1" s="170"/>
      <c r="AR1" s="170"/>
      <c r="AU1" s="171" t="s">
        <v>212</v>
      </c>
      <c r="AV1" s="170"/>
      <c r="AW1" s="170"/>
      <c r="AX1" s="170"/>
      <c r="AY1" s="170"/>
      <c r="BD1" s="171" t="s">
        <v>221</v>
      </c>
      <c r="BE1" s="170"/>
      <c r="BF1" s="170"/>
      <c r="BG1" s="170"/>
      <c r="BH1" s="170"/>
    </row>
    <row r="2" spans="1:116" ht="17.399999999999999" customHeight="1">
      <c r="A2" s="11" t="s">
        <v>55</v>
      </c>
      <c r="B2" t="s">
        <v>193</v>
      </c>
      <c r="C2" t="s">
        <v>134</v>
      </c>
      <c r="D2" t="s">
        <v>191</v>
      </c>
      <c r="G2" s="11" t="s">
        <v>55</v>
      </c>
      <c r="H2" t="s">
        <v>134</v>
      </c>
      <c r="I2" t="s">
        <v>195</v>
      </c>
      <c r="J2" t="s">
        <v>196</v>
      </c>
      <c r="N2" s="11" t="s">
        <v>55</v>
      </c>
      <c r="O2" s="11" t="s">
        <v>137</v>
      </c>
      <c r="P2" t="s">
        <v>134</v>
      </c>
      <c r="Q2" s="11" t="s">
        <v>197</v>
      </c>
      <c r="T2" s="11" t="s">
        <v>55</v>
      </c>
      <c r="U2" s="11" t="s">
        <v>200</v>
      </c>
      <c r="V2" s="11" t="s">
        <v>201</v>
      </c>
      <c r="W2" s="11" t="s">
        <v>198</v>
      </c>
      <c r="AA2" s="11" t="s">
        <v>55</v>
      </c>
      <c r="AB2" t="s">
        <v>204</v>
      </c>
      <c r="AC2" s="11" t="s">
        <v>205</v>
      </c>
      <c r="AD2" t="s">
        <v>202</v>
      </c>
      <c r="AH2" s="11" t="s">
        <v>55</v>
      </c>
      <c r="AI2" t="s">
        <v>207</v>
      </c>
      <c r="AJ2" t="s">
        <v>186</v>
      </c>
      <c r="AK2" t="s">
        <v>206</v>
      </c>
      <c r="AN2" s="11" t="s">
        <v>55</v>
      </c>
      <c r="AO2" s="11" t="s">
        <v>208</v>
      </c>
      <c r="AP2" s="11" t="s">
        <v>209</v>
      </c>
      <c r="AQ2" s="11" t="s">
        <v>210</v>
      </c>
      <c r="AU2" s="11" t="s">
        <v>55</v>
      </c>
      <c r="AV2" t="s">
        <v>205</v>
      </c>
      <c r="AW2" t="s">
        <v>21</v>
      </c>
      <c r="AX2" t="s">
        <v>212</v>
      </c>
      <c r="BD2" s="11" t="s">
        <v>55</v>
      </c>
      <c r="BE2" t="s">
        <v>60</v>
      </c>
      <c r="BF2" s="11" t="s">
        <v>195</v>
      </c>
      <c r="BG2" s="11" t="s">
        <v>219</v>
      </c>
      <c r="CK2" s="11" t="s">
        <v>55</v>
      </c>
      <c r="CL2" s="11" t="s">
        <v>263</v>
      </c>
      <c r="CM2" s="11" t="s">
        <v>264</v>
      </c>
      <c r="CN2" s="11" t="s">
        <v>265</v>
      </c>
      <c r="CT2" s="157" t="s">
        <v>269</v>
      </c>
      <c r="CU2" s="156">
        <v>2012</v>
      </c>
      <c r="CV2" s="156">
        <v>2013</v>
      </c>
      <c r="CW2" s="156">
        <v>2014</v>
      </c>
      <c r="CX2" s="156">
        <v>2015</v>
      </c>
      <c r="CY2" s="156">
        <v>2016</v>
      </c>
      <c r="CZ2" s="48" t="s">
        <v>266</v>
      </c>
      <c r="DA2" s="48" t="s">
        <v>267</v>
      </c>
      <c r="DB2" s="48" t="s">
        <v>268</v>
      </c>
      <c r="DG2">
        <v>2011</v>
      </c>
      <c r="DH2">
        <v>2012</v>
      </c>
      <c r="DI2">
        <v>2013</v>
      </c>
      <c r="DJ2">
        <v>2014</v>
      </c>
      <c r="DK2">
        <v>2015</v>
      </c>
      <c r="DL2">
        <v>2016</v>
      </c>
    </row>
    <row r="3" spans="1:116">
      <c r="A3">
        <v>2012</v>
      </c>
      <c r="B3">
        <v>8188</v>
      </c>
      <c r="C3">
        <v>12036</v>
      </c>
      <c r="D3" s="44">
        <f>B3/C3</f>
        <v>0.68029245596543697</v>
      </c>
      <c r="E3" s="44"/>
      <c r="G3">
        <v>2012</v>
      </c>
      <c r="H3">
        <v>12036</v>
      </c>
      <c r="I3" s="104">
        <v>20224</v>
      </c>
      <c r="J3" s="44">
        <f>H3/I3</f>
        <v>0.59513449367088611</v>
      </c>
      <c r="N3">
        <v>2012</v>
      </c>
      <c r="O3" s="40">
        <v>2093</v>
      </c>
      <c r="P3">
        <f>(12036+11716)/2</f>
        <v>11876</v>
      </c>
      <c r="Q3" s="102">
        <f>O3/P3</f>
        <v>0.17623779050185248</v>
      </c>
      <c r="T3">
        <v>2012</v>
      </c>
      <c r="U3" s="38">
        <v>13504</v>
      </c>
      <c r="V3" s="104">
        <v>20224</v>
      </c>
      <c r="W3" s="102">
        <f>U3/V3</f>
        <v>0.66772151898734178</v>
      </c>
      <c r="AA3">
        <v>2012</v>
      </c>
      <c r="AB3">
        <f>('Balance Sheet'!J9+'Balance Sheet'!I9)/2</f>
        <v>2715</v>
      </c>
      <c r="AC3" s="38">
        <v>6459</v>
      </c>
      <c r="AD3" s="44">
        <f>AC3/AB3</f>
        <v>2.3790055248618787</v>
      </c>
      <c r="AH3">
        <v>2012</v>
      </c>
      <c r="AI3">
        <v>3051</v>
      </c>
      <c r="AJ3">
        <v>4221</v>
      </c>
      <c r="AK3" s="44">
        <f>AI3/AJ3</f>
        <v>0.72281449893390193</v>
      </c>
      <c r="AN3">
        <v>2012</v>
      </c>
      <c r="AO3">
        <v>1034</v>
      </c>
      <c r="AP3">
        <v>3051</v>
      </c>
      <c r="AQ3" s="44">
        <f>AO3/AP3</f>
        <v>0.3389052769583743</v>
      </c>
      <c r="AU3">
        <v>2012</v>
      </c>
      <c r="AV3">
        <v>6459</v>
      </c>
      <c r="AW3">
        <v>13504</v>
      </c>
      <c r="AX3" s="44">
        <f>AV3/AW3</f>
        <v>0.47830272511848343</v>
      </c>
      <c r="BD3">
        <v>2012</v>
      </c>
      <c r="BE3" s="119">
        <v>2093</v>
      </c>
      <c r="BF3" s="120">
        <v>20224</v>
      </c>
      <c r="BG3" s="46">
        <f>BE3/BF3</f>
        <v>0.10349090189873418</v>
      </c>
      <c r="CK3">
        <v>2012</v>
      </c>
      <c r="CL3" s="44">
        <f>CM3/CN3</f>
        <v>1.2987443733712389</v>
      </c>
      <c r="CM3">
        <f>'Balance Sheet'!I4+'Balance Sheet'!I5+'Balance Sheet'!I6</f>
        <v>5482</v>
      </c>
      <c r="CN3" s="13">
        <f>'Balance Sheet'!AB14</f>
        <v>4221</v>
      </c>
      <c r="CT3" s="11" t="s">
        <v>200</v>
      </c>
      <c r="CU3">
        <f>'Revenue Analysis'!F18</f>
        <v>13504</v>
      </c>
      <c r="CV3">
        <f>'Revenue Analysis'!E18</f>
        <v>14861</v>
      </c>
      <c r="CW3">
        <f>'Revenue Analysis'!D18</f>
        <v>15855</v>
      </c>
      <c r="CX3">
        <f>'Revenue Analysis'!C18</f>
        <v>15001</v>
      </c>
      <c r="CY3">
        <f>'Revenue Analysis'!B18</f>
        <v>13502</v>
      </c>
      <c r="CZ3">
        <v>14132</v>
      </c>
      <c r="DA3">
        <v>14791</v>
      </c>
      <c r="DB3">
        <v>15481</v>
      </c>
      <c r="DF3" s="11" t="s">
        <v>134</v>
      </c>
      <c r="DG3">
        <v>11716</v>
      </c>
      <c r="DH3">
        <v>12036</v>
      </c>
      <c r="DI3">
        <v>12728</v>
      </c>
      <c r="DJ3">
        <v>7914</v>
      </c>
      <c r="DK3">
        <v>7005</v>
      </c>
      <c r="DL3">
        <v>4545</v>
      </c>
    </row>
    <row r="4" spans="1:116">
      <c r="A4">
        <v>2013</v>
      </c>
      <c r="B4">
        <v>7936</v>
      </c>
      <c r="C4">
        <v>12728</v>
      </c>
      <c r="D4" s="44">
        <f>B4/C4</f>
        <v>0.62350722815839099</v>
      </c>
      <c r="E4" s="44"/>
      <c r="G4">
        <v>2013</v>
      </c>
      <c r="H4">
        <v>12728</v>
      </c>
      <c r="I4" s="104">
        <v>20664</v>
      </c>
      <c r="J4" s="44">
        <f>H4/I4</f>
        <v>0.61595044521873787</v>
      </c>
      <c r="N4">
        <v>2013</v>
      </c>
      <c r="O4" s="40">
        <v>2525</v>
      </c>
      <c r="P4">
        <f>(12728+12036)/2</f>
        <v>12382</v>
      </c>
      <c r="Q4" s="102">
        <f>O4/P4</f>
        <v>0.20392505249555806</v>
      </c>
      <c r="T4">
        <v>2013</v>
      </c>
      <c r="U4" s="38">
        <v>14861</v>
      </c>
      <c r="V4" s="104">
        <v>20664</v>
      </c>
      <c r="W4" s="102">
        <f>U4/V4</f>
        <v>0.71917344173441733</v>
      </c>
      <c r="AA4">
        <v>2013</v>
      </c>
      <c r="AB4">
        <f>('Balance Sheet'!I9+'Balance Sheet'!H9)/2</f>
        <v>2893</v>
      </c>
      <c r="AC4" s="38">
        <v>7208</v>
      </c>
      <c r="AD4" s="44">
        <f>AC4/AB4</f>
        <v>2.4915312824058069</v>
      </c>
      <c r="AH4">
        <v>2013</v>
      </c>
      <c r="AI4">
        <v>2740</v>
      </c>
      <c r="AJ4">
        <v>4336</v>
      </c>
      <c r="AK4" s="44">
        <f>AI4/AJ4</f>
        <v>0.63191881918819193</v>
      </c>
      <c r="AN4">
        <v>2013</v>
      </c>
      <c r="AO4">
        <v>777</v>
      </c>
      <c r="AP4">
        <v>2740</v>
      </c>
      <c r="AQ4" s="44">
        <f>AO4/AP4</f>
        <v>0.2835766423357664</v>
      </c>
      <c r="AU4">
        <v>2013</v>
      </c>
      <c r="AV4">
        <v>7208</v>
      </c>
      <c r="AW4">
        <v>14861</v>
      </c>
      <c r="AX4" s="44">
        <f>AV4/AW4</f>
        <v>0.48502792544243323</v>
      </c>
      <c r="BD4">
        <v>2013</v>
      </c>
      <c r="BE4" s="119">
        <v>2525</v>
      </c>
      <c r="BF4" s="120">
        <v>20664</v>
      </c>
      <c r="BG4" s="46">
        <f>BE4/BF4</f>
        <v>0.12219318621757647</v>
      </c>
      <c r="CK4">
        <v>2013</v>
      </c>
      <c r="CL4" s="44">
        <f>CM4/CN4</f>
        <v>1.3000461254612545</v>
      </c>
      <c r="CM4">
        <f>'Balance Sheet'!H4+'Balance Sheet'!H5+'Balance Sheet'!H6</f>
        <v>5637</v>
      </c>
      <c r="CN4" s="13">
        <f>'Balance Sheet'!AA14</f>
        <v>4336</v>
      </c>
      <c r="CT4" s="11" t="s">
        <v>32</v>
      </c>
      <c r="CU4" s="11">
        <v>7045</v>
      </c>
      <c r="CV4">
        <v>7653</v>
      </c>
      <c r="CW4">
        <v>8574</v>
      </c>
      <c r="CX4">
        <v>8181</v>
      </c>
      <c r="CY4">
        <v>7017</v>
      </c>
      <c r="CZ4" s="159">
        <v>7602</v>
      </c>
      <c r="DA4" s="159">
        <v>7957</v>
      </c>
      <c r="DB4" s="159">
        <v>8328</v>
      </c>
      <c r="DF4" s="11" t="s">
        <v>84</v>
      </c>
      <c r="DH4" s="33">
        <f>(DH3-DG3)/DG3</f>
        <v>2.7313076135199729E-2</v>
      </c>
      <c r="DI4" s="33">
        <f t="shared" ref="DI4:DK4" si="0">(DI3-DH3)/DH3</f>
        <v>5.7494184114323693E-2</v>
      </c>
      <c r="DJ4" s="33">
        <f t="shared" si="0"/>
        <v>-0.37822124450031425</v>
      </c>
      <c r="DK4" s="33">
        <f t="shared" si="0"/>
        <v>-0.11485974222896134</v>
      </c>
      <c r="DL4" s="33">
        <f>(DL3-DK3)/DK3</f>
        <v>-0.35117773019271947</v>
      </c>
    </row>
    <row r="5" spans="1:116" ht="15" thickBot="1">
      <c r="A5">
        <v>2014</v>
      </c>
      <c r="B5">
        <v>14004</v>
      </c>
      <c r="C5">
        <v>7914</v>
      </c>
      <c r="D5" s="44">
        <f>B5/C5</f>
        <v>1.7695223654283547</v>
      </c>
      <c r="E5" s="44"/>
      <c r="G5">
        <v>2014</v>
      </c>
      <c r="H5">
        <v>7914</v>
      </c>
      <c r="I5" s="105">
        <v>21981</v>
      </c>
      <c r="J5" s="44">
        <f>H5/I5</f>
        <v>0.36003821482189163</v>
      </c>
      <c r="N5">
        <v>2014</v>
      </c>
      <c r="O5" s="40">
        <v>2762</v>
      </c>
      <c r="P5">
        <f>(7914+12728)/2</f>
        <v>10321</v>
      </c>
      <c r="Q5" s="102">
        <f>O5/P5</f>
        <v>0.2676097277395601</v>
      </c>
      <c r="T5">
        <v>2014</v>
      </c>
      <c r="U5" s="38">
        <v>15855</v>
      </c>
      <c r="V5" s="105">
        <v>21981</v>
      </c>
      <c r="W5" s="102">
        <f>U5/V5</f>
        <v>0.72130476320458581</v>
      </c>
      <c r="AA5">
        <v>2014</v>
      </c>
      <c r="AB5">
        <f>('Balance Sheet'!H9+'Balance Sheet'!G9)/2</f>
        <v>3272</v>
      </c>
      <c r="AC5" s="38">
        <v>7281</v>
      </c>
      <c r="AD5" s="44">
        <f>AC5/AB5</f>
        <v>2.225244498777506</v>
      </c>
      <c r="AH5">
        <v>2014</v>
      </c>
      <c r="AI5">
        <v>3054</v>
      </c>
      <c r="AJ5">
        <v>5112</v>
      </c>
      <c r="AK5" s="44">
        <f>AI5/AJ5</f>
        <v>0.59741784037558687</v>
      </c>
      <c r="AN5">
        <v>2014</v>
      </c>
      <c r="AO5">
        <v>2095</v>
      </c>
      <c r="AP5">
        <v>3054</v>
      </c>
      <c r="AQ5" s="44">
        <f>AO5/AP5</f>
        <v>0.68598559266535686</v>
      </c>
      <c r="AU5">
        <v>2014</v>
      </c>
      <c r="AV5">
        <v>7281</v>
      </c>
      <c r="AW5">
        <v>15855</v>
      </c>
      <c r="AX5" s="44">
        <f>AV5/AW5</f>
        <v>0.45922421948912018</v>
      </c>
      <c r="BD5">
        <v>2014</v>
      </c>
      <c r="BE5" s="119">
        <v>2762</v>
      </c>
      <c r="BF5" s="120">
        <v>21981</v>
      </c>
      <c r="BG5" s="46">
        <f>BE5/BF5</f>
        <v>0.12565397388653837</v>
      </c>
      <c r="BS5">
        <v>2011</v>
      </c>
      <c r="BT5">
        <v>2012</v>
      </c>
      <c r="BU5">
        <v>2013</v>
      </c>
      <c r="BV5">
        <v>2014</v>
      </c>
      <c r="BW5">
        <v>2015</v>
      </c>
      <c r="BX5">
        <v>2016</v>
      </c>
      <c r="CK5">
        <v>2014</v>
      </c>
      <c r="CL5" s="44">
        <f>CM5/CN5</f>
        <v>0.86482785602503909</v>
      </c>
      <c r="CM5">
        <f>'Balance Sheet'!G4+'Balance Sheet'!G5+'Balance Sheet'!G6</f>
        <v>4421</v>
      </c>
      <c r="CN5" s="13">
        <f>'Balance Sheet'!Z14</f>
        <v>5112</v>
      </c>
      <c r="CT5" s="11" t="s">
        <v>270</v>
      </c>
      <c r="CU5">
        <v>3148</v>
      </c>
      <c r="CV5">
        <v>3570</v>
      </c>
      <c r="CW5">
        <v>4075</v>
      </c>
      <c r="CX5">
        <v>3523</v>
      </c>
      <c r="CY5">
        <v>2375</v>
      </c>
      <c r="CZ5">
        <v>3358</v>
      </c>
      <c r="DA5">
        <v>3515</v>
      </c>
      <c r="DB5">
        <v>3679</v>
      </c>
    </row>
    <row r="6" spans="1:116" ht="15" thickBot="1">
      <c r="A6">
        <v>2015</v>
      </c>
      <c r="B6">
        <v>14915</v>
      </c>
      <c r="C6">
        <v>7005</v>
      </c>
      <c r="D6" s="44">
        <f>B6/C6</f>
        <v>2.1291934332619555</v>
      </c>
      <c r="E6" s="44"/>
      <c r="G6">
        <v>2015</v>
      </c>
      <c r="H6">
        <v>7005</v>
      </c>
      <c r="I6" s="104">
        <v>21920</v>
      </c>
      <c r="J6" s="44">
        <f>H6/I6</f>
        <v>0.31957116788321166</v>
      </c>
      <c r="N6">
        <v>2015</v>
      </c>
      <c r="O6" s="40">
        <v>2325</v>
      </c>
      <c r="P6">
        <f>(7005+7914)/2</f>
        <v>7459.5</v>
      </c>
      <c r="Q6" s="102">
        <f>O6/P6</f>
        <v>0.31168308867886585</v>
      </c>
      <c r="T6">
        <v>2015</v>
      </c>
      <c r="U6" s="38">
        <v>15001</v>
      </c>
      <c r="V6" s="104">
        <v>21920</v>
      </c>
      <c r="W6" s="102">
        <f>U6/V6</f>
        <v>0.68435218978102186</v>
      </c>
      <c r="AA6">
        <v>2015</v>
      </c>
      <c r="AB6">
        <f>('Balance Sheet'!G9+'Balance Sheet'!F9)/2</f>
        <v>3546.5</v>
      </c>
      <c r="AC6" s="38">
        <v>6819</v>
      </c>
      <c r="AD6" s="44">
        <f>AC6/AB6</f>
        <v>1.9227407302974764</v>
      </c>
      <c r="AH6">
        <v>2015</v>
      </c>
      <c r="AI6">
        <v>3108</v>
      </c>
      <c r="AJ6">
        <v>5177</v>
      </c>
      <c r="AK6" s="44">
        <f>AI6/AJ6</f>
        <v>0.60034769171334745</v>
      </c>
      <c r="AN6">
        <v>2015</v>
      </c>
      <c r="AO6">
        <v>1019</v>
      </c>
      <c r="AP6">
        <v>3108</v>
      </c>
      <c r="AQ6" s="44">
        <f>AO6/AP6</f>
        <v>0.32786357786357784</v>
      </c>
      <c r="AU6">
        <v>2015</v>
      </c>
      <c r="AV6">
        <v>6819</v>
      </c>
      <c r="AW6">
        <v>15001</v>
      </c>
      <c r="AX6" s="44">
        <f>AV6/AW6</f>
        <v>0.45456969535364311</v>
      </c>
      <c r="BD6">
        <v>2015</v>
      </c>
      <c r="BE6" s="119">
        <v>2325</v>
      </c>
      <c r="BF6" s="120">
        <v>21920</v>
      </c>
      <c r="BG6" s="46">
        <f>BE6/BF6</f>
        <v>0.10606751824817519</v>
      </c>
      <c r="BR6" s="149" t="s">
        <v>177</v>
      </c>
      <c r="BS6" s="152">
        <v>-864</v>
      </c>
      <c r="BT6" s="150">
        <v>-1165</v>
      </c>
      <c r="BU6" s="150">
        <v>-1485</v>
      </c>
      <c r="BV6" s="150">
        <v>-2259</v>
      </c>
      <c r="BW6" s="151">
        <v>-430</v>
      </c>
      <c r="BX6" s="150">
        <v>-3742</v>
      </c>
      <c r="CK6">
        <v>2015</v>
      </c>
      <c r="CL6" s="44">
        <f>CM6/CN6</f>
        <v>1.0399845470349622</v>
      </c>
      <c r="CM6">
        <f>'Balance Sheet'!F4+'Balance Sheet'!F5+'Balance Sheet'!F6</f>
        <v>5384</v>
      </c>
      <c r="CN6" s="13">
        <f>'Balance Sheet'!Y14</f>
        <v>5177</v>
      </c>
      <c r="CT6" s="11" t="s">
        <v>137</v>
      </c>
      <c r="CU6">
        <v>2093</v>
      </c>
      <c r="CV6">
        <v>2525</v>
      </c>
      <c r="CW6">
        <v>2762</v>
      </c>
      <c r="CX6">
        <v>2325</v>
      </c>
      <c r="CY6">
        <v>1313</v>
      </c>
      <c r="CZ6" s="140">
        <f>CY6*(1+$CZ$12)</f>
        <v>1510.3011401415042</v>
      </c>
      <c r="DA6" s="140">
        <f>CZ6*(1+$CZ$12)</f>
        <v>1737.250216232085</v>
      </c>
      <c r="DB6" s="140">
        <f>DA6*(1+$CZ$12)</f>
        <v>1998.3023475143889</v>
      </c>
    </row>
    <row r="7" spans="1:116">
      <c r="A7">
        <v>2016</v>
      </c>
      <c r="B7">
        <v>15191</v>
      </c>
      <c r="C7">
        <v>4545</v>
      </c>
      <c r="D7" s="44">
        <f>B7/C7</f>
        <v>3.3423542354235423</v>
      </c>
      <c r="E7" s="44"/>
      <c r="G7">
        <v>2016</v>
      </c>
      <c r="H7">
        <v>4545</v>
      </c>
      <c r="I7" s="105">
        <v>19736</v>
      </c>
      <c r="J7" s="44">
        <f>H7/I7</f>
        <v>0.23028982569922984</v>
      </c>
      <c r="N7">
        <v>2016</v>
      </c>
      <c r="O7" s="40">
        <v>1313</v>
      </c>
      <c r="P7" s="11">
        <f>(4545+7005)/2</f>
        <v>5775</v>
      </c>
      <c r="Q7" s="102">
        <f>O7/P7</f>
        <v>0.22735930735930737</v>
      </c>
      <c r="T7">
        <v>2016</v>
      </c>
      <c r="U7" s="38">
        <v>13502</v>
      </c>
      <c r="V7" s="105">
        <v>19736</v>
      </c>
      <c r="W7" s="102">
        <f>U7/V7</f>
        <v>0.68413052290231047</v>
      </c>
      <c r="AA7">
        <v>2016</v>
      </c>
      <c r="AB7">
        <f>('Balance Sheet'!F9+'Balance Sheet'!E9)/2</f>
        <v>3368.5</v>
      </c>
      <c r="AC7" s="38">
        <v>6485</v>
      </c>
      <c r="AD7" s="44">
        <f>AC7/AB7</f>
        <v>1.925189253376874</v>
      </c>
      <c r="AH7">
        <v>2016</v>
      </c>
      <c r="AI7">
        <v>2588</v>
      </c>
      <c r="AJ7">
        <v>6729</v>
      </c>
      <c r="AK7" s="44">
        <f>AI7/AJ7</f>
        <v>0.38460395303908457</v>
      </c>
      <c r="AN7">
        <v>2016</v>
      </c>
      <c r="AO7">
        <v>864</v>
      </c>
      <c r="AP7">
        <v>2588</v>
      </c>
      <c r="AQ7" s="44">
        <f>AO7/AP7</f>
        <v>0.33384853168469864</v>
      </c>
      <c r="AU7">
        <v>2016</v>
      </c>
      <c r="AV7">
        <v>6485</v>
      </c>
      <c r="AW7">
        <v>13502</v>
      </c>
      <c r="AX7" s="44">
        <f>AV7/AW7</f>
        <v>0.48029921493112132</v>
      </c>
      <c r="BD7">
        <v>2016</v>
      </c>
      <c r="BE7" s="119">
        <v>1313</v>
      </c>
      <c r="BF7" s="120">
        <v>19736</v>
      </c>
      <c r="BG7" s="46">
        <f>BE7/BF7</f>
        <v>6.65281718686664E-2</v>
      </c>
      <c r="BR7" s="11" t="s">
        <v>184</v>
      </c>
      <c r="BS7" s="33"/>
      <c r="BT7" s="33">
        <f>(BT6-BS6)/BS6</f>
        <v>0.34837962962962965</v>
      </c>
      <c r="BU7" s="33">
        <f>(BU6-BT6)/BT6</f>
        <v>0.27467811158798283</v>
      </c>
      <c r="BV7" s="33">
        <f>(BV6-BU6)/BU6</f>
        <v>0.52121212121212124</v>
      </c>
      <c r="BW7" s="33">
        <f>(BW6-BV6)/BV6</f>
        <v>-0.80965028773793712</v>
      </c>
      <c r="BX7" s="33">
        <f>(BX6-BW6)/BW6</f>
        <v>7.7023255813953488</v>
      </c>
      <c r="CK7">
        <v>2016</v>
      </c>
      <c r="CL7" s="44">
        <f>CM7/CN7</f>
        <v>0.54421162134046663</v>
      </c>
      <c r="CM7">
        <f>'Balance Sheet'!E4+'Balance Sheet'!E5+'Balance Sheet'!E6</f>
        <v>3662</v>
      </c>
      <c r="CN7" s="13">
        <f>'Balance Sheet'!X14</f>
        <v>6729</v>
      </c>
      <c r="CT7" s="11" t="s">
        <v>187</v>
      </c>
      <c r="CU7" s="13">
        <f>CY4-CY5</f>
        <v>4642</v>
      </c>
      <c r="CV7" s="13">
        <f>CX4-CX5</f>
        <v>4658</v>
      </c>
      <c r="CW7" s="13">
        <f>CW4-CW5</f>
        <v>4499</v>
      </c>
      <c r="CX7" s="13">
        <f>CV4-CV5</f>
        <v>4083</v>
      </c>
      <c r="CY7" s="13">
        <f>CU4-CU5</f>
        <v>3897</v>
      </c>
      <c r="CZ7" s="140">
        <f>'Balance Sheet'!A30-'Balance Sheet'!A40</f>
        <v>4368.6764870076349</v>
      </c>
      <c r="DA7" s="140">
        <f>'Balance Sheet'!A31-'Balance Sheet'!A41</f>
        <v>4572.3955504762189</v>
      </c>
      <c r="DB7" s="140">
        <f>'Balance Sheet'!A32-'Balance Sheet'!A42</f>
        <v>4785.6977565358884</v>
      </c>
    </row>
    <row r="8" spans="1:116">
      <c r="BE8" s="171" t="s">
        <v>222</v>
      </c>
      <c r="BF8" s="170"/>
      <c r="CT8" s="11" t="s">
        <v>271</v>
      </c>
      <c r="CU8">
        <v>1889.75</v>
      </c>
      <c r="CV8">
        <v>1594.38</v>
      </c>
      <c r="CW8">
        <v>4278.1400000000003</v>
      </c>
      <c r="CX8">
        <v>1370.05</v>
      </c>
      <c r="CY8">
        <v>1250.96</v>
      </c>
      <c r="CZ8">
        <v>1574.25</v>
      </c>
      <c r="DA8">
        <v>1647.67</v>
      </c>
      <c r="DB8">
        <v>1724.52</v>
      </c>
    </row>
    <row r="9" spans="1:116">
      <c r="BE9" s="170"/>
      <c r="BF9" s="170"/>
    </row>
    <row r="10" spans="1:116">
      <c r="BD10" s="11" t="s">
        <v>55</v>
      </c>
      <c r="BE10" t="s">
        <v>60</v>
      </c>
      <c r="BF10" s="11" t="s">
        <v>195</v>
      </c>
      <c r="BG10" s="11" t="s">
        <v>225</v>
      </c>
    </row>
    <row r="11" spans="1:116">
      <c r="BD11">
        <v>2012</v>
      </c>
      <c r="BE11" s="13">
        <v>1850</v>
      </c>
      <c r="BF11" s="121">
        <v>19438</v>
      </c>
      <c r="BG11" s="46">
        <f>BE11/BF11</f>
        <v>9.5174400658503966E-2</v>
      </c>
      <c r="CU11" s="46">
        <f>CU6/CU3</f>
        <v>0.15499111374407584</v>
      </c>
      <c r="CV11" s="46">
        <f>CV6/CV3</f>
        <v>0.16990781239485903</v>
      </c>
      <c r="CW11" s="46">
        <f>CW6/CW3</f>
        <v>0.17420372122358876</v>
      </c>
      <c r="CX11" s="46">
        <f>CX6/CX3</f>
        <v>0.15498966735550962</v>
      </c>
      <c r="CY11" s="46">
        <f>CY6/CY3</f>
        <v>9.7244852614427488E-2</v>
      </c>
      <c r="CZ11" s="158"/>
    </row>
    <row r="12" spans="1:116">
      <c r="AB12" s="38"/>
      <c r="AC12" s="38"/>
      <c r="AD12" s="38"/>
      <c r="AE12" s="38"/>
      <c r="AF12" s="38"/>
      <c r="BD12">
        <v>2013</v>
      </c>
      <c r="BE12" s="13">
        <v>1649</v>
      </c>
      <c r="BF12">
        <v>20216</v>
      </c>
      <c r="BG12" s="46">
        <f>BE12/BF12</f>
        <v>8.1569054214483572E-2</v>
      </c>
      <c r="CY12" s="100" t="s">
        <v>272</v>
      </c>
      <c r="CZ12" s="158">
        <f>AVERAGE(CU11:CY11)</f>
        <v>0.15026743346649216</v>
      </c>
    </row>
    <row r="13" spans="1:116">
      <c r="R13" s="40"/>
      <c r="S13" s="108"/>
      <c r="T13" s="40"/>
      <c r="U13" s="40"/>
      <c r="V13" s="40"/>
      <c r="BD13">
        <v>2014</v>
      </c>
      <c r="BE13" s="13">
        <v>1622</v>
      </c>
      <c r="BF13">
        <v>19929</v>
      </c>
      <c r="BG13" s="46">
        <f>BE13/BF13</f>
        <v>8.138893070399919E-2</v>
      </c>
    </row>
    <row r="14" spans="1:116">
      <c r="BD14">
        <v>2015</v>
      </c>
      <c r="BE14" s="13">
        <v>1344</v>
      </c>
      <c r="BF14">
        <v>18977</v>
      </c>
      <c r="BG14" s="46">
        <f>BE14/BF14</f>
        <v>7.0822574695684246E-2</v>
      </c>
      <c r="CU14" s="11" t="s">
        <v>228</v>
      </c>
      <c r="CV14" s="45" t="s">
        <v>56</v>
      </c>
      <c r="CW14" s="45" t="s">
        <v>57</v>
      </c>
      <c r="CX14" s="45" t="s">
        <v>58</v>
      </c>
    </row>
    <row r="15" spans="1:116">
      <c r="BD15">
        <v>2016</v>
      </c>
      <c r="BE15" s="13">
        <v>1181</v>
      </c>
      <c r="BF15">
        <v>19068</v>
      </c>
      <c r="BG15" s="46">
        <f>BE15/BF15</f>
        <v>6.1936228235787705E-2</v>
      </c>
      <c r="CU15" s="47">
        <v>2012</v>
      </c>
      <c r="CV15" s="46"/>
      <c r="CW15" s="46"/>
      <c r="CX15" s="46"/>
    </row>
    <row r="16" spans="1:116">
      <c r="BE16" s="171" t="s">
        <v>223</v>
      </c>
      <c r="BF16" s="170"/>
      <c r="CU16" s="48">
        <v>2013</v>
      </c>
      <c r="CV16" s="49"/>
      <c r="CW16" s="46"/>
      <c r="CX16" s="46"/>
      <c r="DE16" s="40"/>
      <c r="DF16" s="40"/>
      <c r="DG16" s="40"/>
      <c r="DH16" s="40"/>
      <c r="DI16" s="40"/>
    </row>
    <row r="17" spans="56:102">
      <c r="BE17" s="170"/>
      <c r="BF17" s="170"/>
      <c r="CU17" s="48">
        <v>2014</v>
      </c>
      <c r="CV17" s="46"/>
      <c r="CW17" s="46"/>
      <c r="CX17" s="46"/>
    </row>
    <row r="18" spans="56:102">
      <c r="BD18" s="11" t="s">
        <v>55</v>
      </c>
      <c r="BE18" t="s">
        <v>60</v>
      </c>
      <c r="BF18" s="11" t="s">
        <v>195</v>
      </c>
      <c r="BG18" s="11" t="s">
        <v>226</v>
      </c>
      <c r="CU18" s="48">
        <v>2015</v>
      </c>
      <c r="CV18" s="46"/>
      <c r="CW18" s="46"/>
      <c r="CX18" s="46"/>
    </row>
    <row r="19" spans="56:102">
      <c r="BD19">
        <v>2012</v>
      </c>
      <c r="BE19" s="13">
        <v>2780</v>
      </c>
      <c r="BF19" s="13">
        <v>49859</v>
      </c>
      <c r="BG19" s="46">
        <f>BE19/BF19</f>
        <v>5.5757235403838826E-2</v>
      </c>
      <c r="CU19" s="48">
        <v>2016</v>
      </c>
      <c r="CV19" s="46"/>
      <c r="CW19" s="46"/>
      <c r="CX19" s="46"/>
    </row>
    <row r="20" spans="56:102">
      <c r="BD20">
        <v>2013</v>
      </c>
      <c r="BE20" s="13">
        <v>4862</v>
      </c>
      <c r="BF20" s="13">
        <v>51499</v>
      </c>
      <c r="BG20" s="46">
        <f>BE20/BF20</f>
        <v>9.4409600186411383E-2</v>
      </c>
    </row>
    <row r="21" spans="56:102">
      <c r="BD21">
        <v>2014</v>
      </c>
      <c r="BE21" s="13">
        <v>3636</v>
      </c>
      <c r="BF21" s="13">
        <v>50490</v>
      </c>
      <c r="BG21" s="46">
        <f>BE21/BF21</f>
        <v>7.2014260249554374E-2</v>
      </c>
    </row>
    <row r="22" spans="56:102">
      <c r="BD22">
        <v>2015</v>
      </c>
      <c r="BE22" s="13">
        <v>1959</v>
      </c>
      <c r="BF22" s="13">
        <v>41166</v>
      </c>
      <c r="BG22" s="46">
        <f>BE22/BF22</f>
        <v>4.758781518729048E-2</v>
      </c>
    </row>
    <row r="23" spans="56:102">
      <c r="BD23">
        <v>2016</v>
      </c>
      <c r="BE23" s="13">
        <v>2525</v>
      </c>
      <c r="BF23" s="13">
        <v>39964</v>
      </c>
      <c r="BG23" s="46">
        <f>BE23/BF23</f>
        <v>6.3181863677309574E-2</v>
      </c>
    </row>
    <row r="25" spans="56:102">
      <c r="BE25" s="171" t="s">
        <v>224</v>
      </c>
      <c r="BF25" s="170"/>
    </row>
    <row r="26" spans="56:102">
      <c r="BE26" s="170"/>
      <c r="BF26" s="170"/>
    </row>
    <row r="27" spans="56:102">
      <c r="BD27" s="11" t="s">
        <v>55</v>
      </c>
      <c r="BE27" t="s">
        <v>60</v>
      </c>
      <c r="BF27" s="11" t="s">
        <v>195</v>
      </c>
      <c r="BG27" s="11" t="s">
        <v>227</v>
      </c>
    </row>
    <row r="28" spans="56:102">
      <c r="BD28">
        <v>2012</v>
      </c>
      <c r="BE28" s="13">
        <v>1923.4</v>
      </c>
      <c r="BF28" s="13">
        <v>10166</v>
      </c>
      <c r="BG28" s="46">
        <f>BE28/BF28</f>
        <v>0.18919929175683653</v>
      </c>
    </row>
    <row r="29" spans="56:102">
      <c r="BD29">
        <v>2013</v>
      </c>
      <c r="BE29" s="13">
        <v>1532.8</v>
      </c>
      <c r="BF29" s="13">
        <v>10678</v>
      </c>
      <c r="BG29" s="46">
        <f>BE29/BF29</f>
        <v>0.14354748080164825</v>
      </c>
    </row>
    <row r="30" spans="56:102">
      <c r="BD30">
        <v>2014</v>
      </c>
      <c r="BE30" s="13">
        <v>1436.8</v>
      </c>
      <c r="BF30" s="13">
        <v>11338</v>
      </c>
      <c r="BG30" s="46">
        <f>BE30/BF30</f>
        <v>0.12672428999823601</v>
      </c>
    </row>
    <row r="31" spans="56:102">
      <c r="BD31">
        <v>2015</v>
      </c>
      <c r="BE31">
        <v>734</v>
      </c>
      <c r="BF31" s="13">
        <v>12683</v>
      </c>
      <c r="BG31" s="46">
        <f>BE31/BF31</f>
        <v>5.7872743041867063E-2</v>
      </c>
    </row>
    <row r="32" spans="56:102">
      <c r="BD32">
        <v>2016</v>
      </c>
      <c r="BE32">
        <v>-158</v>
      </c>
      <c r="BF32" s="13">
        <v>15131</v>
      </c>
      <c r="BG32" s="46">
        <f>BE32/BF32</f>
        <v>-1.0442138655739872E-2</v>
      </c>
    </row>
  </sheetData>
  <mergeCells count="11">
    <mergeCell ref="G1:K1"/>
    <mergeCell ref="N1:R1"/>
    <mergeCell ref="T1:Y1"/>
    <mergeCell ref="AA1:AF1"/>
    <mergeCell ref="AH1:AL1"/>
    <mergeCell ref="BE25:BF26"/>
    <mergeCell ref="BE16:BF17"/>
    <mergeCell ref="AN1:AR1"/>
    <mergeCell ref="AU1:AY1"/>
    <mergeCell ref="BD1:BH1"/>
    <mergeCell ref="BE8:BF9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54161-B825-4922-856E-421F74941D1A}">
  <dimension ref="A3:M28"/>
  <sheetViews>
    <sheetView topLeftCell="E1" zoomScale="60" zoomScaleNormal="60" workbookViewId="0">
      <selection activeCell="L19" sqref="L19"/>
    </sheetView>
  </sheetViews>
  <sheetFormatPr defaultRowHeight="14.4"/>
  <cols>
    <col min="1" max="1" width="30.44140625" customWidth="1"/>
    <col min="2" max="2" width="14.77734375" customWidth="1"/>
    <col min="3" max="3" width="15.6640625" customWidth="1"/>
    <col min="4" max="4" width="15.77734375" customWidth="1"/>
    <col min="5" max="5" width="15.109375" customWidth="1"/>
    <col min="6" max="6" width="16.88671875" customWidth="1"/>
    <col min="7" max="7" width="2.6640625" style="22" customWidth="1"/>
    <col min="8" max="8" width="45.44140625" customWidth="1"/>
    <col min="9" max="9" width="15.33203125" customWidth="1"/>
    <col min="10" max="10" width="14.88671875" customWidth="1"/>
    <col min="11" max="11" width="15.109375" customWidth="1"/>
    <col min="12" max="12" width="15.5546875" customWidth="1"/>
    <col min="13" max="13" width="22.44140625" customWidth="1"/>
  </cols>
  <sheetData>
    <row r="3" spans="1:13" ht="31.2">
      <c r="A3" s="122" t="s">
        <v>229</v>
      </c>
      <c r="H3" s="169" t="s">
        <v>226</v>
      </c>
      <c r="I3" s="170"/>
      <c r="J3" s="170"/>
      <c r="K3" s="170"/>
    </row>
    <row r="4" spans="1:13" ht="21.6">
      <c r="A4" s="123" t="s">
        <v>230</v>
      </c>
    </row>
    <row r="6" spans="1:13">
      <c r="A6" t="s">
        <v>2</v>
      </c>
    </row>
    <row r="7" spans="1:13">
      <c r="A7" s="124" t="s">
        <v>231</v>
      </c>
      <c r="B7" s="125">
        <v>41274</v>
      </c>
      <c r="C7" s="125">
        <v>41639</v>
      </c>
      <c r="D7" s="125">
        <v>42004</v>
      </c>
      <c r="E7" s="125">
        <v>42369</v>
      </c>
      <c r="F7" s="125">
        <v>42735</v>
      </c>
      <c r="I7" s="125">
        <v>41274</v>
      </c>
      <c r="J7" s="125">
        <v>41639</v>
      </c>
      <c r="K7" s="125">
        <v>42004</v>
      </c>
      <c r="L7" s="125">
        <v>42369</v>
      </c>
      <c r="M7" s="125">
        <v>42735</v>
      </c>
    </row>
    <row r="8" spans="1:13" ht="17.399999999999999" customHeight="1">
      <c r="A8" s="126" t="s">
        <v>232</v>
      </c>
      <c r="B8" s="127">
        <v>14202</v>
      </c>
      <c r="C8" s="127">
        <v>14688</v>
      </c>
      <c r="D8" s="127">
        <v>15134</v>
      </c>
      <c r="E8" s="127">
        <v>13411</v>
      </c>
      <c r="F8" s="127">
        <v>12790</v>
      </c>
      <c r="H8" s="126" t="s">
        <v>232</v>
      </c>
      <c r="I8" s="127">
        <v>34812</v>
      </c>
      <c r="J8">
        <v>35734</v>
      </c>
      <c r="K8">
        <v>28406</v>
      </c>
      <c r="L8">
        <v>25130</v>
      </c>
      <c r="M8">
        <v>24594</v>
      </c>
    </row>
    <row r="9" spans="1:13" ht="19.8" customHeight="1">
      <c r="A9" s="126" t="s">
        <v>31</v>
      </c>
      <c r="B9" s="127">
        <v>7223</v>
      </c>
      <c r="C9" s="127"/>
      <c r="D9" s="127"/>
      <c r="E9" s="127"/>
      <c r="F9" s="127"/>
      <c r="H9" s="126" t="s">
        <v>31</v>
      </c>
      <c r="I9">
        <v>21538</v>
      </c>
      <c r="J9">
        <v>22548</v>
      </c>
      <c r="K9">
        <v>17023</v>
      </c>
      <c r="L9">
        <v>15112</v>
      </c>
      <c r="M9">
        <v>14469</v>
      </c>
    </row>
    <row r="10" spans="1:13" ht="19.2" customHeight="1">
      <c r="A10" s="128" t="s">
        <v>32</v>
      </c>
      <c r="B10" s="129">
        <f>B8-B9</f>
        <v>6979</v>
      </c>
      <c r="C10" s="129">
        <v>6702</v>
      </c>
      <c r="D10" s="129">
        <v>6942</v>
      </c>
      <c r="E10" s="129">
        <v>6369</v>
      </c>
      <c r="F10" s="129">
        <v>6283</v>
      </c>
      <c r="H10" s="128" t="s">
        <v>32</v>
      </c>
      <c r="I10" s="135">
        <f>I8-I9</f>
        <v>13274</v>
      </c>
      <c r="J10" s="135">
        <f>J8-J9</f>
        <v>13186</v>
      </c>
      <c r="K10">
        <f>K8-K9</f>
        <v>11383</v>
      </c>
      <c r="L10">
        <f>L8-L9</f>
        <v>10018</v>
      </c>
      <c r="M10">
        <f>M8-M9</f>
        <v>10125</v>
      </c>
    </row>
    <row r="11" spans="1:13" ht="21.6" customHeight="1">
      <c r="A11" s="126" t="s">
        <v>233</v>
      </c>
      <c r="B11" s="127">
        <v>-2418</v>
      </c>
      <c r="C11" s="127"/>
      <c r="D11" s="127"/>
      <c r="E11" s="127"/>
      <c r="F11" s="127"/>
      <c r="H11" s="126" t="s">
        <v>233</v>
      </c>
    </row>
    <row r="12" spans="1:13" ht="23.4" customHeight="1">
      <c r="A12" s="126" t="s">
        <v>234</v>
      </c>
      <c r="B12" s="127">
        <v>-1253</v>
      </c>
      <c r="C12" s="127"/>
      <c r="D12" s="127"/>
      <c r="E12" s="127"/>
      <c r="F12" s="127"/>
      <c r="H12" s="126" t="s">
        <v>234</v>
      </c>
    </row>
    <row r="13" spans="1:13" ht="15.6" customHeight="1">
      <c r="A13" s="130" t="s">
        <v>235</v>
      </c>
      <c r="B13" s="127">
        <v>-233</v>
      </c>
      <c r="C13" s="127"/>
      <c r="D13" s="127"/>
      <c r="E13" s="127"/>
      <c r="F13" s="127"/>
      <c r="H13" s="130" t="s">
        <v>235</v>
      </c>
    </row>
    <row r="14" spans="1:13" ht="18.600000000000001" customHeight="1">
      <c r="A14" s="130" t="s">
        <v>236</v>
      </c>
      <c r="B14" s="127">
        <v>-25</v>
      </c>
      <c r="C14" s="127"/>
      <c r="D14" s="127"/>
      <c r="E14" s="127"/>
      <c r="F14" s="127"/>
      <c r="H14" s="130" t="s">
        <v>236</v>
      </c>
    </row>
    <row r="15" spans="1:13" ht="21" customHeight="1">
      <c r="A15" s="130" t="s">
        <v>237</v>
      </c>
      <c r="B15" s="127">
        <v>-763</v>
      </c>
      <c r="C15" s="127"/>
      <c r="D15" s="127"/>
      <c r="E15" s="127"/>
      <c r="F15" s="127"/>
      <c r="H15" s="130" t="s">
        <v>237</v>
      </c>
    </row>
    <row r="16" spans="1:13" ht="28.2" customHeight="1">
      <c r="A16" s="131" t="s">
        <v>238</v>
      </c>
      <c r="B16" s="129">
        <v>-1021</v>
      </c>
      <c r="C16" s="129"/>
      <c r="D16" s="129"/>
      <c r="E16" s="129"/>
      <c r="F16" s="129"/>
      <c r="H16" s="131" t="s">
        <v>238</v>
      </c>
    </row>
    <row r="17" spans="1:13" ht="19.8" customHeight="1">
      <c r="A17" s="128" t="s">
        <v>239</v>
      </c>
      <c r="B17" s="129">
        <v>2256</v>
      </c>
      <c r="C17" s="129">
        <v>2086</v>
      </c>
      <c r="D17" s="129">
        <v>2105</v>
      </c>
      <c r="E17" s="129">
        <v>1841</v>
      </c>
      <c r="F17" s="129">
        <v>1647</v>
      </c>
      <c r="H17" s="128" t="s">
        <v>239</v>
      </c>
      <c r="I17" s="134">
        <v>3088</v>
      </c>
      <c r="J17">
        <v>3489</v>
      </c>
      <c r="K17">
        <v>4313</v>
      </c>
      <c r="L17">
        <v>2591</v>
      </c>
      <c r="M17">
        <v>3265</v>
      </c>
    </row>
    <row r="18" spans="1:13" ht="31.8" customHeight="1">
      <c r="A18" s="126" t="s">
        <v>240</v>
      </c>
      <c r="B18" s="127">
        <v>7</v>
      </c>
      <c r="C18" s="127"/>
      <c r="D18" s="127"/>
      <c r="E18" s="127"/>
      <c r="F18" s="127"/>
      <c r="H18" s="126" t="s">
        <v>240</v>
      </c>
    </row>
    <row r="19" spans="1:13" ht="21" customHeight="1">
      <c r="A19" s="130" t="s">
        <v>46</v>
      </c>
      <c r="B19" s="127">
        <v>116</v>
      </c>
      <c r="C19" s="127"/>
      <c r="D19" s="127"/>
      <c r="E19" s="127"/>
      <c r="F19" s="127"/>
      <c r="H19" s="130" t="s">
        <v>46</v>
      </c>
    </row>
    <row r="20" spans="1:13" ht="20.399999999999999" customHeight="1">
      <c r="A20" s="130" t="s">
        <v>45</v>
      </c>
      <c r="B20" s="127">
        <v>-142</v>
      </c>
      <c r="C20" s="127"/>
      <c r="D20" s="127"/>
      <c r="E20" s="127"/>
      <c r="F20" s="127"/>
      <c r="H20" s="130" t="s">
        <v>45</v>
      </c>
    </row>
    <row r="21" spans="1:13" ht="21.6" customHeight="1">
      <c r="A21" s="130" t="s">
        <v>241</v>
      </c>
      <c r="B21" s="127">
        <v>-20</v>
      </c>
      <c r="C21" s="127"/>
      <c r="D21" s="127"/>
      <c r="E21" s="127"/>
      <c r="F21" s="127"/>
      <c r="H21" s="130" t="s">
        <v>241</v>
      </c>
    </row>
    <row r="22" spans="1:13" ht="19.8" customHeight="1">
      <c r="A22" s="130" t="s">
        <v>242</v>
      </c>
      <c r="B22" s="127">
        <v>-101</v>
      </c>
      <c r="C22" s="127"/>
      <c r="D22" s="127"/>
      <c r="E22" s="127"/>
      <c r="F22" s="127"/>
      <c r="H22" s="130" t="s">
        <v>242</v>
      </c>
    </row>
    <row r="23" spans="1:13" ht="22.2" customHeight="1">
      <c r="A23" s="131" t="s">
        <v>243</v>
      </c>
      <c r="B23" s="129">
        <v>-147</v>
      </c>
      <c r="C23" s="129"/>
      <c r="D23" s="129"/>
      <c r="E23" s="129"/>
      <c r="F23" s="129"/>
      <c r="H23" s="131" t="s">
        <v>243</v>
      </c>
    </row>
    <row r="24" spans="1:13" ht="22.2" customHeight="1">
      <c r="A24" s="128" t="s">
        <v>244</v>
      </c>
      <c r="B24" s="129">
        <v>2152</v>
      </c>
      <c r="C24" s="129"/>
      <c r="D24" s="129"/>
      <c r="E24" s="129"/>
      <c r="F24" s="129"/>
      <c r="H24" s="128" t="s">
        <v>244</v>
      </c>
    </row>
    <row r="25" spans="1:13" ht="19.8" customHeight="1">
      <c r="A25" s="126" t="s">
        <v>245</v>
      </c>
      <c r="B25" s="127">
        <v>-277</v>
      </c>
      <c r="C25" s="127"/>
      <c r="D25" s="127"/>
      <c r="E25" s="127"/>
      <c r="F25" s="127"/>
      <c r="H25" s="126" t="s">
        <v>245</v>
      </c>
    </row>
    <row r="26" spans="1:13" ht="16.2" customHeight="1">
      <c r="A26" s="128" t="s">
        <v>52</v>
      </c>
      <c r="B26" s="129">
        <v>1850</v>
      </c>
      <c r="C26" s="129">
        <v>1649</v>
      </c>
      <c r="D26" s="129">
        <v>1622</v>
      </c>
      <c r="E26" s="129">
        <v>1344</v>
      </c>
      <c r="F26" s="129">
        <v>1181</v>
      </c>
      <c r="H26" s="128" t="s">
        <v>52</v>
      </c>
      <c r="I26" s="134">
        <v>2780</v>
      </c>
      <c r="J26">
        <v>4862</v>
      </c>
      <c r="K26">
        <v>3636</v>
      </c>
      <c r="L26">
        <v>1959</v>
      </c>
      <c r="M26">
        <v>2525</v>
      </c>
    </row>
    <row r="27" spans="1:13" ht="29.4" customHeight="1">
      <c r="A27" s="126" t="s">
        <v>246</v>
      </c>
      <c r="B27" s="127">
        <v>-3</v>
      </c>
      <c r="C27" s="127"/>
      <c r="D27" s="127"/>
      <c r="E27" s="127"/>
      <c r="F27" s="127"/>
    </row>
    <row r="28" spans="1:13" ht="37.799999999999997" customHeight="1">
      <c r="A28" s="132" t="s">
        <v>247</v>
      </c>
      <c r="B28" s="129">
        <v>1872</v>
      </c>
      <c r="C28" s="129"/>
      <c r="D28" s="129"/>
      <c r="E28" s="129"/>
      <c r="F28" s="129"/>
    </row>
  </sheetData>
  <mergeCells count="1">
    <mergeCell ref="H3:K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085A-7691-4CF5-80FB-640A46473F19}">
  <dimension ref="A2:R29"/>
  <sheetViews>
    <sheetView topLeftCell="A21" workbookViewId="0">
      <selection activeCell="D24" sqref="D24"/>
    </sheetView>
  </sheetViews>
  <sheetFormatPr defaultColWidth="11.5546875" defaultRowHeight="14.4"/>
  <cols>
    <col min="2" max="2" width="18.5546875" customWidth="1"/>
    <col min="4" max="4" width="30.33203125" customWidth="1"/>
    <col min="6" max="6" width="1.88671875" style="22" customWidth="1"/>
    <col min="8" max="8" width="15.88671875" customWidth="1"/>
    <col min="10" max="10" width="30.88671875" customWidth="1"/>
    <col min="12" max="12" width="1.88671875" style="22" customWidth="1"/>
    <col min="13" max="13" width="17.5546875" customWidth="1"/>
    <col min="16" max="16" width="23.44140625" customWidth="1"/>
    <col min="18" max="18" width="1.88671875" style="22" customWidth="1"/>
  </cols>
  <sheetData>
    <row r="2" spans="1:18">
      <c r="A2" s="170" t="s">
        <v>248</v>
      </c>
      <c r="B2" s="170"/>
      <c r="C2" s="170"/>
      <c r="D2" t="s">
        <v>219</v>
      </c>
      <c r="G2" s="170" t="s">
        <v>249</v>
      </c>
      <c r="H2" s="170"/>
      <c r="I2" s="170"/>
      <c r="J2" t="s">
        <v>219</v>
      </c>
      <c r="M2" s="170"/>
      <c r="N2" s="170"/>
      <c r="O2" s="170"/>
    </row>
    <row r="3" spans="1:18">
      <c r="A3" t="s">
        <v>55</v>
      </c>
      <c r="B3" t="s">
        <v>250</v>
      </c>
      <c r="C3" t="s">
        <v>251</v>
      </c>
      <c r="D3" t="s">
        <v>248</v>
      </c>
      <c r="G3" t="s">
        <v>55</v>
      </c>
      <c r="H3" t="s">
        <v>252</v>
      </c>
      <c r="I3" t="s">
        <v>205</v>
      </c>
      <c r="J3" t="s">
        <v>249</v>
      </c>
    </row>
    <row r="4" spans="1:18">
      <c r="A4">
        <v>2012</v>
      </c>
      <c r="B4" s="136">
        <v>1897</v>
      </c>
      <c r="C4" s="136">
        <v>13504</v>
      </c>
      <c r="D4" s="140">
        <f>(B4/C4)*360</f>
        <v>50.571682464454973</v>
      </c>
      <c r="G4">
        <v>2012</v>
      </c>
      <c r="H4" s="137">
        <v>794</v>
      </c>
      <c r="I4" s="136">
        <v>6459</v>
      </c>
      <c r="J4" s="140">
        <f>(H4/I4)*360</f>
        <v>44.254528564793311</v>
      </c>
      <c r="N4" s="137"/>
      <c r="O4" s="136"/>
      <c r="P4" s="44"/>
    </row>
    <row r="5" spans="1:18">
      <c r="A5">
        <v>2013</v>
      </c>
      <c r="B5" s="136">
        <v>1715</v>
      </c>
      <c r="C5" s="136">
        <v>14861</v>
      </c>
      <c r="D5" s="140">
        <f>(B5/C5)*360</f>
        <v>41.544983513895431</v>
      </c>
      <c r="G5">
        <v>2013</v>
      </c>
      <c r="H5" s="137">
        <v>995</v>
      </c>
      <c r="I5" s="136">
        <v>7208</v>
      </c>
      <c r="J5" s="140">
        <f>(H5/I5)*360</f>
        <v>49.694783573806887</v>
      </c>
      <c r="N5" s="137"/>
      <c r="O5" s="136"/>
      <c r="P5" s="44"/>
    </row>
    <row r="6" spans="1:18">
      <c r="A6">
        <v>2014</v>
      </c>
      <c r="B6" s="136">
        <v>2014</v>
      </c>
      <c r="C6" s="136">
        <v>15855</v>
      </c>
      <c r="D6" s="140">
        <f>(B6/C6)*360</f>
        <v>45.729422894985809</v>
      </c>
      <c r="G6">
        <v>2014</v>
      </c>
      <c r="H6" s="137">
        <v>1111</v>
      </c>
      <c r="I6" s="136">
        <v>7281</v>
      </c>
      <c r="J6" s="140">
        <f>(H6/I6)*360</f>
        <v>54.932014833127312</v>
      </c>
      <c r="N6" s="137"/>
      <c r="O6" s="136"/>
      <c r="P6" s="44"/>
    </row>
    <row r="7" spans="1:18">
      <c r="A7">
        <v>2015</v>
      </c>
      <c r="B7" s="136">
        <v>1636</v>
      </c>
      <c r="C7" s="136">
        <v>15001</v>
      </c>
      <c r="D7" s="140">
        <f>(B7/C7)*360</f>
        <v>39.26138257449503</v>
      </c>
      <c r="G7">
        <v>2015</v>
      </c>
      <c r="H7" s="137">
        <v>836</v>
      </c>
      <c r="I7" s="136">
        <v>6819</v>
      </c>
      <c r="J7" s="140">
        <f>(H7/I7)*360</f>
        <v>44.135503739551254</v>
      </c>
      <c r="N7" s="137"/>
      <c r="O7" s="136"/>
      <c r="P7" s="44"/>
    </row>
    <row r="8" spans="1:18">
      <c r="A8">
        <v>2016</v>
      </c>
      <c r="B8" s="136">
        <v>1926</v>
      </c>
      <c r="C8" s="136">
        <v>13502</v>
      </c>
      <c r="D8" s="140">
        <f>(B8/C8)*360</f>
        <v>51.352392238186937</v>
      </c>
      <c r="G8">
        <v>2016</v>
      </c>
      <c r="H8" s="137">
        <v>1006</v>
      </c>
      <c r="I8" s="136">
        <v>6485</v>
      </c>
      <c r="J8" s="140">
        <f>(H8/I8)*360</f>
        <v>55.845797995373943</v>
      </c>
      <c r="N8" s="137"/>
      <c r="O8" s="136"/>
      <c r="P8" s="44"/>
    </row>
    <row r="9" spans="1:18">
      <c r="N9" s="137"/>
      <c r="O9" s="136"/>
      <c r="P9" s="44"/>
    </row>
    <row r="11" spans="1:18">
      <c r="A11" t="s">
        <v>253</v>
      </c>
      <c r="G11" t="s">
        <v>254</v>
      </c>
    </row>
    <row r="13" spans="1:18">
      <c r="A13" s="170" t="s">
        <v>248</v>
      </c>
      <c r="B13" s="170"/>
      <c r="C13" s="170"/>
      <c r="D13" t="s">
        <v>255</v>
      </c>
      <c r="G13" s="170" t="s">
        <v>249</v>
      </c>
      <c r="H13" s="170"/>
      <c r="I13" s="170"/>
      <c r="J13" t="s">
        <v>255</v>
      </c>
      <c r="K13" s="138"/>
      <c r="M13" s="170"/>
      <c r="N13" s="170"/>
      <c r="O13" s="170"/>
    </row>
    <row r="14" spans="1:18">
      <c r="A14" t="s">
        <v>55</v>
      </c>
      <c r="B14" t="s">
        <v>250</v>
      </c>
      <c r="C14" t="s">
        <v>251</v>
      </c>
      <c r="D14" t="s">
        <v>248</v>
      </c>
      <c r="E14" s="136"/>
      <c r="G14" t="s">
        <v>55</v>
      </c>
      <c r="H14" t="s">
        <v>252</v>
      </c>
      <c r="I14" t="s">
        <v>205</v>
      </c>
      <c r="J14" t="s">
        <v>249</v>
      </c>
      <c r="K14" s="137"/>
    </row>
    <row r="15" spans="1:18">
      <c r="A15">
        <v>2012</v>
      </c>
      <c r="B15" s="136">
        <v>3191</v>
      </c>
      <c r="C15" s="136">
        <v>14202</v>
      </c>
      <c r="D15" s="140">
        <f>(B15/C15)*360</f>
        <v>80.887198986058308</v>
      </c>
      <c r="E15" s="136"/>
      <c r="F15" s="139"/>
      <c r="G15">
        <v>2012</v>
      </c>
      <c r="H15" s="137">
        <v>3409</v>
      </c>
      <c r="I15" s="136">
        <v>7223</v>
      </c>
      <c r="J15" s="140">
        <f>(H15/I15)*360</f>
        <v>169.90724075868752</v>
      </c>
      <c r="K15" s="138"/>
      <c r="L15" s="139"/>
      <c r="N15" s="137"/>
      <c r="O15" s="136"/>
      <c r="P15" s="44"/>
      <c r="R15" s="139"/>
    </row>
    <row r="16" spans="1:18">
      <c r="A16">
        <v>2013</v>
      </c>
      <c r="B16" s="136">
        <v>3445</v>
      </c>
      <c r="C16" s="136">
        <v>14688</v>
      </c>
      <c r="D16" s="140">
        <f>(B16/C16)*360</f>
        <v>84.436274509803923</v>
      </c>
      <c r="G16">
        <v>2013</v>
      </c>
      <c r="H16" s="137">
        <v>3817</v>
      </c>
      <c r="I16" s="136">
        <v>7986</v>
      </c>
      <c r="J16" s="140">
        <f>(H16/I16)*360</f>
        <v>172.06611570247935</v>
      </c>
      <c r="K16" s="138"/>
      <c r="N16" s="137"/>
      <c r="O16" s="136"/>
      <c r="P16" s="44"/>
    </row>
    <row r="17" spans="1:16">
      <c r="A17">
        <v>2014</v>
      </c>
      <c r="B17" s="136">
        <v>3698</v>
      </c>
      <c r="C17" s="136">
        <v>15134</v>
      </c>
      <c r="D17" s="140">
        <f>(B17/C17)*360</f>
        <v>87.966168891238269</v>
      </c>
      <c r="G17">
        <v>2014</v>
      </c>
      <c r="H17" s="137">
        <v>3472</v>
      </c>
      <c r="I17" s="136">
        <v>8192</v>
      </c>
      <c r="J17" s="140">
        <f>(H17/I17)*360</f>
        <v>152.578125</v>
      </c>
      <c r="K17" s="138"/>
      <c r="N17" s="137"/>
      <c r="O17" s="136"/>
      <c r="P17" s="44"/>
    </row>
    <row r="18" spans="1:16">
      <c r="A18">
        <v>2015</v>
      </c>
      <c r="B18" s="136">
        <v>4128</v>
      </c>
      <c r="C18" s="136">
        <v>13411</v>
      </c>
      <c r="D18" s="140">
        <f>(B18/C18)*360</f>
        <v>110.81052867049436</v>
      </c>
      <c r="G18">
        <v>2015</v>
      </c>
      <c r="H18" s="137">
        <v>3311</v>
      </c>
      <c r="I18" s="136">
        <v>7042</v>
      </c>
      <c r="J18" s="140">
        <f>(H18/I18)*360</f>
        <v>169.26441351888667</v>
      </c>
      <c r="N18" s="137"/>
      <c r="O18" s="136"/>
      <c r="P18" s="44"/>
    </row>
    <row r="19" spans="1:16">
      <c r="A19">
        <v>2016</v>
      </c>
      <c r="B19" s="136">
        <v>4543</v>
      </c>
      <c r="C19" s="136">
        <v>12790</v>
      </c>
      <c r="D19" s="140">
        <f>(B19/C19)*360</f>
        <v>127.87177482408131</v>
      </c>
      <c r="G19">
        <v>2016</v>
      </c>
      <c r="H19" s="137">
        <v>3338</v>
      </c>
      <c r="I19" s="136">
        <v>6507</v>
      </c>
      <c r="J19" s="140">
        <f>(H19/I19)*360</f>
        <v>184.67496542185339</v>
      </c>
      <c r="N19" s="137"/>
      <c r="O19" s="136"/>
      <c r="P19" s="44"/>
    </row>
    <row r="20" spans="1:16">
      <c r="N20" s="137"/>
      <c r="O20" s="136"/>
      <c r="P20" s="44"/>
    </row>
    <row r="21" spans="1:16">
      <c r="A21" s="170" t="s">
        <v>248</v>
      </c>
      <c r="B21" s="170"/>
      <c r="C21" s="170"/>
      <c r="D21" t="s">
        <v>226</v>
      </c>
      <c r="G21" s="170" t="s">
        <v>249</v>
      </c>
      <c r="H21" s="170"/>
      <c r="I21" s="170"/>
      <c r="J21" t="s">
        <v>226</v>
      </c>
    </row>
    <row r="22" spans="1:16">
      <c r="A22" t="s">
        <v>55</v>
      </c>
      <c r="B22" t="s">
        <v>250</v>
      </c>
      <c r="C22" t="s">
        <v>251</v>
      </c>
      <c r="D22" t="s">
        <v>248</v>
      </c>
      <c r="G22" t="s">
        <v>55</v>
      </c>
      <c r="H22" t="s">
        <v>252</v>
      </c>
      <c r="I22" t="s">
        <v>205</v>
      </c>
      <c r="J22" t="s">
        <v>249</v>
      </c>
      <c r="M22" s="170"/>
      <c r="N22" s="170"/>
      <c r="O22" s="170"/>
    </row>
    <row r="23" spans="1:16">
      <c r="A23">
        <v>2012</v>
      </c>
      <c r="B23" s="136">
        <v>5452</v>
      </c>
      <c r="C23" s="136">
        <v>34812</v>
      </c>
      <c r="D23" s="140">
        <f>(B23/C23)*360</f>
        <v>56.380558428128232</v>
      </c>
      <c r="G23">
        <v>2012</v>
      </c>
      <c r="H23" s="137">
        <v>4853</v>
      </c>
      <c r="I23" s="136">
        <v>21538</v>
      </c>
      <c r="J23" s="140">
        <f>(H23/I23)*360</f>
        <v>81.116166775002327</v>
      </c>
    </row>
    <row r="24" spans="1:16">
      <c r="A24">
        <v>2013</v>
      </c>
      <c r="B24" s="136">
        <v>6047</v>
      </c>
      <c r="C24" s="136">
        <v>28998</v>
      </c>
      <c r="D24" s="140">
        <f>(B24/C24)*360</f>
        <v>75.071384233395406</v>
      </c>
      <c r="G24">
        <v>2013</v>
      </c>
      <c r="H24" s="137">
        <v>5180</v>
      </c>
      <c r="I24" s="136">
        <v>22548</v>
      </c>
      <c r="J24" s="140">
        <f>(H24/I24)*360</f>
        <v>82.70356572645025</v>
      </c>
      <c r="N24" s="137"/>
      <c r="O24" s="136"/>
      <c r="P24" s="44"/>
    </row>
    <row r="25" spans="1:16">
      <c r="A25">
        <v>2014</v>
      </c>
      <c r="B25" s="136">
        <v>5238</v>
      </c>
      <c r="C25" s="136">
        <v>28406</v>
      </c>
      <c r="D25" s="140">
        <f>(B25/C25)*360</f>
        <v>66.383158487643456</v>
      </c>
      <c r="G25">
        <v>2014</v>
      </c>
      <c r="H25" s="137">
        <v>3786</v>
      </c>
      <c r="I25" s="136">
        <v>17023</v>
      </c>
      <c r="J25" s="140">
        <f>(H25/I25)*360</f>
        <v>80.065793338424484</v>
      </c>
      <c r="N25" s="137"/>
      <c r="O25" s="136"/>
      <c r="P25" s="44"/>
    </row>
    <row r="26" spans="1:16">
      <c r="A26">
        <v>2015</v>
      </c>
      <c r="B26" s="136">
        <v>4643</v>
      </c>
      <c r="C26" s="136">
        <v>25130</v>
      </c>
      <c r="D26" s="140">
        <f>(B26/C26)*360</f>
        <v>66.513330680461607</v>
      </c>
      <c r="G26">
        <v>2015</v>
      </c>
      <c r="H26" s="137">
        <v>3398</v>
      </c>
      <c r="I26" s="136">
        <v>15112</v>
      </c>
      <c r="J26" s="140">
        <f>(H26/I26)*360</f>
        <v>80.947591318157748</v>
      </c>
      <c r="N26" s="137"/>
      <c r="O26" s="136"/>
      <c r="P26" s="44"/>
    </row>
    <row r="27" spans="1:16">
      <c r="A27">
        <v>2016</v>
      </c>
      <c r="B27" s="136">
        <v>4971</v>
      </c>
      <c r="C27" s="136">
        <v>24594</v>
      </c>
      <c r="D27" s="140">
        <f>(B27/C27)*360</f>
        <v>72.764088802146873</v>
      </c>
      <c r="G27">
        <v>2016</v>
      </c>
      <c r="H27" s="137">
        <v>3705</v>
      </c>
      <c r="I27" s="136">
        <v>14469</v>
      </c>
      <c r="J27" s="140">
        <f>(H27/I27)*360</f>
        <v>92.183288409703508</v>
      </c>
      <c r="N27" s="137"/>
      <c r="O27" s="136"/>
      <c r="P27" s="44"/>
    </row>
    <row r="28" spans="1:16">
      <c r="N28" s="137"/>
      <c r="O28" s="136"/>
      <c r="P28" s="44"/>
    </row>
    <row r="29" spans="1:16">
      <c r="N29" s="137"/>
      <c r="O29" s="136"/>
      <c r="P29" s="44"/>
    </row>
  </sheetData>
  <mergeCells count="9">
    <mergeCell ref="A21:C21"/>
    <mergeCell ref="G21:I21"/>
    <mergeCell ref="M22:O22"/>
    <mergeCell ref="A2:C2"/>
    <mergeCell ref="G2:I2"/>
    <mergeCell ref="M2:O2"/>
    <mergeCell ref="A13:C13"/>
    <mergeCell ref="G13:I13"/>
    <mergeCell ref="M13:O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A69A-D328-4431-9CFD-F3BE696947A3}">
  <dimension ref="A3:N41"/>
  <sheetViews>
    <sheetView workbookViewId="0">
      <selection activeCell="C29" sqref="C29"/>
    </sheetView>
  </sheetViews>
  <sheetFormatPr defaultRowHeight="14.4"/>
  <cols>
    <col min="1" max="1" width="37.77734375" customWidth="1"/>
    <col min="14" max="14" width="10.88671875" bestFit="1" customWidth="1"/>
  </cols>
  <sheetData>
    <row r="3" spans="1:6">
      <c r="A3" s="19" t="s">
        <v>20</v>
      </c>
      <c r="B3" s="19">
        <v>2016</v>
      </c>
      <c r="C3" s="19">
        <v>2015</v>
      </c>
      <c r="D3" s="19">
        <v>2014</v>
      </c>
      <c r="E3" s="19">
        <v>2013</v>
      </c>
      <c r="F3" s="19">
        <v>2012</v>
      </c>
    </row>
    <row r="4" spans="1:6">
      <c r="A4" s="14" t="s">
        <v>21</v>
      </c>
      <c r="B4" s="14"/>
      <c r="C4" s="14"/>
      <c r="D4" s="14"/>
      <c r="E4" s="14"/>
      <c r="F4" s="14"/>
    </row>
    <row r="5" spans="1:6">
      <c r="A5" s="16" t="s">
        <v>22</v>
      </c>
      <c r="B5" s="17">
        <v>5825</v>
      </c>
      <c r="C5" s="18">
        <v>5953</v>
      </c>
      <c r="D5" s="14">
        <v>6401</v>
      </c>
      <c r="E5" s="14">
        <v>6596</v>
      </c>
      <c r="F5" s="14">
        <v>5814</v>
      </c>
    </row>
    <row r="6" spans="1:6">
      <c r="A6" s="16" t="s">
        <v>23</v>
      </c>
      <c r="B6" s="18">
        <v>2162</v>
      </c>
      <c r="C6" s="18">
        <v>2276</v>
      </c>
      <c r="D6" s="14">
        <v>2102</v>
      </c>
      <c r="E6" s="14">
        <v>1653</v>
      </c>
      <c r="F6" s="14">
        <v>1771</v>
      </c>
    </row>
    <row r="7" spans="1:6">
      <c r="A7" s="16" t="s">
        <v>24</v>
      </c>
      <c r="B7" s="14">
        <v>440</v>
      </c>
      <c r="C7" s="14">
        <v>523</v>
      </c>
      <c r="D7" s="14">
        <v>665</v>
      </c>
      <c r="E7" s="14">
        <v>695</v>
      </c>
      <c r="F7" s="14">
        <v>779</v>
      </c>
    </row>
    <row r="8" spans="1:6">
      <c r="A8" s="16" t="s">
        <v>25</v>
      </c>
      <c r="B8" s="14">
        <v>801</v>
      </c>
      <c r="C8" s="14">
        <v>816</v>
      </c>
      <c r="D8" s="14">
        <v>867</v>
      </c>
      <c r="E8" s="14">
        <v>821</v>
      </c>
      <c r="F8" s="14">
        <v>851</v>
      </c>
    </row>
    <row r="9" spans="1:6">
      <c r="A9" s="16" t="s">
        <v>26</v>
      </c>
      <c r="B9" s="14">
        <v>760</v>
      </c>
      <c r="C9" s="14">
        <v>675</v>
      </c>
      <c r="D9" s="14">
        <v>705</v>
      </c>
      <c r="E9" s="14">
        <v>575</v>
      </c>
      <c r="F9" s="14">
        <v>574</v>
      </c>
    </row>
    <row r="10" spans="1:6">
      <c r="A10" s="15" t="s">
        <v>27</v>
      </c>
      <c r="B10" s="12">
        <v>9988</v>
      </c>
      <c r="C10" s="12">
        <v>10243</v>
      </c>
      <c r="D10" s="12">
        <v>10740</v>
      </c>
      <c r="E10" s="12">
        <v>10340</v>
      </c>
      <c r="F10" s="12">
        <v>9789</v>
      </c>
    </row>
    <row r="11" spans="1:6" s="22" customFormat="1" ht="3" customHeight="1"/>
    <row r="12" spans="1:6">
      <c r="A12" s="19" t="s">
        <v>28</v>
      </c>
      <c r="B12" s="14"/>
      <c r="C12" s="14"/>
      <c r="D12" s="14"/>
      <c r="E12" s="14"/>
      <c r="F12" s="14"/>
    </row>
    <row r="13" spans="1:6">
      <c r="A13" s="14" t="s">
        <v>21</v>
      </c>
      <c r="B13" s="14"/>
      <c r="C13" s="14"/>
      <c r="D13" s="14"/>
      <c r="E13" s="14"/>
      <c r="F13" s="14"/>
    </row>
    <row r="14" spans="1:6">
      <c r="A14" s="14" t="s">
        <v>29</v>
      </c>
      <c r="B14" s="14">
        <v>3514</v>
      </c>
      <c r="C14" s="14">
        <v>4758</v>
      </c>
      <c r="D14" s="14">
        <v>5115</v>
      </c>
      <c r="E14" s="14">
        <v>4521</v>
      </c>
      <c r="F14" s="14">
        <v>3715</v>
      </c>
    </row>
    <row r="15" spans="1:6" s="20" customFormat="1" ht="13.2" customHeight="1">
      <c r="A15" s="15" t="s">
        <v>27</v>
      </c>
      <c r="B15" s="21">
        <v>3514</v>
      </c>
      <c r="C15" s="21">
        <v>4758</v>
      </c>
      <c r="D15" s="21">
        <v>5115</v>
      </c>
      <c r="E15" s="21">
        <v>4521</v>
      </c>
      <c r="F15" s="21">
        <v>3715</v>
      </c>
    </row>
    <row r="18" spans="1:14">
      <c r="B18">
        <f>SUM(B10+B15)</f>
        <v>13502</v>
      </c>
      <c r="C18">
        <f>SUM(C10+C15)</f>
        <v>15001</v>
      </c>
      <c r="D18">
        <f>SUM(D10+D15)</f>
        <v>15855</v>
      </c>
      <c r="E18">
        <f>SUM(E10+E15)</f>
        <v>14861</v>
      </c>
      <c r="F18">
        <f>SUM(F10+F15)</f>
        <v>13504</v>
      </c>
    </row>
    <row r="20" spans="1:14" ht="15" thickBot="1"/>
    <row r="21" spans="1:14" ht="30.6" thickBot="1">
      <c r="A21" s="11" t="s">
        <v>33</v>
      </c>
      <c r="H21" s="23" t="s">
        <v>2</v>
      </c>
      <c r="I21" s="24"/>
      <c r="J21" s="24"/>
      <c r="K21" s="24"/>
      <c r="L21" s="24"/>
      <c r="M21" s="24"/>
      <c r="N21" s="25"/>
    </row>
    <row r="22" spans="1:14" ht="23.4" thickBot="1">
      <c r="A22" s="32" t="s">
        <v>34</v>
      </c>
      <c r="B22" s="33">
        <f>(M23-N23)/N23</f>
        <v>0.14227711047200137</v>
      </c>
      <c r="H22" s="26"/>
      <c r="I22" s="27">
        <v>2016</v>
      </c>
      <c r="J22" s="27">
        <v>2015</v>
      </c>
      <c r="K22" s="27">
        <v>2014</v>
      </c>
      <c r="L22" s="27">
        <v>2013</v>
      </c>
      <c r="M22" s="27">
        <v>2012</v>
      </c>
      <c r="N22" s="34">
        <v>2011</v>
      </c>
    </row>
    <row r="23" spans="1:14" ht="15" thickBot="1">
      <c r="A23" s="11" t="s">
        <v>35</v>
      </c>
      <c r="B23" s="33">
        <f>(L23-M23)/M23</f>
        <v>0.10048874407582939</v>
      </c>
      <c r="H23" s="28" t="s">
        <v>30</v>
      </c>
      <c r="I23" s="29">
        <v>13502</v>
      </c>
      <c r="J23" s="29">
        <v>15001</v>
      </c>
      <c r="K23" s="29">
        <v>15855</v>
      </c>
      <c r="L23" s="29">
        <v>14861</v>
      </c>
      <c r="M23" s="29">
        <v>13504</v>
      </c>
      <c r="N23" s="35">
        <v>11822</v>
      </c>
    </row>
    <row r="24" spans="1:14" ht="21" customHeight="1" thickBot="1">
      <c r="A24" s="11" t="s">
        <v>37</v>
      </c>
      <c r="B24" s="33">
        <f>(K23-L23)/L23</f>
        <v>6.6886481394253419E-2</v>
      </c>
      <c r="H24" s="23" t="s">
        <v>31</v>
      </c>
      <c r="I24" s="30">
        <v>-6485</v>
      </c>
      <c r="J24" s="30">
        <v>-6819</v>
      </c>
      <c r="K24" s="30">
        <v>-7281</v>
      </c>
      <c r="L24" s="30">
        <v>-7208</v>
      </c>
      <c r="M24" s="30">
        <v>-6459</v>
      </c>
      <c r="N24" s="25"/>
    </row>
    <row r="25" spans="1:14" ht="22.8" customHeight="1" thickBot="1">
      <c r="A25" s="11" t="s">
        <v>36</v>
      </c>
      <c r="B25" s="33">
        <f>(J23-K23)/K23</f>
        <v>-5.3863134657836646E-2</v>
      </c>
      <c r="H25" s="23" t="s">
        <v>32</v>
      </c>
      <c r="I25" s="30">
        <v>7017</v>
      </c>
      <c r="J25" s="30">
        <v>8182</v>
      </c>
      <c r="K25" s="30">
        <v>8574</v>
      </c>
      <c r="L25" s="30">
        <v>7653</v>
      </c>
      <c r="M25" s="30">
        <v>7045</v>
      </c>
      <c r="N25" s="25"/>
    </row>
    <row r="26" spans="1:14" ht="19.8" customHeight="1" thickBot="1">
      <c r="A26" s="11" t="s">
        <v>38</v>
      </c>
      <c r="B26" s="33">
        <f>(I23-J23)/J23</f>
        <v>-9.9926671555229649E-2</v>
      </c>
      <c r="H26" s="25"/>
      <c r="I26" s="31"/>
      <c r="J26" s="31"/>
      <c r="K26" s="31"/>
      <c r="L26" s="31"/>
      <c r="M26" s="31"/>
      <c r="N26" s="31"/>
    </row>
    <row r="27" spans="1:14" ht="23.4" thickBot="1">
      <c r="H27" s="25"/>
      <c r="I27" s="31"/>
      <c r="J27" s="31"/>
      <c r="K27" s="31"/>
      <c r="L27" s="31"/>
      <c r="M27" s="31"/>
      <c r="N27" s="31"/>
    </row>
    <row r="28" spans="1:14" ht="23.4" thickBot="1">
      <c r="H28" s="25"/>
      <c r="I28" s="31"/>
      <c r="J28" s="31"/>
      <c r="K28" s="31"/>
      <c r="L28" s="31"/>
      <c r="M28" s="31"/>
      <c r="N28" s="31"/>
    </row>
    <row r="29" spans="1:14" ht="23.4" thickBot="1">
      <c r="H29" s="25"/>
      <c r="I29" s="31"/>
      <c r="J29" s="31"/>
      <c r="K29" s="31"/>
      <c r="L29" s="31"/>
      <c r="M29" s="31"/>
      <c r="N29" s="31"/>
    </row>
    <row r="30" spans="1:14" ht="23.4" thickBot="1">
      <c r="H30" s="25"/>
      <c r="I30" s="31"/>
      <c r="J30" s="31"/>
      <c r="K30" s="31"/>
      <c r="L30" s="31"/>
      <c r="M30" s="31"/>
      <c r="N30" s="31"/>
    </row>
    <row r="31" spans="1:14" ht="23.4" thickBot="1">
      <c r="H31" s="25"/>
      <c r="I31" s="31"/>
      <c r="J31" s="31"/>
      <c r="K31" s="31"/>
      <c r="L31" s="31"/>
      <c r="M31" s="31"/>
      <c r="N31" s="31"/>
    </row>
    <row r="32" spans="1:14" ht="23.4" thickBot="1">
      <c r="H32" s="25"/>
      <c r="I32" s="31"/>
      <c r="J32" s="31"/>
      <c r="K32" s="31"/>
      <c r="L32" s="31"/>
      <c r="M32" s="31"/>
      <c r="N32" s="31"/>
    </row>
    <row r="33" spans="8:14" ht="23.4" thickBot="1">
      <c r="H33" s="25"/>
      <c r="I33" s="31"/>
      <c r="J33" s="31"/>
      <c r="K33" s="31"/>
      <c r="L33" s="31"/>
      <c r="M33" s="31"/>
      <c r="N33" s="31"/>
    </row>
    <row r="34" spans="8:14" ht="23.4" thickBot="1">
      <c r="H34" s="25"/>
      <c r="I34" s="31"/>
      <c r="J34" s="31"/>
      <c r="K34" s="31"/>
      <c r="L34" s="31"/>
      <c r="M34" s="31"/>
      <c r="N34" s="31"/>
    </row>
    <row r="35" spans="8:14" ht="23.4" thickBot="1">
      <c r="H35" s="25"/>
      <c r="I35" s="31"/>
      <c r="J35" s="31"/>
      <c r="K35" s="31"/>
      <c r="L35" s="31"/>
      <c r="M35" s="31"/>
      <c r="N35" s="31"/>
    </row>
    <row r="36" spans="8:14" ht="23.4" thickBot="1">
      <c r="H36" s="25"/>
      <c r="I36" s="31"/>
      <c r="J36" s="31"/>
      <c r="K36" s="31"/>
      <c r="L36" s="31"/>
      <c r="M36" s="31"/>
      <c r="N36" s="31"/>
    </row>
    <row r="37" spans="8:14" ht="23.4" thickBot="1">
      <c r="H37" s="25"/>
      <c r="I37" s="31"/>
      <c r="J37" s="31"/>
      <c r="K37" s="31"/>
      <c r="L37" s="31"/>
      <c r="M37" s="31"/>
      <c r="N37" s="31"/>
    </row>
    <row r="38" spans="8:14" ht="23.4" thickBot="1">
      <c r="H38" s="25"/>
      <c r="I38" s="31"/>
      <c r="J38" s="31"/>
      <c r="K38" s="31"/>
      <c r="L38" s="31"/>
      <c r="M38" s="31"/>
      <c r="N38" s="31"/>
    </row>
    <row r="39" spans="8:14" ht="23.4" thickBot="1">
      <c r="H39" s="25"/>
      <c r="I39" s="31"/>
      <c r="J39" s="31"/>
      <c r="K39" s="31"/>
      <c r="L39" s="31"/>
      <c r="M39" s="31"/>
      <c r="N39" s="31"/>
    </row>
    <row r="40" spans="8:14" ht="23.4" thickBot="1">
      <c r="H40" s="25"/>
      <c r="I40" s="31"/>
      <c r="J40" s="31"/>
      <c r="K40" s="31"/>
      <c r="L40" s="31"/>
      <c r="M40" s="31"/>
      <c r="N40" s="31"/>
    </row>
    <row r="41" spans="8:14" ht="23.4" thickBot="1">
      <c r="H41" s="25"/>
      <c r="I41" s="31"/>
      <c r="J41" s="31"/>
      <c r="K41" s="31"/>
      <c r="L41" s="31"/>
      <c r="M41" s="31"/>
      <c r="N41" s="3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5C290-2331-4800-AC40-E43E6FE32256}">
  <dimension ref="A1:BT63"/>
  <sheetViews>
    <sheetView topLeftCell="AC1" zoomScale="70" zoomScaleNormal="70" workbookViewId="0">
      <selection activeCell="E37" sqref="E37"/>
    </sheetView>
  </sheetViews>
  <sheetFormatPr defaultRowHeight="14.4"/>
  <cols>
    <col min="1" max="1" width="43.33203125" customWidth="1"/>
    <col min="2" max="2" width="16.33203125" customWidth="1"/>
    <col min="3" max="3" width="16.5546875" customWidth="1"/>
    <col min="4" max="4" width="15.77734375" customWidth="1"/>
    <col min="5" max="5" width="17" customWidth="1"/>
    <col min="6" max="6" width="12.77734375" customWidth="1"/>
    <col min="7" max="7" width="13.77734375" customWidth="1"/>
    <col min="8" max="8" width="16.77734375" customWidth="1"/>
    <col min="9" max="9" width="14.33203125" customWidth="1"/>
    <col min="10" max="10" width="12.77734375" customWidth="1"/>
    <col min="12" max="12" width="25.6640625" customWidth="1"/>
    <col min="13" max="13" width="18.33203125" customWidth="1"/>
    <col min="14" max="14" width="21.5546875" customWidth="1"/>
    <col min="15" max="15" width="25.21875" customWidth="1"/>
    <col min="16" max="16" width="23.77734375" customWidth="1"/>
    <col min="17" max="17" width="8.44140625" customWidth="1"/>
    <col min="18" max="18" width="2.77734375" style="52" customWidth="1"/>
    <col min="20" max="20" width="66.77734375" customWidth="1"/>
    <col min="21" max="21" width="17.33203125" customWidth="1"/>
    <col min="22" max="22" width="19" customWidth="1"/>
    <col min="23" max="23" width="16.33203125" customWidth="1"/>
    <col min="24" max="24" width="18.44140625" customWidth="1"/>
    <col min="25" max="25" width="18.5546875" customWidth="1"/>
    <col min="26" max="26" width="17.33203125" customWidth="1"/>
    <col min="27" max="27" width="16.5546875" customWidth="1"/>
    <col min="28" max="28" width="17.77734375" customWidth="1"/>
    <col min="29" max="29" width="14.88671875" customWidth="1"/>
    <col min="30" max="30" width="15.6640625" customWidth="1"/>
    <col min="31" max="31" width="17.21875" customWidth="1"/>
    <col min="32" max="32" width="22.44140625" customWidth="1"/>
    <col min="33" max="33" width="25.5546875" customWidth="1"/>
    <col min="34" max="34" width="17.44140625" customWidth="1"/>
    <col min="35" max="35" width="17.21875" customWidth="1"/>
    <col min="36" max="36" width="13.6640625" customWidth="1"/>
    <col min="46" max="46" width="4.33203125" style="22" customWidth="1"/>
    <col min="49" max="49" width="57.88671875" customWidth="1"/>
    <col min="50" max="50" width="17.44140625" customWidth="1"/>
    <col min="54" max="54" width="64.77734375" customWidth="1"/>
    <col min="55" max="55" width="56.21875" customWidth="1"/>
    <col min="56" max="56" width="18.109375" customWidth="1"/>
    <col min="57" max="57" width="20.21875" customWidth="1"/>
    <col min="58" max="58" width="20.88671875" customWidth="1"/>
    <col min="59" max="59" width="21.21875" customWidth="1"/>
    <col min="60" max="60" width="20.33203125" customWidth="1"/>
  </cols>
  <sheetData>
    <row r="1" spans="1:72" ht="28.8">
      <c r="A1" s="1" t="s">
        <v>0</v>
      </c>
      <c r="B1" s="1"/>
      <c r="C1" s="1"/>
      <c r="D1" s="1"/>
    </row>
    <row r="2" spans="1:72" ht="15" thickBot="1">
      <c r="A2" t="s">
        <v>2</v>
      </c>
      <c r="T2" s="59" t="s">
        <v>89</v>
      </c>
      <c r="U2" s="141" t="s">
        <v>258</v>
      </c>
      <c r="V2" s="141" t="s">
        <v>257</v>
      </c>
      <c r="W2" s="141" t="s">
        <v>256</v>
      </c>
      <c r="X2" s="72" t="s">
        <v>119</v>
      </c>
      <c r="Y2" s="72" t="s">
        <v>121</v>
      </c>
      <c r="Z2" s="72" t="s">
        <v>123</v>
      </c>
      <c r="AA2" s="51">
        <v>2013</v>
      </c>
      <c r="AB2" s="51">
        <v>2012</v>
      </c>
    </row>
    <row r="3" spans="1:72" ht="41.4" customHeight="1" thickBot="1">
      <c r="A3" s="57" t="s">
        <v>87</v>
      </c>
      <c r="B3" s="57" t="s">
        <v>258</v>
      </c>
      <c r="C3" s="57" t="s">
        <v>257</v>
      </c>
      <c r="D3" s="57" t="s">
        <v>256</v>
      </c>
      <c r="E3" s="57">
        <v>2016</v>
      </c>
      <c r="F3" s="57">
        <v>2015</v>
      </c>
      <c r="G3" s="57">
        <v>2014</v>
      </c>
      <c r="H3" s="57">
        <v>2013</v>
      </c>
      <c r="I3" s="57">
        <v>2012</v>
      </c>
      <c r="J3" s="110">
        <v>2011</v>
      </c>
      <c r="K3" t="s">
        <v>88</v>
      </c>
      <c r="L3" s="5" t="s">
        <v>3</v>
      </c>
      <c r="M3" s="5" t="s">
        <v>4</v>
      </c>
      <c r="N3" s="5" t="s">
        <v>5</v>
      </c>
      <c r="O3" s="5" t="s">
        <v>8</v>
      </c>
      <c r="P3" s="5" t="s">
        <v>10</v>
      </c>
      <c r="T3" s="60" t="s">
        <v>90</v>
      </c>
      <c r="U3" s="142"/>
      <c r="V3" s="142"/>
      <c r="W3" s="142"/>
      <c r="X3" s="73">
        <v>1587</v>
      </c>
      <c r="Y3" s="73">
        <v>615</v>
      </c>
      <c r="Z3" s="73">
        <v>233</v>
      </c>
      <c r="AA3" s="73">
        <v>51</v>
      </c>
      <c r="AB3" s="73">
        <v>36</v>
      </c>
      <c r="BC3" s="83"/>
      <c r="BD3" s="91">
        <v>2016</v>
      </c>
      <c r="BE3" s="88">
        <v>2015</v>
      </c>
      <c r="BF3" s="88">
        <v>2014</v>
      </c>
      <c r="BG3" s="88">
        <v>2013</v>
      </c>
      <c r="BH3" s="88">
        <v>2012</v>
      </c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</row>
    <row r="4" spans="1:72" ht="20.399999999999999" customHeight="1">
      <c r="A4" s="5" t="s">
        <v>3</v>
      </c>
      <c r="B4" s="5"/>
      <c r="C4" s="5"/>
      <c r="D4" s="5"/>
      <c r="E4" s="6">
        <v>1676</v>
      </c>
      <c r="F4" s="6">
        <v>3701</v>
      </c>
      <c r="G4" s="6">
        <v>2367</v>
      </c>
      <c r="H4" s="6">
        <v>3668</v>
      </c>
      <c r="I4" s="6">
        <v>3283</v>
      </c>
      <c r="K4" s="58">
        <v>2012</v>
      </c>
      <c r="L4" s="6">
        <v>3283</v>
      </c>
      <c r="M4" s="6">
        <v>302</v>
      </c>
      <c r="N4" s="6">
        <v>1897</v>
      </c>
      <c r="O4" s="6">
        <v>2839</v>
      </c>
      <c r="P4" s="6">
        <v>183</v>
      </c>
      <c r="T4" s="60" t="s">
        <v>91</v>
      </c>
      <c r="U4" s="142"/>
      <c r="V4" s="142"/>
      <c r="W4" s="142"/>
      <c r="X4" s="73">
        <v>1006</v>
      </c>
      <c r="Y4" s="73">
        <v>836</v>
      </c>
      <c r="Z4" s="73">
        <v>1111</v>
      </c>
      <c r="AA4" s="73">
        <v>995</v>
      </c>
      <c r="AB4" s="73">
        <v>794</v>
      </c>
      <c r="AE4" t="s">
        <v>88</v>
      </c>
      <c r="AF4" s="60" t="s">
        <v>130</v>
      </c>
      <c r="AG4" s="11" t="s">
        <v>131</v>
      </c>
      <c r="AH4" s="11"/>
      <c r="AI4" s="11"/>
      <c r="AV4" s="11" t="s">
        <v>135</v>
      </c>
      <c r="AW4" s="11" t="s">
        <v>183</v>
      </c>
      <c r="AX4" s="11" t="s">
        <v>184</v>
      </c>
      <c r="BC4" s="83"/>
      <c r="BD4" s="92" t="s">
        <v>185</v>
      </c>
      <c r="BE4" s="89" t="s">
        <v>185</v>
      </c>
      <c r="BF4" s="89" t="s">
        <v>185</v>
      </c>
      <c r="BG4" s="89" t="s">
        <v>185</v>
      </c>
      <c r="BH4" s="89" t="s">
        <v>185</v>
      </c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</row>
    <row r="5" spans="1:72" ht="19.8" customHeight="1">
      <c r="A5" s="5" t="s">
        <v>4</v>
      </c>
      <c r="B5" s="5"/>
      <c r="C5" s="5"/>
      <c r="D5" s="5"/>
      <c r="E5" s="6">
        <v>60</v>
      </c>
      <c r="F5" s="6">
        <v>47</v>
      </c>
      <c r="G5" s="6">
        <v>40</v>
      </c>
      <c r="H5" s="6">
        <v>254</v>
      </c>
      <c r="I5" s="6">
        <v>302</v>
      </c>
      <c r="K5" s="58">
        <v>2013</v>
      </c>
      <c r="L5" s="6">
        <v>3668</v>
      </c>
      <c r="M5" s="6">
        <v>254</v>
      </c>
      <c r="N5" s="6">
        <v>1715</v>
      </c>
      <c r="O5" s="6">
        <v>2947</v>
      </c>
      <c r="P5" s="6">
        <v>166</v>
      </c>
      <c r="T5" s="60" t="s">
        <v>92</v>
      </c>
      <c r="U5" s="142"/>
      <c r="V5" s="142"/>
      <c r="W5" s="142"/>
      <c r="X5" s="73">
        <v>41</v>
      </c>
      <c r="Y5" s="73">
        <v>234</v>
      </c>
      <c r="Z5" s="73">
        <v>99</v>
      </c>
      <c r="AA5" s="73">
        <v>91</v>
      </c>
      <c r="AB5" s="73">
        <v>75</v>
      </c>
      <c r="AE5" s="58">
        <v>2012</v>
      </c>
      <c r="AF5" s="74">
        <v>4221</v>
      </c>
      <c r="AG5">
        <v>3967</v>
      </c>
      <c r="AV5">
        <v>2012</v>
      </c>
      <c r="AW5">
        <v>711</v>
      </c>
      <c r="AX5" s="49">
        <f>(3283-2572)/2572</f>
        <v>0.2764385692068429</v>
      </c>
      <c r="BC5" s="84" t="s">
        <v>136</v>
      </c>
      <c r="BD5" s="93"/>
      <c r="BE5" s="90"/>
      <c r="BF5" s="90"/>
      <c r="BG5" s="90"/>
      <c r="BH5" s="90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</row>
    <row r="6" spans="1:72" ht="18.600000000000001" customHeight="1">
      <c r="A6" s="5" t="s">
        <v>5</v>
      </c>
      <c r="B6" s="5"/>
      <c r="C6" s="5"/>
      <c r="D6" s="5"/>
      <c r="E6" s="6">
        <v>1926</v>
      </c>
      <c r="F6" s="6">
        <v>1636</v>
      </c>
      <c r="G6" s="6">
        <v>2014</v>
      </c>
      <c r="H6" s="6">
        <v>1715</v>
      </c>
      <c r="I6" s="6">
        <v>1897</v>
      </c>
      <c r="K6" s="58">
        <v>2014</v>
      </c>
      <c r="L6" s="6">
        <v>2367</v>
      </c>
      <c r="M6" s="6">
        <v>40</v>
      </c>
      <c r="N6" s="6">
        <v>2014</v>
      </c>
      <c r="O6" s="6">
        <v>3597</v>
      </c>
      <c r="P6" s="6">
        <v>205</v>
      </c>
      <c r="T6" s="60" t="s">
        <v>93</v>
      </c>
      <c r="U6" s="142"/>
      <c r="V6" s="142"/>
      <c r="W6" s="142"/>
      <c r="X6" s="73">
        <v>239</v>
      </c>
      <c r="Y6" s="73">
        <v>304</v>
      </c>
      <c r="Z6" s="73">
        <v>500</v>
      </c>
      <c r="AA6" s="73">
        <v>492</v>
      </c>
      <c r="AB6" s="73">
        <v>546</v>
      </c>
      <c r="AE6" s="58">
        <v>2013</v>
      </c>
      <c r="AF6">
        <v>4336</v>
      </c>
      <c r="AG6">
        <v>3600</v>
      </c>
      <c r="AV6" s="58">
        <v>2013</v>
      </c>
      <c r="AW6">
        <v>385</v>
      </c>
      <c r="AX6" s="49">
        <f>(3668-3283)/3283</f>
        <v>0.11727078891257996</v>
      </c>
      <c r="BC6" s="85" t="s">
        <v>137</v>
      </c>
      <c r="BD6" s="93">
        <v>1313</v>
      </c>
      <c r="BE6" s="90">
        <v>2325</v>
      </c>
      <c r="BF6" s="90">
        <v>2762</v>
      </c>
      <c r="BG6" s="90">
        <v>2525</v>
      </c>
      <c r="BH6" s="90">
        <v>2093</v>
      </c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</row>
    <row r="7" spans="1:72" ht="16.2" customHeight="1">
      <c r="A7" s="5" t="s">
        <v>6</v>
      </c>
      <c r="B7" s="5"/>
      <c r="C7" s="5"/>
      <c r="D7" s="5"/>
      <c r="E7" s="6">
        <v>755</v>
      </c>
      <c r="F7" s="6">
        <v>803</v>
      </c>
      <c r="G7" s="6">
        <v>817</v>
      </c>
      <c r="H7" s="6">
        <v>748</v>
      </c>
      <c r="I7" s="6">
        <v>620</v>
      </c>
      <c r="K7" s="58">
        <v>2015</v>
      </c>
      <c r="L7" s="6">
        <v>3701</v>
      </c>
      <c r="M7" s="6">
        <v>47</v>
      </c>
      <c r="N7" s="6">
        <v>1636</v>
      </c>
      <c r="O7" s="6">
        <v>3496</v>
      </c>
      <c r="P7" s="6">
        <v>199</v>
      </c>
      <c r="T7" s="60" t="s">
        <v>94</v>
      </c>
      <c r="U7" s="142"/>
      <c r="V7" s="142"/>
      <c r="W7" s="142"/>
      <c r="X7" s="73">
        <v>1650</v>
      </c>
      <c r="Y7" s="73">
        <v>1492</v>
      </c>
      <c r="Z7" s="73">
        <v>1394</v>
      </c>
      <c r="AA7" s="73">
        <v>1078</v>
      </c>
      <c r="AB7" s="73">
        <v>1281</v>
      </c>
      <c r="AE7" s="58">
        <v>2014</v>
      </c>
      <c r="AF7">
        <v>5112</v>
      </c>
      <c r="AG7">
        <v>8955</v>
      </c>
      <c r="AV7" s="58">
        <v>2014</v>
      </c>
      <c r="AW7">
        <v>-1301</v>
      </c>
      <c r="AX7" s="46">
        <f>(2367-3668)/3668</f>
        <v>-0.35468920392584513</v>
      </c>
      <c r="BC7" s="85" t="s">
        <v>138</v>
      </c>
      <c r="BD7" s="93"/>
      <c r="BE7" s="90"/>
      <c r="BF7" s="90"/>
      <c r="BG7" s="90"/>
      <c r="BH7" s="90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</row>
    <row r="8" spans="1:72" ht="18" customHeight="1">
      <c r="A8" s="5" t="s">
        <v>7</v>
      </c>
      <c r="B8" s="5"/>
      <c r="C8" s="5"/>
      <c r="D8" s="5"/>
      <c r="E8" s="6">
        <v>0</v>
      </c>
      <c r="F8" s="6">
        <v>743</v>
      </c>
      <c r="G8" s="6">
        <v>635</v>
      </c>
      <c r="H8" s="6">
        <v>579</v>
      </c>
      <c r="I8" s="6">
        <v>534</v>
      </c>
      <c r="K8" s="58">
        <v>2016</v>
      </c>
      <c r="L8" s="6">
        <v>1676</v>
      </c>
      <c r="M8" s="6">
        <v>60</v>
      </c>
      <c r="N8" s="6">
        <v>1926</v>
      </c>
      <c r="O8" s="6">
        <v>3241</v>
      </c>
      <c r="P8" s="6">
        <v>227</v>
      </c>
      <c r="T8" s="60" t="s">
        <v>95</v>
      </c>
      <c r="U8" s="142"/>
      <c r="V8" s="142"/>
      <c r="W8" s="142"/>
      <c r="X8" s="73">
        <v>568</v>
      </c>
      <c r="Y8" s="73">
        <v>370</v>
      </c>
      <c r="Z8" s="73">
        <v>438</v>
      </c>
      <c r="AA8" s="73">
        <v>517</v>
      </c>
      <c r="AB8" s="73">
        <v>396</v>
      </c>
      <c r="AE8" s="58">
        <v>2015</v>
      </c>
      <c r="AF8">
        <v>5177</v>
      </c>
      <c r="AG8">
        <v>9738</v>
      </c>
      <c r="AV8" s="58">
        <v>2015</v>
      </c>
      <c r="AW8">
        <v>1334</v>
      </c>
      <c r="AX8" s="46">
        <f>(1334)/2367</f>
        <v>0.56358259400084498</v>
      </c>
      <c r="BC8" s="85" t="s">
        <v>139</v>
      </c>
      <c r="BD8" s="93"/>
      <c r="BE8" s="90"/>
      <c r="BF8" s="90"/>
      <c r="BG8" s="90"/>
      <c r="BH8" s="90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</row>
    <row r="9" spans="1:72" ht="18" customHeight="1">
      <c r="A9" s="5" t="s">
        <v>8</v>
      </c>
      <c r="B9" s="5"/>
      <c r="C9" s="5"/>
      <c r="D9" s="5"/>
      <c r="E9" s="6">
        <v>3241</v>
      </c>
      <c r="F9" s="6">
        <v>3496</v>
      </c>
      <c r="G9" s="6">
        <v>3597</v>
      </c>
      <c r="H9" s="6">
        <v>2947</v>
      </c>
      <c r="I9" s="6">
        <v>2839</v>
      </c>
      <c r="J9" s="109">
        <v>2591</v>
      </c>
      <c r="T9" s="60" t="s">
        <v>96</v>
      </c>
      <c r="U9" s="142"/>
      <c r="V9" s="142"/>
      <c r="W9" s="142"/>
      <c r="X9" s="73">
        <v>47</v>
      </c>
      <c r="Y9" s="73">
        <v>39</v>
      </c>
      <c r="Z9" s="73">
        <v>54</v>
      </c>
      <c r="AA9" s="73">
        <v>60</v>
      </c>
      <c r="AB9" s="73">
        <v>194</v>
      </c>
      <c r="AE9" s="58">
        <v>2016</v>
      </c>
      <c r="AF9">
        <v>6729</v>
      </c>
      <c r="AG9">
        <v>8462</v>
      </c>
      <c r="AV9" s="58">
        <v>2016</v>
      </c>
      <c r="AW9">
        <v>-2025</v>
      </c>
      <c r="AX9" s="46">
        <f>-2025/3701</f>
        <v>-0.5471494190759254</v>
      </c>
      <c r="BC9" s="85" t="s">
        <v>140</v>
      </c>
      <c r="BD9" s="93">
        <v>727</v>
      </c>
      <c r="BE9" s="90">
        <v>716</v>
      </c>
      <c r="BF9" s="90">
        <v>691</v>
      </c>
      <c r="BG9" s="90">
        <v>615</v>
      </c>
      <c r="BH9" s="90">
        <v>622</v>
      </c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</row>
    <row r="10" spans="1:72" ht="18" customHeight="1">
      <c r="A10" s="5" t="s">
        <v>9</v>
      </c>
      <c r="B10" s="5"/>
      <c r="C10" s="5"/>
      <c r="D10" s="5"/>
      <c r="E10" s="6">
        <v>272</v>
      </c>
      <c r="F10" s="6">
        <v>0</v>
      </c>
      <c r="G10" s="6">
        <v>0</v>
      </c>
      <c r="H10" s="6">
        <v>0</v>
      </c>
      <c r="I10" s="6">
        <v>0</v>
      </c>
      <c r="L10" s="100" t="s">
        <v>189</v>
      </c>
      <c r="T10" s="60" t="s">
        <v>97</v>
      </c>
      <c r="U10" s="142"/>
      <c r="V10" s="142"/>
      <c r="W10" s="142"/>
      <c r="X10" s="73">
        <v>237</v>
      </c>
      <c r="Y10" s="73">
        <v>254</v>
      </c>
      <c r="Z10" s="73">
        <v>239</v>
      </c>
      <c r="AA10" s="73">
        <v>228</v>
      </c>
      <c r="AB10" s="73">
        <v>200</v>
      </c>
      <c r="BC10" s="85" t="s">
        <v>141</v>
      </c>
      <c r="BD10" s="93">
        <v>152</v>
      </c>
      <c r="BE10" s="90">
        <v>45</v>
      </c>
      <c r="BF10" s="90">
        <v>41</v>
      </c>
      <c r="BG10" s="90">
        <v>27</v>
      </c>
      <c r="BH10" s="90">
        <v>3</v>
      </c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</row>
    <row r="11" spans="1:72" ht="14.4" customHeight="1">
      <c r="A11" s="5" t="s">
        <v>10</v>
      </c>
      <c r="B11" s="5"/>
      <c r="C11" s="5"/>
      <c r="D11" s="5"/>
      <c r="E11" s="6">
        <v>227</v>
      </c>
      <c r="F11" s="6">
        <v>199</v>
      </c>
      <c r="G11" s="6">
        <v>205</v>
      </c>
      <c r="H11" s="6">
        <v>166</v>
      </c>
      <c r="I11" s="6">
        <v>183</v>
      </c>
      <c r="L11" s="58">
        <v>2012</v>
      </c>
      <c r="M11" s="58">
        <v>2013</v>
      </c>
      <c r="N11" s="58">
        <v>2014</v>
      </c>
      <c r="O11" s="58">
        <v>2015</v>
      </c>
      <c r="P11" s="58">
        <v>2016</v>
      </c>
      <c r="T11" s="60" t="s">
        <v>98</v>
      </c>
      <c r="U11" s="142"/>
      <c r="V11" s="142"/>
      <c r="W11" s="142"/>
      <c r="X11" s="73">
        <v>123</v>
      </c>
      <c r="Y11" s="73">
        <v>72</v>
      </c>
      <c r="Z11" s="73">
        <v>82</v>
      </c>
      <c r="AA11" s="73">
        <v>12</v>
      </c>
      <c r="AB11" s="73">
        <v>14</v>
      </c>
      <c r="BC11" s="85" t="s">
        <v>142</v>
      </c>
      <c r="BD11" s="93">
        <v>111</v>
      </c>
      <c r="BE11" s="90">
        <v>111</v>
      </c>
      <c r="BF11" s="90">
        <v>120</v>
      </c>
      <c r="BG11" s="90">
        <v>100</v>
      </c>
      <c r="BH11" s="90">
        <v>128</v>
      </c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</row>
    <row r="12" spans="1:72" ht="16.8" customHeight="1">
      <c r="A12" s="166" t="s">
        <v>11</v>
      </c>
      <c r="B12" s="166"/>
      <c r="C12" s="166"/>
      <c r="D12" s="166"/>
      <c r="E12" s="167">
        <v>8157</v>
      </c>
      <c r="F12" s="167">
        <v>10625</v>
      </c>
      <c r="G12" s="167">
        <v>9675</v>
      </c>
      <c r="H12" s="167">
        <v>10077</v>
      </c>
      <c r="I12" s="167">
        <v>9658</v>
      </c>
      <c r="K12" s="11" t="s">
        <v>190</v>
      </c>
      <c r="L12" s="101">
        <f>I12-I9</f>
        <v>6819</v>
      </c>
      <c r="M12" s="101">
        <f>H12-H9</f>
        <v>7130</v>
      </c>
      <c r="N12" s="101">
        <f>G12-G9</f>
        <v>6078</v>
      </c>
      <c r="O12" s="101">
        <f>F12-F9</f>
        <v>7129</v>
      </c>
      <c r="P12" s="101">
        <f>E12-E9</f>
        <v>4916</v>
      </c>
      <c r="T12" s="60" t="s">
        <v>99</v>
      </c>
      <c r="U12" s="142"/>
      <c r="V12" s="142"/>
      <c r="W12" s="142"/>
      <c r="X12" s="73">
        <v>227</v>
      </c>
      <c r="Y12" s="73">
        <v>170</v>
      </c>
      <c r="Z12" s="73">
        <v>0</v>
      </c>
      <c r="AA12" s="73">
        <v>0</v>
      </c>
      <c r="AB12" s="73">
        <v>0</v>
      </c>
      <c r="BC12" s="85" t="s">
        <v>143</v>
      </c>
      <c r="BD12" s="93">
        <v>-16</v>
      </c>
      <c r="BE12" s="90">
        <v>-44</v>
      </c>
      <c r="BF12" s="90">
        <v>-72</v>
      </c>
      <c r="BG12" s="90">
        <v>-79</v>
      </c>
      <c r="BH12" s="90">
        <v>-50</v>
      </c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</row>
    <row r="13" spans="1:72" ht="21" customHeight="1">
      <c r="A13" s="5" t="s">
        <v>12</v>
      </c>
      <c r="B13" s="5"/>
      <c r="C13" s="5"/>
      <c r="D13" s="5"/>
      <c r="E13" s="6">
        <v>5231</v>
      </c>
      <c r="F13" s="6">
        <v>4973</v>
      </c>
      <c r="G13" s="6">
        <v>5082</v>
      </c>
      <c r="H13" s="6">
        <v>4654</v>
      </c>
      <c r="I13" s="6">
        <v>4365</v>
      </c>
      <c r="L13" s="44">
        <f>L12/AB14</f>
        <v>1.6154939587775408</v>
      </c>
      <c r="M13" s="44">
        <f>M12/AA14</f>
        <v>1.6443726937269372</v>
      </c>
      <c r="N13" s="44">
        <f>N12/Z14</f>
        <v>1.1889671361502347</v>
      </c>
      <c r="O13" s="44">
        <f>O12/Y14</f>
        <v>1.3770523469190652</v>
      </c>
      <c r="P13" s="44">
        <f>P12/X14</f>
        <v>0.73056917818397982</v>
      </c>
      <c r="T13" s="60" t="s">
        <v>100</v>
      </c>
      <c r="U13" s="142"/>
      <c r="V13" s="142"/>
      <c r="W13" s="142"/>
      <c r="X13" s="73">
        <v>1004</v>
      </c>
      <c r="Y13" s="73">
        <v>791</v>
      </c>
      <c r="Z13" s="73">
        <v>962</v>
      </c>
      <c r="AA13" s="73">
        <v>812</v>
      </c>
      <c r="AB13" s="73">
        <v>685</v>
      </c>
      <c r="AF13" s="11" t="s">
        <v>55</v>
      </c>
      <c r="AG13" s="11" t="s">
        <v>133</v>
      </c>
      <c r="AH13" s="11"/>
      <c r="AI13" s="11"/>
      <c r="BC13" s="85" t="s">
        <v>144</v>
      </c>
      <c r="BD13" s="93">
        <v>97</v>
      </c>
      <c r="BE13" s="90">
        <v>-271</v>
      </c>
      <c r="BF13" s="90">
        <v>12</v>
      </c>
      <c r="BG13" s="90">
        <v>176</v>
      </c>
      <c r="BH13" s="90">
        <v>242</v>
      </c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</row>
    <row r="14" spans="1:72" ht="15" customHeight="1">
      <c r="A14" s="5" t="s">
        <v>13</v>
      </c>
      <c r="B14" s="5"/>
      <c r="C14" s="5"/>
      <c r="D14" s="5"/>
      <c r="E14" s="6">
        <v>4020</v>
      </c>
      <c r="F14" s="6">
        <v>4061</v>
      </c>
      <c r="G14" s="6">
        <v>4319</v>
      </c>
      <c r="H14" s="6">
        <v>3520</v>
      </c>
      <c r="I14" s="6">
        <v>3435</v>
      </c>
      <c r="T14" s="163" t="s">
        <v>130</v>
      </c>
      <c r="U14" s="164"/>
      <c r="V14" s="164"/>
      <c r="W14" s="164"/>
      <c r="X14" s="165">
        <f>SUM(X3:X13)</f>
        <v>6729</v>
      </c>
      <c r="Y14" s="165">
        <f>SUM(Y3:Y13)</f>
        <v>5177</v>
      </c>
      <c r="Z14" s="165">
        <f>SUM(Z3:Z13)</f>
        <v>5112</v>
      </c>
      <c r="AA14" s="165">
        <f>SUM(AA3:AA13)</f>
        <v>4336</v>
      </c>
      <c r="AB14" s="165">
        <f>SUM(AB3:AB13)</f>
        <v>4221</v>
      </c>
      <c r="AF14">
        <v>2012</v>
      </c>
      <c r="AG14" s="99">
        <f>I12/AB14</f>
        <v>2.2880833925610045</v>
      </c>
      <c r="AH14" s="99"/>
      <c r="AI14" s="99"/>
      <c r="BC14" s="85" t="s">
        <v>145</v>
      </c>
      <c r="BD14" s="93">
        <v>147</v>
      </c>
      <c r="BE14" s="90">
        <v>276</v>
      </c>
      <c r="BF14" s="90">
        <v>0</v>
      </c>
      <c r="BG14" s="90">
        <v>0</v>
      </c>
      <c r="BH14" s="90">
        <v>-10</v>
      </c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</row>
    <row r="15" spans="1:72" ht="15" customHeight="1">
      <c r="A15" s="5"/>
      <c r="B15" s="5"/>
      <c r="C15" s="5"/>
      <c r="D15" s="5"/>
      <c r="E15" s="6"/>
      <c r="F15" s="6"/>
      <c r="G15" s="6"/>
      <c r="H15" s="6"/>
      <c r="I15" s="6"/>
      <c r="T15" s="60" t="s">
        <v>259</v>
      </c>
      <c r="U15" s="142"/>
      <c r="V15" s="142"/>
      <c r="W15" s="147">
        <f>X14*(1+AC15)</f>
        <v>6729</v>
      </c>
      <c r="X15" s="146">
        <f>(X14-Y14)/Y14</f>
        <v>0.29978752173073209</v>
      </c>
      <c r="Y15" s="146">
        <f>(Y14-Z14)/Z14</f>
        <v>1.2715179968701095E-2</v>
      </c>
      <c r="Z15" s="145">
        <f>(Z14-AA14)/AA14</f>
        <v>0.17896678966789667</v>
      </c>
      <c r="AA15" s="146">
        <f>(AA14-AB14)/AB14</f>
        <v>2.724472873726605E-2</v>
      </c>
      <c r="AB15" s="145" t="e">
        <f>(AB14-AC14)/AC14</f>
        <v>#DIV/0!</v>
      </c>
      <c r="AC15" s="148"/>
      <c r="AF15" s="58">
        <v>2013</v>
      </c>
      <c r="AG15" s="99">
        <f>H12/AA14</f>
        <v>2.3240313653136533</v>
      </c>
      <c r="AH15" s="99"/>
      <c r="AI15" s="99"/>
      <c r="BC15" s="85"/>
      <c r="BD15" s="93"/>
      <c r="BE15" s="90"/>
      <c r="BF15" s="90"/>
      <c r="BG15" s="90"/>
      <c r="BH15" s="90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</row>
    <row r="16" spans="1:72" ht="20.399999999999999" customHeight="1">
      <c r="A16" s="5" t="s">
        <v>14</v>
      </c>
      <c r="B16" s="5"/>
      <c r="C16" s="5"/>
      <c r="D16" s="5"/>
      <c r="E16" s="6">
        <v>1125</v>
      </c>
      <c r="F16" s="6">
        <v>1332</v>
      </c>
      <c r="G16" s="6">
        <v>1554</v>
      </c>
      <c r="H16" s="6">
        <v>1226</v>
      </c>
      <c r="I16" s="6">
        <v>1237</v>
      </c>
      <c r="T16" s="59" t="s">
        <v>101</v>
      </c>
      <c r="U16" s="141"/>
      <c r="V16" s="141"/>
      <c r="W16" s="141"/>
      <c r="X16" s="72"/>
      <c r="Y16" s="72"/>
      <c r="Z16" s="72"/>
      <c r="AA16" s="72"/>
      <c r="AB16" s="72"/>
      <c r="AF16" s="58">
        <v>2014</v>
      </c>
      <c r="AG16" s="99">
        <f>G12/Z14</f>
        <v>1.892605633802817</v>
      </c>
      <c r="AH16" s="99"/>
      <c r="AI16" s="99"/>
      <c r="AK16" s="11" t="s">
        <v>55</v>
      </c>
      <c r="AL16" s="11" t="s">
        <v>134</v>
      </c>
      <c r="BC16" s="85" t="s">
        <v>146</v>
      </c>
      <c r="BD16" s="93">
        <v>15</v>
      </c>
      <c r="BE16" s="90">
        <v>7</v>
      </c>
      <c r="BF16" s="90">
        <v>4</v>
      </c>
      <c r="BG16" s="90">
        <v>-17</v>
      </c>
      <c r="BH16" s="90">
        <v>-19</v>
      </c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</row>
    <row r="17" spans="1:72" ht="21.6" customHeight="1">
      <c r="A17" s="5" t="s">
        <v>15</v>
      </c>
      <c r="B17" s="5"/>
      <c r="C17" s="5"/>
      <c r="D17" s="5"/>
      <c r="E17" s="6">
        <v>613</v>
      </c>
      <c r="F17" s="6">
        <v>277</v>
      </c>
      <c r="G17" s="6">
        <v>450</v>
      </c>
      <c r="H17" s="6">
        <v>454</v>
      </c>
      <c r="I17" s="6">
        <v>551</v>
      </c>
      <c r="T17" s="60" t="s">
        <v>102</v>
      </c>
      <c r="U17" s="142"/>
      <c r="V17" s="142"/>
      <c r="W17" s="142"/>
      <c r="X17" s="73">
        <v>7453</v>
      </c>
      <c r="Y17" s="73">
        <v>8429</v>
      </c>
      <c r="Z17" s="73">
        <v>7528</v>
      </c>
      <c r="AA17" s="73">
        <v>2061</v>
      </c>
      <c r="AB17" s="73">
        <v>2038</v>
      </c>
      <c r="AF17" s="58">
        <v>2015</v>
      </c>
      <c r="AG17" s="99">
        <f>F12/Y14</f>
        <v>2.0523469190650956</v>
      </c>
      <c r="AH17" s="99"/>
      <c r="AI17" s="99"/>
      <c r="AK17">
        <v>2012</v>
      </c>
      <c r="AL17">
        <v>12036</v>
      </c>
      <c r="BC17" s="85" t="s">
        <v>147</v>
      </c>
      <c r="BD17" s="93">
        <v>-181</v>
      </c>
      <c r="BE17" s="90">
        <v>-2</v>
      </c>
      <c r="BF17" s="90">
        <v>-11</v>
      </c>
      <c r="BG17" s="90">
        <v>-17</v>
      </c>
      <c r="BH17" s="90">
        <v>-4</v>
      </c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</row>
    <row r="18" spans="1:72" ht="37.200000000000003" customHeight="1">
      <c r="A18" s="5" t="s">
        <v>16</v>
      </c>
      <c r="B18" s="5"/>
      <c r="C18" s="5"/>
      <c r="D18" s="5"/>
      <c r="E18" s="6">
        <v>101</v>
      </c>
      <c r="F18" s="6">
        <v>42</v>
      </c>
      <c r="G18" s="6">
        <v>92</v>
      </c>
      <c r="H18" s="6">
        <v>237</v>
      </c>
      <c r="I18" s="6">
        <v>376</v>
      </c>
      <c r="T18" s="60" t="s">
        <v>103</v>
      </c>
      <c r="U18" s="142"/>
      <c r="V18" s="142"/>
      <c r="W18" s="142"/>
      <c r="X18" s="73">
        <v>371</v>
      </c>
      <c r="Y18" s="73">
        <v>336</v>
      </c>
      <c r="Z18" s="73">
        <v>345</v>
      </c>
      <c r="AA18" s="73">
        <v>357</v>
      </c>
      <c r="AB18" s="73">
        <v>543</v>
      </c>
      <c r="AF18" s="58">
        <v>2016</v>
      </c>
      <c r="AG18" s="99">
        <f>E12/X14</f>
        <v>1.2122157824342399</v>
      </c>
      <c r="AH18" s="99"/>
      <c r="AI18" s="99"/>
      <c r="AK18" s="58">
        <v>2013</v>
      </c>
      <c r="AL18">
        <v>12728</v>
      </c>
      <c r="BC18" s="85" t="s">
        <v>148</v>
      </c>
      <c r="BD18" s="93">
        <v>181</v>
      </c>
      <c r="BE18" s="90">
        <v>118</v>
      </c>
      <c r="BF18" s="90">
        <v>139</v>
      </c>
      <c r="BG18" s="90">
        <v>-77</v>
      </c>
      <c r="BH18" s="90">
        <v>158</v>
      </c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</row>
    <row r="19" spans="1:72" ht="52.2" customHeight="1">
      <c r="A19" s="5" t="s">
        <v>17</v>
      </c>
      <c r="B19" s="5"/>
      <c r="C19" s="5"/>
      <c r="D19" s="5"/>
      <c r="E19" s="6">
        <v>489</v>
      </c>
      <c r="F19" s="6">
        <v>610</v>
      </c>
      <c r="G19" s="6">
        <v>809</v>
      </c>
      <c r="H19" s="6">
        <v>496</v>
      </c>
      <c r="I19" s="6">
        <v>602</v>
      </c>
      <c r="T19" s="60" t="s">
        <v>104</v>
      </c>
      <c r="U19" s="142"/>
      <c r="V19" s="142"/>
      <c r="W19" s="142"/>
      <c r="X19" s="75">
        <v>35</v>
      </c>
      <c r="Y19" s="75">
        <v>47</v>
      </c>
      <c r="Z19" s="75">
        <v>47</v>
      </c>
      <c r="AA19" s="75">
        <v>138</v>
      </c>
      <c r="AB19" s="77" t="s">
        <v>126</v>
      </c>
      <c r="AH19" s="99"/>
      <c r="AI19" s="99"/>
      <c r="AK19" s="58">
        <v>2014</v>
      </c>
      <c r="AL19">
        <v>7914</v>
      </c>
      <c r="BC19" s="85" t="s">
        <v>149</v>
      </c>
      <c r="BD19" s="94"/>
      <c r="BE19" s="86"/>
      <c r="BF19" s="86"/>
      <c r="BG19" s="86"/>
      <c r="BH19" s="86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</row>
    <row r="20" spans="1:72" ht="22.2" customHeight="1">
      <c r="A20" s="7" t="s">
        <v>18</v>
      </c>
      <c r="B20" s="7"/>
      <c r="C20" s="7"/>
      <c r="D20" s="7"/>
      <c r="E20" s="8">
        <v>11579</v>
      </c>
      <c r="F20" s="8">
        <v>11295</v>
      </c>
      <c r="G20" s="8">
        <v>12306</v>
      </c>
      <c r="H20" s="8">
        <v>10587</v>
      </c>
      <c r="I20" s="8">
        <v>10566</v>
      </c>
      <c r="T20" s="60" t="s">
        <v>105</v>
      </c>
      <c r="U20" s="142"/>
      <c r="V20" s="142"/>
      <c r="W20" s="142"/>
      <c r="X20" s="75">
        <v>68</v>
      </c>
      <c r="Y20" s="75">
        <v>340</v>
      </c>
      <c r="Z20" s="75">
        <v>509</v>
      </c>
      <c r="AA20" s="75">
        <v>469</v>
      </c>
      <c r="AB20" s="77" t="s">
        <v>127</v>
      </c>
      <c r="AK20" s="58">
        <v>2015</v>
      </c>
      <c r="AL20">
        <v>7005</v>
      </c>
      <c r="BC20" s="85" t="s">
        <v>5</v>
      </c>
      <c r="BD20" s="93">
        <v>-498</v>
      </c>
      <c r="BE20" s="90">
        <v>68</v>
      </c>
      <c r="BF20" s="90">
        <v>-172</v>
      </c>
      <c r="BG20" s="90">
        <v>222</v>
      </c>
      <c r="BH20" s="90">
        <v>89</v>
      </c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</row>
    <row r="21" spans="1:72" ht="47.4" customHeight="1">
      <c r="A21" s="9" t="s">
        <v>19</v>
      </c>
      <c r="B21" s="9"/>
      <c r="C21" s="9"/>
      <c r="D21" s="9"/>
      <c r="E21" s="8">
        <v>19736</v>
      </c>
      <c r="F21" s="8">
        <v>21920</v>
      </c>
      <c r="G21" s="8">
        <v>21981</v>
      </c>
      <c r="H21" s="8">
        <v>20664</v>
      </c>
      <c r="I21" s="8">
        <v>20224</v>
      </c>
      <c r="K21" t="s">
        <v>88</v>
      </c>
      <c r="L21" s="5" t="s">
        <v>12</v>
      </c>
      <c r="M21" s="5" t="s">
        <v>13</v>
      </c>
      <c r="N21" s="5" t="s">
        <v>14</v>
      </c>
      <c r="O21" s="5" t="s">
        <v>16</v>
      </c>
      <c r="P21" s="5" t="s">
        <v>17</v>
      </c>
      <c r="T21" s="60" t="s">
        <v>106</v>
      </c>
      <c r="U21" s="142"/>
      <c r="V21" s="142"/>
      <c r="W21" s="142"/>
      <c r="X21" s="73">
        <v>200</v>
      </c>
      <c r="Y21" s="73">
        <v>194</v>
      </c>
      <c r="Z21" s="73">
        <v>184</v>
      </c>
      <c r="AA21" s="73">
        <v>193</v>
      </c>
      <c r="AB21" s="73">
        <v>213</v>
      </c>
      <c r="AK21" s="58">
        <v>2016</v>
      </c>
      <c r="AL21">
        <v>4545</v>
      </c>
      <c r="BC21" s="85" t="s">
        <v>8</v>
      </c>
      <c r="BD21" s="93">
        <v>181</v>
      </c>
      <c r="BE21" s="90">
        <v>-425</v>
      </c>
      <c r="BF21" s="90">
        <v>-650</v>
      </c>
      <c r="BG21" s="90">
        <v>-192</v>
      </c>
      <c r="BH21" s="90">
        <v>-422</v>
      </c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</row>
    <row r="22" spans="1:72">
      <c r="K22" s="58">
        <v>2012</v>
      </c>
      <c r="L22" s="6">
        <v>4365</v>
      </c>
      <c r="M22" s="6">
        <v>3435</v>
      </c>
      <c r="N22" s="6">
        <v>1237</v>
      </c>
      <c r="O22" s="6">
        <v>376</v>
      </c>
      <c r="P22" s="6">
        <v>602</v>
      </c>
      <c r="T22" s="60" t="s">
        <v>107</v>
      </c>
      <c r="U22" s="142"/>
      <c r="V22" s="142"/>
      <c r="W22" s="142"/>
      <c r="X22" s="73">
        <v>17</v>
      </c>
      <c r="Y22" s="73">
        <v>47</v>
      </c>
      <c r="Z22" s="73">
        <v>0</v>
      </c>
      <c r="AA22" s="73">
        <v>0</v>
      </c>
      <c r="AB22" s="73">
        <v>0</v>
      </c>
      <c r="BC22" s="85" t="s">
        <v>95</v>
      </c>
      <c r="BD22" s="93">
        <v>189</v>
      </c>
      <c r="BE22" s="90">
        <v>32</v>
      </c>
      <c r="BF22" s="90">
        <v>-163</v>
      </c>
      <c r="BG22" s="90">
        <v>50</v>
      </c>
      <c r="BH22" s="90">
        <v>-43</v>
      </c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</row>
    <row r="23" spans="1:72">
      <c r="K23" s="58">
        <v>2013</v>
      </c>
      <c r="L23" s="6">
        <v>4654</v>
      </c>
      <c r="M23" s="6">
        <v>3520</v>
      </c>
      <c r="N23" s="6">
        <v>1226</v>
      </c>
      <c r="O23" s="6">
        <v>237</v>
      </c>
      <c r="P23" s="6">
        <v>496</v>
      </c>
      <c r="T23" s="60" t="s">
        <v>108</v>
      </c>
      <c r="U23" s="142"/>
      <c r="V23" s="142"/>
      <c r="W23" s="142"/>
      <c r="X23" s="73">
        <v>318</v>
      </c>
      <c r="Y23" s="73">
        <v>345</v>
      </c>
      <c r="Z23" s="73">
        <v>342</v>
      </c>
      <c r="AA23" s="73">
        <v>382</v>
      </c>
      <c r="AB23" s="75">
        <v>615</v>
      </c>
      <c r="BC23" s="85" t="s">
        <v>150</v>
      </c>
      <c r="BD23" s="93">
        <v>176</v>
      </c>
      <c r="BE23" s="90">
        <v>235</v>
      </c>
      <c r="BF23" s="90">
        <v>709</v>
      </c>
      <c r="BG23" s="90">
        <v>-104</v>
      </c>
      <c r="BH23" s="90">
        <v>430</v>
      </c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</row>
    <row r="24" spans="1:72">
      <c r="A24" s="11" t="s">
        <v>274</v>
      </c>
      <c r="K24" s="58">
        <v>2014</v>
      </c>
      <c r="L24" s="6">
        <v>5082</v>
      </c>
      <c r="M24" s="6">
        <v>4319</v>
      </c>
      <c r="N24" s="6">
        <v>1554</v>
      </c>
      <c r="O24" s="6">
        <v>92</v>
      </c>
      <c r="P24" s="6">
        <v>809</v>
      </c>
      <c r="T24" s="60"/>
      <c r="U24" s="142"/>
      <c r="V24" s="142"/>
      <c r="W24" s="142"/>
      <c r="X24" s="74">
        <f>X17+X18+X19+X20+X21+X22+X23</f>
        <v>8462</v>
      </c>
      <c r="Y24" s="74">
        <f>Y17+Y18+Y19+Y20+Y21+Y22+Y23</f>
        <v>9738</v>
      </c>
      <c r="Z24" s="74">
        <f>Z17+Z18+Z19+Z20+Z21+Z23</f>
        <v>8955</v>
      </c>
      <c r="AA24" s="74">
        <f>AA17+AA18+AA19+AA20+AA21+AA23</f>
        <v>3600</v>
      </c>
      <c r="AB24" s="74">
        <f>AB17+AB18+AB19+AB20+AB21+AB23</f>
        <v>3967</v>
      </c>
      <c r="BC24" s="85" t="s">
        <v>151</v>
      </c>
      <c r="BD24" s="93">
        <v>25</v>
      </c>
      <c r="BE24" s="90">
        <v>217</v>
      </c>
      <c r="BF24" s="90">
        <v>0</v>
      </c>
      <c r="BG24" s="90">
        <v>0</v>
      </c>
      <c r="BH24" s="90">
        <v>-12</v>
      </c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</row>
    <row r="25" spans="1:72">
      <c r="A25" s="33">
        <f>I12/'Profit Margin'!F4</f>
        <v>0.71519549763033174</v>
      </c>
      <c r="B25">
        <v>2012</v>
      </c>
      <c r="K25" s="58">
        <v>2015</v>
      </c>
      <c r="L25" s="6">
        <v>4973</v>
      </c>
      <c r="M25" s="6">
        <v>4061</v>
      </c>
      <c r="N25" s="6">
        <v>1332</v>
      </c>
      <c r="O25" s="6">
        <v>42</v>
      </c>
      <c r="P25" s="6">
        <v>610</v>
      </c>
      <c r="T25" s="59" t="s">
        <v>109</v>
      </c>
      <c r="U25" s="141"/>
      <c r="V25" s="141"/>
      <c r="W25" s="141"/>
      <c r="X25" s="72"/>
      <c r="Y25" s="72"/>
      <c r="Z25" s="72"/>
      <c r="AA25" s="72"/>
      <c r="AB25" s="72" t="s">
        <v>132</v>
      </c>
      <c r="BC25" s="85" t="s">
        <v>152</v>
      </c>
      <c r="BD25" s="93">
        <v>-78</v>
      </c>
      <c r="BE25" s="90">
        <v>-27</v>
      </c>
      <c r="BF25" s="90">
        <v>-64</v>
      </c>
      <c r="BG25" s="90">
        <v>-75</v>
      </c>
      <c r="BH25" s="90">
        <v>-83</v>
      </c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</row>
    <row r="26" spans="1:72">
      <c r="A26" s="33">
        <f>H12/'Profit Margin'!E4</f>
        <v>0.67808357445663148</v>
      </c>
      <c r="B26">
        <v>2013</v>
      </c>
      <c r="K26" s="58">
        <v>2016</v>
      </c>
      <c r="L26" s="6">
        <v>5231</v>
      </c>
      <c r="M26" s="6">
        <v>4020</v>
      </c>
      <c r="N26" s="6">
        <v>1125</v>
      </c>
      <c r="O26" s="6">
        <v>101</v>
      </c>
      <c r="P26" s="6">
        <v>489</v>
      </c>
      <c r="T26" s="60" t="s">
        <v>110</v>
      </c>
      <c r="U26" s="142"/>
      <c r="V26" s="142"/>
      <c r="W26" s="142"/>
      <c r="X26" s="73">
        <v>6</v>
      </c>
      <c r="Y26" s="73">
        <v>6</v>
      </c>
      <c r="Z26" s="73">
        <v>6</v>
      </c>
      <c r="AA26" s="73">
        <v>6</v>
      </c>
      <c r="AB26" s="73">
        <v>6</v>
      </c>
      <c r="BD26" s="93">
        <v>0</v>
      </c>
      <c r="BE26" s="90">
        <v>0</v>
      </c>
      <c r="BF26" s="90">
        <v>0</v>
      </c>
      <c r="BG26" s="90">
        <v>0</v>
      </c>
      <c r="BH26" s="90">
        <v>0</v>
      </c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</row>
    <row r="27" spans="1:72">
      <c r="A27" s="33">
        <f>G12/'Profit Margin'!D4</f>
        <v>0.61021759697256384</v>
      </c>
      <c r="B27">
        <v>2014</v>
      </c>
      <c r="T27" s="60" t="s">
        <v>111</v>
      </c>
      <c r="U27" s="142"/>
      <c r="V27" s="142"/>
      <c r="W27" s="142"/>
      <c r="X27" s="76">
        <v>-15053</v>
      </c>
      <c r="Y27" s="76">
        <v>-12053</v>
      </c>
      <c r="Z27" s="76">
        <v>-10032</v>
      </c>
      <c r="AA27" s="76" t="s">
        <v>124</v>
      </c>
      <c r="AB27" s="77" t="s">
        <v>128</v>
      </c>
      <c r="BC27" s="85" t="s">
        <v>148</v>
      </c>
      <c r="BD27" s="93">
        <v>47</v>
      </c>
      <c r="BE27" s="90">
        <v>-273</v>
      </c>
      <c r="BF27" s="90">
        <v>-292</v>
      </c>
      <c r="BG27" s="90">
        <v>-414</v>
      </c>
      <c r="BH27" s="90">
        <v>-71</v>
      </c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</row>
    <row r="28" spans="1:72">
      <c r="A28" s="33">
        <f>F12/'Profit Margin'!C4</f>
        <v>0.70828611425904942</v>
      </c>
      <c r="B28">
        <v>2015</v>
      </c>
      <c r="T28" s="60" t="s">
        <v>112</v>
      </c>
      <c r="U28" s="142"/>
      <c r="V28" s="142"/>
      <c r="W28" s="142"/>
      <c r="X28" s="77" t="s">
        <v>118</v>
      </c>
      <c r="Y28" s="77" t="s">
        <v>120</v>
      </c>
      <c r="Z28" s="77" t="s">
        <v>122</v>
      </c>
      <c r="AA28" s="77" t="s">
        <v>125</v>
      </c>
      <c r="AB28" s="77" t="s">
        <v>129</v>
      </c>
      <c r="BC28" s="84" t="s">
        <v>153</v>
      </c>
      <c r="BD28" s="94">
        <f>SUM(BD6:BD27)</f>
        <v>2588</v>
      </c>
      <c r="BE28" s="86">
        <f>SUM(BE6:BE27)</f>
        <v>3108</v>
      </c>
      <c r="BF28" s="86">
        <f>SUM(BF6:BF27)</f>
        <v>3054</v>
      </c>
      <c r="BG28" s="86">
        <f>SUM(BG6:BG27)</f>
        <v>2740</v>
      </c>
      <c r="BH28" s="86">
        <f>SUM(BH6:BH27)</f>
        <v>3051</v>
      </c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</row>
    <row r="29" spans="1:72">
      <c r="A29" s="33">
        <f>E12/'Profit Margin'!B4</f>
        <v>0.6041327210783588</v>
      </c>
      <c r="B29">
        <v>2016</v>
      </c>
      <c r="T29" s="60" t="s">
        <v>113</v>
      </c>
      <c r="U29" s="142"/>
      <c r="V29" s="142"/>
      <c r="W29" s="142"/>
      <c r="X29" s="73">
        <v>10763</v>
      </c>
      <c r="Y29" s="73">
        <v>10374</v>
      </c>
      <c r="Z29" s="73">
        <v>9012</v>
      </c>
      <c r="AA29" s="73">
        <v>7188</v>
      </c>
      <c r="AB29" s="73">
        <v>5537</v>
      </c>
      <c r="BC29" s="85" t="s">
        <v>154</v>
      </c>
      <c r="BD29" s="93"/>
      <c r="BE29" s="90"/>
      <c r="BF29" s="90"/>
      <c r="BG29" s="90"/>
      <c r="BH29" s="90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</row>
    <row r="30" spans="1:72">
      <c r="A30" s="140">
        <f>$D$30*'Financial Ratio'!CZ3</f>
        <v>9372.103581627498</v>
      </c>
      <c r="B30">
        <v>2017</v>
      </c>
      <c r="C30" s="11" t="s">
        <v>272</v>
      </c>
      <c r="D30" s="168">
        <f>AVERAGE(A25:A29)</f>
        <v>0.66318310087938703</v>
      </c>
      <c r="T30" s="60" t="s">
        <v>114</v>
      </c>
      <c r="U30" s="142"/>
      <c r="V30" s="142"/>
      <c r="W30" s="142"/>
      <c r="X30" s="73">
        <v>-2808</v>
      </c>
      <c r="Y30" s="73">
        <v>-2801</v>
      </c>
      <c r="Z30" s="73">
        <v>-1114</v>
      </c>
      <c r="AA30" s="73">
        <v>-1278</v>
      </c>
      <c r="AB30" s="73">
        <v>-1036</v>
      </c>
      <c r="BC30" s="85" t="s">
        <v>155</v>
      </c>
      <c r="BD30" s="93">
        <v>-50</v>
      </c>
      <c r="BE30" s="90">
        <v>-63</v>
      </c>
      <c r="BF30" s="90">
        <v>-145</v>
      </c>
      <c r="BG30" s="90">
        <v>-716</v>
      </c>
      <c r="BH30" s="90">
        <v>-746</v>
      </c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</row>
    <row r="31" spans="1:72">
      <c r="A31" s="140">
        <f>$D$30*'Financial Ratio'!DA3</f>
        <v>9809.1412451070137</v>
      </c>
      <c r="B31">
        <v>2018</v>
      </c>
      <c r="T31" s="60" t="s">
        <v>115</v>
      </c>
      <c r="U31" s="142"/>
      <c r="V31" s="142"/>
      <c r="W31" s="142"/>
      <c r="X31" s="73">
        <v>0</v>
      </c>
      <c r="Y31" s="73">
        <v>0</v>
      </c>
      <c r="Z31" s="73">
        <v>0</v>
      </c>
      <c r="AA31" s="73">
        <v>0</v>
      </c>
      <c r="AB31" s="75">
        <v>0</v>
      </c>
      <c r="BC31" s="85" t="s">
        <v>156</v>
      </c>
      <c r="BD31" s="93">
        <v>35</v>
      </c>
      <c r="BE31" s="90">
        <v>56</v>
      </c>
      <c r="BF31" s="90">
        <v>359</v>
      </c>
      <c r="BG31" s="90">
        <v>764</v>
      </c>
      <c r="BH31" s="90">
        <v>746</v>
      </c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</row>
    <row r="32" spans="1:72">
      <c r="A32" s="140">
        <f>$D$30*'Financial Ratio'!DB3</f>
        <v>10266.73758471379</v>
      </c>
      <c r="B32">
        <v>2019</v>
      </c>
      <c r="T32" s="60"/>
      <c r="U32" s="142"/>
      <c r="V32" s="142"/>
      <c r="W32" s="142"/>
      <c r="X32" s="74">
        <f>X26+X27+X28+X29+X30+X31</f>
        <v>4534</v>
      </c>
      <c r="Y32" s="74">
        <f>Y26+Y27+Y28+Y29+Y30+Y31</f>
        <v>6990</v>
      </c>
      <c r="Z32" s="74">
        <f>Z26+Z27+Z28+Z29+Z30+Z31</f>
        <v>7875</v>
      </c>
      <c r="AA32" s="74">
        <f>AA26+AA27+AA28+AA29+AA30+AA31</f>
        <v>12559</v>
      </c>
      <c r="AB32" s="74">
        <f>AB26+AB27+AB28+AB29+AB30+AB31</f>
        <v>11833</v>
      </c>
      <c r="BC32" s="85" t="s">
        <v>157</v>
      </c>
      <c r="BD32" s="93">
        <v>-923</v>
      </c>
      <c r="BE32" s="90">
        <v>-967</v>
      </c>
      <c r="BF32" s="90">
        <v>-1005</v>
      </c>
      <c r="BG32" s="90">
        <v>-741</v>
      </c>
      <c r="BH32" s="90">
        <v>-646</v>
      </c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</row>
    <row r="33" spans="1:72">
      <c r="T33" s="61" t="s">
        <v>116</v>
      </c>
      <c r="U33" s="143"/>
      <c r="V33" s="143"/>
      <c r="W33" s="143"/>
      <c r="X33" s="78">
        <v>11</v>
      </c>
      <c r="Y33" s="78">
        <v>15</v>
      </c>
      <c r="Z33" s="78">
        <v>39</v>
      </c>
      <c r="AA33" s="78">
        <v>169</v>
      </c>
      <c r="AB33" s="78">
        <v>203</v>
      </c>
      <c r="BC33" s="85" t="s">
        <v>158</v>
      </c>
      <c r="BD33" s="93">
        <v>-2</v>
      </c>
      <c r="BE33" s="90">
        <v>-8</v>
      </c>
      <c r="BF33" s="90">
        <v>-922</v>
      </c>
      <c r="BG33" s="90">
        <v>-165</v>
      </c>
      <c r="BH33" s="90">
        <v>-322</v>
      </c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</row>
    <row r="34" spans="1:72" ht="15" thickBot="1">
      <c r="A34" s="11" t="s">
        <v>275</v>
      </c>
      <c r="T34" s="61"/>
      <c r="U34" s="143"/>
      <c r="V34" s="143"/>
      <c r="W34" s="143"/>
      <c r="X34" s="79">
        <f>X32+X33</f>
        <v>4545</v>
      </c>
      <c r="Y34" s="79">
        <f>Y32+Y33</f>
        <v>7005</v>
      </c>
      <c r="Z34" s="79">
        <f>Z32+Z33</f>
        <v>7914</v>
      </c>
      <c r="AA34" s="79">
        <f>AA32+AA33</f>
        <v>12728</v>
      </c>
      <c r="AB34" s="79">
        <f>AB32+AB33</f>
        <v>12036</v>
      </c>
      <c r="BC34" s="85" t="s">
        <v>159</v>
      </c>
      <c r="BD34" s="93">
        <v>0</v>
      </c>
      <c r="BE34" s="90">
        <v>-30</v>
      </c>
      <c r="BF34" s="90">
        <v>-12</v>
      </c>
      <c r="BG34" s="90">
        <v>0</v>
      </c>
      <c r="BH34" s="90">
        <v>0</v>
      </c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</row>
    <row r="35" spans="1:72" ht="15" thickBot="1">
      <c r="A35" s="158">
        <f>AB14/'Profit Margin'!F4</f>
        <v>0.3125740521327014</v>
      </c>
      <c r="B35">
        <v>2012</v>
      </c>
      <c r="T35" s="62" t="s">
        <v>117</v>
      </c>
      <c r="U35" s="144"/>
      <c r="V35" s="144"/>
      <c r="W35" s="144"/>
      <c r="X35" s="80">
        <f>X14+X24+X34</f>
        <v>19736</v>
      </c>
      <c r="Y35" s="80">
        <f>Y14+Y24+Y34</f>
        <v>21920</v>
      </c>
      <c r="Z35" s="80">
        <f>Z14+Z24+Z34</f>
        <v>21981</v>
      </c>
      <c r="AA35" s="80">
        <f>AA14+AA24+AA34</f>
        <v>20664</v>
      </c>
      <c r="AB35" s="80">
        <f>AB14+AB24+AB34</f>
        <v>20224</v>
      </c>
      <c r="AF35" s="95" t="s">
        <v>11</v>
      </c>
      <c r="AG35" s="96">
        <v>8157</v>
      </c>
      <c r="AH35" s="96">
        <v>10625</v>
      </c>
      <c r="AI35" s="96">
        <v>9675</v>
      </c>
      <c r="AJ35" s="96">
        <v>10077</v>
      </c>
      <c r="AK35" s="96">
        <v>9658</v>
      </c>
      <c r="BC35" s="85" t="s">
        <v>160</v>
      </c>
      <c r="BD35" s="93">
        <v>-69</v>
      </c>
      <c r="BE35" s="90">
        <v>-48</v>
      </c>
      <c r="BF35" s="90">
        <v>-403</v>
      </c>
      <c r="BG35" s="90">
        <v>-88</v>
      </c>
      <c r="BH35" s="90">
        <v>-77</v>
      </c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</row>
    <row r="36" spans="1:72" ht="20.399999999999999" customHeight="1" thickBot="1">
      <c r="A36" s="158">
        <f>AA14/'Profit Margin'!E4</f>
        <v>0.29177040576004304</v>
      </c>
      <c r="B36">
        <v>2013</v>
      </c>
      <c r="X36" s="63"/>
      <c r="AF36" t="s">
        <v>186</v>
      </c>
      <c r="AG36" s="97">
        <v>6729</v>
      </c>
      <c r="AH36" s="97">
        <v>5177</v>
      </c>
      <c r="AI36" s="97">
        <v>5112</v>
      </c>
      <c r="AJ36" s="97">
        <v>4336</v>
      </c>
      <c r="AK36" s="97">
        <v>4221</v>
      </c>
      <c r="BC36" s="85" t="s">
        <v>161</v>
      </c>
      <c r="BD36" s="93">
        <v>145</v>
      </c>
      <c r="BE36" s="90">
        <v>41</v>
      </c>
      <c r="BF36" s="90">
        <v>33</v>
      </c>
      <c r="BG36" s="90">
        <v>169</v>
      </c>
      <c r="BH36" s="90">
        <v>11</v>
      </c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</row>
    <row r="37" spans="1:72" ht="20.399999999999999" customHeight="1">
      <c r="A37" s="158">
        <f>Z14/'Profit Margin'!D4</f>
        <v>0.32242194891201514</v>
      </c>
      <c r="B37">
        <v>2014</v>
      </c>
      <c r="X37" s="64"/>
      <c r="AF37" t="s">
        <v>55</v>
      </c>
      <c r="AG37">
        <v>2012</v>
      </c>
      <c r="AH37">
        <v>2013</v>
      </c>
      <c r="AI37">
        <v>2014</v>
      </c>
      <c r="AJ37">
        <v>2015</v>
      </c>
      <c r="AK37">
        <v>2016</v>
      </c>
      <c r="AL37" s="11" t="s">
        <v>256</v>
      </c>
      <c r="AM37" s="11" t="s">
        <v>257</v>
      </c>
      <c r="AN37" s="11" t="s">
        <v>258</v>
      </c>
      <c r="BC37" s="84" t="s">
        <v>162</v>
      </c>
      <c r="BD37" s="94">
        <f>SUM(BD30:BD36)</f>
        <v>-864</v>
      </c>
      <c r="BE37" s="86">
        <f>SUM(BE30:BE36)</f>
        <v>-1019</v>
      </c>
      <c r="BF37" s="86">
        <f>SUM(BF30:BF36)</f>
        <v>-2095</v>
      </c>
      <c r="BG37" s="86">
        <f>SUM(BG30:BG36)</f>
        <v>-777</v>
      </c>
      <c r="BH37" s="86">
        <f>SUM(BH30:BH36)</f>
        <v>-1034</v>
      </c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</row>
    <row r="38" spans="1:72" ht="21.6" customHeight="1">
      <c r="A38" s="158">
        <f>Y14/'Profit Margin'!C4</f>
        <v>0.34511032597826813</v>
      </c>
      <c r="B38">
        <v>2015</v>
      </c>
      <c r="X38" s="65"/>
      <c r="AF38" t="s">
        <v>187</v>
      </c>
      <c r="AG38" s="13">
        <f>AK35-AK36</f>
        <v>5437</v>
      </c>
      <c r="AH38" s="13">
        <f>AJ35-AJ36</f>
        <v>5741</v>
      </c>
      <c r="AI38" s="13">
        <f>AI35-AI36</f>
        <v>4563</v>
      </c>
      <c r="AJ38" s="13">
        <f>AH35-AH36</f>
        <v>5448</v>
      </c>
      <c r="AK38" s="13">
        <f>AG35-AG36</f>
        <v>1428</v>
      </c>
      <c r="BC38" s="85" t="s">
        <v>163</v>
      </c>
      <c r="BD38" s="93"/>
      <c r="BE38" s="90"/>
      <c r="BF38" s="90"/>
      <c r="BG38" s="90"/>
      <c r="BH38" s="90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</row>
    <row r="39" spans="1:72">
      <c r="A39" s="158">
        <f>X14/'Profit Margin'!B4</f>
        <v>0.49837061176122055</v>
      </c>
      <c r="B39">
        <v>2016</v>
      </c>
      <c r="X39" s="63"/>
      <c r="BC39" s="85" t="s">
        <v>164</v>
      </c>
      <c r="BD39" s="93">
        <v>676</v>
      </c>
      <c r="BE39" s="90">
        <v>45</v>
      </c>
      <c r="BF39" s="90">
        <v>38</v>
      </c>
      <c r="BG39" s="90">
        <v>104</v>
      </c>
      <c r="BH39" s="90">
        <v>-116</v>
      </c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</row>
    <row r="40" spans="1:72">
      <c r="A40" s="140">
        <f>$D$40*'Financial Ratio'!CZ3</f>
        <v>5003.4270946198631</v>
      </c>
      <c r="B40">
        <v>2017</v>
      </c>
      <c r="C40" s="11" t="s">
        <v>272</v>
      </c>
      <c r="D40" s="158">
        <f>AVERAGE(A35:A39)</f>
        <v>0.35404946890884964</v>
      </c>
      <c r="X40" s="63"/>
      <c r="BC40" s="85" t="s">
        <v>165</v>
      </c>
      <c r="BD40" s="93">
        <v>49</v>
      </c>
      <c r="BE40" s="90">
        <v>57</v>
      </c>
      <c r="BF40" s="90">
        <v>50</v>
      </c>
      <c r="BG40" s="90">
        <v>22</v>
      </c>
      <c r="BH40" s="90">
        <v>30</v>
      </c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</row>
    <row r="41" spans="1:72">
      <c r="A41" s="140">
        <f>$D$40*'Financial Ratio'!DA3</f>
        <v>5236.7456946307948</v>
      </c>
      <c r="B41">
        <v>2018</v>
      </c>
      <c r="X41" s="66"/>
      <c r="BC41" s="85" t="s">
        <v>166</v>
      </c>
      <c r="BD41" s="93">
        <v>-272</v>
      </c>
      <c r="BE41" s="90">
        <v>-36</v>
      </c>
      <c r="BF41" s="90">
        <v>-24</v>
      </c>
      <c r="BG41" s="90">
        <v>-29</v>
      </c>
      <c r="BH41" s="90">
        <v>-42</v>
      </c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</row>
    <row r="42" spans="1:72">
      <c r="A42" s="140">
        <f>$D$40*'Financial Ratio'!DB3</f>
        <v>5481.0398281779017</v>
      </c>
      <c r="B42">
        <v>2019</v>
      </c>
      <c r="X42" s="66"/>
      <c r="BC42" s="85" t="s">
        <v>167</v>
      </c>
      <c r="BD42" s="93">
        <v>9</v>
      </c>
      <c r="BE42" s="90">
        <v>1279</v>
      </c>
      <c r="BF42" s="90">
        <v>5479</v>
      </c>
      <c r="BG42" s="90">
        <v>32</v>
      </c>
      <c r="BH42" s="90">
        <v>499</v>
      </c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</row>
    <row r="43" spans="1:72">
      <c r="X43" s="63"/>
      <c r="BC43" s="85" t="s">
        <v>168</v>
      </c>
      <c r="BD43" s="93">
        <v>-306</v>
      </c>
      <c r="BE43" s="90">
        <v>-107</v>
      </c>
      <c r="BF43" s="90">
        <v>-7</v>
      </c>
      <c r="BG43" s="90">
        <v>-2</v>
      </c>
      <c r="BH43" s="90">
        <v>-629</v>
      </c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</row>
    <row r="44" spans="1:72">
      <c r="X44" s="63"/>
      <c r="BC44" s="85" t="s">
        <v>169</v>
      </c>
      <c r="BD44" s="93">
        <v>0</v>
      </c>
      <c r="BE44" s="90">
        <v>0</v>
      </c>
      <c r="BF44" s="90">
        <v>-39</v>
      </c>
      <c r="BG44" s="90">
        <v>0</v>
      </c>
      <c r="BH44" s="90">
        <v>0</v>
      </c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</row>
    <row r="45" spans="1:72">
      <c r="X45" s="63"/>
      <c r="BC45" s="85" t="s">
        <v>170</v>
      </c>
      <c r="BD45" s="93">
        <v>0</v>
      </c>
      <c r="BE45" s="90">
        <v>-12</v>
      </c>
      <c r="BF45" s="90">
        <v>-53</v>
      </c>
      <c r="BG45" s="90">
        <v>0</v>
      </c>
      <c r="BH45" s="90">
        <v>-5</v>
      </c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</row>
    <row r="46" spans="1:72">
      <c r="X46" s="64"/>
      <c r="BC46" s="85" t="s">
        <v>171</v>
      </c>
      <c r="BD46" s="93">
        <v>-3001</v>
      </c>
      <c r="BE46" s="90">
        <v>-835</v>
      </c>
      <c r="BF46" s="90">
        <v>-7082</v>
      </c>
      <c r="BG46" s="90">
        <v>-1095</v>
      </c>
      <c r="BH46" s="90">
        <v>-432</v>
      </c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</row>
    <row r="47" spans="1:72">
      <c r="X47" s="65"/>
      <c r="BC47" s="85" t="s">
        <v>172</v>
      </c>
      <c r="BD47" s="93">
        <v>81</v>
      </c>
      <c r="BE47" s="90">
        <v>137</v>
      </c>
      <c r="BF47" s="90">
        <v>248</v>
      </c>
      <c r="BG47" s="90">
        <v>257</v>
      </c>
      <c r="BH47" s="90">
        <v>117</v>
      </c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</row>
    <row r="48" spans="1:72">
      <c r="X48" s="63"/>
      <c r="AD48" s="51"/>
      <c r="BC48" s="85" t="s">
        <v>143</v>
      </c>
      <c r="BD48" s="93">
        <v>16</v>
      </c>
      <c r="BE48" s="90">
        <v>44</v>
      </c>
      <c r="BF48" s="90">
        <v>72</v>
      </c>
      <c r="BG48" s="90">
        <v>79</v>
      </c>
      <c r="BH48" s="90">
        <v>50</v>
      </c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</row>
    <row r="49" spans="24:72">
      <c r="X49" s="67"/>
      <c r="BC49" s="85" t="s">
        <v>173</v>
      </c>
      <c r="BD49" s="93">
        <v>-24</v>
      </c>
      <c r="BE49" s="90">
        <v>-36</v>
      </c>
      <c r="BF49" s="90">
        <v>-9</v>
      </c>
      <c r="BG49" s="90">
        <v>-10</v>
      </c>
      <c r="BH49" s="90">
        <v>-19</v>
      </c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</row>
    <row r="50" spans="24:72">
      <c r="X50" s="68"/>
      <c r="BC50" s="85" t="s">
        <v>174</v>
      </c>
      <c r="BD50" s="93">
        <v>-964</v>
      </c>
      <c r="BE50" s="90">
        <v>-938</v>
      </c>
      <c r="BF50" s="90">
        <v>-904</v>
      </c>
      <c r="BG50" s="90">
        <v>-802</v>
      </c>
      <c r="BH50" s="90">
        <v>-642</v>
      </c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</row>
    <row r="51" spans="24:72">
      <c r="X51" s="63"/>
      <c r="BC51" s="85" t="s">
        <v>175</v>
      </c>
      <c r="BD51" s="93">
        <v>0</v>
      </c>
      <c r="BE51" s="90">
        <v>0</v>
      </c>
      <c r="BF51" s="90">
        <v>0</v>
      </c>
      <c r="BG51" s="90">
        <v>133</v>
      </c>
      <c r="BH51" s="90">
        <v>101</v>
      </c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</row>
    <row r="52" spans="24:72">
      <c r="X52" s="63"/>
      <c r="BC52" s="85" t="s">
        <v>176</v>
      </c>
      <c r="BD52" s="93">
        <v>-6</v>
      </c>
      <c r="BE52" s="90">
        <v>-28</v>
      </c>
      <c r="BF52" s="90">
        <v>-28</v>
      </c>
      <c r="BG52" s="90">
        <v>-174</v>
      </c>
      <c r="BH52" s="90">
        <v>-77</v>
      </c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</row>
    <row r="53" spans="24:72">
      <c r="X53" s="63"/>
      <c r="BC53" s="84" t="s">
        <v>177</v>
      </c>
      <c r="BD53" s="94">
        <f>BD39+BD40+BD41+BD42+BD43+BD44+BD45+BD46+BD47+BD48+BD49+BD50+BD51+BD52</f>
        <v>-3742</v>
      </c>
      <c r="BE53" s="86">
        <f>SUM(BE39:BE52)</f>
        <v>-430</v>
      </c>
      <c r="BF53" s="86">
        <f>SUM(BF39:BF52)</f>
        <v>-2259</v>
      </c>
      <c r="BG53" s="86">
        <f>SUM(BG39:BG52)</f>
        <v>-1485</v>
      </c>
      <c r="BH53" s="86">
        <f>SUM(BH39:BH52)</f>
        <v>-1165</v>
      </c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</row>
    <row r="54" spans="24:72" ht="27">
      <c r="X54" s="64"/>
      <c r="BC54" s="84" t="s">
        <v>178</v>
      </c>
      <c r="BD54" s="94">
        <v>0</v>
      </c>
      <c r="BE54" s="86">
        <v>0</v>
      </c>
      <c r="BF54" s="86">
        <v>0</v>
      </c>
      <c r="BG54" s="86">
        <v>0</v>
      </c>
      <c r="BH54" s="86">
        <v>0</v>
      </c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</row>
    <row r="55" spans="24:72" ht="27">
      <c r="X55" s="69"/>
      <c r="BC55" s="84" t="s">
        <v>179</v>
      </c>
      <c r="BD55" s="94">
        <v>-7</v>
      </c>
      <c r="BE55" s="86">
        <v>-325</v>
      </c>
      <c r="BF55" s="86">
        <v>-1</v>
      </c>
      <c r="BG55" s="86">
        <v>-93</v>
      </c>
      <c r="BH55" s="86">
        <v>-141</v>
      </c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</row>
    <row r="56" spans="24:72">
      <c r="X56" s="70"/>
      <c r="BC56" s="84" t="s">
        <v>180</v>
      </c>
      <c r="BD56" s="94">
        <f>BD28+BD37+BD53+BD54+BD55</f>
        <v>-2025</v>
      </c>
      <c r="BE56" s="98">
        <f>BE28+BE37+BE53+BE54+BE55</f>
        <v>1334</v>
      </c>
      <c r="BF56" s="98">
        <f>BF28+BF37+BF53+BF54+BF55</f>
        <v>-1301</v>
      </c>
      <c r="BG56" s="98">
        <f>BG28+BG37+BG53+BG54+BG55</f>
        <v>385</v>
      </c>
      <c r="BH56" s="98">
        <f>BH28+BH37+BH53+BH54+BH55</f>
        <v>711</v>
      </c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</row>
    <row r="57" spans="24:72" ht="15" thickBot="1">
      <c r="X57" s="71"/>
      <c r="BC57" s="84" t="s">
        <v>181</v>
      </c>
      <c r="BD57" s="94">
        <v>3701</v>
      </c>
      <c r="BE57" s="94">
        <v>2367</v>
      </c>
      <c r="BF57" s="94">
        <v>3668</v>
      </c>
      <c r="BG57" s="94">
        <v>3283</v>
      </c>
      <c r="BH57" s="94">
        <v>2572</v>
      </c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</row>
    <row r="58" spans="24:72">
      <c r="BC58" s="84" t="s">
        <v>182</v>
      </c>
      <c r="BD58" s="94">
        <f>BD57+BD56</f>
        <v>1676</v>
      </c>
      <c r="BE58" s="94">
        <f>BE57+BE56</f>
        <v>3701</v>
      </c>
      <c r="BF58" s="94">
        <f>BF57+BF56</f>
        <v>2367</v>
      </c>
      <c r="BG58" s="94">
        <f>BG57+BG56</f>
        <v>3668</v>
      </c>
      <c r="BH58" s="94">
        <f>BH57+BH56</f>
        <v>3283</v>
      </c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</row>
    <row r="59" spans="24:72">
      <c r="BC59" s="84" t="s">
        <v>188</v>
      </c>
      <c r="BD59" s="13">
        <f>BD58-BD57</f>
        <v>-2025</v>
      </c>
      <c r="BE59" s="13">
        <f>BE58-BE57</f>
        <v>1334</v>
      </c>
      <c r="BF59" s="13">
        <f>BF58-BF57</f>
        <v>-1301</v>
      </c>
      <c r="BG59" s="13">
        <f>BG58-BG57</f>
        <v>385</v>
      </c>
      <c r="BH59" s="13">
        <f>BH58-BH57</f>
        <v>711</v>
      </c>
    </row>
    <row r="60" spans="24:72">
      <c r="BC60" s="84" t="s">
        <v>55</v>
      </c>
      <c r="BD60">
        <v>2016</v>
      </c>
      <c r="BE60">
        <v>2015</v>
      </c>
      <c r="BF60">
        <v>2014</v>
      </c>
      <c r="BG60">
        <v>2013</v>
      </c>
      <c r="BH60">
        <v>2012</v>
      </c>
    </row>
    <row r="61" spans="24:72">
      <c r="AX61">
        <v>2016</v>
      </c>
      <c r="AY61">
        <v>2015</v>
      </c>
      <c r="AZ61">
        <v>2014</v>
      </c>
      <c r="BA61">
        <v>2013</v>
      </c>
      <c r="BB61">
        <v>2012</v>
      </c>
      <c r="BC61" s="84" t="s">
        <v>181</v>
      </c>
      <c r="BD61" s="94">
        <v>3701</v>
      </c>
      <c r="BE61" s="94">
        <v>2367</v>
      </c>
      <c r="BF61" s="94">
        <v>3668</v>
      </c>
      <c r="BG61" s="94">
        <v>3283</v>
      </c>
      <c r="BH61" s="94">
        <v>2572</v>
      </c>
    </row>
    <row r="62" spans="24:72">
      <c r="AW62" s="81" t="s">
        <v>181</v>
      </c>
      <c r="AX62" s="86">
        <v>3701</v>
      </c>
      <c r="AY62">
        <v>2367</v>
      </c>
      <c r="AZ62">
        <v>3668</v>
      </c>
      <c r="BA62">
        <v>3283</v>
      </c>
      <c r="BB62">
        <v>2572</v>
      </c>
      <c r="BC62" s="84" t="s">
        <v>182</v>
      </c>
      <c r="BD62" s="94">
        <v>1676</v>
      </c>
      <c r="BE62" s="94">
        <v>3701</v>
      </c>
      <c r="BF62" s="94">
        <v>2367</v>
      </c>
      <c r="BG62" s="94">
        <v>3668</v>
      </c>
      <c r="BH62" s="94">
        <v>3283</v>
      </c>
    </row>
    <row r="63" spans="24:72" ht="15" thickBot="1">
      <c r="AW63" s="82" t="s">
        <v>182</v>
      </c>
      <c r="AX63" s="87">
        <v>1676</v>
      </c>
      <c r="AY63">
        <v>3701</v>
      </c>
      <c r="AZ63">
        <v>2367</v>
      </c>
      <c r="BA63">
        <v>3668</v>
      </c>
      <c r="BB63">
        <v>3283</v>
      </c>
      <c r="BC63" s="84" t="s">
        <v>188</v>
      </c>
      <c r="BD63" s="13">
        <f>BD62-BD61</f>
        <v>-2025</v>
      </c>
      <c r="BE63" s="13">
        <f>BE62-BE61</f>
        <v>1334</v>
      </c>
      <c r="BF63" s="13">
        <f>BF62-BF61</f>
        <v>-1301</v>
      </c>
      <c r="BG63" s="13">
        <f>BG62-BG61</f>
        <v>385</v>
      </c>
      <c r="BH63" s="13">
        <f>BH62-BH61</f>
        <v>711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showGridLines="0" workbookViewId="0">
      <selection activeCell="B12" sqref="B12"/>
    </sheetView>
  </sheetViews>
  <sheetFormatPr defaultColWidth="16.21875" defaultRowHeight="14.4"/>
  <cols>
    <col min="1" max="1" width="60" customWidth="1"/>
  </cols>
  <sheetData>
    <row r="1" spans="1:7" ht="28.8">
      <c r="A1" s="1" t="s">
        <v>0</v>
      </c>
    </row>
    <row r="2" spans="1:7" ht="22.2">
      <c r="A2" s="2" t="s">
        <v>1</v>
      </c>
    </row>
    <row r="4" spans="1:7">
      <c r="A4" t="s">
        <v>2</v>
      </c>
    </row>
    <row r="5" spans="1:7">
      <c r="A5" s="3"/>
      <c r="B5" s="4">
        <v>42978</v>
      </c>
      <c r="C5" s="4">
        <v>42613</v>
      </c>
      <c r="D5" s="4">
        <v>42247</v>
      </c>
      <c r="E5" s="4">
        <v>41882</v>
      </c>
      <c r="F5" s="4">
        <v>41517</v>
      </c>
      <c r="G5" s="4">
        <v>41152</v>
      </c>
    </row>
    <row r="6" spans="1:7">
      <c r="A6" s="5" t="s">
        <v>3</v>
      </c>
      <c r="B6" s="6">
        <v>1856</v>
      </c>
      <c r="C6" s="6">
        <v>1676</v>
      </c>
      <c r="D6" s="6">
        <v>3701</v>
      </c>
      <c r="E6" s="6">
        <v>2367</v>
      </c>
      <c r="F6" s="6">
        <v>3668</v>
      </c>
      <c r="G6" s="6">
        <v>3283</v>
      </c>
    </row>
    <row r="7" spans="1:7">
      <c r="A7" s="5" t="s">
        <v>4</v>
      </c>
      <c r="B7" s="6">
        <v>8</v>
      </c>
      <c r="C7" s="6">
        <v>60</v>
      </c>
      <c r="D7" s="6">
        <v>47</v>
      </c>
      <c r="E7" s="6">
        <v>40</v>
      </c>
      <c r="F7" s="6">
        <v>254</v>
      </c>
      <c r="G7" s="6">
        <v>302</v>
      </c>
    </row>
    <row r="8" spans="1:7">
      <c r="A8" s="5" t="s">
        <v>5</v>
      </c>
      <c r="B8" s="6">
        <v>2161</v>
      </c>
      <c r="C8" s="6">
        <v>1926</v>
      </c>
      <c r="D8" s="6">
        <v>1636</v>
      </c>
      <c r="E8" s="6">
        <v>2014</v>
      </c>
      <c r="F8" s="6">
        <v>1715</v>
      </c>
      <c r="G8" s="6">
        <v>1897</v>
      </c>
    </row>
    <row r="9" spans="1:7">
      <c r="A9" s="5" t="s">
        <v>6</v>
      </c>
      <c r="B9" s="6">
        <v>827</v>
      </c>
      <c r="C9" s="6">
        <v>755</v>
      </c>
      <c r="D9" s="6">
        <v>803</v>
      </c>
      <c r="E9" s="6">
        <v>817</v>
      </c>
      <c r="F9" s="6">
        <v>748</v>
      </c>
      <c r="G9" s="6">
        <v>620</v>
      </c>
    </row>
    <row r="10" spans="1:7">
      <c r="A10" s="5" t="s">
        <v>7</v>
      </c>
      <c r="B10" s="6">
        <v>0</v>
      </c>
      <c r="C10" s="6">
        <v>0</v>
      </c>
      <c r="D10" s="6">
        <v>743</v>
      </c>
      <c r="E10" s="6">
        <v>635</v>
      </c>
      <c r="F10" s="6">
        <v>579</v>
      </c>
      <c r="G10" s="6">
        <v>534</v>
      </c>
    </row>
    <row r="11" spans="1:7">
      <c r="A11" s="5" t="s">
        <v>8</v>
      </c>
      <c r="B11" s="6">
        <v>3340</v>
      </c>
      <c r="C11" s="6">
        <v>3241</v>
      </c>
      <c r="D11" s="6">
        <v>3496</v>
      </c>
      <c r="E11" s="6">
        <v>3597</v>
      </c>
      <c r="F11" s="6">
        <v>2947</v>
      </c>
      <c r="G11" s="6">
        <v>2839</v>
      </c>
    </row>
    <row r="12" spans="1:7">
      <c r="A12" s="5" t="s">
        <v>9</v>
      </c>
      <c r="B12" s="6">
        <v>199</v>
      </c>
      <c r="C12" s="6">
        <v>272</v>
      </c>
      <c r="D12" s="6">
        <v>0</v>
      </c>
      <c r="E12" s="6">
        <v>0</v>
      </c>
      <c r="F12" s="6">
        <v>0</v>
      </c>
      <c r="G12" s="6">
        <v>0</v>
      </c>
    </row>
    <row r="13" spans="1:7">
      <c r="A13" s="5" t="s">
        <v>10</v>
      </c>
      <c r="B13" s="6">
        <v>260</v>
      </c>
      <c r="C13" s="6">
        <v>227</v>
      </c>
      <c r="D13" s="6">
        <v>199</v>
      </c>
      <c r="E13" s="6">
        <v>205</v>
      </c>
      <c r="F13" s="6">
        <v>166</v>
      </c>
      <c r="G13" s="6">
        <v>183</v>
      </c>
    </row>
    <row r="14" spans="1:7">
      <c r="A14" s="7" t="s">
        <v>11</v>
      </c>
      <c r="B14" s="8">
        <v>8651</v>
      </c>
      <c r="C14" s="8">
        <v>8157</v>
      </c>
      <c r="D14" s="8">
        <v>10625</v>
      </c>
      <c r="E14" s="8">
        <v>9675</v>
      </c>
      <c r="F14" s="8">
        <v>10077</v>
      </c>
      <c r="G14" s="8">
        <v>9658</v>
      </c>
    </row>
    <row r="15" spans="1:7">
      <c r="A15" s="5" t="s">
        <v>12</v>
      </c>
      <c r="B15" s="6">
        <v>5930</v>
      </c>
      <c r="C15" s="6">
        <v>5231</v>
      </c>
      <c r="D15" s="6">
        <v>4973</v>
      </c>
      <c r="E15" s="6">
        <v>5082</v>
      </c>
      <c r="F15" s="6">
        <v>4654</v>
      </c>
      <c r="G15" s="6">
        <v>4365</v>
      </c>
    </row>
    <row r="16" spans="1:7">
      <c r="A16" s="5" t="s">
        <v>13</v>
      </c>
      <c r="B16" s="6">
        <v>4088</v>
      </c>
      <c r="C16" s="6">
        <v>4020</v>
      </c>
      <c r="D16" s="6">
        <v>4061</v>
      </c>
      <c r="E16" s="6">
        <v>4319</v>
      </c>
      <c r="F16" s="6">
        <v>3520</v>
      </c>
      <c r="G16" s="6">
        <v>3435</v>
      </c>
    </row>
    <row r="17" spans="1:7">
      <c r="A17" s="5" t="s">
        <v>14</v>
      </c>
      <c r="B17" s="6">
        <v>1024</v>
      </c>
      <c r="C17" s="6">
        <v>1125</v>
      </c>
      <c r="D17" s="6">
        <v>1332</v>
      </c>
      <c r="E17" s="6">
        <v>1554</v>
      </c>
      <c r="F17" s="6">
        <v>1226</v>
      </c>
      <c r="G17" s="6">
        <v>1237</v>
      </c>
    </row>
    <row r="18" spans="1:7">
      <c r="A18" s="5" t="s">
        <v>15</v>
      </c>
      <c r="B18" s="6">
        <v>564</v>
      </c>
      <c r="C18" s="6">
        <v>613</v>
      </c>
      <c r="D18" s="6">
        <v>277</v>
      </c>
      <c r="E18" s="6">
        <v>450</v>
      </c>
      <c r="F18" s="6">
        <v>454</v>
      </c>
      <c r="G18" s="6">
        <v>551</v>
      </c>
    </row>
    <row r="19" spans="1:7">
      <c r="A19" s="5" t="s">
        <v>16</v>
      </c>
      <c r="B19" s="6">
        <v>121</v>
      </c>
      <c r="C19" s="6">
        <v>101</v>
      </c>
      <c r="D19" s="6">
        <v>42</v>
      </c>
      <c r="E19" s="6">
        <v>92</v>
      </c>
      <c r="F19" s="6">
        <v>237</v>
      </c>
      <c r="G19" s="6">
        <v>376</v>
      </c>
    </row>
    <row r="20" spans="1:7">
      <c r="A20" s="5" t="s">
        <v>17</v>
      </c>
      <c r="B20" s="6">
        <v>955</v>
      </c>
      <c r="C20" s="6">
        <v>489</v>
      </c>
      <c r="D20" s="6">
        <v>610</v>
      </c>
      <c r="E20" s="6">
        <v>809</v>
      </c>
      <c r="F20" s="6">
        <v>496</v>
      </c>
      <c r="G20" s="6">
        <v>602</v>
      </c>
    </row>
    <row r="21" spans="1:7">
      <c r="A21" s="7" t="s">
        <v>18</v>
      </c>
      <c r="B21" s="8">
        <v>12682</v>
      </c>
      <c r="C21" s="8">
        <v>11579</v>
      </c>
      <c r="D21" s="8">
        <v>11295</v>
      </c>
      <c r="E21" s="8">
        <v>12306</v>
      </c>
      <c r="F21" s="8">
        <v>10587</v>
      </c>
      <c r="G21" s="8">
        <v>10566</v>
      </c>
    </row>
    <row r="22" spans="1:7">
      <c r="A22" s="9" t="s">
        <v>19</v>
      </c>
      <c r="B22" s="8">
        <v>21333</v>
      </c>
      <c r="C22" s="8">
        <v>19736</v>
      </c>
      <c r="D22" s="8">
        <v>21920</v>
      </c>
      <c r="E22" s="8">
        <v>21981</v>
      </c>
      <c r="F22" s="8">
        <v>20664</v>
      </c>
      <c r="G22" s="8">
        <v>20224</v>
      </c>
    </row>
    <row r="23" spans="1:7">
      <c r="A23" s="10"/>
      <c r="B23" s="10"/>
      <c r="C23" s="10"/>
      <c r="D23" s="10"/>
      <c r="E23" s="10"/>
      <c r="F23" s="10"/>
      <c r="G23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41711-FBA1-4BA8-8179-82DC39B3B0D9}">
  <dimension ref="A1:AT504"/>
  <sheetViews>
    <sheetView topLeftCell="U424" zoomScale="60" zoomScaleNormal="60" workbookViewId="0">
      <selection activeCell="AT3" activeCellId="1" sqref="AP3:AP504 AT3:AT504"/>
    </sheetView>
  </sheetViews>
  <sheetFormatPr defaultRowHeight="14.4"/>
  <cols>
    <col min="1" max="1" width="13.44140625" customWidth="1"/>
    <col min="2" max="2" width="12.44140625" customWidth="1"/>
    <col min="3" max="3" width="15.33203125" customWidth="1"/>
    <col min="4" max="4" width="15" customWidth="1"/>
    <col min="5" max="5" width="9.88671875" bestFit="1" customWidth="1"/>
    <col min="10" max="10" width="3.6640625" style="22" customWidth="1"/>
    <col min="12" max="12" width="23.109375" customWidth="1"/>
    <col min="13" max="13" width="12.21875" customWidth="1"/>
    <col min="16" max="16" width="9.5546875" customWidth="1"/>
    <col min="18" max="18" width="3.33203125" style="22" customWidth="1"/>
    <col min="20" max="20" width="18.6640625" customWidth="1"/>
    <col min="21" max="21" width="16.109375" customWidth="1"/>
    <col min="25" max="25" width="2.88671875" style="22" customWidth="1"/>
    <col min="27" max="27" width="15.77734375" customWidth="1"/>
    <col min="29" max="29" width="8.88671875" customWidth="1"/>
    <col min="30" max="30" width="3.6640625" style="22" customWidth="1"/>
    <col min="31" max="31" width="14.5546875" customWidth="1"/>
    <col min="40" max="40" width="6.33203125" style="22" customWidth="1"/>
    <col min="42" max="42" width="15.21875" customWidth="1"/>
    <col min="43" max="43" width="15.5546875" customWidth="1"/>
  </cols>
  <sheetData>
    <row r="1" spans="1:46">
      <c r="A1" s="100" t="s">
        <v>215</v>
      </c>
      <c r="C1" s="118" t="s">
        <v>218</v>
      </c>
      <c r="D1" s="103"/>
      <c r="E1" s="103"/>
      <c r="F1" s="103"/>
      <c r="G1" s="103"/>
      <c r="AA1" s="11" t="s">
        <v>219</v>
      </c>
      <c r="AE1" s="11" t="s">
        <v>219</v>
      </c>
    </row>
    <row r="2" spans="1:46">
      <c r="A2" s="111" t="s">
        <v>213</v>
      </c>
      <c r="B2" s="111" t="s">
        <v>214</v>
      </c>
      <c r="L2" t="s">
        <v>216</v>
      </c>
      <c r="M2" t="s">
        <v>214</v>
      </c>
      <c r="T2" s="115" t="s">
        <v>216</v>
      </c>
      <c r="U2" s="115" t="s">
        <v>217</v>
      </c>
      <c r="AA2" t="s">
        <v>216</v>
      </c>
      <c r="AB2" t="s">
        <v>214</v>
      </c>
      <c r="AE2" t="s">
        <v>216</v>
      </c>
      <c r="AF2" t="s">
        <v>214</v>
      </c>
      <c r="AP2" s="155" t="s">
        <v>216</v>
      </c>
      <c r="AQ2" s="155" t="s">
        <v>260</v>
      </c>
      <c r="AR2" s="155" t="s">
        <v>261</v>
      </c>
      <c r="AS2" s="155" t="s">
        <v>262</v>
      </c>
      <c r="AT2" s="155" t="s">
        <v>214</v>
      </c>
    </row>
    <row r="3" spans="1:46">
      <c r="A3" s="112">
        <v>43951</v>
      </c>
      <c r="B3" s="113">
        <v>60.14</v>
      </c>
      <c r="L3" s="115" t="s">
        <v>216</v>
      </c>
      <c r="M3" s="115" t="s">
        <v>214</v>
      </c>
      <c r="T3" s="117">
        <v>43227</v>
      </c>
      <c r="U3" s="116">
        <v>100.4761</v>
      </c>
      <c r="AA3" s="114">
        <v>42597</v>
      </c>
      <c r="AB3">
        <v>104.980003</v>
      </c>
      <c r="AE3" s="114">
        <v>41275</v>
      </c>
      <c r="AF3">
        <v>95.940002000000007</v>
      </c>
      <c r="AP3" s="153">
        <v>43258</v>
      </c>
      <c r="AQ3" s="154">
        <v>99.71</v>
      </c>
      <c r="AR3" s="154">
        <v>100.18</v>
      </c>
      <c r="AS3" s="154">
        <v>98.25</v>
      </c>
      <c r="AT3" s="154">
        <v>98.94</v>
      </c>
    </row>
    <row r="4" spans="1:46">
      <c r="A4" s="112">
        <v>43921</v>
      </c>
      <c r="B4" s="113">
        <v>52.85</v>
      </c>
      <c r="L4" s="117">
        <v>42597</v>
      </c>
      <c r="M4" s="116">
        <v>97.071100000000001</v>
      </c>
      <c r="T4" s="117">
        <v>43228</v>
      </c>
      <c r="U4" s="116">
        <v>100.12179999999999</v>
      </c>
      <c r="AA4" s="114">
        <v>42598</v>
      </c>
      <c r="AB4">
        <v>105.44000200000001</v>
      </c>
      <c r="AE4" s="114">
        <v>41282</v>
      </c>
      <c r="AF4">
        <v>100.589996</v>
      </c>
      <c r="AP4" s="153">
        <v>43259</v>
      </c>
      <c r="AQ4" s="154">
        <v>98</v>
      </c>
      <c r="AR4" s="154">
        <v>98.64</v>
      </c>
      <c r="AS4" s="154">
        <v>97.02</v>
      </c>
      <c r="AT4" s="154">
        <v>98.44</v>
      </c>
    </row>
    <row r="5" spans="1:46">
      <c r="A5" s="112">
        <v>43890</v>
      </c>
      <c r="B5" s="113">
        <v>65.209999999999994</v>
      </c>
      <c r="L5" s="117">
        <v>42598</v>
      </c>
      <c r="M5" s="116">
        <v>96.3626</v>
      </c>
      <c r="T5" s="117">
        <v>43229</v>
      </c>
      <c r="U5" s="116">
        <v>100.5351</v>
      </c>
      <c r="AA5" s="114">
        <v>42599</v>
      </c>
      <c r="AB5">
        <v>104.230003</v>
      </c>
      <c r="AE5" s="114">
        <v>41289</v>
      </c>
      <c r="AF5">
        <v>102.470001</v>
      </c>
      <c r="AP5" s="153">
        <v>43262</v>
      </c>
      <c r="AQ5" s="154">
        <v>98.21</v>
      </c>
      <c r="AR5" s="154">
        <v>98.58</v>
      </c>
      <c r="AS5" s="154">
        <v>97.01</v>
      </c>
      <c r="AT5" s="154">
        <v>97.37</v>
      </c>
    </row>
    <row r="6" spans="1:46">
      <c r="A6" s="112">
        <v>43861</v>
      </c>
      <c r="B6" s="113">
        <v>73.05</v>
      </c>
      <c r="L6" s="117">
        <v>42599</v>
      </c>
      <c r="M6" s="116">
        <v>94.128699999999995</v>
      </c>
      <c r="T6" s="117">
        <v>43230</v>
      </c>
      <c r="U6" s="116">
        <v>101.00749999999999</v>
      </c>
      <c r="AA6" s="114">
        <v>42600</v>
      </c>
      <c r="AB6">
        <v>103.989998</v>
      </c>
      <c r="AE6" s="114">
        <v>41296</v>
      </c>
      <c r="AF6">
        <v>102.849998</v>
      </c>
      <c r="AP6" s="153">
        <v>43263</v>
      </c>
      <c r="AQ6" s="154">
        <v>97.75</v>
      </c>
      <c r="AR6" s="154">
        <v>97.81</v>
      </c>
      <c r="AS6" s="154">
        <v>96.05</v>
      </c>
      <c r="AT6" s="154">
        <v>96.45</v>
      </c>
    </row>
    <row r="7" spans="1:46">
      <c r="A7" s="112">
        <v>43830</v>
      </c>
      <c r="B7" s="113">
        <v>72.81</v>
      </c>
      <c r="L7" s="117">
        <v>42600</v>
      </c>
      <c r="M7" s="116">
        <v>95.260400000000004</v>
      </c>
      <c r="T7" s="117">
        <v>43231</v>
      </c>
      <c r="U7" s="116">
        <v>100.4761</v>
      </c>
      <c r="AA7" s="114">
        <v>42601</v>
      </c>
      <c r="AB7">
        <v>104.150002</v>
      </c>
      <c r="AE7" s="114">
        <v>41303</v>
      </c>
      <c r="AF7">
        <v>101.339996</v>
      </c>
      <c r="AP7" s="153">
        <v>43264</v>
      </c>
      <c r="AQ7" s="154">
        <v>96.31</v>
      </c>
      <c r="AR7" s="154">
        <v>98.87</v>
      </c>
      <c r="AS7" s="154">
        <v>95.66</v>
      </c>
      <c r="AT7" s="154">
        <v>98.87</v>
      </c>
    </row>
    <row r="8" spans="1:46">
      <c r="A8" s="112">
        <v>43799</v>
      </c>
      <c r="B8" s="113">
        <v>68.7</v>
      </c>
      <c r="L8" s="117">
        <v>42601</v>
      </c>
      <c r="M8" s="116">
        <v>94.817599999999999</v>
      </c>
      <c r="T8" s="117">
        <v>43234</v>
      </c>
      <c r="U8" s="116">
        <v>100.9288</v>
      </c>
      <c r="AA8" s="114">
        <v>42604</v>
      </c>
      <c r="AB8">
        <v>104.5</v>
      </c>
      <c r="AE8" s="114">
        <v>41310</v>
      </c>
      <c r="AF8">
        <v>102.120003</v>
      </c>
      <c r="AP8" s="153">
        <v>43265</v>
      </c>
      <c r="AQ8" s="154">
        <v>97.97</v>
      </c>
      <c r="AR8" s="154">
        <v>101</v>
      </c>
      <c r="AS8" s="154">
        <v>97.89</v>
      </c>
      <c r="AT8" s="154">
        <v>100.8</v>
      </c>
    </row>
    <row r="9" spans="1:46">
      <c r="A9" s="112">
        <v>43769</v>
      </c>
      <c r="B9" s="113">
        <v>69.58</v>
      </c>
      <c r="L9" s="117">
        <v>42604</v>
      </c>
      <c r="M9" s="116">
        <v>94.364900000000006</v>
      </c>
      <c r="T9" s="117">
        <v>43235</v>
      </c>
      <c r="U9" s="116">
        <v>100.3777</v>
      </c>
      <c r="AA9" s="114">
        <v>42605</v>
      </c>
      <c r="AB9">
        <v>107.099998</v>
      </c>
      <c r="AE9" s="114">
        <v>41317</v>
      </c>
      <c r="AF9">
        <v>103.510002</v>
      </c>
      <c r="AP9" s="153">
        <v>43266</v>
      </c>
      <c r="AQ9" s="154">
        <v>100.06</v>
      </c>
      <c r="AR9" s="154">
        <v>101.34</v>
      </c>
      <c r="AS9" s="154">
        <v>99.42</v>
      </c>
      <c r="AT9" s="154">
        <v>100.08</v>
      </c>
    </row>
    <row r="10" spans="1:46">
      <c r="A10" s="112">
        <v>43738</v>
      </c>
      <c r="B10" s="113">
        <v>64.69</v>
      </c>
      <c r="L10" s="117">
        <v>42605</v>
      </c>
      <c r="M10" s="116">
        <v>95.132499999999993</v>
      </c>
      <c r="T10" s="117">
        <v>43236</v>
      </c>
      <c r="U10" s="116">
        <v>101.83410000000001</v>
      </c>
      <c r="AA10" s="114">
        <v>42606</v>
      </c>
      <c r="AB10">
        <v>107</v>
      </c>
      <c r="AE10" s="114">
        <v>41324</v>
      </c>
      <c r="AF10">
        <v>98.089995999999999</v>
      </c>
      <c r="AP10" s="153">
        <v>43269</v>
      </c>
      <c r="AQ10" s="154">
        <v>99.72</v>
      </c>
      <c r="AR10" s="154">
        <v>99.9</v>
      </c>
      <c r="AS10" s="154">
        <v>97.97</v>
      </c>
      <c r="AT10" s="154">
        <v>98.46</v>
      </c>
    </row>
    <row r="11" spans="1:46">
      <c r="A11" s="112">
        <v>43708</v>
      </c>
      <c r="B11" s="113">
        <v>67.34</v>
      </c>
      <c r="L11" s="117">
        <v>42606</v>
      </c>
      <c r="M11" s="116">
        <v>95.181700000000006</v>
      </c>
      <c r="T11" s="117">
        <v>43237</v>
      </c>
      <c r="U11" s="116">
        <v>102.8379</v>
      </c>
      <c r="AA11" s="114">
        <v>42607</v>
      </c>
      <c r="AB11">
        <v>106.989998</v>
      </c>
      <c r="AE11" s="114">
        <v>41331</v>
      </c>
      <c r="AF11">
        <v>101.620003</v>
      </c>
      <c r="AP11" s="153">
        <v>43270</v>
      </c>
      <c r="AQ11" s="154">
        <v>97.6</v>
      </c>
      <c r="AR11" s="154">
        <v>97.72</v>
      </c>
      <c r="AS11" s="154">
        <v>96.05</v>
      </c>
      <c r="AT11" s="154">
        <v>96.63</v>
      </c>
    </row>
    <row r="12" spans="1:46">
      <c r="A12" s="112">
        <v>43677</v>
      </c>
      <c r="B12" s="113">
        <v>58.75</v>
      </c>
      <c r="L12" s="117">
        <v>42607</v>
      </c>
      <c r="M12" s="116">
        <v>94.512500000000003</v>
      </c>
      <c r="T12" s="117">
        <v>43238</v>
      </c>
      <c r="U12" s="116">
        <v>102.7002</v>
      </c>
      <c r="AA12" s="114">
        <v>42608</v>
      </c>
      <c r="AB12">
        <v>107.400002</v>
      </c>
      <c r="AE12" s="114">
        <v>41338</v>
      </c>
      <c r="AF12">
        <v>104.220001</v>
      </c>
      <c r="AP12" s="153">
        <v>43271</v>
      </c>
      <c r="AQ12" s="154">
        <v>97.04</v>
      </c>
      <c r="AR12" s="154">
        <v>97.51</v>
      </c>
      <c r="AS12" s="154">
        <v>96.45</v>
      </c>
      <c r="AT12" s="154">
        <v>96.9</v>
      </c>
    </row>
    <row r="13" spans="1:46">
      <c r="A13" s="112">
        <v>43646</v>
      </c>
      <c r="B13" s="113">
        <v>60.94</v>
      </c>
      <c r="L13" s="117">
        <v>42608</v>
      </c>
      <c r="M13" s="116">
        <v>95.4572</v>
      </c>
      <c r="T13" s="117">
        <v>43242</v>
      </c>
      <c r="U13" s="116">
        <v>103.3693</v>
      </c>
      <c r="AA13" s="114">
        <v>42611</v>
      </c>
      <c r="AB13">
        <v>107.540001</v>
      </c>
      <c r="AE13" s="114">
        <v>41345</v>
      </c>
      <c r="AF13">
        <v>102.639999</v>
      </c>
      <c r="AP13" s="153">
        <v>43272</v>
      </c>
      <c r="AQ13" s="154">
        <v>97.18</v>
      </c>
      <c r="AR13" s="154">
        <v>97.66</v>
      </c>
      <c r="AS13" s="154">
        <v>96</v>
      </c>
      <c r="AT13" s="154">
        <v>96.39</v>
      </c>
    </row>
    <row r="14" spans="1:46">
      <c r="A14" s="112">
        <v>43616</v>
      </c>
      <c r="B14" s="113">
        <v>52.82</v>
      </c>
      <c r="L14" s="117">
        <v>42611</v>
      </c>
      <c r="M14" s="116">
        <v>95.132499999999993</v>
      </c>
      <c r="T14" s="117">
        <v>43243</v>
      </c>
      <c r="U14" s="116">
        <v>101.10590000000001</v>
      </c>
      <c r="AA14" s="114">
        <v>42612</v>
      </c>
      <c r="AB14">
        <v>107.44000200000001</v>
      </c>
      <c r="AE14" s="114">
        <v>41352</v>
      </c>
      <c r="AF14">
        <v>99.400002000000001</v>
      </c>
      <c r="AP14" s="153">
        <v>43273</v>
      </c>
      <c r="AQ14" s="154">
        <v>97.1</v>
      </c>
      <c r="AR14" s="154">
        <v>99.03</v>
      </c>
      <c r="AS14" s="154">
        <v>96.67</v>
      </c>
      <c r="AT14" s="154">
        <v>98.84</v>
      </c>
    </row>
    <row r="15" spans="1:46">
      <c r="A15" s="112">
        <v>43585</v>
      </c>
      <c r="B15" s="113">
        <v>59.34</v>
      </c>
      <c r="L15" s="117">
        <v>42612</v>
      </c>
      <c r="M15" s="116">
        <v>95.703199999999995</v>
      </c>
      <c r="T15" s="117">
        <v>43244</v>
      </c>
      <c r="U15" s="116">
        <v>100.3383</v>
      </c>
      <c r="AA15" s="114">
        <v>42613</v>
      </c>
      <c r="AB15">
        <v>106.5</v>
      </c>
      <c r="AE15" s="114">
        <v>41359</v>
      </c>
      <c r="AF15">
        <v>105.790001</v>
      </c>
      <c r="AP15" s="153">
        <v>43276</v>
      </c>
      <c r="AQ15" s="154">
        <v>98.35</v>
      </c>
      <c r="AR15" s="154">
        <v>98.82</v>
      </c>
      <c r="AS15" s="154">
        <v>96.16</v>
      </c>
      <c r="AT15" s="154">
        <v>96.27</v>
      </c>
    </row>
    <row r="16" spans="1:46">
      <c r="A16" s="112">
        <v>43555</v>
      </c>
      <c r="B16" s="113">
        <v>57.6</v>
      </c>
      <c r="L16" s="117">
        <v>42613</v>
      </c>
      <c r="M16" s="116">
        <v>94.443600000000004</v>
      </c>
      <c r="T16" s="117">
        <v>43245</v>
      </c>
      <c r="U16" s="116">
        <v>101.10590000000001</v>
      </c>
      <c r="AA16" s="114">
        <v>42614</v>
      </c>
      <c r="AB16">
        <v>106.910004</v>
      </c>
      <c r="AE16" s="114">
        <v>41366</v>
      </c>
      <c r="AF16">
        <v>105.199997</v>
      </c>
      <c r="AP16" s="153">
        <v>43277</v>
      </c>
      <c r="AQ16" s="154">
        <v>96.63</v>
      </c>
      <c r="AR16" s="154">
        <v>96.83</v>
      </c>
      <c r="AS16" s="154">
        <v>95.55</v>
      </c>
      <c r="AT16" s="154">
        <v>96</v>
      </c>
    </row>
    <row r="17" spans="1:46">
      <c r="A17" s="112">
        <v>43524</v>
      </c>
      <c r="B17" s="113">
        <v>70.28</v>
      </c>
      <c r="L17" s="117">
        <v>42614</v>
      </c>
      <c r="M17" s="116">
        <v>92.386799999999994</v>
      </c>
      <c r="T17" s="117">
        <v>43248</v>
      </c>
      <c r="U17" s="116">
        <v>98.222499999999997</v>
      </c>
      <c r="AA17" s="114">
        <v>42615</v>
      </c>
      <c r="AB17">
        <v>107.44000200000001</v>
      </c>
      <c r="AE17" s="114">
        <v>41373</v>
      </c>
      <c r="AF17">
        <v>103.099998</v>
      </c>
      <c r="AP17" s="153">
        <v>43278</v>
      </c>
      <c r="AQ17" s="154">
        <v>96.11</v>
      </c>
      <c r="AR17" s="154">
        <v>97.16</v>
      </c>
      <c r="AS17" s="154">
        <v>94.44</v>
      </c>
      <c r="AT17" s="154">
        <v>95.86</v>
      </c>
    </row>
    <row r="18" spans="1:46">
      <c r="A18" s="112">
        <v>43496</v>
      </c>
      <c r="B18" s="113">
        <v>66.2</v>
      </c>
      <c r="L18" s="117">
        <v>42615</v>
      </c>
      <c r="M18" s="116">
        <v>93.420100000000005</v>
      </c>
      <c r="T18" s="117">
        <v>43249</v>
      </c>
      <c r="U18" s="116">
        <v>97.267899999999997</v>
      </c>
      <c r="AA18" s="114">
        <v>42619</v>
      </c>
      <c r="AB18">
        <v>106.07</v>
      </c>
      <c r="AE18" s="114">
        <v>41380</v>
      </c>
      <c r="AF18">
        <v>103.449997</v>
      </c>
      <c r="AP18" s="153">
        <v>43279</v>
      </c>
      <c r="AQ18" s="154">
        <v>95.36</v>
      </c>
      <c r="AR18" s="154">
        <v>95.83</v>
      </c>
      <c r="AS18" s="154">
        <v>93.33</v>
      </c>
      <c r="AT18" s="154">
        <v>94.27</v>
      </c>
    </row>
    <row r="19" spans="1:46">
      <c r="A19" s="112">
        <v>43465</v>
      </c>
      <c r="B19" s="113">
        <v>60.56</v>
      </c>
      <c r="L19" s="117">
        <v>42618</v>
      </c>
      <c r="M19" s="116">
        <v>92.741100000000003</v>
      </c>
      <c r="T19" s="117">
        <v>43250</v>
      </c>
      <c r="U19" s="116">
        <v>101.06659999999999</v>
      </c>
      <c r="AA19" s="114">
        <v>42620</v>
      </c>
      <c r="AB19">
        <v>106.57</v>
      </c>
      <c r="AE19" s="114">
        <v>41387</v>
      </c>
      <c r="AF19">
        <v>106.5</v>
      </c>
      <c r="AP19" s="153">
        <v>43280</v>
      </c>
      <c r="AQ19" s="154">
        <v>95.12</v>
      </c>
      <c r="AR19" s="154">
        <v>95.82</v>
      </c>
      <c r="AS19" s="154">
        <v>94.35</v>
      </c>
      <c r="AT19" s="154">
        <v>94.35</v>
      </c>
    </row>
    <row r="20" spans="1:46">
      <c r="A20" s="112">
        <v>43434</v>
      </c>
      <c r="B20" s="113">
        <v>64.58</v>
      </c>
      <c r="L20" s="117">
        <v>42619</v>
      </c>
      <c r="M20" s="116">
        <v>94.394400000000005</v>
      </c>
      <c r="T20" s="117">
        <v>43251</v>
      </c>
      <c r="U20" s="116">
        <v>100.23990000000001</v>
      </c>
      <c r="AA20" s="114">
        <v>42621</v>
      </c>
      <c r="AB20">
        <v>108.050003</v>
      </c>
      <c r="AE20" s="114">
        <v>41394</v>
      </c>
      <c r="AF20">
        <v>107.19000200000001</v>
      </c>
      <c r="AP20" s="153">
        <v>43283</v>
      </c>
      <c r="AQ20" s="154">
        <v>93.75</v>
      </c>
      <c r="AR20" s="154">
        <v>95.42</v>
      </c>
      <c r="AS20" s="154">
        <v>93.24</v>
      </c>
      <c r="AT20" s="154">
        <v>94.92</v>
      </c>
    </row>
    <row r="21" spans="1:46">
      <c r="A21" s="112">
        <v>43404</v>
      </c>
      <c r="B21" s="113">
        <v>67.78</v>
      </c>
      <c r="L21" s="117">
        <v>42620</v>
      </c>
      <c r="M21" s="116">
        <v>95.408000000000001</v>
      </c>
      <c r="T21" s="117">
        <v>43252</v>
      </c>
      <c r="U21" s="116">
        <v>101.7161</v>
      </c>
      <c r="AA21" s="114">
        <v>42622</v>
      </c>
      <c r="AB21">
        <v>106.779999</v>
      </c>
      <c r="AE21" s="114">
        <v>41401</v>
      </c>
      <c r="AF21">
        <v>106.83000199999999</v>
      </c>
      <c r="AP21" s="153">
        <v>43284</v>
      </c>
      <c r="AQ21" s="154">
        <v>95.91</v>
      </c>
      <c r="AR21" s="154">
        <v>96.09</v>
      </c>
      <c r="AS21" s="154">
        <v>94.2</v>
      </c>
      <c r="AT21" s="154">
        <v>94.64</v>
      </c>
    </row>
    <row r="22" spans="1:46">
      <c r="A22" s="112">
        <v>43373</v>
      </c>
      <c r="B22" s="113">
        <v>76.510000000000005</v>
      </c>
      <c r="L22" s="117">
        <v>42621</v>
      </c>
      <c r="M22" s="116">
        <v>94.6601</v>
      </c>
      <c r="T22" s="117">
        <v>43255</v>
      </c>
      <c r="U22" s="116">
        <v>101.08620000000001</v>
      </c>
      <c r="AA22" s="114">
        <v>42625</v>
      </c>
      <c r="AB22">
        <v>106.989998</v>
      </c>
      <c r="AE22" s="114">
        <v>41408</v>
      </c>
      <c r="AF22">
        <v>108.30999799999999</v>
      </c>
      <c r="AP22" s="153">
        <v>43285</v>
      </c>
      <c r="AQ22" s="154">
        <v>94.65</v>
      </c>
      <c r="AR22" s="154">
        <v>94.79</v>
      </c>
      <c r="AS22" s="154">
        <v>94.22</v>
      </c>
      <c r="AT22" s="154">
        <v>94.32</v>
      </c>
    </row>
    <row r="23" spans="1:46">
      <c r="A23" s="112">
        <v>43343</v>
      </c>
      <c r="B23" s="113">
        <v>80.38</v>
      </c>
      <c r="E23" s="114">
        <v>43982</v>
      </c>
      <c r="L23" s="117">
        <v>42622</v>
      </c>
      <c r="M23" s="116">
        <v>93.508700000000005</v>
      </c>
      <c r="T23" s="117">
        <v>43256</v>
      </c>
      <c r="U23" s="116">
        <v>99.492000000000004</v>
      </c>
      <c r="AA23" s="114">
        <v>42626</v>
      </c>
      <c r="AB23">
        <v>106.099998</v>
      </c>
      <c r="AE23" s="114">
        <v>41415</v>
      </c>
      <c r="AF23">
        <v>104.83000199999999</v>
      </c>
      <c r="AP23" s="153">
        <v>43286</v>
      </c>
      <c r="AQ23" s="154">
        <v>93.94</v>
      </c>
      <c r="AR23" s="154">
        <v>94.67</v>
      </c>
      <c r="AS23" s="154">
        <v>93.76</v>
      </c>
      <c r="AT23" s="154">
        <v>94.25</v>
      </c>
    </row>
    <row r="24" spans="1:46">
      <c r="A24" s="112">
        <v>43312</v>
      </c>
      <c r="B24" s="113">
        <v>95.26</v>
      </c>
      <c r="L24" s="117">
        <v>42625</v>
      </c>
      <c r="M24" s="116">
        <v>92.062100000000001</v>
      </c>
      <c r="T24" s="117">
        <v>43257</v>
      </c>
      <c r="U24" s="116">
        <v>99.4</v>
      </c>
      <c r="AA24" s="114">
        <v>42627</v>
      </c>
      <c r="AB24">
        <v>106.760002</v>
      </c>
      <c r="AE24" s="114">
        <v>41422</v>
      </c>
      <c r="AF24">
        <v>102.08000199999999</v>
      </c>
      <c r="AP24" s="153">
        <v>43287</v>
      </c>
      <c r="AQ24" s="154">
        <v>94.3</v>
      </c>
      <c r="AR24" s="154">
        <v>94.41</v>
      </c>
      <c r="AS24" s="154">
        <v>92.9</v>
      </c>
      <c r="AT24" s="154">
        <v>93.75</v>
      </c>
    </row>
    <row r="25" spans="1:46">
      <c r="A25" s="112">
        <v>43281</v>
      </c>
      <c r="B25" s="113">
        <v>94.35</v>
      </c>
      <c r="L25" s="117">
        <v>42626</v>
      </c>
      <c r="M25" s="116">
        <v>91.816100000000006</v>
      </c>
      <c r="T25" s="117">
        <v>43258</v>
      </c>
      <c r="U25" s="116">
        <v>98.94</v>
      </c>
      <c r="AA25" s="114">
        <v>42628</v>
      </c>
      <c r="AB25">
        <v>104.220001</v>
      </c>
      <c r="AE25" s="114">
        <v>41429</v>
      </c>
      <c r="AF25">
        <v>106.25</v>
      </c>
      <c r="AP25" s="153">
        <v>43290</v>
      </c>
      <c r="AQ25" s="154">
        <v>94.22</v>
      </c>
      <c r="AR25" s="154">
        <v>94.38</v>
      </c>
      <c r="AS25" s="154">
        <v>93.69</v>
      </c>
      <c r="AT25" s="154">
        <v>94.05</v>
      </c>
    </row>
    <row r="26" spans="1:46">
      <c r="A26" s="112">
        <v>43251</v>
      </c>
      <c r="B26" s="113">
        <v>100.23991669999999</v>
      </c>
      <c r="L26" s="117">
        <v>42627</v>
      </c>
      <c r="M26" s="116">
        <v>92.062100000000001</v>
      </c>
      <c r="T26" s="117">
        <v>43259</v>
      </c>
      <c r="U26" s="116">
        <v>98.44</v>
      </c>
      <c r="AA26" s="114">
        <v>42629</v>
      </c>
      <c r="AB26">
        <v>103.449997</v>
      </c>
      <c r="AE26" s="114">
        <v>41436</v>
      </c>
      <c r="AF26">
        <v>104.82</v>
      </c>
      <c r="AP26" s="153">
        <v>43291</v>
      </c>
      <c r="AQ26" s="154">
        <v>94.44</v>
      </c>
      <c r="AR26" s="154">
        <v>95.58</v>
      </c>
      <c r="AS26" s="154">
        <v>94.15</v>
      </c>
      <c r="AT26" s="154">
        <v>94.63</v>
      </c>
    </row>
    <row r="27" spans="1:46">
      <c r="A27" s="112">
        <v>43220</v>
      </c>
      <c r="B27" s="113">
        <v>97.700951599999996</v>
      </c>
      <c r="L27" s="117">
        <v>42628</v>
      </c>
      <c r="M27" s="116">
        <v>89.916799999999995</v>
      </c>
      <c r="T27" s="117">
        <v>43262</v>
      </c>
      <c r="U27" s="116">
        <v>97.37</v>
      </c>
      <c r="AA27" s="114">
        <v>42632</v>
      </c>
      <c r="AB27">
        <v>101.800003</v>
      </c>
      <c r="AE27" s="114">
        <v>41443</v>
      </c>
      <c r="AF27">
        <v>101.699997</v>
      </c>
      <c r="AP27" s="153">
        <v>43292</v>
      </c>
      <c r="AQ27" s="154">
        <v>93.76</v>
      </c>
      <c r="AR27" s="154">
        <v>94.13</v>
      </c>
      <c r="AS27" s="154">
        <v>91.94</v>
      </c>
      <c r="AT27" s="154">
        <v>92.4</v>
      </c>
    </row>
    <row r="28" spans="1:46">
      <c r="A28" s="112">
        <v>43190</v>
      </c>
      <c r="B28" s="113">
        <v>90.330080050000007</v>
      </c>
      <c r="L28" s="117">
        <v>42629</v>
      </c>
      <c r="M28" s="116">
        <v>89.336100000000002</v>
      </c>
      <c r="T28" s="117">
        <v>43263</v>
      </c>
      <c r="U28" s="116">
        <v>96.45</v>
      </c>
      <c r="AA28" s="114">
        <v>42633</v>
      </c>
      <c r="AB28">
        <v>102.879997</v>
      </c>
      <c r="AE28" s="114">
        <v>41450</v>
      </c>
      <c r="AF28">
        <v>96.970000999999996</v>
      </c>
      <c r="AP28" s="153">
        <v>43293</v>
      </c>
      <c r="AQ28" s="154">
        <v>92.58</v>
      </c>
      <c r="AR28" s="154">
        <v>92.8</v>
      </c>
      <c r="AS28" s="154">
        <v>92.05</v>
      </c>
      <c r="AT28" s="154">
        <v>92.66</v>
      </c>
    </row>
    <row r="29" spans="1:46">
      <c r="A29" s="112">
        <v>43159</v>
      </c>
      <c r="B29" s="113">
        <v>94.699461850000006</v>
      </c>
      <c r="L29" s="117">
        <v>42632</v>
      </c>
      <c r="M29" s="116">
        <v>90.143100000000004</v>
      </c>
      <c r="T29" s="117">
        <v>43264</v>
      </c>
      <c r="U29" s="116">
        <v>98.87</v>
      </c>
      <c r="AA29" s="114">
        <v>42634</v>
      </c>
      <c r="AB29">
        <v>104.360001</v>
      </c>
      <c r="AE29" s="114">
        <v>41457</v>
      </c>
      <c r="AF29">
        <v>99.190002000000007</v>
      </c>
      <c r="AP29" s="153">
        <v>43294</v>
      </c>
      <c r="AQ29" s="154">
        <v>92.87</v>
      </c>
      <c r="AR29" s="154">
        <v>93.8</v>
      </c>
      <c r="AS29" s="154">
        <v>92.72</v>
      </c>
      <c r="AT29" s="154">
        <v>93.39</v>
      </c>
    </row>
    <row r="30" spans="1:46">
      <c r="A30" s="112">
        <v>43131</v>
      </c>
      <c r="B30" s="113">
        <v>103.7432949</v>
      </c>
      <c r="L30" s="117">
        <v>42633</v>
      </c>
      <c r="M30" s="116">
        <v>90.635099999999994</v>
      </c>
      <c r="T30" s="117">
        <v>43265</v>
      </c>
      <c r="U30" s="116">
        <v>100.8</v>
      </c>
      <c r="AA30" s="114">
        <v>42635</v>
      </c>
      <c r="AB30">
        <v>104.199997</v>
      </c>
      <c r="AE30" s="114">
        <v>41464</v>
      </c>
      <c r="AF30">
        <v>103.269997</v>
      </c>
      <c r="AP30" s="153">
        <v>43297</v>
      </c>
      <c r="AQ30" s="154">
        <v>93.15</v>
      </c>
      <c r="AR30" s="154">
        <v>93.97</v>
      </c>
      <c r="AS30" s="154">
        <v>93.15</v>
      </c>
      <c r="AT30" s="154">
        <v>93.17</v>
      </c>
    </row>
    <row r="31" spans="1:46">
      <c r="A31" s="112">
        <v>43100</v>
      </c>
      <c r="B31" s="113">
        <v>102.34587999999999</v>
      </c>
      <c r="L31" s="117">
        <v>42634</v>
      </c>
      <c r="M31" s="116">
        <v>90.152900000000002</v>
      </c>
      <c r="T31" s="117">
        <v>43266</v>
      </c>
      <c r="U31" s="116">
        <v>100.08</v>
      </c>
      <c r="AA31" s="114">
        <v>42636</v>
      </c>
      <c r="AB31">
        <v>103.5</v>
      </c>
      <c r="AE31" s="114">
        <v>41471</v>
      </c>
      <c r="AF31">
        <v>103.93</v>
      </c>
      <c r="AP31" s="153">
        <v>43298</v>
      </c>
      <c r="AQ31" s="154">
        <v>92.75</v>
      </c>
      <c r="AR31" s="154">
        <v>93.59</v>
      </c>
      <c r="AS31" s="154">
        <v>92.09</v>
      </c>
      <c r="AT31" s="154">
        <v>93.41</v>
      </c>
    </row>
    <row r="32" spans="1:46">
      <c r="A32" s="112">
        <v>43069</v>
      </c>
      <c r="B32" s="113">
        <v>105.44577925</v>
      </c>
      <c r="L32" s="117">
        <v>42635</v>
      </c>
      <c r="M32" s="116">
        <v>90.753200000000007</v>
      </c>
      <c r="T32" s="117">
        <v>43269</v>
      </c>
      <c r="U32" s="116">
        <v>98.46</v>
      </c>
      <c r="AA32" s="114">
        <v>42639</v>
      </c>
      <c r="AB32">
        <v>102.129997</v>
      </c>
      <c r="AE32" s="114">
        <v>41478</v>
      </c>
      <c r="AF32">
        <v>101.55999799999999</v>
      </c>
      <c r="AP32" s="153">
        <v>43299</v>
      </c>
      <c r="AQ32" s="154">
        <v>93.6</v>
      </c>
      <c r="AR32" s="154">
        <v>93.91</v>
      </c>
      <c r="AS32" s="154">
        <v>92.82</v>
      </c>
      <c r="AT32" s="154">
        <v>92.96</v>
      </c>
    </row>
    <row r="33" spans="1:46">
      <c r="A33" s="112">
        <v>43039</v>
      </c>
      <c r="B33" s="113">
        <v>109.9234115</v>
      </c>
      <c r="L33" s="117">
        <v>42636</v>
      </c>
      <c r="M33" s="116">
        <v>90.025000000000006</v>
      </c>
      <c r="T33" s="117">
        <v>43270</v>
      </c>
      <c r="U33" s="116">
        <v>96.63</v>
      </c>
      <c r="AA33" s="114">
        <v>42640</v>
      </c>
      <c r="AB33">
        <v>102.25</v>
      </c>
      <c r="AE33" s="114">
        <v>41485</v>
      </c>
      <c r="AF33">
        <v>97.25</v>
      </c>
      <c r="AP33" s="153">
        <v>43300</v>
      </c>
      <c r="AQ33" s="154">
        <v>92.79</v>
      </c>
      <c r="AR33" s="154">
        <v>92.99</v>
      </c>
      <c r="AS33" s="154">
        <v>91.99</v>
      </c>
      <c r="AT33" s="154">
        <v>92.35</v>
      </c>
    </row>
    <row r="34" spans="1:46">
      <c r="A34" s="112">
        <v>43008</v>
      </c>
      <c r="B34" s="113">
        <v>113.4661535</v>
      </c>
      <c r="L34" s="117">
        <v>42639</v>
      </c>
      <c r="M34" s="116">
        <v>87.781300000000002</v>
      </c>
      <c r="T34" s="117">
        <v>43271</v>
      </c>
      <c r="U34" s="116">
        <v>96.9</v>
      </c>
      <c r="AA34" s="114">
        <v>42641</v>
      </c>
      <c r="AB34">
        <v>102.55999799999999</v>
      </c>
      <c r="AE34" s="114">
        <v>41492</v>
      </c>
      <c r="AF34">
        <v>95.68</v>
      </c>
      <c r="AP34" s="153">
        <v>43301</v>
      </c>
      <c r="AQ34" s="154">
        <v>92.1</v>
      </c>
      <c r="AR34" s="154">
        <v>93.35</v>
      </c>
      <c r="AS34" s="154">
        <v>91.48</v>
      </c>
      <c r="AT34" s="154">
        <v>92.05</v>
      </c>
    </row>
    <row r="35" spans="1:46">
      <c r="A35" s="112">
        <v>42978</v>
      </c>
      <c r="B35" s="113">
        <v>105.7902125</v>
      </c>
      <c r="L35" s="117">
        <v>42640</v>
      </c>
      <c r="M35" s="116">
        <v>87.367999999999995</v>
      </c>
      <c r="T35" s="117">
        <v>43272</v>
      </c>
      <c r="U35" s="116">
        <v>96.39</v>
      </c>
      <c r="AA35" s="114">
        <v>42642</v>
      </c>
      <c r="AB35">
        <v>101.790001</v>
      </c>
      <c r="AE35" s="114">
        <v>41499</v>
      </c>
      <c r="AF35">
        <v>95.279999000000004</v>
      </c>
      <c r="AP35" s="153">
        <v>43304</v>
      </c>
      <c r="AQ35" s="154">
        <v>92.49</v>
      </c>
      <c r="AR35" s="154">
        <v>92.74</v>
      </c>
      <c r="AS35" s="154">
        <v>91.8</v>
      </c>
      <c r="AT35" s="154">
        <v>92.42</v>
      </c>
    </row>
    <row r="36" spans="1:46">
      <c r="A36" s="112">
        <v>42947</v>
      </c>
      <c r="B36" s="113">
        <v>105.44577925</v>
      </c>
      <c r="L36" s="117">
        <v>42641</v>
      </c>
      <c r="M36" s="116">
        <v>87.840299999999999</v>
      </c>
      <c r="T36" s="117">
        <v>43273</v>
      </c>
      <c r="U36" s="116">
        <v>98.84</v>
      </c>
      <c r="AA36" s="114">
        <v>42643</v>
      </c>
      <c r="AB36">
        <v>102.199997</v>
      </c>
      <c r="AE36" s="114">
        <v>41506</v>
      </c>
      <c r="AF36">
        <v>97.650002000000001</v>
      </c>
      <c r="AP36" s="153">
        <v>43305</v>
      </c>
      <c r="AQ36" s="154">
        <v>92.62</v>
      </c>
      <c r="AR36" s="154">
        <v>93.66</v>
      </c>
      <c r="AS36" s="154">
        <v>92.42</v>
      </c>
      <c r="AT36" s="154">
        <v>93.31</v>
      </c>
    </row>
    <row r="37" spans="1:46">
      <c r="A37" s="112">
        <v>42916</v>
      </c>
      <c r="B37" s="113">
        <v>111.39955399999999</v>
      </c>
      <c r="L37" s="117">
        <v>42642</v>
      </c>
      <c r="M37" s="116">
        <v>86.895600000000002</v>
      </c>
      <c r="T37" s="117">
        <v>43276</v>
      </c>
      <c r="U37" s="116">
        <v>96.27</v>
      </c>
      <c r="AA37" s="114">
        <v>42646</v>
      </c>
      <c r="AB37">
        <v>102.470001</v>
      </c>
      <c r="AE37" s="114">
        <v>41513</v>
      </c>
      <c r="AF37">
        <v>97.889999000000003</v>
      </c>
      <c r="AP37" s="153">
        <v>43306</v>
      </c>
      <c r="AQ37" s="154">
        <v>93.1</v>
      </c>
      <c r="AR37" s="154">
        <v>93.65</v>
      </c>
      <c r="AS37" s="154">
        <v>92.15</v>
      </c>
      <c r="AT37" s="154">
        <v>92.78</v>
      </c>
    </row>
    <row r="38" spans="1:46">
      <c r="A38" s="112">
        <v>42886</v>
      </c>
      <c r="B38" s="113">
        <v>116.2216195</v>
      </c>
      <c r="L38" s="117">
        <v>42643</v>
      </c>
      <c r="M38" s="116">
        <v>88.007599999999996</v>
      </c>
      <c r="T38" s="117">
        <v>43277</v>
      </c>
      <c r="U38" s="116">
        <v>96</v>
      </c>
      <c r="AA38" s="114">
        <v>42647</v>
      </c>
      <c r="AB38">
        <v>102.150002</v>
      </c>
      <c r="AE38" s="114">
        <v>41520</v>
      </c>
      <c r="AF38">
        <v>102.010002</v>
      </c>
      <c r="AP38" s="153">
        <v>43307</v>
      </c>
      <c r="AQ38" s="154">
        <v>93.82</v>
      </c>
      <c r="AR38" s="154">
        <v>95.04</v>
      </c>
      <c r="AS38" s="154">
        <v>93.82</v>
      </c>
      <c r="AT38" s="154">
        <v>94.55</v>
      </c>
    </row>
    <row r="39" spans="1:46">
      <c r="A39" s="112">
        <v>42855</v>
      </c>
      <c r="B39" s="113">
        <v>111.793192</v>
      </c>
      <c r="L39" s="117">
        <v>42647</v>
      </c>
      <c r="M39" s="116">
        <v>88.598100000000002</v>
      </c>
      <c r="T39" s="117">
        <v>43278</v>
      </c>
      <c r="U39" s="116">
        <v>95.86</v>
      </c>
      <c r="AA39" s="114">
        <v>42648</v>
      </c>
      <c r="AB39">
        <v>103.18</v>
      </c>
      <c r="AE39" s="114">
        <v>41527</v>
      </c>
      <c r="AF39">
        <v>105.699997</v>
      </c>
      <c r="AP39" s="153">
        <v>43308</v>
      </c>
      <c r="AQ39" s="154">
        <v>95.08</v>
      </c>
      <c r="AR39" s="154">
        <v>96.94</v>
      </c>
      <c r="AS39" s="154">
        <v>94.56</v>
      </c>
      <c r="AT39" s="154">
        <v>96.26</v>
      </c>
    </row>
    <row r="40" spans="1:46">
      <c r="A40" s="112">
        <v>42825</v>
      </c>
      <c r="B40" s="113">
        <v>106.33146474999999</v>
      </c>
      <c r="L40" s="117">
        <v>42648</v>
      </c>
      <c r="M40" s="116">
        <v>88.509500000000003</v>
      </c>
      <c r="T40" s="117">
        <v>43279</v>
      </c>
      <c r="U40" s="116">
        <v>94.27</v>
      </c>
      <c r="AA40" s="114">
        <v>42649</v>
      </c>
      <c r="AB40">
        <v>103.5</v>
      </c>
      <c r="AE40" s="114">
        <v>41534</v>
      </c>
      <c r="AF40">
        <v>105.599998</v>
      </c>
      <c r="AP40" s="153">
        <v>43311</v>
      </c>
      <c r="AQ40" s="154">
        <v>95.7</v>
      </c>
      <c r="AR40" s="154">
        <v>95.9</v>
      </c>
      <c r="AS40" s="154">
        <v>94.8</v>
      </c>
      <c r="AT40" s="154">
        <v>95.16</v>
      </c>
    </row>
    <row r="41" spans="1:46">
      <c r="A41" s="112">
        <v>42794</v>
      </c>
      <c r="B41" s="113">
        <v>102.149061</v>
      </c>
      <c r="L41" s="117">
        <v>42649</v>
      </c>
      <c r="M41" s="116">
        <v>88.5685</v>
      </c>
      <c r="T41" s="117">
        <v>43280</v>
      </c>
      <c r="U41" s="116">
        <v>94.35</v>
      </c>
      <c r="AA41" s="114">
        <v>42650</v>
      </c>
      <c r="AB41">
        <v>103.360001</v>
      </c>
      <c r="AE41" s="114">
        <v>41541</v>
      </c>
      <c r="AF41">
        <v>104.370003</v>
      </c>
      <c r="AP41" s="153">
        <v>43312</v>
      </c>
      <c r="AQ41" s="154">
        <v>95.28</v>
      </c>
      <c r="AR41" s="154">
        <v>95.53</v>
      </c>
      <c r="AS41" s="154">
        <v>94.34</v>
      </c>
      <c r="AT41" s="154">
        <v>95.26</v>
      </c>
    </row>
    <row r="42" spans="1:46">
      <c r="A42" s="112">
        <v>42766</v>
      </c>
      <c r="B42" s="113">
        <v>100.67291849999999</v>
      </c>
      <c r="L42" s="117">
        <v>42650</v>
      </c>
      <c r="M42" s="116">
        <v>88.371700000000004</v>
      </c>
      <c r="T42" s="117">
        <v>43283</v>
      </c>
      <c r="U42" s="116">
        <v>94.92</v>
      </c>
      <c r="AA42" s="114">
        <v>42653</v>
      </c>
      <c r="AB42">
        <v>102.970001</v>
      </c>
      <c r="AE42" s="114">
        <v>41548</v>
      </c>
      <c r="AF42">
        <v>104.66999800000001</v>
      </c>
      <c r="AP42" s="153">
        <v>43313</v>
      </c>
      <c r="AQ42" s="154">
        <v>95.01</v>
      </c>
      <c r="AR42" s="154">
        <v>96</v>
      </c>
      <c r="AS42" s="154">
        <v>95.01</v>
      </c>
      <c r="AT42" s="154">
        <v>95.8</v>
      </c>
    </row>
    <row r="43" spans="1:46">
      <c r="A43" s="112">
        <v>42735</v>
      </c>
      <c r="B43" s="113">
        <v>97.553337350000007</v>
      </c>
      <c r="L43" s="117">
        <v>42653</v>
      </c>
      <c r="M43" s="116">
        <v>89.591999999999999</v>
      </c>
      <c r="T43" s="117">
        <v>43284</v>
      </c>
      <c r="U43" s="116">
        <v>94.64</v>
      </c>
      <c r="AA43" s="114">
        <v>42654</v>
      </c>
      <c r="AB43">
        <v>103.33000199999999</v>
      </c>
      <c r="AE43" s="114">
        <v>41555</v>
      </c>
      <c r="AF43">
        <v>106.709999</v>
      </c>
      <c r="AP43" s="153">
        <v>43314</v>
      </c>
      <c r="AQ43" s="154">
        <v>95.36</v>
      </c>
      <c r="AR43" s="154">
        <v>95.5</v>
      </c>
      <c r="AS43" s="154">
        <v>93.93</v>
      </c>
      <c r="AT43" s="154">
        <v>94.17</v>
      </c>
    </row>
    <row r="44" spans="1:46">
      <c r="A44" s="112">
        <v>42704</v>
      </c>
      <c r="B44" s="113">
        <v>87.180976049999998</v>
      </c>
      <c r="L44" s="117">
        <v>42654</v>
      </c>
      <c r="M44" s="116">
        <v>89.011399999999995</v>
      </c>
      <c r="T44" s="117">
        <v>43285</v>
      </c>
      <c r="U44" s="116">
        <v>94.32</v>
      </c>
      <c r="AA44" s="114">
        <v>42655</v>
      </c>
      <c r="AB44">
        <v>102.32</v>
      </c>
      <c r="AE44" s="114">
        <v>41562</v>
      </c>
      <c r="AF44">
        <v>106.050003</v>
      </c>
      <c r="AP44" s="153">
        <v>43315</v>
      </c>
      <c r="AQ44" s="154">
        <v>94.49</v>
      </c>
      <c r="AR44" s="154">
        <v>95.79</v>
      </c>
      <c r="AS44" s="154">
        <v>94.36</v>
      </c>
      <c r="AT44" s="154">
        <v>95.28</v>
      </c>
    </row>
    <row r="45" spans="1:46">
      <c r="A45" s="112">
        <v>42674</v>
      </c>
      <c r="B45" s="113">
        <v>88.853937549999998</v>
      </c>
      <c r="L45" s="117">
        <v>42655</v>
      </c>
      <c r="M45" s="116">
        <v>88.253600000000006</v>
      </c>
      <c r="T45" s="117">
        <v>43286</v>
      </c>
      <c r="U45" s="116">
        <v>94.25</v>
      </c>
      <c r="AA45" s="114">
        <v>42656</v>
      </c>
      <c r="AB45">
        <v>102.540001</v>
      </c>
      <c r="AE45" s="114">
        <v>41569</v>
      </c>
      <c r="AF45">
        <v>108.199997</v>
      </c>
      <c r="AP45" s="153">
        <v>43318</v>
      </c>
      <c r="AQ45" s="154">
        <v>95.54</v>
      </c>
      <c r="AR45" s="154">
        <v>96.45</v>
      </c>
      <c r="AS45" s="154">
        <v>94.63</v>
      </c>
      <c r="AT45" s="154">
        <v>95.07</v>
      </c>
    </row>
    <row r="46" spans="1:46">
      <c r="A46" s="112">
        <v>42643</v>
      </c>
      <c r="B46" s="113">
        <v>88.007615849999993</v>
      </c>
      <c r="L46" s="117">
        <v>42656</v>
      </c>
      <c r="M46" s="116">
        <v>87.978099999999998</v>
      </c>
      <c r="T46" s="117">
        <v>43287</v>
      </c>
      <c r="U46" s="116">
        <v>93.75</v>
      </c>
      <c r="AA46" s="114">
        <v>42657</v>
      </c>
      <c r="AB46">
        <v>102.110001</v>
      </c>
      <c r="AE46" s="114">
        <v>41576</v>
      </c>
      <c r="AF46">
        <v>103.639999</v>
      </c>
      <c r="AP46" s="153">
        <v>43319</v>
      </c>
      <c r="AQ46" s="154">
        <v>95.71</v>
      </c>
      <c r="AR46" s="154">
        <v>97.03</v>
      </c>
      <c r="AS46" s="154">
        <v>95.5</v>
      </c>
      <c r="AT46" s="154">
        <v>96.02</v>
      </c>
    </row>
    <row r="47" spans="1:46">
      <c r="A47" s="112">
        <v>42613</v>
      </c>
      <c r="B47" s="113">
        <v>94.443597150000002</v>
      </c>
      <c r="L47" s="117">
        <v>42657</v>
      </c>
      <c r="M47" s="116">
        <v>89.1</v>
      </c>
      <c r="T47" s="117">
        <v>43290</v>
      </c>
      <c r="U47" s="116">
        <v>94.05</v>
      </c>
      <c r="AE47" s="114">
        <v>41583</v>
      </c>
      <c r="AF47">
        <v>106.5</v>
      </c>
      <c r="AP47" s="153">
        <v>43320</v>
      </c>
      <c r="AQ47" s="154">
        <v>95.98</v>
      </c>
      <c r="AR47" s="154">
        <v>96.83</v>
      </c>
      <c r="AS47" s="154">
        <v>95.49</v>
      </c>
      <c r="AT47" s="154">
        <v>96.06</v>
      </c>
    </row>
    <row r="48" spans="1:46">
      <c r="A48" s="112">
        <v>42582</v>
      </c>
      <c r="B48" s="113">
        <v>94.689620899999994</v>
      </c>
      <c r="L48" s="117">
        <v>42660</v>
      </c>
      <c r="M48" s="116">
        <v>88.046999999999997</v>
      </c>
      <c r="AE48" s="114">
        <v>41590</v>
      </c>
      <c r="AF48">
        <v>110.75</v>
      </c>
      <c r="AP48" s="153">
        <v>43321</v>
      </c>
      <c r="AQ48" s="154">
        <v>95.7</v>
      </c>
      <c r="AR48" s="154">
        <v>96.22</v>
      </c>
      <c r="AS48" s="154">
        <v>94.7</v>
      </c>
      <c r="AT48" s="154">
        <v>95.73</v>
      </c>
    </row>
    <row r="49" spans="1:46">
      <c r="A49" s="112">
        <v>42551</v>
      </c>
      <c r="B49" s="113">
        <v>88.568550000000002</v>
      </c>
      <c r="AE49" s="114">
        <v>41597</v>
      </c>
      <c r="AF49">
        <v>113.41999800000001</v>
      </c>
      <c r="AP49" s="153">
        <v>43322</v>
      </c>
      <c r="AQ49" s="154">
        <v>94.98</v>
      </c>
      <c r="AR49" s="154">
        <v>95.16</v>
      </c>
      <c r="AS49" s="154">
        <v>93.11</v>
      </c>
      <c r="AT49" s="154">
        <v>93.36</v>
      </c>
    </row>
    <row r="50" spans="1:46">
      <c r="A50" s="112">
        <v>42521</v>
      </c>
      <c r="B50" s="113">
        <v>84.268054849999999</v>
      </c>
      <c r="AE50" s="114">
        <v>41604</v>
      </c>
      <c r="AF50">
        <v>113.290001</v>
      </c>
      <c r="AP50" s="153">
        <v>43325</v>
      </c>
      <c r="AQ50" s="154">
        <v>84.5</v>
      </c>
      <c r="AR50" s="154">
        <v>86.3</v>
      </c>
      <c r="AS50" s="154">
        <v>80.37</v>
      </c>
      <c r="AT50" s="154">
        <v>83.73</v>
      </c>
    </row>
    <row r="51" spans="1:46">
      <c r="A51" s="112">
        <v>42490</v>
      </c>
      <c r="B51" s="113">
        <v>99.147571249999999</v>
      </c>
      <c r="AE51" s="114">
        <v>41611</v>
      </c>
      <c r="AF51">
        <v>111.650002</v>
      </c>
      <c r="AP51" s="153">
        <v>43326</v>
      </c>
      <c r="AQ51" s="154">
        <v>83.8</v>
      </c>
      <c r="AR51" s="154">
        <v>85.09</v>
      </c>
      <c r="AS51" s="154">
        <v>83.16</v>
      </c>
      <c r="AT51" s="154">
        <v>83.76</v>
      </c>
    </row>
    <row r="52" spans="1:46">
      <c r="A52" s="112">
        <v>42460</v>
      </c>
      <c r="B52" s="113">
        <v>101.65701350000001</v>
      </c>
      <c r="AE52" s="114">
        <v>41618</v>
      </c>
      <c r="AF52">
        <v>110.959999</v>
      </c>
      <c r="AP52" s="153">
        <v>43327</v>
      </c>
      <c r="AQ52" s="154">
        <v>83.5</v>
      </c>
      <c r="AR52" s="154">
        <v>83.72</v>
      </c>
      <c r="AS52" s="154">
        <v>80.319999999999993</v>
      </c>
      <c r="AT52" s="154">
        <v>80.790000000000006</v>
      </c>
    </row>
    <row r="53" spans="1:46">
      <c r="A53" s="112">
        <v>42429</v>
      </c>
      <c r="B53" s="113">
        <v>94.896280849999997</v>
      </c>
      <c r="AE53" s="114">
        <v>41625</v>
      </c>
      <c r="AF53">
        <v>114.55999799999999</v>
      </c>
      <c r="AP53" s="153">
        <v>43328</v>
      </c>
      <c r="AQ53" s="154">
        <v>78.819999999999993</v>
      </c>
      <c r="AR53" s="154">
        <v>78.92</v>
      </c>
      <c r="AS53" s="154">
        <v>75.5</v>
      </c>
      <c r="AT53" s="154">
        <v>77.05</v>
      </c>
    </row>
    <row r="54" spans="1:46">
      <c r="A54" s="112">
        <v>42400</v>
      </c>
      <c r="B54" s="113">
        <v>101.75542299999999</v>
      </c>
      <c r="AE54" s="114">
        <v>41632</v>
      </c>
      <c r="AF54">
        <v>115.800003</v>
      </c>
      <c r="AP54" s="153">
        <v>43329</v>
      </c>
      <c r="AQ54" s="154">
        <v>77.400000000000006</v>
      </c>
      <c r="AR54" s="154">
        <v>79.11</v>
      </c>
      <c r="AS54" s="154">
        <v>76.87</v>
      </c>
      <c r="AT54" s="154">
        <v>78.400000000000006</v>
      </c>
    </row>
    <row r="55" spans="1:46">
      <c r="A55" s="112">
        <v>42369</v>
      </c>
      <c r="B55" s="113">
        <v>113.958201</v>
      </c>
      <c r="AE55" s="114">
        <v>41639</v>
      </c>
      <c r="AF55">
        <v>115.68</v>
      </c>
      <c r="AP55" s="153">
        <v>43332</v>
      </c>
      <c r="AQ55" s="154">
        <v>79.5</v>
      </c>
      <c r="AR55" s="154">
        <v>81.2</v>
      </c>
      <c r="AS55" s="154">
        <v>79.209999999999994</v>
      </c>
      <c r="AT55" s="154">
        <v>80.78</v>
      </c>
    </row>
    <row r="56" spans="1:46">
      <c r="A56" s="112">
        <v>42338</v>
      </c>
      <c r="B56" s="113">
        <v>124.29119849999999</v>
      </c>
      <c r="AE56" s="114">
        <v>41646</v>
      </c>
      <c r="AF56">
        <v>111.400002</v>
      </c>
      <c r="AP56" s="153">
        <v>43333</v>
      </c>
      <c r="AQ56" s="154">
        <v>82</v>
      </c>
      <c r="AR56" s="154">
        <v>83.58</v>
      </c>
      <c r="AS56" s="154">
        <v>81.61</v>
      </c>
      <c r="AT56" s="154">
        <v>82.12</v>
      </c>
    </row>
    <row r="57" spans="1:46">
      <c r="A57" s="112">
        <v>42308</v>
      </c>
      <c r="B57" s="113">
        <v>119.41992825</v>
      </c>
      <c r="AE57" s="114">
        <v>41653</v>
      </c>
      <c r="AF57">
        <v>113.110001</v>
      </c>
      <c r="AP57" s="153">
        <v>43334</v>
      </c>
      <c r="AQ57" s="154">
        <v>82.46</v>
      </c>
      <c r="AR57" s="154">
        <v>84.38</v>
      </c>
      <c r="AS57" s="154">
        <v>82.31</v>
      </c>
      <c r="AT57" s="154">
        <v>83.43</v>
      </c>
    </row>
    <row r="58" spans="1:46">
      <c r="A58" s="112">
        <v>42277</v>
      </c>
      <c r="B58" s="113">
        <v>112.62967275</v>
      </c>
      <c r="AE58" s="114">
        <v>41660</v>
      </c>
      <c r="AF58">
        <v>107.58000199999999</v>
      </c>
      <c r="AP58" s="153">
        <v>43335</v>
      </c>
      <c r="AQ58" s="154">
        <v>83.55</v>
      </c>
      <c r="AR58" s="154">
        <v>83.73</v>
      </c>
      <c r="AS58" s="154">
        <v>81.8</v>
      </c>
      <c r="AT58" s="154">
        <v>81.95</v>
      </c>
    </row>
    <row r="59" spans="1:46">
      <c r="A59" s="112">
        <v>42247</v>
      </c>
      <c r="B59" s="113">
        <v>119.02629025</v>
      </c>
      <c r="AE59" s="114">
        <v>41667</v>
      </c>
      <c r="AF59">
        <v>104.629997</v>
      </c>
      <c r="AP59" s="153">
        <v>43336</v>
      </c>
      <c r="AQ59" s="154">
        <v>81.95</v>
      </c>
      <c r="AR59" s="154">
        <v>83</v>
      </c>
      <c r="AS59" s="154">
        <v>81.39</v>
      </c>
      <c r="AT59" s="154">
        <v>81.91</v>
      </c>
    </row>
    <row r="60" spans="1:46">
      <c r="A60" s="112">
        <v>42216</v>
      </c>
      <c r="B60" s="113">
        <v>132.16395850000001</v>
      </c>
      <c r="AE60" s="114">
        <v>41674</v>
      </c>
      <c r="AF60">
        <v>111.33000199999999</v>
      </c>
      <c r="AP60" s="153">
        <v>43339</v>
      </c>
      <c r="AQ60" s="154">
        <v>82</v>
      </c>
      <c r="AR60" s="154">
        <v>82.65</v>
      </c>
      <c r="AS60" s="154">
        <v>81.8</v>
      </c>
      <c r="AT60" s="154">
        <v>82.65</v>
      </c>
    </row>
    <row r="61" spans="1:46">
      <c r="A61" s="112">
        <v>42185</v>
      </c>
      <c r="B61" s="113">
        <v>123.55312725</v>
      </c>
      <c r="AE61" s="114">
        <v>41681</v>
      </c>
      <c r="AF61">
        <v>109.489998</v>
      </c>
      <c r="AP61" s="153">
        <v>43340</v>
      </c>
      <c r="AQ61" s="154">
        <v>82.75</v>
      </c>
      <c r="AR61" s="154">
        <v>82.95</v>
      </c>
      <c r="AS61" s="154">
        <v>82.18</v>
      </c>
      <c r="AT61" s="154">
        <v>82.29</v>
      </c>
    </row>
    <row r="62" spans="1:46">
      <c r="A62" s="112">
        <v>42155</v>
      </c>
      <c r="B62" s="113">
        <v>127.09586925000001</v>
      </c>
      <c r="AE62" s="114">
        <v>41688</v>
      </c>
      <c r="AF62">
        <v>108.970001</v>
      </c>
      <c r="AP62" s="153">
        <v>43341</v>
      </c>
      <c r="AQ62" s="154">
        <v>82.35</v>
      </c>
      <c r="AR62" s="154">
        <v>82.74</v>
      </c>
      <c r="AS62" s="154">
        <v>81.650000000000006</v>
      </c>
      <c r="AT62" s="154">
        <v>82.74</v>
      </c>
    </row>
    <row r="63" spans="1:46">
      <c r="AE63" s="114">
        <v>41695</v>
      </c>
      <c r="AF63">
        <v>111.129997</v>
      </c>
      <c r="AP63" s="153">
        <v>43342</v>
      </c>
      <c r="AQ63" s="154">
        <v>82.62</v>
      </c>
      <c r="AR63" s="154">
        <v>82.68</v>
      </c>
      <c r="AS63" s="154">
        <v>81.11</v>
      </c>
      <c r="AT63" s="154">
        <v>81.55</v>
      </c>
    </row>
    <row r="64" spans="1:46">
      <c r="AE64" s="114">
        <v>41702</v>
      </c>
      <c r="AF64">
        <v>113.599998</v>
      </c>
      <c r="AP64" s="153">
        <v>43343</v>
      </c>
      <c r="AQ64" s="154">
        <v>81.28</v>
      </c>
      <c r="AR64" s="154">
        <v>81.62</v>
      </c>
      <c r="AS64" s="154">
        <v>80.38</v>
      </c>
      <c r="AT64" s="154">
        <v>80.38</v>
      </c>
    </row>
    <row r="65" spans="31:46">
      <c r="AE65" s="114">
        <v>41709</v>
      </c>
      <c r="AF65">
        <v>113.910004</v>
      </c>
      <c r="AP65" s="153">
        <v>43346</v>
      </c>
      <c r="AQ65" s="154">
        <v>80.77</v>
      </c>
      <c r="AR65" s="154">
        <v>80.78</v>
      </c>
      <c r="AS65" s="154">
        <v>80.06</v>
      </c>
      <c r="AT65" s="154">
        <v>80.45</v>
      </c>
    </row>
    <row r="66" spans="31:46">
      <c r="AE66" s="114">
        <v>41716</v>
      </c>
      <c r="AF66">
        <v>112.739998</v>
      </c>
      <c r="AP66" s="153">
        <v>43347</v>
      </c>
      <c r="AQ66" s="154">
        <v>80.72</v>
      </c>
      <c r="AR66" s="154">
        <v>80.95</v>
      </c>
      <c r="AS66" s="154">
        <v>79.510000000000005</v>
      </c>
      <c r="AT66" s="154">
        <v>79.83</v>
      </c>
    </row>
    <row r="67" spans="31:46">
      <c r="AE67" s="114">
        <v>41723</v>
      </c>
      <c r="AF67">
        <v>113.769997</v>
      </c>
      <c r="AP67" s="153">
        <v>43348</v>
      </c>
      <c r="AQ67" s="154">
        <v>77.599999999999994</v>
      </c>
      <c r="AR67" s="154">
        <v>79.33</v>
      </c>
      <c r="AS67" s="154">
        <v>76.92</v>
      </c>
      <c r="AT67" s="154">
        <v>78.48</v>
      </c>
    </row>
    <row r="68" spans="31:46">
      <c r="AE68" s="114">
        <v>41730</v>
      </c>
      <c r="AF68">
        <v>112.300003</v>
      </c>
      <c r="AP68" s="153">
        <v>43349</v>
      </c>
      <c r="AQ68" s="154">
        <v>77.62</v>
      </c>
      <c r="AR68" s="154">
        <v>77.88</v>
      </c>
      <c r="AS68" s="154">
        <v>74.81</v>
      </c>
      <c r="AT68" s="154">
        <v>74.89</v>
      </c>
    </row>
    <row r="69" spans="31:46">
      <c r="AE69" s="114">
        <v>41737</v>
      </c>
      <c r="AF69">
        <v>110.290001</v>
      </c>
      <c r="AP69" s="153">
        <v>43350</v>
      </c>
      <c r="AQ69" s="154">
        <v>74.849999999999994</v>
      </c>
      <c r="AR69" s="154">
        <v>74.97</v>
      </c>
      <c r="AS69" s="154">
        <v>71.66</v>
      </c>
      <c r="AT69" s="154">
        <v>73.489999999999995</v>
      </c>
    </row>
    <row r="70" spans="31:46">
      <c r="AE70" s="114">
        <v>41744</v>
      </c>
      <c r="AF70">
        <v>112.730003</v>
      </c>
      <c r="AP70" s="153">
        <v>43353</v>
      </c>
      <c r="AQ70" s="154">
        <v>73.22</v>
      </c>
      <c r="AR70" s="154">
        <v>73.73</v>
      </c>
      <c r="AS70" s="154">
        <v>72.150000000000006</v>
      </c>
      <c r="AT70" s="154">
        <v>72.44</v>
      </c>
    </row>
    <row r="71" spans="31:46">
      <c r="AE71" s="114">
        <v>41751</v>
      </c>
      <c r="AF71">
        <v>110.269997</v>
      </c>
      <c r="AP71" s="153">
        <v>43354</v>
      </c>
      <c r="AQ71" s="154">
        <v>72.61</v>
      </c>
      <c r="AR71" s="154">
        <v>72.61</v>
      </c>
      <c r="AS71" s="154">
        <v>69.94</v>
      </c>
      <c r="AT71" s="154">
        <v>70.34</v>
      </c>
    </row>
    <row r="72" spans="31:46">
      <c r="AE72" s="114">
        <v>41758</v>
      </c>
      <c r="AF72">
        <v>114.849998</v>
      </c>
      <c r="AP72" s="153">
        <v>43355</v>
      </c>
      <c r="AQ72" s="154">
        <v>70.34</v>
      </c>
      <c r="AR72" s="154">
        <v>70.94</v>
      </c>
      <c r="AS72" s="154">
        <v>69.62</v>
      </c>
      <c r="AT72" s="154">
        <v>70.3</v>
      </c>
    </row>
    <row r="73" spans="31:46">
      <c r="AE73" s="114">
        <v>41765</v>
      </c>
      <c r="AF73">
        <v>115.970001</v>
      </c>
      <c r="AP73" s="153">
        <v>43356</v>
      </c>
      <c r="AQ73" s="154">
        <v>70.3</v>
      </c>
      <c r="AR73" s="154">
        <v>70.540000000000006</v>
      </c>
      <c r="AS73" s="154">
        <v>69.400000000000006</v>
      </c>
      <c r="AT73" s="154">
        <v>70.150000000000006</v>
      </c>
    </row>
    <row r="74" spans="31:46">
      <c r="AE74" s="114">
        <v>41772</v>
      </c>
      <c r="AF74">
        <v>116.19000200000001</v>
      </c>
      <c r="AP74" s="153">
        <v>43357</v>
      </c>
      <c r="AQ74" s="154">
        <v>70.400000000000006</v>
      </c>
      <c r="AR74" s="154">
        <v>72.34</v>
      </c>
      <c r="AS74" s="154">
        <v>70.37</v>
      </c>
      <c r="AT74" s="154">
        <v>71.819999999999993</v>
      </c>
    </row>
    <row r="75" spans="31:46">
      <c r="AE75" s="114">
        <v>41779</v>
      </c>
      <c r="AF75">
        <v>119.91999800000001</v>
      </c>
      <c r="AP75" s="153">
        <v>43360</v>
      </c>
      <c r="AQ75" s="154">
        <v>71.98</v>
      </c>
      <c r="AR75" s="154">
        <v>73</v>
      </c>
      <c r="AS75" s="154">
        <v>71.16</v>
      </c>
      <c r="AT75" s="154">
        <v>72.900000000000006</v>
      </c>
    </row>
    <row r="76" spans="31:46">
      <c r="AE76" s="114">
        <v>41786</v>
      </c>
      <c r="AF76">
        <v>122.389999</v>
      </c>
      <c r="AP76" s="153">
        <v>43361</v>
      </c>
      <c r="AQ76" s="154">
        <v>73.5</v>
      </c>
      <c r="AR76" s="154">
        <v>73.89</v>
      </c>
      <c r="AS76" s="154">
        <v>72.27</v>
      </c>
      <c r="AT76" s="154">
        <v>73.3</v>
      </c>
    </row>
    <row r="77" spans="31:46">
      <c r="AE77" s="114">
        <v>41793</v>
      </c>
      <c r="AF77">
        <v>121.349998</v>
      </c>
      <c r="AP77" s="153">
        <v>43362</v>
      </c>
      <c r="AQ77" s="154">
        <v>73.56</v>
      </c>
      <c r="AR77" s="154">
        <v>74.14</v>
      </c>
      <c r="AS77" s="154">
        <v>72.959999999999994</v>
      </c>
      <c r="AT77" s="154">
        <v>74.03</v>
      </c>
    </row>
    <row r="78" spans="31:46">
      <c r="AE78" s="114">
        <v>41800</v>
      </c>
      <c r="AF78">
        <v>119.620003</v>
      </c>
      <c r="AP78" s="153">
        <v>43363</v>
      </c>
      <c r="AQ78" s="154">
        <v>74.97</v>
      </c>
      <c r="AR78" s="154">
        <v>76.64</v>
      </c>
      <c r="AS78" s="154">
        <v>74.53</v>
      </c>
      <c r="AT78" s="154">
        <v>75.819999999999993</v>
      </c>
    </row>
    <row r="79" spans="31:46">
      <c r="AE79" s="114">
        <v>41807</v>
      </c>
      <c r="AF79">
        <v>122.099998</v>
      </c>
      <c r="AP79" s="153">
        <v>43364</v>
      </c>
      <c r="AQ79" s="154">
        <v>76.77</v>
      </c>
      <c r="AR79" s="154">
        <v>76.989999999999995</v>
      </c>
      <c r="AS79" s="154">
        <v>75.73</v>
      </c>
      <c r="AT79" s="154">
        <v>76.52</v>
      </c>
    </row>
    <row r="80" spans="31:46">
      <c r="AE80" s="114">
        <v>41814</v>
      </c>
      <c r="AF80">
        <v>124.739998</v>
      </c>
      <c r="AP80" s="153">
        <v>43367</v>
      </c>
      <c r="AQ80" s="154">
        <v>76.989999999999995</v>
      </c>
      <c r="AR80" s="154">
        <v>77</v>
      </c>
      <c r="AS80" s="154">
        <v>75.41</v>
      </c>
      <c r="AT80" s="154">
        <v>76.150000000000006</v>
      </c>
    </row>
    <row r="81" spans="31:46">
      <c r="AE81" s="114">
        <v>41821</v>
      </c>
      <c r="AF81">
        <v>125.25</v>
      </c>
      <c r="AP81" s="153">
        <v>43368</v>
      </c>
      <c r="AQ81" s="154">
        <v>76</v>
      </c>
      <c r="AR81" s="154">
        <v>76.22</v>
      </c>
      <c r="AS81" s="154">
        <v>75.06</v>
      </c>
      <c r="AT81" s="154">
        <v>75.599999999999994</v>
      </c>
    </row>
    <row r="82" spans="31:46">
      <c r="AE82" s="114">
        <v>41828</v>
      </c>
      <c r="AF82">
        <v>120</v>
      </c>
      <c r="AP82" s="153">
        <v>43369</v>
      </c>
      <c r="AQ82" s="154">
        <v>75.790000000000006</v>
      </c>
      <c r="AR82" s="154">
        <v>76.64</v>
      </c>
      <c r="AS82" s="154">
        <v>75.540000000000006</v>
      </c>
      <c r="AT82" s="154">
        <v>76.459999999999994</v>
      </c>
    </row>
    <row r="83" spans="31:46">
      <c r="AE83" s="114">
        <v>41835</v>
      </c>
      <c r="AF83">
        <v>118.959999</v>
      </c>
      <c r="AP83" s="153">
        <v>43370</v>
      </c>
      <c r="AQ83" s="154">
        <v>76.150000000000006</v>
      </c>
      <c r="AR83" s="154">
        <v>78.930000000000007</v>
      </c>
      <c r="AS83" s="154">
        <v>75.95</v>
      </c>
      <c r="AT83" s="154">
        <v>77.650000000000006</v>
      </c>
    </row>
    <row r="84" spans="31:46">
      <c r="AE84" s="114">
        <v>41842</v>
      </c>
      <c r="AF84">
        <v>114.970001</v>
      </c>
      <c r="AP84" s="153">
        <v>43371</v>
      </c>
      <c r="AQ84" s="154">
        <v>77.650000000000006</v>
      </c>
      <c r="AR84" s="154">
        <v>77.66</v>
      </c>
      <c r="AS84" s="154">
        <v>76.010000000000005</v>
      </c>
      <c r="AT84" s="154">
        <v>76.510000000000005</v>
      </c>
    </row>
    <row r="85" spans="31:46">
      <c r="AE85" s="114">
        <v>41849</v>
      </c>
      <c r="AF85">
        <v>114.910004</v>
      </c>
      <c r="AP85" s="153">
        <v>43374</v>
      </c>
      <c r="AQ85" s="154">
        <v>76.790000000000006</v>
      </c>
      <c r="AR85" s="154">
        <v>77.099999999999994</v>
      </c>
      <c r="AS85" s="154">
        <v>75.349999999999994</v>
      </c>
      <c r="AT85" s="154">
        <v>75.84</v>
      </c>
    </row>
    <row r="86" spans="31:46">
      <c r="AE86" s="114">
        <v>41856</v>
      </c>
      <c r="AF86">
        <v>115.41999800000001</v>
      </c>
      <c r="AP86" s="153">
        <v>43375</v>
      </c>
      <c r="AQ86" s="154">
        <v>75.36</v>
      </c>
      <c r="AR86" s="154">
        <v>75.42</v>
      </c>
      <c r="AS86" s="154">
        <v>74.22</v>
      </c>
      <c r="AT86" s="154">
        <v>74.58</v>
      </c>
    </row>
    <row r="87" spans="31:46">
      <c r="AE87" s="114">
        <v>41863</v>
      </c>
      <c r="AF87">
        <v>119.43</v>
      </c>
      <c r="AP87" s="153">
        <v>43377</v>
      </c>
      <c r="AQ87" s="154">
        <v>74.5</v>
      </c>
      <c r="AR87" s="154">
        <v>76.19</v>
      </c>
      <c r="AS87" s="154">
        <v>73.73</v>
      </c>
      <c r="AT87" s="154">
        <v>75.19</v>
      </c>
    </row>
    <row r="88" spans="31:46">
      <c r="AE88" s="114">
        <v>41870</v>
      </c>
      <c r="AF88">
        <v>117.510002</v>
      </c>
      <c r="AP88" s="153">
        <v>43378</v>
      </c>
      <c r="AQ88" s="154">
        <v>75.52</v>
      </c>
      <c r="AR88" s="154">
        <v>75.569999999999993</v>
      </c>
      <c r="AS88" s="154">
        <v>74.53</v>
      </c>
      <c r="AT88" s="154">
        <v>74.66</v>
      </c>
    </row>
    <row r="89" spans="31:46">
      <c r="AE89" s="114">
        <v>41877</v>
      </c>
      <c r="AF89">
        <v>115.650002</v>
      </c>
      <c r="AP89" s="153">
        <v>43381</v>
      </c>
      <c r="AQ89" s="154">
        <v>74.400000000000006</v>
      </c>
      <c r="AR89" s="154">
        <v>76.400000000000006</v>
      </c>
      <c r="AS89" s="154">
        <v>74.19</v>
      </c>
      <c r="AT89" s="154">
        <v>74.75</v>
      </c>
    </row>
    <row r="90" spans="31:46">
      <c r="AE90" s="114">
        <v>41884</v>
      </c>
      <c r="AF90">
        <v>114.66999800000001</v>
      </c>
      <c r="AP90" s="153">
        <v>43382</v>
      </c>
      <c r="AQ90" s="154">
        <v>74.930000000000007</v>
      </c>
      <c r="AR90" s="154">
        <v>75.28</v>
      </c>
      <c r="AS90" s="154">
        <v>73.41</v>
      </c>
      <c r="AT90" s="154">
        <v>74.95</v>
      </c>
    </row>
    <row r="91" spans="31:46">
      <c r="AE91" s="114">
        <v>41891</v>
      </c>
      <c r="AF91">
        <v>113.139999</v>
      </c>
      <c r="AP91" s="153">
        <v>43383</v>
      </c>
      <c r="AQ91" s="154">
        <v>74.489999999999995</v>
      </c>
      <c r="AR91" s="154">
        <v>76.08</v>
      </c>
      <c r="AS91" s="154">
        <v>74.319999999999993</v>
      </c>
      <c r="AT91" s="154">
        <v>75.010000000000005</v>
      </c>
    </row>
    <row r="92" spans="31:46">
      <c r="AE92" s="114">
        <v>41898</v>
      </c>
      <c r="AF92">
        <v>115.25</v>
      </c>
      <c r="AP92" s="153">
        <v>43384</v>
      </c>
      <c r="AQ92" s="154">
        <v>79.81</v>
      </c>
      <c r="AR92" s="154">
        <v>79.95</v>
      </c>
      <c r="AS92" s="154">
        <v>77.319999999999993</v>
      </c>
      <c r="AT92" s="154">
        <v>77.319999999999993</v>
      </c>
    </row>
    <row r="93" spans="31:46">
      <c r="AE93" s="114">
        <v>41905</v>
      </c>
      <c r="AF93">
        <v>112.93</v>
      </c>
      <c r="AP93" s="153">
        <v>43385</v>
      </c>
      <c r="AQ93" s="154">
        <v>79.03</v>
      </c>
      <c r="AR93" s="154">
        <v>79.16</v>
      </c>
      <c r="AS93" s="154">
        <v>76.09</v>
      </c>
      <c r="AT93" s="154">
        <v>76.099999999999994</v>
      </c>
    </row>
    <row r="94" spans="31:46">
      <c r="AE94" s="114">
        <v>41912</v>
      </c>
      <c r="AF94">
        <v>110.459999</v>
      </c>
      <c r="AP94" s="153">
        <v>43388</v>
      </c>
      <c r="AQ94" s="154">
        <v>76.34</v>
      </c>
      <c r="AR94" s="154">
        <v>78.700100000000006</v>
      </c>
      <c r="AS94" s="154">
        <v>76.28</v>
      </c>
      <c r="AT94" s="154">
        <v>78.069999999999993</v>
      </c>
    </row>
    <row r="95" spans="31:46">
      <c r="AE95" s="114">
        <v>41919</v>
      </c>
      <c r="AF95">
        <v>105.910004</v>
      </c>
      <c r="AP95" s="153">
        <v>43389</v>
      </c>
      <c r="AQ95" s="154">
        <v>78.45</v>
      </c>
      <c r="AR95" s="154">
        <v>78.92</v>
      </c>
      <c r="AS95" s="154">
        <v>77.430000000000007</v>
      </c>
      <c r="AT95" s="154">
        <v>78.28</v>
      </c>
    </row>
    <row r="96" spans="31:46">
      <c r="AE96" s="114">
        <v>41926</v>
      </c>
      <c r="AF96">
        <v>112.629997</v>
      </c>
      <c r="AP96" s="153">
        <v>43390</v>
      </c>
      <c r="AQ96" s="154">
        <v>79.19</v>
      </c>
      <c r="AR96" s="154">
        <v>79.47</v>
      </c>
      <c r="AS96" s="154">
        <v>77.12</v>
      </c>
      <c r="AT96" s="154">
        <v>77.38</v>
      </c>
    </row>
    <row r="97" spans="31:46">
      <c r="AE97" s="114">
        <v>41933</v>
      </c>
      <c r="AF97">
        <v>112.82</v>
      </c>
      <c r="AP97" s="153">
        <v>43391</v>
      </c>
      <c r="AQ97" s="154">
        <v>78</v>
      </c>
      <c r="AR97" s="154">
        <v>79.069999999999993</v>
      </c>
      <c r="AS97" s="154">
        <v>77.709999999999994</v>
      </c>
      <c r="AT97" s="154">
        <v>78.42</v>
      </c>
    </row>
    <row r="98" spans="31:46">
      <c r="AE98" s="114">
        <v>41940</v>
      </c>
      <c r="AF98">
        <v>113.93</v>
      </c>
      <c r="AP98" s="153">
        <v>43392</v>
      </c>
      <c r="AQ98" s="154">
        <v>77.8</v>
      </c>
      <c r="AR98" s="154">
        <v>78.27</v>
      </c>
      <c r="AS98" s="154">
        <v>77.12</v>
      </c>
      <c r="AT98" s="154">
        <v>77.59</v>
      </c>
    </row>
    <row r="99" spans="31:46">
      <c r="AE99" s="114">
        <v>41947</v>
      </c>
      <c r="AF99">
        <v>116.889999</v>
      </c>
      <c r="AP99" s="153">
        <v>43395</v>
      </c>
      <c r="AQ99" s="154">
        <v>78.010000000000005</v>
      </c>
      <c r="AR99" s="154">
        <v>78.13</v>
      </c>
      <c r="AS99" s="154">
        <v>76.52</v>
      </c>
      <c r="AT99" s="154">
        <v>76.540000000000006</v>
      </c>
    </row>
    <row r="100" spans="31:46">
      <c r="AE100" s="114">
        <v>41954</v>
      </c>
      <c r="AF100">
        <v>118.379997</v>
      </c>
      <c r="AP100" s="153">
        <v>43396</v>
      </c>
      <c r="AQ100" s="154">
        <v>70.209999999999994</v>
      </c>
      <c r="AR100" s="154">
        <v>71.7</v>
      </c>
      <c r="AS100" s="154">
        <v>67.069999999999993</v>
      </c>
      <c r="AT100" s="154">
        <v>69.27</v>
      </c>
    </row>
    <row r="101" spans="31:46">
      <c r="AE101" s="114">
        <v>41961</v>
      </c>
      <c r="AF101">
        <v>120.529999</v>
      </c>
      <c r="AP101" s="153">
        <v>43397</v>
      </c>
      <c r="AQ101" s="154">
        <v>68.94</v>
      </c>
      <c r="AR101" s="154">
        <v>69.62</v>
      </c>
      <c r="AS101" s="154">
        <v>67.36</v>
      </c>
      <c r="AT101" s="154">
        <v>68.27</v>
      </c>
    </row>
    <row r="102" spans="31:46">
      <c r="AE102" s="114">
        <v>41968</v>
      </c>
      <c r="AF102">
        <v>118.849998</v>
      </c>
      <c r="AP102" s="153">
        <v>43398</v>
      </c>
      <c r="AQ102" s="154">
        <v>68.010000000000005</v>
      </c>
      <c r="AR102" s="154">
        <v>68.52</v>
      </c>
      <c r="AS102" s="154">
        <v>65.010000000000005</v>
      </c>
      <c r="AT102" s="154">
        <v>66.23</v>
      </c>
    </row>
    <row r="103" spans="31:46">
      <c r="AE103" s="114">
        <v>41975</v>
      </c>
      <c r="AF103">
        <v>120.019997</v>
      </c>
      <c r="AP103" s="153">
        <v>43399</v>
      </c>
      <c r="AQ103" s="154">
        <v>65.900000000000006</v>
      </c>
      <c r="AR103" s="154">
        <v>67</v>
      </c>
      <c r="AS103" s="154">
        <v>64.83</v>
      </c>
      <c r="AT103" s="154">
        <v>66.150000000000006</v>
      </c>
    </row>
    <row r="104" spans="31:46">
      <c r="AE104" s="114">
        <v>41982</v>
      </c>
      <c r="AF104">
        <v>117.790001</v>
      </c>
      <c r="AP104" s="153">
        <v>43402</v>
      </c>
      <c r="AQ104" s="154">
        <v>66.5</v>
      </c>
      <c r="AR104" s="154">
        <v>68.61</v>
      </c>
      <c r="AS104" s="154">
        <v>66.5</v>
      </c>
      <c r="AT104" s="154">
        <v>67.88</v>
      </c>
    </row>
    <row r="105" spans="31:46">
      <c r="AE105" s="114">
        <v>41989</v>
      </c>
      <c r="AF105">
        <v>122.040001</v>
      </c>
      <c r="AP105" s="153">
        <v>43403</v>
      </c>
      <c r="AQ105" s="154">
        <v>68.239999999999995</v>
      </c>
      <c r="AR105" s="154">
        <v>68.55</v>
      </c>
      <c r="AS105" s="154">
        <v>66.38</v>
      </c>
      <c r="AT105" s="154">
        <v>66.69</v>
      </c>
    </row>
    <row r="106" spans="31:46">
      <c r="AE106" s="114">
        <v>41996</v>
      </c>
      <c r="AF106">
        <v>121.449997</v>
      </c>
      <c r="AP106" s="153">
        <v>43404</v>
      </c>
      <c r="AQ106" s="154">
        <v>67</v>
      </c>
      <c r="AR106" s="154">
        <v>68.25</v>
      </c>
      <c r="AS106" s="154">
        <v>66.739999999999995</v>
      </c>
      <c r="AT106" s="154">
        <v>67.78</v>
      </c>
    </row>
    <row r="107" spans="31:46">
      <c r="AE107" s="114">
        <v>42003</v>
      </c>
      <c r="AF107">
        <v>117.30999799999999</v>
      </c>
      <c r="AP107" s="153">
        <v>43405</v>
      </c>
      <c r="AQ107" s="154">
        <v>68.05</v>
      </c>
      <c r="AR107" s="154">
        <v>69.739999999999995</v>
      </c>
      <c r="AS107" s="154">
        <v>67.89</v>
      </c>
      <c r="AT107" s="154">
        <v>69.599999999999994</v>
      </c>
    </row>
    <row r="108" spans="31:46">
      <c r="AE108" s="114">
        <v>42010</v>
      </c>
      <c r="AF108">
        <v>119.55999799999999</v>
      </c>
      <c r="AP108" s="153">
        <v>43406</v>
      </c>
      <c r="AQ108" s="154">
        <v>70.510000000000005</v>
      </c>
      <c r="AR108" s="154">
        <v>71.760000000000005</v>
      </c>
      <c r="AS108" s="154">
        <v>69.94</v>
      </c>
      <c r="AT108" s="154">
        <v>69.94</v>
      </c>
    </row>
    <row r="109" spans="31:46">
      <c r="AE109" s="114">
        <v>42017</v>
      </c>
      <c r="AF109">
        <v>117.589996</v>
      </c>
      <c r="AP109" s="153">
        <v>43409</v>
      </c>
      <c r="AQ109" s="154">
        <v>70.239999999999995</v>
      </c>
      <c r="AR109" s="154">
        <v>70.87</v>
      </c>
      <c r="AS109" s="154">
        <v>69.849999999999994</v>
      </c>
      <c r="AT109" s="154">
        <v>70.180000000000007</v>
      </c>
    </row>
    <row r="110" spans="31:46">
      <c r="AE110" s="114">
        <v>42024</v>
      </c>
      <c r="AF110">
        <v>119.110001</v>
      </c>
      <c r="AP110" s="153">
        <v>43410</v>
      </c>
      <c r="AQ110" s="154">
        <v>70.23</v>
      </c>
      <c r="AR110" s="154">
        <v>70.959999999999994</v>
      </c>
      <c r="AS110" s="154">
        <v>69.59</v>
      </c>
      <c r="AT110" s="154">
        <v>70</v>
      </c>
    </row>
    <row r="111" spans="31:46">
      <c r="AE111" s="114">
        <v>42031</v>
      </c>
      <c r="AF111">
        <v>118.879997</v>
      </c>
      <c r="AP111" s="153">
        <v>43411</v>
      </c>
      <c r="AQ111" s="154">
        <v>70.38</v>
      </c>
      <c r="AR111" s="154">
        <v>71.92</v>
      </c>
      <c r="AS111" s="154">
        <v>70.25</v>
      </c>
      <c r="AT111" s="154">
        <v>71.540000000000006</v>
      </c>
    </row>
    <row r="112" spans="31:46">
      <c r="AE112" s="114">
        <v>42038</v>
      </c>
      <c r="AF112">
        <v>121.25</v>
      </c>
      <c r="AP112" s="153">
        <v>43412</v>
      </c>
      <c r="AQ112" s="154">
        <v>71.900000000000006</v>
      </c>
      <c r="AR112" s="154">
        <v>71.900000000000006</v>
      </c>
      <c r="AS112" s="154">
        <v>70.569999999999993</v>
      </c>
      <c r="AT112" s="154">
        <v>70.72</v>
      </c>
    </row>
    <row r="113" spans="31:46">
      <c r="AE113" s="114">
        <v>42045</v>
      </c>
      <c r="AF113">
        <v>124.769997</v>
      </c>
      <c r="AP113" s="153">
        <v>43413</v>
      </c>
      <c r="AQ113" s="154">
        <v>70</v>
      </c>
      <c r="AR113" s="154">
        <v>71</v>
      </c>
      <c r="AS113" s="154">
        <v>69.61</v>
      </c>
      <c r="AT113" s="154">
        <v>71</v>
      </c>
    </row>
    <row r="114" spans="31:46">
      <c r="AE114" s="114">
        <v>42052</v>
      </c>
      <c r="AF114">
        <v>124.55999799999999</v>
      </c>
      <c r="AP114" s="153">
        <v>43416</v>
      </c>
      <c r="AQ114" s="154">
        <v>71.52</v>
      </c>
      <c r="AR114" s="154">
        <v>71.72</v>
      </c>
      <c r="AS114" s="154">
        <v>68.28</v>
      </c>
      <c r="AT114" s="154">
        <v>68.61</v>
      </c>
    </row>
    <row r="115" spans="31:46">
      <c r="AE115" s="114">
        <v>42059</v>
      </c>
      <c r="AF115">
        <v>121.300003</v>
      </c>
      <c r="AP115" s="153">
        <v>43417</v>
      </c>
      <c r="AQ115" s="154">
        <v>68.48</v>
      </c>
      <c r="AR115" s="154">
        <v>70.430000000000007</v>
      </c>
      <c r="AS115" s="154">
        <v>65.75</v>
      </c>
      <c r="AT115" s="154">
        <v>66.64</v>
      </c>
    </row>
    <row r="116" spans="31:46">
      <c r="AE116" s="114">
        <v>42066</v>
      </c>
      <c r="AF116">
        <v>118.379997</v>
      </c>
      <c r="AP116" s="153">
        <v>43418</v>
      </c>
      <c r="AQ116" s="154">
        <v>66.010000000000005</v>
      </c>
      <c r="AR116" s="154">
        <v>66.459999999999994</v>
      </c>
      <c r="AS116" s="154">
        <v>64.099999999999994</v>
      </c>
      <c r="AT116" s="154">
        <v>64.5</v>
      </c>
    </row>
    <row r="117" spans="31:46">
      <c r="AE117" s="114">
        <v>42073</v>
      </c>
      <c r="AF117">
        <v>117.910004</v>
      </c>
      <c r="AP117" s="153">
        <v>43419</v>
      </c>
      <c r="AQ117" s="154">
        <v>65</v>
      </c>
      <c r="AR117" s="154">
        <v>65.14</v>
      </c>
      <c r="AS117" s="154">
        <v>62.93</v>
      </c>
      <c r="AT117" s="154">
        <v>63.51</v>
      </c>
    </row>
    <row r="118" spans="31:46">
      <c r="AE118" s="114">
        <v>42080</v>
      </c>
      <c r="AF118">
        <v>113.489998</v>
      </c>
      <c r="AP118" s="153">
        <v>43420</v>
      </c>
      <c r="AQ118" s="154">
        <v>63.61</v>
      </c>
      <c r="AR118" s="154">
        <v>63.87</v>
      </c>
      <c r="AS118" s="154">
        <v>61.66</v>
      </c>
      <c r="AT118" s="154">
        <v>62.59</v>
      </c>
    </row>
    <row r="119" spans="31:46">
      <c r="AE119" s="114">
        <v>42087</v>
      </c>
      <c r="AF119">
        <v>113.379997</v>
      </c>
      <c r="AP119" s="153">
        <v>43423</v>
      </c>
      <c r="AQ119" s="154">
        <v>62.82</v>
      </c>
      <c r="AR119" s="154">
        <v>63.14</v>
      </c>
      <c r="AS119" s="154">
        <v>62.03</v>
      </c>
      <c r="AT119" s="154">
        <v>62.3</v>
      </c>
    </row>
    <row r="120" spans="31:46">
      <c r="AE120" s="114">
        <v>42094</v>
      </c>
      <c r="AF120">
        <v>117.089996</v>
      </c>
      <c r="AP120" s="153">
        <v>43424</v>
      </c>
      <c r="AQ120" s="154">
        <v>61.91</v>
      </c>
      <c r="AR120" s="154">
        <v>62.14</v>
      </c>
      <c r="AS120" s="154">
        <v>60.95</v>
      </c>
      <c r="AT120" s="154">
        <v>61.02</v>
      </c>
    </row>
    <row r="121" spans="31:46">
      <c r="AE121" s="114">
        <v>42101</v>
      </c>
      <c r="AF121">
        <v>119.489998</v>
      </c>
      <c r="AP121" s="153">
        <v>43425</v>
      </c>
      <c r="AQ121" s="154">
        <v>61.63</v>
      </c>
      <c r="AR121" s="154">
        <v>62.72</v>
      </c>
      <c r="AS121" s="154">
        <v>61.25</v>
      </c>
      <c r="AT121" s="154">
        <v>62.6</v>
      </c>
    </row>
    <row r="122" spans="31:46">
      <c r="AE122" s="114">
        <v>42108</v>
      </c>
      <c r="AF122">
        <v>117.370003</v>
      </c>
      <c r="AP122" s="153">
        <v>43426</v>
      </c>
      <c r="AQ122" s="154">
        <v>62.66</v>
      </c>
      <c r="AR122" s="154">
        <v>63.01</v>
      </c>
      <c r="AS122" s="154">
        <v>61.99</v>
      </c>
      <c r="AT122" s="154">
        <v>62.23</v>
      </c>
    </row>
    <row r="123" spans="31:46">
      <c r="AE123" s="114">
        <v>42115</v>
      </c>
      <c r="AF123">
        <v>117.699997</v>
      </c>
      <c r="AP123" s="153">
        <v>43427</v>
      </c>
      <c r="AQ123" s="154">
        <v>62.21</v>
      </c>
      <c r="AR123" s="154">
        <v>63.23</v>
      </c>
      <c r="AS123" s="154">
        <v>62.01</v>
      </c>
      <c r="AT123" s="154">
        <v>62.81</v>
      </c>
    </row>
    <row r="124" spans="31:46">
      <c r="AE124" s="114">
        <v>42122</v>
      </c>
      <c r="AF124">
        <v>115.91999800000001</v>
      </c>
      <c r="AP124" s="153">
        <v>43430</v>
      </c>
      <c r="AQ124" s="154">
        <v>63.38</v>
      </c>
      <c r="AR124" s="154">
        <v>65.06</v>
      </c>
      <c r="AS124" s="154">
        <v>63.23</v>
      </c>
      <c r="AT124" s="154">
        <v>64.23</v>
      </c>
    </row>
    <row r="125" spans="31:46">
      <c r="AE125" s="114">
        <v>42129</v>
      </c>
      <c r="AF125">
        <v>118</v>
      </c>
      <c r="AP125" s="153">
        <v>43431</v>
      </c>
      <c r="AQ125" s="154">
        <v>64.260000000000005</v>
      </c>
      <c r="AR125" s="154">
        <v>64.709999999999994</v>
      </c>
      <c r="AS125" s="154">
        <v>62.95</v>
      </c>
      <c r="AT125" s="154">
        <v>63.75</v>
      </c>
    </row>
    <row r="126" spans="31:46">
      <c r="AE126" s="114">
        <v>42136</v>
      </c>
      <c r="AF126">
        <v>120.32</v>
      </c>
      <c r="AP126" s="153">
        <v>43432</v>
      </c>
      <c r="AQ126" s="154">
        <v>64.14</v>
      </c>
      <c r="AR126" s="154">
        <v>65.02</v>
      </c>
      <c r="AS126" s="154">
        <v>64.06</v>
      </c>
      <c r="AT126" s="154">
        <v>64.23</v>
      </c>
    </row>
    <row r="127" spans="31:46">
      <c r="AE127" s="114">
        <v>42143</v>
      </c>
      <c r="AF127">
        <v>120.290001</v>
      </c>
      <c r="AP127" s="153">
        <v>43433</v>
      </c>
      <c r="AQ127" s="154">
        <v>64.819999999999993</v>
      </c>
      <c r="AR127" s="154">
        <v>66.75</v>
      </c>
      <c r="AS127" s="154">
        <v>62.91</v>
      </c>
      <c r="AT127" s="154">
        <v>63.77</v>
      </c>
    </row>
    <row r="128" spans="31:46">
      <c r="AE128" s="114">
        <v>42150</v>
      </c>
      <c r="AF128">
        <v>116.610001</v>
      </c>
      <c r="AP128" s="153">
        <v>43434</v>
      </c>
      <c r="AQ128" s="154">
        <v>63.75</v>
      </c>
      <c r="AR128" s="154">
        <v>65.7</v>
      </c>
      <c r="AS128" s="154">
        <v>63.23</v>
      </c>
      <c r="AT128" s="154">
        <v>64.58</v>
      </c>
    </row>
    <row r="129" spans="31:46">
      <c r="AE129" s="114">
        <v>42157</v>
      </c>
      <c r="AF129">
        <v>113.91999800000001</v>
      </c>
      <c r="AP129" s="153">
        <v>43437</v>
      </c>
      <c r="AQ129" s="154">
        <v>66</v>
      </c>
      <c r="AR129" s="154">
        <v>67.5</v>
      </c>
      <c r="AS129" s="154">
        <v>65.849999999999994</v>
      </c>
      <c r="AT129" s="154">
        <v>66.59</v>
      </c>
    </row>
    <row r="130" spans="31:46">
      <c r="AE130" s="114">
        <v>42164</v>
      </c>
      <c r="AF130">
        <v>112.489998</v>
      </c>
      <c r="AP130" s="153">
        <v>43438</v>
      </c>
      <c r="AQ130" s="154">
        <v>66.38</v>
      </c>
      <c r="AR130" s="154">
        <v>66.94</v>
      </c>
      <c r="AS130" s="154">
        <v>65.150000000000006</v>
      </c>
      <c r="AT130" s="154">
        <v>65.33</v>
      </c>
    </row>
    <row r="131" spans="31:46">
      <c r="AE131" s="114">
        <v>42171</v>
      </c>
      <c r="AF131">
        <v>114.339996</v>
      </c>
      <c r="AP131" s="153">
        <v>43439</v>
      </c>
      <c r="AQ131" s="154">
        <v>64.760000000000005</v>
      </c>
      <c r="AR131" s="154">
        <v>66.7</v>
      </c>
      <c r="AS131" s="154">
        <v>64.14</v>
      </c>
      <c r="AT131" s="154">
        <v>65.61</v>
      </c>
    </row>
    <row r="132" spans="31:46">
      <c r="AE132" s="114">
        <v>42178</v>
      </c>
      <c r="AF132">
        <v>103.279999</v>
      </c>
      <c r="AP132" s="153">
        <v>43440</v>
      </c>
      <c r="AQ132" s="154">
        <v>65.28</v>
      </c>
      <c r="AR132" s="154">
        <v>65.28</v>
      </c>
      <c r="AS132" s="154">
        <v>62.13</v>
      </c>
      <c r="AT132" s="154">
        <v>62.37</v>
      </c>
    </row>
    <row r="133" spans="31:46">
      <c r="AE133" s="114">
        <v>42185</v>
      </c>
      <c r="AF133">
        <v>107.699997</v>
      </c>
      <c r="AP133" s="153">
        <v>43441</v>
      </c>
      <c r="AQ133" s="154">
        <v>62.5</v>
      </c>
      <c r="AR133" s="154">
        <v>64.290000000000006</v>
      </c>
      <c r="AS133" s="154">
        <v>61.85</v>
      </c>
      <c r="AT133" s="154">
        <v>63.43</v>
      </c>
    </row>
    <row r="134" spans="31:46">
      <c r="AE134" s="114">
        <v>42192</v>
      </c>
      <c r="AF134">
        <v>108.68</v>
      </c>
      <c r="AP134" s="153">
        <v>43444</v>
      </c>
      <c r="AQ134" s="154">
        <v>64.19</v>
      </c>
      <c r="AR134" s="154">
        <v>64.19</v>
      </c>
      <c r="AS134" s="154">
        <v>60.27</v>
      </c>
      <c r="AT134" s="154">
        <v>60.8</v>
      </c>
    </row>
    <row r="135" spans="31:46">
      <c r="AE135" s="114">
        <v>42199</v>
      </c>
      <c r="AF135">
        <v>107</v>
      </c>
      <c r="AP135" s="153">
        <v>43445</v>
      </c>
      <c r="AQ135" s="154">
        <v>61.44</v>
      </c>
      <c r="AR135" s="154">
        <v>63.89</v>
      </c>
      <c r="AS135" s="154">
        <v>61.22</v>
      </c>
      <c r="AT135" s="154">
        <v>62.85</v>
      </c>
    </row>
    <row r="136" spans="31:46">
      <c r="AE136" s="114">
        <v>42206</v>
      </c>
      <c r="AF136">
        <v>101.459999</v>
      </c>
      <c r="AP136" s="153">
        <v>43446</v>
      </c>
      <c r="AQ136" s="154">
        <v>63.21</v>
      </c>
      <c r="AR136" s="154">
        <v>64.709999999999994</v>
      </c>
      <c r="AS136" s="154">
        <v>63.1</v>
      </c>
      <c r="AT136" s="154">
        <v>64.33</v>
      </c>
    </row>
    <row r="137" spans="31:46">
      <c r="AE137" s="114">
        <v>42213</v>
      </c>
      <c r="AF137">
        <v>102.279999</v>
      </c>
      <c r="AP137" s="153">
        <v>43447</v>
      </c>
      <c r="AQ137" s="154">
        <v>64.55</v>
      </c>
      <c r="AR137" s="154">
        <v>64.8</v>
      </c>
      <c r="AS137" s="154">
        <v>63.88</v>
      </c>
      <c r="AT137" s="154">
        <v>64.400000000000006</v>
      </c>
    </row>
    <row r="138" spans="31:46">
      <c r="AE138" s="114">
        <v>42220</v>
      </c>
      <c r="AF138">
        <v>103.19000200000001</v>
      </c>
      <c r="AP138" s="153">
        <v>43448</v>
      </c>
      <c r="AQ138" s="154">
        <v>64</v>
      </c>
      <c r="AR138" s="154">
        <v>64.45</v>
      </c>
      <c r="AS138" s="154">
        <v>62.99</v>
      </c>
      <c r="AT138" s="154">
        <v>63.36</v>
      </c>
    </row>
    <row r="139" spans="31:46">
      <c r="AE139" s="114">
        <v>42227</v>
      </c>
      <c r="AF139">
        <v>103.449997</v>
      </c>
      <c r="AP139" s="153">
        <v>43451</v>
      </c>
      <c r="AQ139" s="154">
        <v>63.78</v>
      </c>
      <c r="AR139" s="154">
        <v>64.709999999999994</v>
      </c>
      <c r="AS139" s="154">
        <v>62.91</v>
      </c>
      <c r="AT139" s="154">
        <v>64</v>
      </c>
    </row>
    <row r="140" spans="31:46">
      <c r="AE140" s="114">
        <v>42234</v>
      </c>
      <c r="AF140">
        <v>93.550003000000004</v>
      </c>
      <c r="AP140" s="153">
        <v>43452</v>
      </c>
      <c r="AQ140" s="154">
        <v>63.73</v>
      </c>
      <c r="AR140" s="154">
        <v>64.349999999999994</v>
      </c>
      <c r="AS140" s="154">
        <v>62.99</v>
      </c>
      <c r="AT140" s="154">
        <v>63.41</v>
      </c>
    </row>
    <row r="141" spans="31:46">
      <c r="AE141" s="114">
        <v>42241</v>
      </c>
      <c r="AF141">
        <v>97.650002000000001</v>
      </c>
      <c r="AP141" s="153">
        <v>43453</v>
      </c>
      <c r="AQ141" s="154">
        <v>63.33</v>
      </c>
      <c r="AR141" s="154">
        <v>63.57</v>
      </c>
      <c r="AS141" s="154">
        <v>60.55</v>
      </c>
      <c r="AT141" s="154">
        <v>61.63</v>
      </c>
    </row>
    <row r="142" spans="31:46">
      <c r="AE142" s="114">
        <v>42248</v>
      </c>
      <c r="AF142">
        <v>95.75</v>
      </c>
      <c r="AP142" s="153">
        <v>43454</v>
      </c>
      <c r="AQ142" s="154">
        <v>61.09</v>
      </c>
      <c r="AR142" s="154">
        <v>61.81</v>
      </c>
      <c r="AS142" s="154">
        <v>60.77</v>
      </c>
      <c r="AT142" s="154">
        <v>61</v>
      </c>
    </row>
    <row r="143" spans="31:46">
      <c r="AE143" s="114">
        <v>42255</v>
      </c>
      <c r="AF143">
        <v>90.139999000000003</v>
      </c>
      <c r="AP143" s="153">
        <v>43455</v>
      </c>
      <c r="AQ143" s="154">
        <v>60.86</v>
      </c>
      <c r="AR143" s="154">
        <v>61.39</v>
      </c>
      <c r="AS143" s="154">
        <v>59.61</v>
      </c>
      <c r="AT143" s="154">
        <v>61.39</v>
      </c>
    </row>
    <row r="144" spans="31:46">
      <c r="AE144" s="114">
        <v>42262</v>
      </c>
      <c r="AF144">
        <v>87.669998000000007</v>
      </c>
      <c r="AP144" s="153">
        <v>43461</v>
      </c>
      <c r="AQ144" s="154">
        <v>61.72</v>
      </c>
      <c r="AR144" s="154">
        <v>62.14</v>
      </c>
      <c r="AS144" s="154">
        <v>58.34</v>
      </c>
      <c r="AT144" s="154">
        <v>59.16</v>
      </c>
    </row>
    <row r="145" spans="31:46">
      <c r="AE145" s="114">
        <v>42269</v>
      </c>
      <c r="AF145">
        <v>83.110000999999997</v>
      </c>
      <c r="AP145" s="153">
        <v>43462</v>
      </c>
      <c r="AQ145" s="154">
        <v>59.56</v>
      </c>
      <c r="AR145" s="154">
        <v>60.88</v>
      </c>
      <c r="AS145" s="154">
        <v>59.4</v>
      </c>
      <c r="AT145" s="154">
        <v>60.56</v>
      </c>
    </row>
    <row r="146" spans="31:46">
      <c r="AE146" s="114">
        <v>42276</v>
      </c>
      <c r="AF146">
        <v>87.709998999999996</v>
      </c>
      <c r="AP146" s="153">
        <v>43467</v>
      </c>
      <c r="AQ146" s="154">
        <v>59.7</v>
      </c>
      <c r="AR146" s="154">
        <v>61.28</v>
      </c>
      <c r="AS146" s="154">
        <v>59.43</v>
      </c>
      <c r="AT146" s="154">
        <v>60.86</v>
      </c>
    </row>
    <row r="147" spans="31:46">
      <c r="AE147" s="114">
        <v>42283</v>
      </c>
      <c r="AF147">
        <v>89.540001000000004</v>
      </c>
      <c r="AP147" s="153">
        <v>43468</v>
      </c>
      <c r="AQ147" s="154">
        <v>60.1</v>
      </c>
      <c r="AR147" s="154">
        <v>61.47</v>
      </c>
      <c r="AS147" s="154">
        <v>60.1</v>
      </c>
      <c r="AT147" s="154">
        <v>60.8</v>
      </c>
    </row>
    <row r="148" spans="31:46">
      <c r="AE148" s="114">
        <v>42290</v>
      </c>
      <c r="AF148">
        <v>90.830001999999993</v>
      </c>
      <c r="AP148" s="153">
        <v>43469</v>
      </c>
      <c r="AQ148" s="154">
        <v>62.25</v>
      </c>
      <c r="AR148" s="154">
        <v>65.05</v>
      </c>
      <c r="AS148" s="154">
        <v>62.01</v>
      </c>
      <c r="AT148" s="154">
        <v>64.900000000000006</v>
      </c>
    </row>
    <row r="149" spans="31:46">
      <c r="AE149" s="114">
        <v>42297</v>
      </c>
      <c r="AF149">
        <v>91.339995999999999</v>
      </c>
      <c r="AP149" s="153">
        <v>43472</v>
      </c>
      <c r="AQ149" s="154">
        <v>65.010000000000005</v>
      </c>
      <c r="AR149" s="154">
        <v>65.099999999999994</v>
      </c>
      <c r="AS149" s="154">
        <v>63.47</v>
      </c>
      <c r="AT149" s="154">
        <v>63.87</v>
      </c>
    </row>
    <row r="150" spans="31:46">
      <c r="AE150" s="114">
        <v>42304</v>
      </c>
      <c r="AF150">
        <v>93.150002000000001</v>
      </c>
      <c r="AP150" s="153">
        <v>43473</v>
      </c>
      <c r="AQ150" s="154">
        <v>64.510000000000005</v>
      </c>
      <c r="AR150" s="154">
        <v>66.16</v>
      </c>
      <c r="AS150" s="154">
        <v>64.2</v>
      </c>
      <c r="AT150" s="154">
        <v>65.52</v>
      </c>
    </row>
    <row r="151" spans="31:46">
      <c r="AE151" s="114">
        <v>42311</v>
      </c>
      <c r="AF151">
        <v>94.269997000000004</v>
      </c>
      <c r="AP151" s="153">
        <v>43474</v>
      </c>
      <c r="AQ151" s="154">
        <v>66.510000000000005</v>
      </c>
      <c r="AR151" s="154">
        <v>67.16</v>
      </c>
      <c r="AS151" s="154">
        <v>65.44</v>
      </c>
      <c r="AT151" s="154">
        <v>65.59</v>
      </c>
    </row>
    <row r="152" spans="31:46">
      <c r="AE152" s="114">
        <v>42318</v>
      </c>
      <c r="AF152">
        <v>95.339995999999999</v>
      </c>
      <c r="AP152" s="153">
        <v>43475</v>
      </c>
      <c r="AQ152" s="154">
        <v>65.150000000000006</v>
      </c>
      <c r="AR152" s="154">
        <v>65.98</v>
      </c>
      <c r="AS152" s="154">
        <v>64.069999999999993</v>
      </c>
      <c r="AT152" s="154">
        <v>65.88</v>
      </c>
    </row>
    <row r="153" spans="31:46">
      <c r="AE153" s="114">
        <v>42325</v>
      </c>
      <c r="AF153">
        <v>95.269997000000004</v>
      </c>
      <c r="AP153" s="153">
        <v>43476</v>
      </c>
      <c r="AQ153" s="154">
        <v>66.099999999999994</v>
      </c>
      <c r="AR153" s="154">
        <v>66.25</v>
      </c>
      <c r="AS153" s="154">
        <v>64.67</v>
      </c>
      <c r="AT153" s="154">
        <v>65.7</v>
      </c>
    </row>
    <row r="154" spans="31:46">
      <c r="AE154" s="114">
        <v>42332</v>
      </c>
      <c r="AF154">
        <v>95.160004000000001</v>
      </c>
      <c r="AP154" s="153">
        <v>43479</v>
      </c>
      <c r="AQ154" s="154">
        <v>65.25</v>
      </c>
      <c r="AR154" s="154">
        <v>65.48</v>
      </c>
      <c r="AS154" s="154">
        <v>64.540000000000006</v>
      </c>
      <c r="AT154" s="154">
        <v>64.849999999999994</v>
      </c>
    </row>
    <row r="155" spans="31:46">
      <c r="AE155" s="114">
        <v>42339</v>
      </c>
      <c r="AF155">
        <v>97.669998000000007</v>
      </c>
      <c r="AP155" s="153">
        <v>43480</v>
      </c>
      <c r="AQ155" s="154">
        <v>65.47</v>
      </c>
      <c r="AR155" s="154">
        <v>65.489999999999995</v>
      </c>
      <c r="AS155" s="154">
        <v>63.14</v>
      </c>
      <c r="AT155" s="154">
        <v>65.02</v>
      </c>
    </row>
    <row r="156" spans="31:46">
      <c r="AE156" s="114">
        <v>42346</v>
      </c>
      <c r="AF156">
        <v>93.75</v>
      </c>
      <c r="AP156" s="153">
        <v>43481</v>
      </c>
      <c r="AQ156" s="154">
        <v>65</v>
      </c>
      <c r="AR156" s="154">
        <v>65.400000000000006</v>
      </c>
      <c r="AS156" s="154">
        <v>64.849999999999994</v>
      </c>
      <c r="AT156" s="154">
        <v>65.08</v>
      </c>
    </row>
    <row r="157" spans="31:46">
      <c r="AE157" s="114">
        <v>42353</v>
      </c>
      <c r="AF157">
        <v>95.43</v>
      </c>
      <c r="AP157" s="153">
        <v>43482</v>
      </c>
      <c r="AQ157" s="154">
        <v>64.52</v>
      </c>
      <c r="AR157" s="154">
        <v>64.77</v>
      </c>
      <c r="AS157" s="154">
        <v>63.79</v>
      </c>
      <c r="AT157" s="154">
        <v>64.16</v>
      </c>
    </row>
    <row r="158" spans="31:46">
      <c r="AE158" s="114">
        <v>42360</v>
      </c>
      <c r="AF158">
        <v>98.860000999999997</v>
      </c>
      <c r="AP158" s="153">
        <v>43483</v>
      </c>
      <c r="AQ158" s="154">
        <v>64.7</v>
      </c>
      <c r="AR158" s="154">
        <v>66.5</v>
      </c>
      <c r="AS158" s="154">
        <v>64.59</v>
      </c>
      <c r="AT158" s="154">
        <v>66.5</v>
      </c>
    </row>
    <row r="159" spans="31:46">
      <c r="AE159" s="114">
        <v>42367</v>
      </c>
      <c r="AF159">
        <v>97.790001000000004</v>
      </c>
      <c r="AP159" s="153">
        <v>43486</v>
      </c>
      <c r="AQ159" s="154">
        <v>66.5</v>
      </c>
      <c r="AR159" s="154">
        <v>66.56</v>
      </c>
      <c r="AS159" s="154">
        <v>65.69</v>
      </c>
      <c r="AT159" s="154">
        <v>65.97</v>
      </c>
    </row>
    <row r="160" spans="31:46">
      <c r="AE160" s="114">
        <v>42374</v>
      </c>
      <c r="AF160">
        <v>92.279999000000004</v>
      </c>
      <c r="AP160" s="153">
        <v>43487</v>
      </c>
      <c r="AQ160" s="154">
        <v>65.47</v>
      </c>
      <c r="AR160" s="154">
        <v>66.099999999999994</v>
      </c>
      <c r="AS160" s="154">
        <v>64.72</v>
      </c>
      <c r="AT160" s="154">
        <v>65.959999999999994</v>
      </c>
    </row>
    <row r="161" spans="31:46">
      <c r="AE161" s="114">
        <v>42381</v>
      </c>
      <c r="AF161">
        <v>90.870002999999997</v>
      </c>
      <c r="AP161" s="153">
        <v>43488</v>
      </c>
      <c r="AQ161" s="154">
        <v>65.59</v>
      </c>
      <c r="AR161" s="154">
        <v>66.34</v>
      </c>
      <c r="AS161" s="154">
        <v>65.37</v>
      </c>
      <c r="AT161" s="154">
        <v>66</v>
      </c>
    </row>
    <row r="162" spans="31:46">
      <c r="AE162" s="114">
        <v>42388</v>
      </c>
      <c r="AF162">
        <v>87.32</v>
      </c>
      <c r="AP162" s="153">
        <v>43489</v>
      </c>
      <c r="AQ162" s="154">
        <v>66.040000000000006</v>
      </c>
      <c r="AR162" s="154">
        <v>66.28</v>
      </c>
      <c r="AS162" s="154">
        <v>65.37</v>
      </c>
      <c r="AT162" s="154">
        <v>66.02</v>
      </c>
    </row>
    <row r="163" spans="31:46">
      <c r="AE163" s="114">
        <v>42395</v>
      </c>
      <c r="AF163">
        <v>90.129997000000003</v>
      </c>
      <c r="AP163" s="153">
        <v>43490</v>
      </c>
      <c r="AQ163" s="154">
        <v>66.63</v>
      </c>
      <c r="AR163" s="154">
        <v>68.459999999999994</v>
      </c>
      <c r="AS163" s="154">
        <v>66.5</v>
      </c>
      <c r="AT163" s="154">
        <v>67.81</v>
      </c>
    </row>
    <row r="164" spans="31:46">
      <c r="AE164" s="114">
        <v>42402</v>
      </c>
      <c r="AF164">
        <v>91.25</v>
      </c>
      <c r="AP164" s="153">
        <v>43493</v>
      </c>
      <c r="AQ164" s="154">
        <v>67.459999999999994</v>
      </c>
      <c r="AR164" s="154">
        <v>67.599999999999994</v>
      </c>
      <c r="AS164" s="154">
        <v>66.38</v>
      </c>
      <c r="AT164" s="154">
        <v>66.59</v>
      </c>
    </row>
    <row r="165" spans="31:46">
      <c r="AE165" s="114">
        <v>42409</v>
      </c>
      <c r="AF165">
        <v>87.029999000000004</v>
      </c>
      <c r="AP165" s="153">
        <v>43494</v>
      </c>
      <c r="AQ165" s="154">
        <v>66.290000000000006</v>
      </c>
      <c r="AR165" s="154">
        <v>66.59</v>
      </c>
      <c r="AS165" s="154">
        <v>64.89</v>
      </c>
      <c r="AT165" s="154">
        <v>65.989999999999995</v>
      </c>
    </row>
    <row r="166" spans="31:46">
      <c r="AE166" s="114">
        <v>42416</v>
      </c>
      <c r="AF166">
        <v>89.470000999999996</v>
      </c>
      <c r="AP166" s="153">
        <v>43495</v>
      </c>
      <c r="AQ166" s="154">
        <v>65.73</v>
      </c>
      <c r="AR166" s="154">
        <v>66.45</v>
      </c>
      <c r="AS166" s="154">
        <v>65.400000000000006</v>
      </c>
      <c r="AT166" s="154">
        <v>65.69</v>
      </c>
    </row>
    <row r="167" spans="31:46">
      <c r="AE167" s="114">
        <v>42423</v>
      </c>
      <c r="AF167">
        <v>89.989998</v>
      </c>
      <c r="AP167" s="153">
        <v>43496</v>
      </c>
      <c r="AQ167" s="154">
        <v>66.08</v>
      </c>
      <c r="AR167" s="154">
        <v>67.19</v>
      </c>
      <c r="AS167" s="154">
        <v>65.239999999999995</v>
      </c>
      <c r="AT167" s="154">
        <v>66.2</v>
      </c>
    </row>
    <row r="168" spans="31:46">
      <c r="AE168" s="114">
        <v>42430</v>
      </c>
      <c r="AF168">
        <v>88.480002999999996</v>
      </c>
      <c r="AP168" s="153">
        <v>43497</v>
      </c>
      <c r="AQ168" s="154">
        <v>66.5</v>
      </c>
      <c r="AR168" s="154">
        <v>66.98</v>
      </c>
      <c r="AS168" s="154">
        <v>65.819999999999993</v>
      </c>
      <c r="AT168" s="154">
        <v>66.97</v>
      </c>
    </row>
    <row r="169" spans="31:46">
      <c r="AE169" s="114">
        <v>42437</v>
      </c>
      <c r="AF169">
        <v>89.900002000000001</v>
      </c>
      <c r="AP169" s="153">
        <v>43500</v>
      </c>
      <c r="AQ169" s="154">
        <v>67.2</v>
      </c>
      <c r="AR169" s="154">
        <v>68.06</v>
      </c>
      <c r="AS169" s="154">
        <v>66.989999999999995</v>
      </c>
      <c r="AT169" s="154">
        <v>67.569999999999993</v>
      </c>
    </row>
    <row r="170" spans="31:46">
      <c r="AE170" s="114">
        <v>42444</v>
      </c>
      <c r="AF170">
        <v>91.309997999999993</v>
      </c>
      <c r="AP170" s="153">
        <v>43501</v>
      </c>
      <c r="AQ170" s="154">
        <v>67.44</v>
      </c>
      <c r="AR170" s="154">
        <v>69.37</v>
      </c>
      <c r="AS170" s="154">
        <v>67.290000000000006</v>
      </c>
      <c r="AT170" s="154">
        <v>69.28</v>
      </c>
    </row>
    <row r="171" spans="31:46">
      <c r="AE171" s="114">
        <v>42451</v>
      </c>
      <c r="AF171">
        <v>90.629997000000003</v>
      </c>
      <c r="AP171" s="153">
        <v>43502</v>
      </c>
      <c r="AQ171" s="154">
        <v>69.02</v>
      </c>
      <c r="AR171" s="154">
        <v>69.260000000000005</v>
      </c>
      <c r="AS171" s="154">
        <v>68.14</v>
      </c>
      <c r="AT171" s="154">
        <v>69.069999999999993</v>
      </c>
    </row>
    <row r="172" spans="31:46">
      <c r="AE172" s="114">
        <v>42458</v>
      </c>
      <c r="AF172">
        <v>87.199996999999996</v>
      </c>
      <c r="AP172" s="153">
        <v>43503</v>
      </c>
      <c r="AQ172" s="154">
        <v>68.73</v>
      </c>
      <c r="AR172" s="154">
        <v>68.819999999999993</v>
      </c>
      <c r="AS172" s="154">
        <v>67</v>
      </c>
      <c r="AT172" s="154">
        <v>67</v>
      </c>
    </row>
    <row r="173" spans="31:46">
      <c r="AE173" s="114">
        <v>42465</v>
      </c>
      <c r="AF173">
        <v>86.769997000000004</v>
      </c>
      <c r="AP173" s="153">
        <v>43504</v>
      </c>
      <c r="AQ173" s="154">
        <v>67</v>
      </c>
      <c r="AR173" s="154">
        <v>67.209999999999994</v>
      </c>
      <c r="AS173" s="154">
        <v>65.8</v>
      </c>
      <c r="AT173" s="154">
        <v>66.2</v>
      </c>
    </row>
    <row r="174" spans="31:46">
      <c r="AE174" s="114">
        <v>42472</v>
      </c>
      <c r="AF174">
        <v>88.959998999999996</v>
      </c>
      <c r="AP174" s="153">
        <v>43507</v>
      </c>
      <c r="AQ174" s="154">
        <v>66.45</v>
      </c>
      <c r="AR174" s="154">
        <v>67.11</v>
      </c>
      <c r="AS174" s="154">
        <v>65.900000000000006</v>
      </c>
      <c r="AT174" s="154">
        <v>66.59</v>
      </c>
    </row>
    <row r="175" spans="31:46">
      <c r="AE175" s="114">
        <v>42479</v>
      </c>
      <c r="AF175">
        <v>94.080001999999993</v>
      </c>
      <c r="AP175" s="153">
        <v>43508</v>
      </c>
      <c r="AQ175" s="154">
        <v>67.2</v>
      </c>
      <c r="AR175" s="154">
        <v>68.22</v>
      </c>
      <c r="AS175" s="154">
        <v>66.84</v>
      </c>
      <c r="AT175" s="154">
        <v>67.5</v>
      </c>
    </row>
    <row r="176" spans="31:46">
      <c r="AE176" s="114">
        <v>42486</v>
      </c>
      <c r="AF176">
        <v>95.650002000000001</v>
      </c>
      <c r="AP176" s="153">
        <v>43509</v>
      </c>
      <c r="AQ176" s="154">
        <v>67.95</v>
      </c>
      <c r="AR176" s="154">
        <v>68.489999999999995</v>
      </c>
      <c r="AS176" s="154">
        <v>67.38</v>
      </c>
      <c r="AT176" s="154">
        <v>68.31</v>
      </c>
    </row>
    <row r="177" spans="31:46">
      <c r="AE177" s="114">
        <v>42493</v>
      </c>
      <c r="AF177">
        <v>89.029999000000004</v>
      </c>
      <c r="AP177" s="153">
        <v>43510</v>
      </c>
      <c r="AQ177" s="154">
        <v>68.5</v>
      </c>
      <c r="AR177" s="154">
        <v>68.77</v>
      </c>
      <c r="AS177" s="154">
        <v>65.5</v>
      </c>
      <c r="AT177" s="154">
        <v>65.55</v>
      </c>
    </row>
    <row r="178" spans="31:46">
      <c r="AE178" s="114">
        <v>42500</v>
      </c>
      <c r="AF178">
        <v>98.279999000000004</v>
      </c>
      <c r="AP178" s="153">
        <v>43511</v>
      </c>
      <c r="AQ178" s="154">
        <v>65.180000000000007</v>
      </c>
      <c r="AR178" s="154">
        <v>68.5</v>
      </c>
      <c r="AS178" s="154">
        <v>65.09</v>
      </c>
      <c r="AT178" s="154">
        <v>68.17</v>
      </c>
    </row>
    <row r="179" spans="31:46">
      <c r="AE179" s="114">
        <v>42507</v>
      </c>
      <c r="AF179">
        <v>106</v>
      </c>
      <c r="AP179" s="153">
        <v>43514</v>
      </c>
      <c r="AQ179" s="154">
        <v>68</v>
      </c>
      <c r="AR179" s="154">
        <v>68.400000000000006</v>
      </c>
      <c r="AS179" s="154">
        <v>67.13</v>
      </c>
      <c r="AT179" s="154">
        <v>68.16</v>
      </c>
    </row>
    <row r="180" spans="31:46">
      <c r="AE180" s="114">
        <v>42514</v>
      </c>
      <c r="AF180">
        <v>109.489998</v>
      </c>
      <c r="AP180" s="153">
        <v>43515</v>
      </c>
      <c r="AQ180" s="154">
        <v>67.83</v>
      </c>
      <c r="AR180" s="154">
        <v>68.86</v>
      </c>
      <c r="AS180" s="154">
        <v>67.59</v>
      </c>
      <c r="AT180" s="154">
        <v>67.8</v>
      </c>
    </row>
    <row r="181" spans="31:46">
      <c r="AE181" s="114">
        <v>42521</v>
      </c>
      <c r="AF181">
        <v>108.760002</v>
      </c>
      <c r="AP181" s="153">
        <v>43516</v>
      </c>
      <c r="AQ181" s="154">
        <v>68.099999999999994</v>
      </c>
      <c r="AR181" s="154">
        <v>68.790000000000006</v>
      </c>
      <c r="AS181" s="154">
        <v>67.59</v>
      </c>
      <c r="AT181" s="154">
        <v>68.36</v>
      </c>
    </row>
    <row r="182" spans="31:46">
      <c r="AE182" s="114">
        <v>42528</v>
      </c>
      <c r="AF182">
        <v>107.050003</v>
      </c>
      <c r="AP182" s="153">
        <v>43517</v>
      </c>
      <c r="AQ182" s="154">
        <v>68.92</v>
      </c>
      <c r="AR182" s="154">
        <v>68.97</v>
      </c>
      <c r="AS182" s="154">
        <v>67.63</v>
      </c>
      <c r="AT182" s="154">
        <v>67.900000000000006</v>
      </c>
    </row>
    <row r="183" spans="31:46">
      <c r="AE183" s="114">
        <v>42535</v>
      </c>
      <c r="AF183">
        <v>108.709999</v>
      </c>
      <c r="AP183" s="153">
        <v>43518</v>
      </c>
      <c r="AQ183" s="154">
        <v>67.930000000000007</v>
      </c>
      <c r="AR183" s="154">
        <v>68.400000000000006</v>
      </c>
      <c r="AS183" s="154">
        <v>67</v>
      </c>
      <c r="AT183" s="154">
        <v>67</v>
      </c>
    </row>
    <row r="184" spans="31:46">
      <c r="AE184" s="114">
        <v>42542</v>
      </c>
      <c r="AF184">
        <v>99.980002999999996</v>
      </c>
      <c r="AP184" s="153">
        <v>43521</v>
      </c>
      <c r="AQ184" s="154">
        <v>67.17</v>
      </c>
      <c r="AR184" s="154">
        <v>67.84</v>
      </c>
      <c r="AS184" s="154">
        <v>66.930000000000007</v>
      </c>
      <c r="AT184" s="154">
        <v>66.930000000000007</v>
      </c>
    </row>
    <row r="185" spans="31:46">
      <c r="AE185" s="114">
        <v>42549</v>
      </c>
      <c r="AF185">
        <v>101.32</v>
      </c>
      <c r="AP185" s="153">
        <v>43522</v>
      </c>
      <c r="AQ185" s="154">
        <v>66.64</v>
      </c>
      <c r="AR185" s="154">
        <v>66.98</v>
      </c>
      <c r="AS185" s="154">
        <v>66.23</v>
      </c>
      <c r="AT185" s="154">
        <v>66.5</v>
      </c>
    </row>
    <row r="186" spans="31:46">
      <c r="AE186" s="114">
        <v>42556</v>
      </c>
      <c r="AF186">
        <v>102.58000199999999</v>
      </c>
      <c r="AP186" s="153">
        <v>43523</v>
      </c>
      <c r="AQ186" s="154">
        <v>68</v>
      </c>
      <c r="AR186" s="154">
        <v>70.33</v>
      </c>
      <c r="AS186" s="154">
        <v>67.650000000000006</v>
      </c>
      <c r="AT186" s="154">
        <v>69.28</v>
      </c>
    </row>
    <row r="187" spans="31:46">
      <c r="AE187" s="114">
        <v>42563</v>
      </c>
      <c r="AF187">
        <v>106.44000200000001</v>
      </c>
      <c r="AP187" s="153">
        <v>43524</v>
      </c>
      <c r="AQ187" s="154">
        <v>69.06</v>
      </c>
      <c r="AR187" s="154">
        <v>70.53</v>
      </c>
      <c r="AS187" s="154">
        <v>68.319999999999993</v>
      </c>
      <c r="AT187" s="154">
        <v>70.28</v>
      </c>
    </row>
    <row r="188" spans="31:46">
      <c r="AE188" s="114">
        <v>42570</v>
      </c>
      <c r="AF188">
        <v>105.260002</v>
      </c>
      <c r="AP188" s="153">
        <v>43525</v>
      </c>
      <c r="AQ188" s="154">
        <v>70.8</v>
      </c>
      <c r="AR188" s="154">
        <v>71.930000000000007</v>
      </c>
      <c r="AS188" s="154">
        <v>70.64</v>
      </c>
      <c r="AT188" s="154">
        <v>71.430000000000007</v>
      </c>
    </row>
    <row r="189" spans="31:46">
      <c r="AE189" s="114">
        <v>42577</v>
      </c>
      <c r="AF189">
        <v>105.800003</v>
      </c>
      <c r="AP189" s="153">
        <v>43528</v>
      </c>
      <c r="AQ189" s="154">
        <v>72</v>
      </c>
      <c r="AR189" s="154">
        <v>72.98</v>
      </c>
      <c r="AS189" s="154">
        <v>71.84</v>
      </c>
      <c r="AT189" s="154">
        <v>72.349999999999994</v>
      </c>
    </row>
    <row r="190" spans="31:46">
      <c r="AE190" s="114">
        <v>42584</v>
      </c>
      <c r="AF190">
        <v>106.75</v>
      </c>
      <c r="AP190" s="153">
        <v>43529</v>
      </c>
      <c r="AQ190" s="154">
        <v>72.3</v>
      </c>
      <c r="AR190" s="154">
        <v>72.91</v>
      </c>
      <c r="AS190" s="154">
        <v>72.19</v>
      </c>
      <c r="AT190" s="154">
        <v>72.81</v>
      </c>
    </row>
    <row r="191" spans="31:46">
      <c r="AE191" s="114">
        <v>42591</v>
      </c>
      <c r="AF191">
        <v>104.980003</v>
      </c>
      <c r="AP191" s="153">
        <v>43530</v>
      </c>
      <c r="AQ191" s="154">
        <v>72.84</v>
      </c>
      <c r="AR191" s="154">
        <v>73.17</v>
      </c>
      <c r="AS191" s="154">
        <v>72.31</v>
      </c>
      <c r="AT191" s="154">
        <v>72.47</v>
      </c>
    </row>
    <row r="192" spans="31:46">
      <c r="AE192" s="114">
        <v>42598</v>
      </c>
      <c r="AF192">
        <v>104.5</v>
      </c>
      <c r="AP192" s="153">
        <v>43531</v>
      </c>
      <c r="AQ192" s="154">
        <v>72.34</v>
      </c>
      <c r="AR192" s="154">
        <v>72.34</v>
      </c>
      <c r="AS192" s="154">
        <v>70.47</v>
      </c>
      <c r="AT192" s="154">
        <v>71.14</v>
      </c>
    </row>
    <row r="193" spans="31:46">
      <c r="AE193" s="114">
        <v>42605</v>
      </c>
      <c r="AF193">
        <v>107.540001</v>
      </c>
      <c r="AP193" s="153">
        <v>43532</v>
      </c>
      <c r="AQ193" s="154">
        <v>70</v>
      </c>
      <c r="AR193" s="154">
        <v>70.5</v>
      </c>
      <c r="AS193" s="154">
        <v>69.05</v>
      </c>
      <c r="AT193" s="154">
        <v>69.489999999999995</v>
      </c>
    </row>
    <row r="194" spans="31:46">
      <c r="AE194" s="114">
        <v>42612</v>
      </c>
      <c r="AF194">
        <v>107.44000200000001</v>
      </c>
      <c r="AP194" s="153">
        <v>43535</v>
      </c>
      <c r="AQ194" s="154">
        <v>69.64</v>
      </c>
      <c r="AR194" s="154">
        <v>69.88</v>
      </c>
      <c r="AS194" s="154">
        <v>68.400000000000006</v>
      </c>
      <c r="AT194" s="154">
        <v>68.400000000000006</v>
      </c>
    </row>
    <row r="195" spans="31:46">
      <c r="AE195" s="114">
        <v>42619</v>
      </c>
      <c r="AF195">
        <v>106.989998</v>
      </c>
      <c r="AP195" s="153">
        <v>43536</v>
      </c>
      <c r="AQ195" s="154">
        <v>69.22</v>
      </c>
      <c r="AR195" s="154">
        <v>69.260000000000005</v>
      </c>
      <c r="AS195" s="154">
        <v>66.44</v>
      </c>
      <c r="AT195" s="154">
        <v>67.040000000000006</v>
      </c>
    </row>
    <row r="196" spans="31:46">
      <c r="AE196" s="114">
        <v>42626</v>
      </c>
      <c r="AF196">
        <v>101.800003</v>
      </c>
      <c r="AP196" s="153">
        <v>43537</v>
      </c>
      <c r="AQ196" s="154">
        <v>67</v>
      </c>
      <c r="AR196" s="154">
        <v>68.459999999999994</v>
      </c>
      <c r="AS196" s="154">
        <v>66.5</v>
      </c>
      <c r="AT196" s="154">
        <v>68.040000000000006</v>
      </c>
    </row>
    <row r="197" spans="31:46">
      <c r="AE197" s="114">
        <v>42633</v>
      </c>
      <c r="AF197">
        <v>102.129997</v>
      </c>
      <c r="AP197" s="153">
        <v>43538</v>
      </c>
      <c r="AQ197" s="154">
        <v>67.540000000000006</v>
      </c>
      <c r="AR197" s="154">
        <v>67.95</v>
      </c>
      <c r="AS197" s="154">
        <v>66.97</v>
      </c>
      <c r="AT197" s="154">
        <v>67.790000000000006</v>
      </c>
    </row>
    <row r="198" spans="31:46">
      <c r="AE198" s="114">
        <v>42640</v>
      </c>
      <c r="AF198">
        <v>102.470001</v>
      </c>
      <c r="AP198" s="153">
        <v>43539</v>
      </c>
      <c r="AQ198" s="154">
        <v>68.14</v>
      </c>
      <c r="AR198" s="154">
        <v>68.83</v>
      </c>
      <c r="AS198" s="154">
        <v>67.53</v>
      </c>
      <c r="AT198" s="154">
        <v>67.75</v>
      </c>
    </row>
    <row r="199" spans="31:46">
      <c r="AE199" s="114">
        <v>42647</v>
      </c>
      <c r="AF199">
        <v>102.970001</v>
      </c>
      <c r="AP199" s="153">
        <v>43542</v>
      </c>
      <c r="AQ199" s="154">
        <v>67.81</v>
      </c>
      <c r="AR199" s="154">
        <v>68.08</v>
      </c>
      <c r="AS199" s="154">
        <v>67.39</v>
      </c>
      <c r="AT199" s="154">
        <v>68.03</v>
      </c>
    </row>
    <row r="200" spans="31:46">
      <c r="AE200" s="114">
        <v>42654</v>
      </c>
      <c r="AF200">
        <v>102.16999800000001</v>
      </c>
      <c r="AP200" s="153">
        <v>43543</v>
      </c>
      <c r="AQ200" s="154">
        <v>67.75</v>
      </c>
      <c r="AR200" s="154">
        <v>69.959999999999994</v>
      </c>
      <c r="AS200" s="154">
        <v>67.48</v>
      </c>
      <c r="AT200" s="154">
        <v>69.7</v>
      </c>
    </row>
    <row r="201" spans="31:46">
      <c r="AE201" s="114">
        <v>42661</v>
      </c>
      <c r="AF201">
        <v>102</v>
      </c>
      <c r="AP201" s="153">
        <v>43544</v>
      </c>
      <c r="AQ201" s="154">
        <v>62.8</v>
      </c>
      <c r="AR201" s="154">
        <v>63.1</v>
      </c>
      <c r="AS201" s="154">
        <v>60.49</v>
      </c>
      <c r="AT201" s="154">
        <v>63</v>
      </c>
    </row>
    <row r="202" spans="31:46">
      <c r="AE202" s="114">
        <v>42668</v>
      </c>
      <c r="AF202">
        <v>100.769997</v>
      </c>
      <c r="AP202" s="153">
        <v>43545</v>
      </c>
      <c r="AQ202" s="154">
        <v>62.06</v>
      </c>
      <c r="AR202" s="154">
        <v>62.71</v>
      </c>
      <c r="AS202" s="154">
        <v>60.98</v>
      </c>
      <c r="AT202" s="154">
        <v>61.28</v>
      </c>
    </row>
    <row r="203" spans="31:46">
      <c r="AE203" s="114">
        <v>42675</v>
      </c>
      <c r="AF203">
        <v>99.190002000000007</v>
      </c>
      <c r="AP203" s="153">
        <v>43546</v>
      </c>
      <c r="AQ203" s="154">
        <v>61.1</v>
      </c>
      <c r="AR203" s="154">
        <v>61.48</v>
      </c>
      <c r="AS203" s="154">
        <v>59.2</v>
      </c>
      <c r="AT203" s="154">
        <v>59.3</v>
      </c>
    </row>
    <row r="204" spans="31:46">
      <c r="AE204" s="114">
        <v>42682</v>
      </c>
      <c r="AF204">
        <v>98.089995999999999</v>
      </c>
      <c r="AP204" s="153">
        <v>43549</v>
      </c>
      <c r="AQ204" s="154">
        <v>58.44</v>
      </c>
      <c r="AR204" s="154">
        <v>58.44</v>
      </c>
      <c r="AS204" s="154">
        <v>57</v>
      </c>
      <c r="AT204" s="154">
        <v>57.59</v>
      </c>
    </row>
    <row r="205" spans="31:46">
      <c r="AE205" s="114">
        <v>42689</v>
      </c>
      <c r="AF205">
        <v>101.32</v>
      </c>
      <c r="AP205" s="153">
        <v>43550</v>
      </c>
      <c r="AQ205" s="154">
        <v>57.38</v>
      </c>
      <c r="AR205" s="154">
        <v>57.63</v>
      </c>
      <c r="AS205" s="154">
        <v>55.66</v>
      </c>
      <c r="AT205" s="154">
        <v>57.07</v>
      </c>
    </row>
    <row r="206" spans="31:46">
      <c r="AE206" s="114">
        <v>42696</v>
      </c>
      <c r="AF206">
        <v>102.029999</v>
      </c>
      <c r="AP206" s="153">
        <v>43551</v>
      </c>
      <c r="AQ206" s="154">
        <v>57.33</v>
      </c>
      <c r="AR206" s="154">
        <v>57.52</v>
      </c>
      <c r="AS206" s="154">
        <v>56.31</v>
      </c>
      <c r="AT206" s="154">
        <v>56.33</v>
      </c>
    </row>
    <row r="207" spans="31:46">
      <c r="AE207" s="114">
        <v>42703</v>
      </c>
      <c r="AF207">
        <v>104.269997</v>
      </c>
      <c r="AP207" s="153">
        <v>43552</v>
      </c>
      <c r="AQ207" s="154">
        <v>54.65</v>
      </c>
      <c r="AR207" s="154">
        <v>56.76</v>
      </c>
      <c r="AS207" s="154">
        <v>54.48</v>
      </c>
      <c r="AT207" s="154">
        <v>56.29</v>
      </c>
    </row>
    <row r="208" spans="31:46">
      <c r="AE208" s="114">
        <v>42710</v>
      </c>
      <c r="AF208">
        <v>104.589996</v>
      </c>
      <c r="AP208" s="153">
        <v>43553</v>
      </c>
      <c r="AQ208" s="154">
        <v>56</v>
      </c>
      <c r="AR208" s="154">
        <v>57.6</v>
      </c>
      <c r="AS208" s="154">
        <v>55.84</v>
      </c>
      <c r="AT208" s="154">
        <v>57.6</v>
      </c>
    </row>
    <row r="209" spans="31:46">
      <c r="AE209" s="114">
        <v>42717</v>
      </c>
      <c r="AF209">
        <v>105.58000199999999</v>
      </c>
      <c r="AP209" s="153">
        <v>43556</v>
      </c>
      <c r="AQ209" s="154">
        <v>57.18</v>
      </c>
      <c r="AR209" s="154">
        <v>58.32</v>
      </c>
      <c r="AS209" s="154">
        <v>57.15</v>
      </c>
      <c r="AT209" s="154">
        <v>58.26</v>
      </c>
    </row>
    <row r="210" spans="31:46">
      <c r="AE210" s="114">
        <v>42724</v>
      </c>
      <c r="AF210">
        <v>105.260002</v>
      </c>
      <c r="AP210" s="153">
        <v>43557</v>
      </c>
      <c r="AQ210" s="154">
        <v>58.23</v>
      </c>
      <c r="AR210" s="154">
        <v>59.45</v>
      </c>
      <c r="AS210" s="154">
        <v>58.22</v>
      </c>
      <c r="AT210" s="154">
        <v>59.15</v>
      </c>
    </row>
    <row r="211" spans="31:46">
      <c r="AE211" s="114">
        <v>42731</v>
      </c>
      <c r="AF211">
        <v>105.209999</v>
      </c>
      <c r="AP211" s="153">
        <v>43558</v>
      </c>
      <c r="AQ211" s="154">
        <v>59.8</v>
      </c>
      <c r="AR211" s="154">
        <v>60.57</v>
      </c>
      <c r="AS211" s="154">
        <v>59.7</v>
      </c>
      <c r="AT211" s="154">
        <v>60.41</v>
      </c>
    </row>
    <row r="212" spans="31:46">
      <c r="AE212" s="114">
        <v>42738</v>
      </c>
      <c r="AF212">
        <v>108.949997</v>
      </c>
      <c r="AP212" s="153">
        <v>43559</v>
      </c>
      <c r="AQ212" s="154">
        <v>60.43</v>
      </c>
      <c r="AR212" s="154">
        <v>61.13</v>
      </c>
      <c r="AS212" s="154">
        <v>59.98</v>
      </c>
      <c r="AT212" s="154">
        <v>60.68</v>
      </c>
    </row>
    <row r="213" spans="31:46">
      <c r="AE213" s="114">
        <v>42745</v>
      </c>
      <c r="AF213">
        <v>107.620003</v>
      </c>
      <c r="AP213" s="153">
        <v>43560</v>
      </c>
      <c r="AQ213" s="154">
        <v>61.06</v>
      </c>
      <c r="AR213" s="154">
        <v>61.66</v>
      </c>
      <c r="AS213" s="154">
        <v>60.68</v>
      </c>
      <c r="AT213" s="154">
        <v>61.47</v>
      </c>
    </row>
    <row r="214" spans="31:46">
      <c r="AE214" s="114">
        <v>42752</v>
      </c>
      <c r="AF214">
        <v>108.44000200000001</v>
      </c>
      <c r="AP214" s="153">
        <v>43563</v>
      </c>
      <c r="AQ214" s="154">
        <v>61.36</v>
      </c>
      <c r="AR214" s="154">
        <v>61.61</v>
      </c>
      <c r="AS214" s="154">
        <v>60.88</v>
      </c>
      <c r="AT214" s="154">
        <v>61.29</v>
      </c>
    </row>
    <row r="215" spans="31:46">
      <c r="AE215" s="114">
        <v>42759</v>
      </c>
      <c r="AF215">
        <v>108.57</v>
      </c>
      <c r="AP215" s="153">
        <v>43564</v>
      </c>
      <c r="AQ215" s="154">
        <v>60.99</v>
      </c>
      <c r="AR215" s="154">
        <v>61.74</v>
      </c>
      <c r="AS215" s="154">
        <v>60.58</v>
      </c>
      <c r="AT215" s="154">
        <v>60.92</v>
      </c>
    </row>
    <row r="216" spans="31:46">
      <c r="AE216" s="114">
        <v>42766</v>
      </c>
      <c r="AF216">
        <v>108.30999799999999</v>
      </c>
      <c r="AP216" s="153">
        <v>43565</v>
      </c>
      <c r="AQ216" s="154">
        <v>60.88</v>
      </c>
      <c r="AR216" s="154">
        <v>61.62</v>
      </c>
      <c r="AS216" s="154">
        <v>60.7</v>
      </c>
      <c r="AT216" s="154">
        <v>61.47</v>
      </c>
    </row>
    <row r="217" spans="31:46">
      <c r="AE217" s="114">
        <v>42773</v>
      </c>
      <c r="AF217">
        <v>107.66999800000001</v>
      </c>
      <c r="AP217" s="153">
        <v>43566</v>
      </c>
      <c r="AQ217" s="154">
        <v>61.48</v>
      </c>
      <c r="AR217" s="154">
        <v>61.51</v>
      </c>
      <c r="AS217" s="154">
        <v>60.14</v>
      </c>
      <c r="AT217" s="154">
        <v>60.79</v>
      </c>
    </row>
    <row r="218" spans="31:46">
      <c r="AE218" s="114">
        <v>42780</v>
      </c>
      <c r="AF218">
        <v>109</v>
      </c>
      <c r="AP218" s="153">
        <v>43567</v>
      </c>
      <c r="AQ218" s="154">
        <v>60.58</v>
      </c>
      <c r="AR218" s="154">
        <v>62.02</v>
      </c>
      <c r="AS218" s="154">
        <v>59.67</v>
      </c>
      <c r="AT218" s="154">
        <v>61.42</v>
      </c>
    </row>
    <row r="219" spans="31:46">
      <c r="AE219" s="114">
        <v>42787</v>
      </c>
      <c r="AF219">
        <v>113.589996</v>
      </c>
      <c r="AP219" s="153">
        <v>43570</v>
      </c>
      <c r="AQ219" s="154">
        <v>61.58</v>
      </c>
      <c r="AR219" s="154">
        <v>62.1</v>
      </c>
      <c r="AS219" s="154">
        <v>61.25</v>
      </c>
      <c r="AT219" s="154">
        <v>61.71</v>
      </c>
    </row>
    <row r="220" spans="31:46">
      <c r="AE220" s="114">
        <v>42794</v>
      </c>
      <c r="AF220">
        <v>114.650002</v>
      </c>
      <c r="AP220" s="153">
        <v>43571</v>
      </c>
      <c r="AQ220" s="154">
        <v>61.9</v>
      </c>
      <c r="AR220" s="154">
        <v>62.6</v>
      </c>
      <c r="AS220" s="154">
        <v>61.58</v>
      </c>
      <c r="AT220" s="154">
        <v>62.21</v>
      </c>
    </row>
    <row r="221" spans="31:46">
      <c r="AE221" s="114">
        <v>42801</v>
      </c>
      <c r="AF221">
        <v>114.139999</v>
      </c>
      <c r="AP221" s="153">
        <v>43572</v>
      </c>
      <c r="AQ221" s="154">
        <v>62.16</v>
      </c>
      <c r="AR221" s="154">
        <v>62.32</v>
      </c>
      <c r="AS221" s="154">
        <v>61.46</v>
      </c>
      <c r="AT221" s="154">
        <v>61.54</v>
      </c>
    </row>
    <row r="222" spans="31:46">
      <c r="AE222" s="114">
        <v>42808</v>
      </c>
      <c r="AF222">
        <v>113.80999799999999</v>
      </c>
      <c r="AP222" s="153">
        <v>43573</v>
      </c>
      <c r="AQ222" s="154">
        <v>61.39</v>
      </c>
      <c r="AR222" s="154">
        <v>62</v>
      </c>
      <c r="AS222" s="154">
        <v>60.74</v>
      </c>
      <c r="AT222" s="154">
        <v>61.16</v>
      </c>
    </row>
    <row r="223" spans="31:46">
      <c r="AE223" s="114">
        <v>42815</v>
      </c>
      <c r="AF223">
        <v>114.089996</v>
      </c>
      <c r="AP223" s="153">
        <v>43578</v>
      </c>
      <c r="AQ223" s="154">
        <v>61.11</v>
      </c>
      <c r="AR223" s="154">
        <v>62.35</v>
      </c>
      <c r="AS223" s="154">
        <v>61.09</v>
      </c>
      <c r="AT223" s="154">
        <v>62</v>
      </c>
    </row>
    <row r="224" spans="31:46">
      <c r="AE224" s="114">
        <v>42822</v>
      </c>
      <c r="AF224">
        <v>113.93</v>
      </c>
      <c r="AP224" s="153">
        <v>43579</v>
      </c>
      <c r="AQ224" s="154">
        <v>61.82</v>
      </c>
      <c r="AR224" s="154">
        <v>61.98</v>
      </c>
      <c r="AS224" s="154">
        <v>60.05</v>
      </c>
      <c r="AT224" s="154">
        <v>60.2</v>
      </c>
    </row>
    <row r="225" spans="31:46">
      <c r="AE225" s="114">
        <v>42829</v>
      </c>
      <c r="AF225">
        <v>115.93</v>
      </c>
      <c r="AP225" s="153">
        <v>43580</v>
      </c>
      <c r="AQ225" s="154">
        <v>62</v>
      </c>
      <c r="AR225" s="154">
        <v>62.92</v>
      </c>
      <c r="AS225" s="154">
        <v>60.81</v>
      </c>
      <c r="AT225" s="154">
        <v>61.04</v>
      </c>
    </row>
    <row r="226" spans="31:46">
      <c r="AE226" s="114">
        <v>42836</v>
      </c>
      <c r="AF226">
        <v>116.19000200000001</v>
      </c>
      <c r="AP226" s="153">
        <v>43581</v>
      </c>
      <c r="AQ226" s="154">
        <v>61.15</v>
      </c>
      <c r="AR226" s="154">
        <v>62.14</v>
      </c>
      <c r="AS226" s="154">
        <v>60.27</v>
      </c>
      <c r="AT226" s="154">
        <v>61.54</v>
      </c>
    </row>
    <row r="227" spans="31:46">
      <c r="AE227" s="114">
        <v>42843</v>
      </c>
      <c r="AF227">
        <v>116.019997</v>
      </c>
      <c r="AP227" s="153">
        <v>43584</v>
      </c>
      <c r="AQ227" s="154">
        <v>59.2</v>
      </c>
      <c r="AR227" s="154">
        <v>60.67</v>
      </c>
      <c r="AS227" s="154">
        <v>59.05</v>
      </c>
      <c r="AT227" s="154">
        <v>59.38</v>
      </c>
    </row>
    <row r="228" spans="31:46">
      <c r="AE228" s="114">
        <v>42850</v>
      </c>
      <c r="AF228">
        <v>116.870003</v>
      </c>
      <c r="AP228" s="153">
        <v>43585</v>
      </c>
      <c r="AQ228" s="154">
        <v>59.5</v>
      </c>
      <c r="AR228" s="154">
        <v>59.99</v>
      </c>
      <c r="AS228" s="154">
        <v>59.06</v>
      </c>
      <c r="AT228" s="154">
        <v>59.34</v>
      </c>
    </row>
    <row r="229" spans="31:46">
      <c r="AE229" s="114">
        <v>42857</v>
      </c>
      <c r="AF229">
        <v>116.050003</v>
      </c>
      <c r="AP229" s="153">
        <v>43587</v>
      </c>
      <c r="AQ229" s="154">
        <v>60.51</v>
      </c>
      <c r="AR229" s="154">
        <v>62.18</v>
      </c>
      <c r="AS229" s="154">
        <v>60.23</v>
      </c>
      <c r="AT229" s="154">
        <v>61.57</v>
      </c>
    </row>
    <row r="230" spans="31:46">
      <c r="AE230" s="114">
        <v>42864</v>
      </c>
      <c r="AF230">
        <v>116.599998</v>
      </c>
      <c r="AP230" s="153">
        <v>43588</v>
      </c>
      <c r="AQ230" s="154">
        <v>62</v>
      </c>
      <c r="AR230" s="154">
        <v>62.45</v>
      </c>
      <c r="AS230" s="154">
        <v>61.37</v>
      </c>
      <c r="AT230" s="154">
        <v>61.87</v>
      </c>
    </row>
    <row r="231" spans="31:46">
      <c r="AE231" s="114">
        <v>42871</v>
      </c>
      <c r="AF231">
        <v>116</v>
      </c>
      <c r="AP231" s="153">
        <v>43591</v>
      </c>
      <c r="AQ231" s="154">
        <v>60.9</v>
      </c>
      <c r="AR231" s="154">
        <v>61.3</v>
      </c>
      <c r="AS231" s="154">
        <v>60.75</v>
      </c>
      <c r="AT231" s="154">
        <v>61.13</v>
      </c>
    </row>
    <row r="232" spans="31:46">
      <c r="AE232" s="114">
        <v>42878</v>
      </c>
      <c r="AF232">
        <v>116.779999</v>
      </c>
      <c r="AP232" s="153">
        <v>43592</v>
      </c>
      <c r="AQ232" s="154">
        <v>61.68</v>
      </c>
      <c r="AR232" s="154">
        <v>61.68</v>
      </c>
      <c r="AS232" s="154">
        <v>59.43</v>
      </c>
      <c r="AT232" s="154">
        <v>59.61</v>
      </c>
    </row>
    <row r="233" spans="31:46">
      <c r="AE233" s="114">
        <v>42885</v>
      </c>
      <c r="AF233">
        <v>117.68</v>
      </c>
      <c r="AP233" s="153">
        <v>43593</v>
      </c>
      <c r="AQ233" s="154">
        <v>59.39</v>
      </c>
      <c r="AR233" s="154">
        <v>59.97</v>
      </c>
      <c r="AS233" s="154">
        <v>59.15</v>
      </c>
      <c r="AT233" s="154">
        <v>59.65</v>
      </c>
    </row>
    <row r="234" spans="31:46">
      <c r="AE234" s="114">
        <v>42892</v>
      </c>
      <c r="AF234">
        <v>117.769997</v>
      </c>
      <c r="AP234" s="153">
        <v>43594</v>
      </c>
      <c r="AQ234" s="154">
        <v>58.99</v>
      </c>
      <c r="AR234" s="154">
        <v>59.25</v>
      </c>
      <c r="AS234" s="154">
        <v>56.99</v>
      </c>
      <c r="AT234" s="154">
        <v>57.07</v>
      </c>
    </row>
    <row r="235" spans="31:46">
      <c r="AE235" s="114">
        <v>42899</v>
      </c>
      <c r="AF235">
        <v>117.849998</v>
      </c>
      <c r="AP235" s="153">
        <v>43595</v>
      </c>
      <c r="AQ235" s="154">
        <v>57.59</v>
      </c>
      <c r="AR235" s="154">
        <v>58.18</v>
      </c>
      <c r="AS235" s="154">
        <v>57.17</v>
      </c>
      <c r="AT235" s="154">
        <v>57.54</v>
      </c>
    </row>
    <row r="236" spans="31:46">
      <c r="AE236" s="114">
        <v>42906</v>
      </c>
      <c r="AF236">
        <v>117.800003</v>
      </c>
      <c r="AP236" s="153">
        <v>43598</v>
      </c>
      <c r="AQ236" s="154">
        <v>57.3</v>
      </c>
      <c r="AR236" s="154">
        <v>57.3</v>
      </c>
      <c r="AS236" s="154">
        <v>56.03</v>
      </c>
      <c r="AT236" s="154">
        <v>56.47</v>
      </c>
    </row>
    <row r="237" spans="31:46">
      <c r="AE237" s="114">
        <v>42913</v>
      </c>
      <c r="AF237">
        <v>118.400002</v>
      </c>
      <c r="AP237" s="153">
        <v>43599</v>
      </c>
      <c r="AQ237" s="154">
        <v>53.66</v>
      </c>
      <c r="AR237" s="154">
        <v>55.54</v>
      </c>
      <c r="AS237" s="154">
        <v>53.65</v>
      </c>
      <c r="AT237" s="154">
        <v>55.33</v>
      </c>
    </row>
    <row r="238" spans="31:46">
      <c r="AE238" s="114">
        <v>42920</v>
      </c>
      <c r="AF238">
        <v>117.760002</v>
      </c>
      <c r="AP238" s="153">
        <v>43600</v>
      </c>
      <c r="AQ238" s="154">
        <v>55.47</v>
      </c>
      <c r="AR238" s="154">
        <v>56.94</v>
      </c>
      <c r="AS238" s="154">
        <v>55.09</v>
      </c>
      <c r="AT238" s="154">
        <v>56.45</v>
      </c>
    </row>
    <row r="239" spans="31:46">
      <c r="AE239" s="114">
        <v>42927</v>
      </c>
      <c r="AF239">
        <v>117.33000199999999</v>
      </c>
      <c r="AP239" s="153">
        <v>43601</v>
      </c>
      <c r="AQ239" s="154">
        <v>56.11</v>
      </c>
      <c r="AR239" s="154">
        <v>57.32</v>
      </c>
      <c r="AS239" s="154">
        <v>55.82</v>
      </c>
      <c r="AT239" s="154">
        <v>57.29</v>
      </c>
    </row>
    <row r="240" spans="31:46">
      <c r="AE240" s="114">
        <v>42934</v>
      </c>
      <c r="AF240">
        <v>117.5</v>
      </c>
      <c r="AP240" s="153">
        <v>43602</v>
      </c>
      <c r="AQ240" s="154">
        <v>57.15</v>
      </c>
      <c r="AR240" s="154">
        <v>57.24</v>
      </c>
      <c r="AS240" s="154">
        <v>56.31</v>
      </c>
      <c r="AT240" s="154">
        <v>56.95</v>
      </c>
    </row>
    <row r="241" spans="31:46">
      <c r="AE241" s="114">
        <v>42941</v>
      </c>
      <c r="AF241">
        <v>116.82</v>
      </c>
      <c r="AP241" s="153">
        <v>43605</v>
      </c>
      <c r="AQ241" s="154">
        <v>56.85</v>
      </c>
      <c r="AR241" s="154">
        <v>56.86</v>
      </c>
      <c r="AS241" s="154">
        <v>55.37</v>
      </c>
      <c r="AT241" s="154">
        <v>55.8</v>
      </c>
    </row>
    <row r="242" spans="31:46">
      <c r="AE242" s="114">
        <v>42948</v>
      </c>
      <c r="AF242">
        <v>117.449997</v>
      </c>
      <c r="AP242" s="153">
        <v>43606</v>
      </c>
      <c r="AQ242" s="154">
        <v>55.73</v>
      </c>
      <c r="AR242" s="154">
        <v>56.41</v>
      </c>
      <c r="AS242" s="154">
        <v>55.6</v>
      </c>
      <c r="AT242" s="154">
        <v>56.07</v>
      </c>
    </row>
    <row r="243" spans="31:46">
      <c r="AE243" s="114">
        <v>42955</v>
      </c>
      <c r="AF243">
        <v>117.139999</v>
      </c>
      <c r="AP243" s="153">
        <v>43607</v>
      </c>
      <c r="AQ243" s="154">
        <v>55.92</v>
      </c>
      <c r="AR243" s="154">
        <v>56.34</v>
      </c>
      <c r="AS243" s="154">
        <v>55.18</v>
      </c>
      <c r="AT243" s="154">
        <v>55.85</v>
      </c>
    </row>
    <row r="244" spans="31:46">
      <c r="AE244" s="114">
        <v>42962</v>
      </c>
      <c r="AF244">
        <v>116.849998</v>
      </c>
      <c r="AP244" s="153">
        <v>43608</v>
      </c>
      <c r="AQ244" s="154">
        <v>55.9</v>
      </c>
      <c r="AR244" s="154">
        <v>55.9</v>
      </c>
      <c r="AS244" s="154">
        <v>54.06</v>
      </c>
      <c r="AT244" s="154">
        <v>54.21</v>
      </c>
    </row>
    <row r="245" spans="31:46">
      <c r="AE245" s="114">
        <v>42969</v>
      </c>
      <c r="AF245">
        <v>116.639999</v>
      </c>
      <c r="AP245" s="153">
        <v>43609</v>
      </c>
      <c r="AQ245" s="154">
        <v>54.5</v>
      </c>
      <c r="AR245" s="154">
        <v>54.62</v>
      </c>
      <c r="AS245" s="154">
        <v>53.6</v>
      </c>
      <c r="AT245" s="154">
        <v>53.9</v>
      </c>
    </row>
    <row r="246" spans="31:46">
      <c r="AE246" s="114">
        <v>42976</v>
      </c>
      <c r="AF246">
        <v>117.209999</v>
      </c>
      <c r="AP246" s="153">
        <v>43612</v>
      </c>
      <c r="AQ246" s="154">
        <v>54.29</v>
      </c>
      <c r="AR246" s="154">
        <v>54.67</v>
      </c>
      <c r="AS246" s="154">
        <v>54.01</v>
      </c>
      <c r="AT246" s="154">
        <v>54.67</v>
      </c>
    </row>
    <row r="247" spans="31:46">
      <c r="AE247" s="114">
        <v>42983</v>
      </c>
      <c r="AF247">
        <v>117.230003</v>
      </c>
      <c r="AP247" s="153">
        <v>43613</v>
      </c>
      <c r="AQ247" s="154">
        <v>54.66</v>
      </c>
      <c r="AR247" s="154">
        <v>55.58</v>
      </c>
      <c r="AS247" s="154">
        <v>54.17</v>
      </c>
      <c r="AT247" s="154">
        <v>55.43</v>
      </c>
    </row>
    <row r="248" spans="31:46">
      <c r="AE248" s="114">
        <v>42990</v>
      </c>
      <c r="AF248">
        <v>119.120003</v>
      </c>
      <c r="AP248" s="153">
        <v>43614</v>
      </c>
      <c r="AQ248" s="154">
        <v>54.7</v>
      </c>
      <c r="AR248" s="154">
        <v>54.89</v>
      </c>
      <c r="AS248" s="154">
        <v>53.72</v>
      </c>
      <c r="AT248" s="154">
        <v>53.91</v>
      </c>
    </row>
    <row r="249" spans="31:46">
      <c r="AE249" s="114">
        <v>42997</v>
      </c>
      <c r="AF249">
        <v>120.010002</v>
      </c>
      <c r="AP249" s="153">
        <v>43615</v>
      </c>
      <c r="AQ249" s="154">
        <v>54.24</v>
      </c>
      <c r="AR249" s="154">
        <v>54.43</v>
      </c>
      <c r="AS249" s="154">
        <v>53.74</v>
      </c>
      <c r="AT249" s="154">
        <v>54.3</v>
      </c>
    </row>
    <row r="250" spans="31:46">
      <c r="AE250" s="114">
        <v>43004</v>
      </c>
      <c r="AF250">
        <v>120.33000199999999</v>
      </c>
      <c r="AP250" s="153">
        <v>43616</v>
      </c>
      <c r="AQ250" s="154">
        <v>53.65</v>
      </c>
      <c r="AR250" s="154">
        <v>53.75</v>
      </c>
      <c r="AS250" s="154">
        <v>52.37</v>
      </c>
      <c r="AT250" s="154">
        <v>52.82</v>
      </c>
    </row>
    <row r="251" spans="31:46">
      <c r="AE251" s="114">
        <v>43011</v>
      </c>
      <c r="AF251">
        <v>119.650002</v>
      </c>
      <c r="AP251" s="153">
        <v>43619</v>
      </c>
      <c r="AQ251" s="154">
        <v>52.5</v>
      </c>
      <c r="AR251" s="154">
        <v>53.88</v>
      </c>
      <c r="AS251" s="154">
        <v>52.02</v>
      </c>
      <c r="AT251" s="154">
        <v>53.88</v>
      </c>
    </row>
    <row r="252" spans="31:46">
      <c r="AE252" s="114">
        <v>43018</v>
      </c>
      <c r="AF252">
        <v>122.41999800000001</v>
      </c>
      <c r="AP252" s="153">
        <v>43620</v>
      </c>
      <c r="AQ252" s="154">
        <v>53.62</v>
      </c>
      <c r="AR252" s="154">
        <v>55.02</v>
      </c>
      <c r="AS252" s="154">
        <v>53.44</v>
      </c>
      <c r="AT252" s="154">
        <v>54.5</v>
      </c>
    </row>
    <row r="253" spans="31:46">
      <c r="AE253" s="114">
        <v>43025</v>
      </c>
      <c r="AF253">
        <v>122</v>
      </c>
      <c r="AP253" s="153">
        <v>43621</v>
      </c>
      <c r="AQ253" s="154">
        <v>54.47</v>
      </c>
      <c r="AR253" s="154">
        <v>54.53</v>
      </c>
      <c r="AS253" s="154">
        <v>53.39</v>
      </c>
      <c r="AT253" s="154">
        <v>53.98</v>
      </c>
    </row>
    <row r="254" spans="31:46">
      <c r="AE254" s="114">
        <v>43032</v>
      </c>
      <c r="AF254">
        <v>121.19000200000001</v>
      </c>
      <c r="AP254" s="153">
        <v>43622</v>
      </c>
      <c r="AQ254" s="154">
        <v>53.97</v>
      </c>
      <c r="AR254" s="154">
        <v>54.41</v>
      </c>
      <c r="AS254" s="154">
        <v>52.56</v>
      </c>
      <c r="AT254" s="154">
        <v>53.29</v>
      </c>
    </row>
    <row r="255" spans="31:46">
      <c r="AE255" s="114">
        <v>43039</v>
      </c>
      <c r="AF255">
        <v>119.529999</v>
      </c>
      <c r="AP255" s="153">
        <v>43623</v>
      </c>
      <c r="AQ255" s="154">
        <v>53.3</v>
      </c>
      <c r="AR255" s="154">
        <v>53.75</v>
      </c>
      <c r="AS255" s="154">
        <v>52.45</v>
      </c>
      <c r="AT255" s="154">
        <v>52.87</v>
      </c>
    </row>
    <row r="256" spans="31:46">
      <c r="AE256" s="114">
        <v>43046</v>
      </c>
      <c r="AF256">
        <v>118.150002</v>
      </c>
      <c r="AP256" s="153">
        <v>43627</v>
      </c>
      <c r="AQ256" s="154">
        <v>52.51</v>
      </c>
      <c r="AR256" s="154">
        <v>54.38</v>
      </c>
      <c r="AS256" s="154">
        <v>52.51</v>
      </c>
      <c r="AT256" s="154">
        <v>53.85</v>
      </c>
    </row>
    <row r="257" spans="31:46">
      <c r="AE257" s="114">
        <v>43053</v>
      </c>
      <c r="AF257">
        <v>118.089996</v>
      </c>
      <c r="AP257" s="153">
        <v>43628</v>
      </c>
      <c r="AQ257" s="154">
        <v>53.7</v>
      </c>
      <c r="AR257" s="154">
        <v>54.31</v>
      </c>
      <c r="AS257" s="154">
        <v>53.2</v>
      </c>
      <c r="AT257" s="154">
        <v>53.31</v>
      </c>
    </row>
    <row r="258" spans="31:46">
      <c r="AE258" s="114">
        <v>43060</v>
      </c>
      <c r="AF258">
        <v>118.370003</v>
      </c>
      <c r="AP258" s="153">
        <v>43629</v>
      </c>
      <c r="AQ258" s="154">
        <v>53.03</v>
      </c>
      <c r="AR258" s="154">
        <v>53.67</v>
      </c>
      <c r="AS258" s="154">
        <v>52.67</v>
      </c>
      <c r="AT258" s="154">
        <v>53.63</v>
      </c>
    </row>
    <row r="259" spans="31:46">
      <c r="AE259" s="114">
        <v>43067</v>
      </c>
      <c r="AF259">
        <v>118.610001</v>
      </c>
      <c r="AP259" s="153">
        <v>43630</v>
      </c>
      <c r="AQ259" s="154">
        <v>53.21</v>
      </c>
      <c r="AR259" s="154">
        <v>54.03</v>
      </c>
      <c r="AS259" s="154">
        <v>52.69</v>
      </c>
      <c r="AT259" s="154">
        <v>52.85</v>
      </c>
    </row>
    <row r="260" spans="31:46">
      <c r="AE260" s="114">
        <v>43074</v>
      </c>
      <c r="AF260">
        <v>117.730003</v>
      </c>
      <c r="AP260" s="153">
        <v>43633</v>
      </c>
      <c r="AQ260" s="154">
        <v>52.79</v>
      </c>
      <c r="AR260" s="154">
        <v>52.98</v>
      </c>
      <c r="AS260" s="154">
        <v>52.21</v>
      </c>
      <c r="AT260" s="154">
        <v>52.53</v>
      </c>
    </row>
    <row r="261" spans="31:46">
      <c r="AE261" s="114">
        <v>43081</v>
      </c>
      <c r="AF261">
        <v>117.57</v>
      </c>
      <c r="AP261" s="153">
        <v>43634</v>
      </c>
      <c r="AQ261" s="154">
        <v>52.48</v>
      </c>
      <c r="AR261" s="154">
        <v>54.42</v>
      </c>
      <c r="AS261" s="154">
        <v>52.08</v>
      </c>
      <c r="AT261" s="154">
        <v>54.07</v>
      </c>
    </row>
    <row r="262" spans="31:46">
      <c r="AE262" s="114">
        <v>43088</v>
      </c>
      <c r="AF262">
        <v>116.279999</v>
      </c>
      <c r="AP262" s="153">
        <v>43635</v>
      </c>
      <c r="AQ262" s="154">
        <v>54.26</v>
      </c>
      <c r="AR262" s="154">
        <v>55.26</v>
      </c>
      <c r="AS262" s="154">
        <v>54.09</v>
      </c>
      <c r="AT262" s="154">
        <v>55.03</v>
      </c>
    </row>
    <row r="263" spans="31:46">
      <c r="AE263" s="114">
        <v>43095</v>
      </c>
      <c r="AF263">
        <v>116.779999</v>
      </c>
      <c r="AP263" s="153">
        <v>43636</v>
      </c>
      <c r="AQ263" s="154">
        <v>55.41</v>
      </c>
      <c r="AR263" s="154">
        <v>56.22</v>
      </c>
      <c r="AS263" s="154">
        <v>55.3</v>
      </c>
      <c r="AT263" s="154">
        <v>55.49</v>
      </c>
    </row>
    <row r="264" spans="31:46">
      <c r="AE264" s="114">
        <v>43102</v>
      </c>
      <c r="AF264">
        <v>119.099998</v>
      </c>
      <c r="AP264" s="153">
        <v>43637</v>
      </c>
      <c r="AQ264" s="154">
        <v>55.33</v>
      </c>
      <c r="AR264" s="154">
        <v>55.68</v>
      </c>
      <c r="AS264" s="154">
        <v>54.43</v>
      </c>
      <c r="AT264" s="154">
        <v>54.82</v>
      </c>
    </row>
    <row r="265" spans="31:46">
      <c r="AE265" s="114">
        <v>43109</v>
      </c>
      <c r="AF265">
        <v>119.699997</v>
      </c>
      <c r="AP265" s="153">
        <v>43640</v>
      </c>
      <c r="AQ265" s="154">
        <v>55.06</v>
      </c>
      <c r="AR265" s="154">
        <v>55.42</v>
      </c>
      <c r="AS265" s="154">
        <v>54.25</v>
      </c>
      <c r="AT265" s="154">
        <v>55.34</v>
      </c>
    </row>
    <row r="266" spans="31:46">
      <c r="AE266" s="114">
        <v>43116</v>
      </c>
      <c r="AF266">
        <v>120.989998</v>
      </c>
      <c r="AP266" s="153">
        <v>43641</v>
      </c>
      <c r="AQ266" s="154">
        <v>55.15</v>
      </c>
      <c r="AR266" s="154">
        <v>55.74</v>
      </c>
      <c r="AS266" s="154">
        <v>54.71</v>
      </c>
      <c r="AT266" s="154">
        <v>55.32</v>
      </c>
    </row>
    <row r="267" spans="31:46">
      <c r="AE267" s="114">
        <v>43123</v>
      </c>
      <c r="AF267">
        <v>121.769997</v>
      </c>
      <c r="AP267" s="153">
        <v>43642</v>
      </c>
      <c r="AQ267" s="154">
        <v>55.36</v>
      </c>
      <c r="AR267" s="154">
        <v>56.75</v>
      </c>
      <c r="AS267" s="154">
        <v>55.13</v>
      </c>
      <c r="AT267" s="154">
        <v>55.99</v>
      </c>
    </row>
    <row r="268" spans="31:46">
      <c r="AE268" s="114">
        <v>43130</v>
      </c>
      <c r="AF268">
        <v>119.18</v>
      </c>
      <c r="AP268" s="153">
        <v>43643</v>
      </c>
      <c r="AQ268" s="154">
        <v>58.75</v>
      </c>
      <c r="AR268" s="154">
        <v>61.45</v>
      </c>
      <c r="AS268" s="154">
        <v>58.6</v>
      </c>
      <c r="AT268" s="154">
        <v>60.86</v>
      </c>
    </row>
    <row r="269" spans="31:46">
      <c r="AE269" s="114">
        <v>43137</v>
      </c>
      <c r="AF269">
        <v>120.44000200000001</v>
      </c>
      <c r="AP269" s="153">
        <v>43644</v>
      </c>
      <c r="AQ269" s="154">
        <v>60.86</v>
      </c>
      <c r="AR269" s="154">
        <v>61.31</v>
      </c>
      <c r="AS269" s="154">
        <v>60.46</v>
      </c>
      <c r="AT269" s="154">
        <v>60.94</v>
      </c>
    </row>
    <row r="270" spans="31:46">
      <c r="AE270" s="114">
        <v>43144</v>
      </c>
      <c r="AF270">
        <v>120.790001</v>
      </c>
      <c r="AP270" s="153">
        <v>43647</v>
      </c>
      <c r="AQ270" s="154">
        <v>61.5</v>
      </c>
      <c r="AR270" s="154">
        <v>62.19</v>
      </c>
      <c r="AS270" s="154">
        <v>61.31</v>
      </c>
      <c r="AT270" s="154">
        <v>61.31</v>
      </c>
    </row>
    <row r="271" spans="31:46">
      <c r="AE271" s="114">
        <v>43151</v>
      </c>
      <c r="AF271">
        <v>122.900002</v>
      </c>
      <c r="AP271" s="153">
        <v>43648</v>
      </c>
      <c r="AQ271" s="154">
        <v>61.34</v>
      </c>
      <c r="AR271" s="154">
        <v>61.5</v>
      </c>
      <c r="AS271" s="154">
        <v>60.35</v>
      </c>
      <c r="AT271" s="154">
        <v>60.53</v>
      </c>
    </row>
    <row r="272" spans="31:46">
      <c r="AE272" s="114">
        <v>43158</v>
      </c>
      <c r="AF272">
        <v>123</v>
      </c>
      <c r="AP272" s="153">
        <v>43649</v>
      </c>
      <c r="AQ272" s="154">
        <v>60.84</v>
      </c>
      <c r="AR272" s="154">
        <v>61.9</v>
      </c>
      <c r="AS272" s="154">
        <v>60.75</v>
      </c>
      <c r="AT272" s="154">
        <v>61.01</v>
      </c>
    </row>
    <row r="273" spans="31:46">
      <c r="AE273" s="114">
        <v>43165</v>
      </c>
      <c r="AF273">
        <v>123.150002</v>
      </c>
      <c r="AP273" s="153">
        <v>43650</v>
      </c>
      <c r="AQ273" s="154">
        <v>61.1</v>
      </c>
      <c r="AR273" s="154">
        <v>61.26</v>
      </c>
      <c r="AS273" s="154">
        <v>60.41</v>
      </c>
      <c r="AT273" s="154">
        <v>60.92</v>
      </c>
    </row>
    <row r="274" spans="31:46">
      <c r="AE274" s="114">
        <v>43172</v>
      </c>
      <c r="AF274">
        <v>117.639999</v>
      </c>
      <c r="AP274" s="153">
        <v>43651</v>
      </c>
      <c r="AQ274" s="154">
        <v>61.14</v>
      </c>
      <c r="AR274" s="154">
        <v>61.16</v>
      </c>
      <c r="AS274" s="154">
        <v>60.71</v>
      </c>
      <c r="AT274" s="154">
        <v>60.71</v>
      </c>
    </row>
    <row r="275" spans="31:46">
      <c r="AE275" s="114">
        <v>43179</v>
      </c>
      <c r="AF275">
        <v>117.69000200000001</v>
      </c>
      <c r="AP275" s="153">
        <v>43654</v>
      </c>
      <c r="AQ275" s="154">
        <v>60.55</v>
      </c>
      <c r="AR275" s="154">
        <v>60.94</v>
      </c>
      <c r="AS275" s="154">
        <v>59.59</v>
      </c>
      <c r="AT275" s="154">
        <v>60.03</v>
      </c>
    </row>
    <row r="276" spans="31:46">
      <c r="AE276" s="114">
        <v>43186</v>
      </c>
      <c r="AF276">
        <v>116.599998</v>
      </c>
      <c r="AP276" s="153">
        <v>43655</v>
      </c>
      <c r="AQ276" s="154">
        <v>59.28</v>
      </c>
      <c r="AR276" s="154">
        <v>59.97</v>
      </c>
      <c r="AS276" s="154">
        <v>58.77</v>
      </c>
      <c r="AT276" s="154">
        <v>59.8</v>
      </c>
    </row>
    <row r="277" spans="31:46">
      <c r="AE277" s="114">
        <v>43193</v>
      </c>
      <c r="AF277">
        <v>125.150002</v>
      </c>
      <c r="AP277" s="153">
        <v>43656</v>
      </c>
      <c r="AQ277" s="154">
        <v>59.69</v>
      </c>
      <c r="AR277" s="154">
        <v>60.09</v>
      </c>
      <c r="AS277" s="154">
        <v>59.02</v>
      </c>
      <c r="AT277" s="154">
        <v>59.51</v>
      </c>
    </row>
    <row r="278" spans="31:46">
      <c r="AE278" s="114">
        <v>43200</v>
      </c>
      <c r="AF278">
        <v>125.699997</v>
      </c>
      <c r="AP278" s="153">
        <v>43657</v>
      </c>
      <c r="AQ278" s="154">
        <v>59.9</v>
      </c>
      <c r="AR278" s="154">
        <v>59.9</v>
      </c>
      <c r="AS278" s="154">
        <v>58.99</v>
      </c>
      <c r="AT278" s="154">
        <v>59.14</v>
      </c>
    </row>
    <row r="279" spans="31:46">
      <c r="AE279" s="114">
        <v>43207</v>
      </c>
      <c r="AF279">
        <v>125.050003</v>
      </c>
      <c r="AP279" s="153">
        <v>43658</v>
      </c>
      <c r="AQ279" s="154">
        <v>59.31</v>
      </c>
      <c r="AR279" s="154">
        <v>59.5</v>
      </c>
      <c r="AS279" s="154">
        <v>58.79</v>
      </c>
      <c r="AT279" s="154">
        <v>58.83</v>
      </c>
    </row>
    <row r="280" spans="31:46">
      <c r="AE280" s="114">
        <v>43214</v>
      </c>
      <c r="AF280">
        <v>125.370003</v>
      </c>
      <c r="AP280" s="153">
        <v>43661</v>
      </c>
      <c r="AQ280" s="154">
        <v>58.85</v>
      </c>
      <c r="AR280" s="154">
        <v>59.49</v>
      </c>
      <c r="AS280" s="154">
        <v>58.1</v>
      </c>
      <c r="AT280" s="154">
        <v>58.63</v>
      </c>
    </row>
    <row r="281" spans="31:46">
      <c r="AE281" s="114">
        <v>43221</v>
      </c>
      <c r="AF281">
        <v>125.050003</v>
      </c>
      <c r="AP281" s="153">
        <v>43662</v>
      </c>
      <c r="AQ281" s="154">
        <v>59.61</v>
      </c>
      <c r="AR281" s="154">
        <v>60.13</v>
      </c>
      <c r="AS281" s="154">
        <v>58.9</v>
      </c>
      <c r="AT281" s="154">
        <v>59.08</v>
      </c>
    </row>
    <row r="282" spans="31:46">
      <c r="AE282" s="114">
        <v>43228</v>
      </c>
      <c r="AF282">
        <v>124.949997</v>
      </c>
      <c r="AP282" s="153">
        <v>43663</v>
      </c>
      <c r="AQ282" s="154">
        <v>59.14</v>
      </c>
      <c r="AR282" s="154">
        <v>59.7</v>
      </c>
      <c r="AS282" s="154">
        <v>58.65</v>
      </c>
      <c r="AT282" s="154">
        <v>59.01</v>
      </c>
    </row>
    <row r="283" spans="31:46">
      <c r="AE283" s="114">
        <v>43235</v>
      </c>
      <c r="AF283">
        <v>125.900002</v>
      </c>
      <c r="AP283" s="153">
        <v>43664</v>
      </c>
      <c r="AQ283" s="154">
        <v>59.1</v>
      </c>
      <c r="AR283" s="154">
        <v>59.61</v>
      </c>
      <c r="AS283" s="154">
        <v>58.67</v>
      </c>
      <c r="AT283" s="154">
        <v>58.76</v>
      </c>
    </row>
    <row r="284" spans="31:46">
      <c r="AE284" s="114">
        <v>43242</v>
      </c>
      <c r="AF284">
        <v>126.5</v>
      </c>
      <c r="AP284" s="153">
        <v>43665</v>
      </c>
      <c r="AQ284" s="154">
        <v>59.59</v>
      </c>
      <c r="AR284" s="154">
        <v>60.03</v>
      </c>
      <c r="AS284" s="154">
        <v>59.03</v>
      </c>
      <c r="AT284" s="154">
        <v>59.55</v>
      </c>
    </row>
    <row r="285" spans="31:46">
      <c r="AE285" s="114">
        <v>43249</v>
      </c>
      <c r="AF285">
        <v>127.860001</v>
      </c>
      <c r="AP285" s="153">
        <v>43668</v>
      </c>
      <c r="AQ285" s="154">
        <v>59.54</v>
      </c>
      <c r="AR285" s="154">
        <v>59.95</v>
      </c>
      <c r="AS285" s="154">
        <v>59.21</v>
      </c>
      <c r="AT285" s="154">
        <v>59.6</v>
      </c>
    </row>
    <row r="286" spans="31:46">
      <c r="AE286" s="114">
        <v>43256</v>
      </c>
      <c r="AF286">
        <v>127.949997</v>
      </c>
      <c r="AP286" s="153">
        <v>43669</v>
      </c>
      <c r="AQ286" s="154">
        <v>60</v>
      </c>
      <c r="AR286" s="154">
        <v>61.42</v>
      </c>
      <c r="AS286" s="154">
        <v>59.97</v>
      </c>
      <c r="AT286" s="154">
        <v>60.99</v>
      </c>
    </row>
    <row r="287" spans="31:46">
      <c r="AP287" s="153">
        <v>43670</v>
      </c>
      <c r="AQ287" s="154">
        <v>61.26</v>
      </c>
      <c r="AR287" s="154">
        <v>61.34</v>
      </c>
      <c r="AS287" s="154">
        <v>60.08</v>
      </c>
      <c r="AT287" s="154">
        <v>60.1</v>
      </c>
    </row>
    <row r="288" spans="31:46">
      <c r="AP288" s="153">
        <v>43671</v>
      </c>
      <c r="AQ288" s="154">
        <v>60.5</v>
      </c>
      <c r="AR288" s="154">
        <v>61.04</v>
      </c>
      <c r="AS288" s="154">
        <v>58.88</v>
      </c>
      <c r="AT288" s="154">
        <v>59.18</v>
      </c>
    </row>
    <row r="289" spans="42:46">
      <c r="AP289" s="153">
        <v>43672</v>
      </c>
      <c r="AQ289" s="154">
        <v>59.5</v>
      </c>
      <c r="AR289" s="154">
        <v>60.15</v>
      </c>
      <c r="AS289" s="154">
        <v>59.36</v>
      </c>
      <c r="AT289" s="154">
        <v>59.9</v>
      </c>
    </row>
    <row r="290" spans="42:46">
      <c r="AP290" s="153">
        <v>43675</v>
      </c>
      <c r="AQ290" s="154">
        <v>59.9</v>
      </c>
      <c r="AR290" s="154">
        <v>60.14</v>
      </c>
      <c r="AS290" s="154">
        <v>59.26</v>
      </c>
      <c r="AT290" s="154">
        <v>59.33</v>
      </c>
    </row>
    <row r="291" spans="42:46">
      <c r="AP291" s="153">
        <v>43676</v>
      </c>
      <c r="AQ291" s="154">
        <v>58.5</v>
      </c>
      <c r="AR291" s="154">
        <v>58.5</v>
      </c>
      <c r="AS291" s="154">
        <v>56.52</v>
      </c>
      <c r="AT291" s="154">
        <v>57.16</v>
      </c>
    </row>
    <row r="292" spans="42:46">
      <c r="AP292" s="153">
        <v>43677</v>
      </c>
      <c r="AQ292" s="154">
        <v>56.81</v>
      </c>
      <c r="AR292" s="154">
        <v>58.94</v>
      </c>
      <c r="AS292" s="154">
        <v>56.81</v>
      </c>
      <c r="AT292" s="154">
        <v>58.75</v>
      </c>
    </row>
    <row r="293" spans="42:46">
      <c r="AP293" s="153">
        <v>43678</v>
      </c>
      <c r="AQ293" s="154">
        <v>58.51</v>
      </c>
      <c r="AR293" s="154">
        <v>60.69</v>
      </c>
      <c r="AS293" s="154">
        <v>58.4</v>
      </c>
      <c r="AT293" s="154">
        <v>60.25</v>
      </c>
    </row>
    <row r="294" spans="42:46">
      <c r="AP294" s="153">
        <v>43679</v>
      </c>
      <c r="AQ294" s="154">
        <v>59.6</v>
      </c>
      <c r="AR294" s="154">
        <v>59.64</v>
      </c>
      <c r="AS294" s="154">
        <v>57.82</v>
      </c>
      <c r="AT294" s="154">
        <v>58</v>
      </c>
    </row>
    <row r="295" spans="42:46">
      <c r="AP295" s="153">
        <v>43682</v>
      </c>
      <c r="AQ295" s="154">
        <v>57.4</v>
      </c>
      <c r="AR295" s="154">
        <v>57.64</v>
      </c>
      <c r="AS295" s="154">
        <v>55.68</v>
      </c>
      <c r="AT295" s="154">
        <v>55.83</v>
      </c>
    </row>
    <row r="296" spans="42:46">
      <c r="AP296" s="153">
        <v>43683</v>
      </c>
      <c r="AQ296" s="154">
        <v>56</v>
      </c>
      <c r="AR296" s="154">
        <v>56.62</v>
      </c>
      <c r="AS296" s="154">
        <v>55.4</v>
      </c>
      <c r="AT296" s="154">
        <v>55.5</v>
      </c>
    </row>
    <row r="297" spans="42:46">
      <c r="AP297" s="153">
        <v>43684</v>
      </c>
      <c r="AQ297" s="154">
        <v>55.98</v>
      </c>
      <c r="AR297" s="154">
        <v>59.66</v>
      </c>
      <c r="AS297" s="154">
        <v>55.98</v>
      </c>
      <c r="AT297" s="154">
        <v>58.84</v>
      </c>
    </row>
    <row r="298" spans="42:46">
      <c r="AP298" s="153">
        <v>43685</v>
      </c>
      <c r="AQ298" s="154">
        <v>60.01</v>
      </c>
      <c r="AR298" s="154">
        <v>63.2</v>
      </c>
      <c r="AS298" s="154">
        <v>59.49</v>
      </c>
      <c r="AT298" s="154">
        <v>62.97</v>
      </c>
    </row>
    <row r="299" spans="42:46">
      <c r="AP299" s="153">
        <v>43686</v>
      </c>
      <c r="AQ299" s="154">
        <v>63.01</v>
      </c>
      <c r="AR299" s="154">
        <v>70.040000000000006</v>
      </c>
      <c r="AS299" s="154">
        <v>62.51</v>
      </c>
      <c r="AT299" s="154">
        <v>64.63</v>
      </c>
    </row>
    <row r="300" spans="42:46">
      <c r="AP300" s="153">
        <v>43689</v>
      </c>
      <c r="AQ300" s="154">
        <v>65</v>
      </c>
      <c r="AR300" s="154">
        <v>65.89</v>
      </c>
      <c r="AS300" s="154">
        <v>63.48</v>
      </c>
      <c r="AT300" s="154">
        <v>63.76</v>
      </c>
    </row>
    <row r="301" spans="42:46">
      <c r="AP301" s="153">
        <v>43690</v>
      </c>
      <c r="AQ301" s="154">
        <v>63.4</v>
      </c>
      <c r="AR301" s="154">
        <v>65.459999999999994</v>
      </c>
      <c r="AS301" s="154">
        <v>62.62</v>
      </c>
      <c r="AT301" s="154">
        <v>64.959999999999994</v>
      </c>
    </row>
    <row r="302" spans="42:46">
      <c r="AP302" s="153">
        <v>43691</v>
      </c>
      <c r="AQ302" s="154">
        <v>65.260000000000005</v>
      </c>
      <c r="AR302" s="154">
        <v>65.510000000000005</v>
      </c>
      <c r="AS302" s="154">
        <v>63.65</v>
      </c>
      <c r="AT302" s="154">
        <v>63.92</v>
      </c>
    </row>
    <row r="303" spans="42:46">
      <c r="AP303" s="153">
        <v>43692</v>
      </c>
      <c r="AQ303" s="154">
        <v>64</v>
      </c>
      <c r="AR303" s="154">
        <v>64.13</v>
      </c>
      <c r="AS303" s="154">
        <v>62.16</v>
      </c>
      <c r="AT303" s="154">
        <v>62.98</v>
      </c>
    </row>
    <row r="304" spans="42:46">
      <c r="AP304" s="153">
        <v>43693</v>
      </c>
      <c r="AQ304" s="154">
        <v>64.010000000000005</v>
      </c>
      <c r="AR304" s="154">
        <v>64.67</v>
      </c>
      <c r="AS304" s="154">
        <v>63.91</v>
      </c>
      <c r="AT304" s="154">
        <v>64.61</v>
      </c>
    </row>
    <row r="305" spans="42:46">
      <c r="AP305" s="153">
        <v>43696</v>
      </c>
      <c r="AQ305" s="154">
        <v>65.48</v>
      </c>
      <c r="AR305" s="154">
        <v>66.959999999999994</v>
      </c>
      <c r="AS305" s="154">
        <v>65.45</v>
      </c>
      <c r="AT305" s="154">
        <v>66.3</v>
      </c>
    </row>
    <row r="306" spans="42:46">
      <c r="AP306" s="153">
        <v>43697</v>
      </c>
      <c r="AQ306" s="154">
        <v>66.3</v>
      </c>
      <c r="AR306" s="154">
        <v>67.05</v>
      </c>
      <c r="AS306" s="154">
        <v>65.64</v>
      </c>
      <c r="AT306" s="154">
        <v>66</v>
      </c>
    </row>
    <row r="307" spans="42:46">
      <c r="AP307" s="153">
        <v>43698</v>
      </c>
      <c r="AQ307" s="154">
        <v>66.290000000000006</v>
      </c>
      <c r="AR307" s="154">
        <v>67.23</v>
      </c>
      <c r="AS307" s="154">
        <v>65.87</v>
      </c>
      <c r="AT307" s="154">
        <v>67.23</v>
      </c>
    </row>
    <row r="308" spans="42:46">
      <c r="AP308" s="153">
        <v>43699</v>
      </c>
      <c r="AQ308" s="154">
        <v>67.010000000000005</v>
      </c>
      <c r="AR308" s="154">
        <v>67.900000000000006</v>
      </c>
      <c r="AS308" s="154">
        <v>66.8</v>
      </c>
      <c r="AT308" s="154">
        <v>67.72</v>
      </c>
    </row>
    <row r="309" spans="42:46">
      <c r="AP309" s="153">
        <v>43700</v>
      </c>
      <c r="AQ309" s="154">
        <v>68.040000000000006</v>
      </c>
      <c r="AR309" s="154">
        <v>68.11</v>
      </c>
      <c r="AS309" s="154">
        <v>66.58</v>
      </c>
      <c r="AT309" s="154">
        <v>66.59</v>
      </c>
    </row>
    <row r="310" spans="42:46">
      <c r="AP310" s="153">
        <v>43703</v>
      </c>
      <c r="AQ310" s="154">
        <v>66.27</v>
      </c>
      <c r="AR310" s="154">
        <v>66.67</v>
      </c>
      <c r="AS310" s="154">
        <v>65.98</v>
      </c>
      <c r="AT310" s="154">
        <v>66.62</v>
      </c>
    </row>
    <row r="311" spans="42:46">
      <c r="AP311" s="153">
        <v>43704</v>
      </c>
      <c r="AQ311" s="154">
        <v>66.739999999999995</v>
      </c>
      <c r="AR311" s="154">
        <v>67.349999999999994</v>
      </c>
      <c r="AS311" s="154">
        <v>66.099999999999994</v>
      </c>
      <c r="AT311" s="154">
        <v>66.98</v>
      </c>
    </row>
    <row r="312" spans="42:46">
      <c r="AP312" s="153">
        <v>43705</v>
      </c>
      <c r="AQ312" s="154">
        <v>67.069999999999993</v>
      </c>
      <c r="AR312" s="154">
        <v>67.2</v>
      </c>
      <c r="AS312" s="154">
        <v>66.02</v>
      </c>
      <c r="AT312" s="154">
        <v>66.7</v>
      </c>
    </row>
    <row r="313" spans="42:46">
      <c r="AP313" s="153">
        <v>43706</v>
      </c>
      <c r="AQ313" s="154">
        <v>66.62</v>
      </c>
      <c r="AR313" s="154">
        <v>67.650000000000006</v>
      </c>
      <c r="AS313" s="154">
        <v>66.44</v>
      </c>
      <c r="AT313" s="154">
        <v>67.64</v>
      </c>
    </row>
    <row r="314" spans="42:46">
      <c r="AP314" s="153">
        <v>43707</v>
      </c>
      <c r="AQ314" s="154">
        <v>67.5</v>
      </c>
      <c r="AR314" s="154">
        <v>67.86</v>
      </c>
      <c r="AS314" s="154">
        <v>67.11</v>
      </c>
      <c r="AT314" s="154">
        <v>67.34</v>
      </c>
    </row>
    <row r="315" spans="42:46">
      <c r="AP315" s="153">
        <v>43710</v>
      </c>
      <c r="AQ315" s="154">
        <v>67.56</v>
      </c>
      <c r="AR315" s="154">
        <v>67.72</v>
      </c>
      <c r="AS315" s="154">
        <v>66.489999999999995</v>
      </c>
      <c r="AT315" s="154">
        <v>66.72</v>
      </c>
    </row>
    <row r="316" spans="42:46">
      <c r="AP316" s="153">
        <v>43711</v>
      </c>
      <c r="AQ316" s="154">
        <v>66.7</v>
      </c>
      <c r="AR316" s="154">
        <v>66.819999999999993</v>
      </c>
      <c r="AS316" s="154">
        <v>65.83</v>
      </c>
      <c r="AT316" s="154">
        <v>66.400000000000006</v>
      </c>
    </row>
    <row r="317" spans="42:46">
      <c r="AP317" s="153">
        <v>43712</v>
      </c>
      <c r="AQ317" s="154">
        <v>67.099999999999994</v>
      </c>
      <c r="AR317" s="154">
        <v>68.17</v>
      </c>
      <c r="AS317" s="154">
        <v>66.97</v>
      </c>
      <c r="AT317" s="154">
        <v>67.510000000000005</v>
      </c>
    </row>
    <row r="318" spans="42:46">
      <c r="AP318" s="153">
        <v>43713</v>
      </c>
      <c r="AQ318" s="154">
        <v>67.989999999999995</v>
      </c>
      <c r="AR318" s="154">
        <v>67.989999999999995</v>
      </c>
      <c r="AS318" s="154">
        <v>66.19</v>
      </c>
      <c r="AT318" s="154">
        <v>66.5</v>
      </c>
    </row>
    <row r="319" spans="42:46">
      <c r="AP319" s="153">
        <v>43714</v>
      </c>
      <c r="AQ319" s="154">
        <v>66.349999999999994</v>
      </c>
      <c r="AR319" s="154">
        <v>67.11</v>
      </c>
      <c r="AS319" s="154">
        <v>66.19</v>
      </c>
      <c r="AT319" s="154">
        <v>66.989999999999995</v>
      </c>
    </row>
    <row r="320" spans="42:46">
      <c r="AP320" s="153">
        <v>43717</v>
      </c>
      <c r="AQ320" s="154">
        <v>67.150000000000006</v>
      </c>
      <c r="AR320" s="154">
        <v>67.38</v>
      </c>
      <c r="AS320" s="154">
        <v>66.709999999999994</v>
      </c>
      <c r="AT320" s="154">
        <v>67.260000000000005</v>
      </c>
    </row>
    <row r="321" spans="42:46">
      <c r="AP321" s="153">
        <v>43718</v>
      </c>
      <c r="AQ321" s="154">
        <v>67.25</v>
      </c>
      <c r="AR321" s="154">
        <v>69.069999999999993</v>
      </c>
      <c r="AS321" s="154">
        <v>67.09</v>
      </c>
      <c r="AT321" s="154">
        <v>69.069999999999993</v>
      </c>
    </row>
    <row r="322" spans="42:46">
      <c r="AP322" s="153">
        <v>43719</v>
      </c>
      <c r="AQ322" s="154">
        <v>69.5</v>
      </c>
      <c r="AR322" s="154">
        <v>69.89</v>
      </c>
      <c r="AS322" s="154">
        <v>68.87</v>
      </c>
      <c r="AT322" s="154">
        <v>69</v>
      </c>
    </row>
    <row r="323" spans="42:46">
      <c r="AP323" s="153">
        <v>43720</v>
      </c>
      <c r="AQ323" s="154">
        <v>68.900000000000006</v>
      </c>
      <c r="AR323" s="154">
        <v>69.03</v>
      </c>
      <c r="AS323" s="154">
        <v>67.31</v>
      </c>
      <c r="AT323" s="154">
        <v>68.010000000000005</v>
      </c>
    </row>
    <row r="324" spans="42:46">
      <c r="AP324" s="153">
        <v>43721</v>
      </c>
      <c r="AQ324" s="154">
        <v>67.61</v>
      </c>
      <c r="AR324" s="154">
        <v>68.599999999999994</v>
      </c>
      <c r="AS324" s="154">
        <v>67.61</v>
      </c>
      <c r="AT324" s="154">
        <v>68.06</v>
      </c>
    </row>
    <row r="325" spans="42:46">
      <c r="AP325" s="153">
        <v>43724</v>
      </c>
      <c r="AQ325" s="154">
        <v>67.5</v>
      </c>
      <c r="AR325" s="154">
        <v>68.41</v>
      </c>
      <c r="AS325" s="154">
        <v>67.5</v>
      </c>
      <c r="AT325" s="154">
        <v>67.87</v>
      </c>
    </row>
    <row r="326" spans="42:46">
      <c r="AP326" s="153">
        <v>43725</v>
      </c>
      <c r="AQ326" s="154">
        <v>67.97</v>
      </c>
      <c r="AR326" s="154">
        <v>67.97</v>
      </c>
      <c r="AS326" s="154">
        <v>66.42</v>
      </c>
      <c r="AT326" s="154">
        <v>66.849999999999994</v>
      </c>
    </row>
    <row r="327" spans="42:46">
      <c r="AP327" s="153">
        <v>43726</v>
      </c>
      <c r="AQ327" s="154">
        <v>67.099999999999994</v>
      </c>
      <c r="AR327" s="154">
        <v>67.099999999999994</v>
      </c>
      <c r="AS327" s="154">
        <v>66.180000000000007</v>
      </c>
      <c r="AT327" s="154">
        <v>66.2</v>
      </c>
    </row>
    <row r="328" spans="42:46">
      <c r="AP328" s="153">
        <v>43727</v>
      </c>
      <c r="AQ328" s="154">
        <v>66.13</v>
      </c>
      <c r="AR328" s="154">
        <v>67.12</v>
      </c>
      <c r="AS328" s="154">
        <v>66.099999999999994</v>
      </c>
      <c r="AT328" s="154">
        <v>66.900000000000006</v>
      </c>
    </row>
    <row r="329" spans="42:46">
      <c r="AP329" s="153">
        <v>43728</v>
      </c>
      <c r="AQ329" s="154">
        <v>67.239999999999995</v>
      </c>
      <c r="AR329" s="154">
        <v>67.75</v>
      </c>
      <c r="AS329" s="154">
        <v>67.05</v>
      </c>
      <c r="AT329" s="154">
        <v>67.23</v>
      </c>
    </row>
    <row r="330" spans="42:46">
      <c r="AP330" s="153">
        <v>43731</v>
      </c>
      <c r="AQ330" s="154">
        <v>66.77</v>
      </c>
      <c r="AR330" s="154">
        <v>67.09</v>
      </c>
      <c r="AS330" s="154">
        <v>65.27</v>
      </c>
      <c r="AT330" s="154">
        <v>65.849999999999994</v>
      </c>
    </row>
    <row r="331" spans="42:46">
      <c r="AP331" s="153">
        <v>43732</v>
      </c>
      <c r="AQ331" s="154">
        <v>66.209999999999994</v>
      </c>
      <c r="AR331" s="154">
        <v>66.52</v>
      </c>
      <c r="AS331" s="154">
        <v>65.790000000000006</v>
      </c>
      <c r="AT331" s="154">
        <v>65.959999999999994</v>
      </c>
    </row>
    <row r="332" spans="42:46">
      <c r="AP332" s="153">
        <v>43733</v>
      </c>
      <c r="AQ332" s="154">
        <v>65.77</v>
      </c>
      <c r="AR332" s="154">
        <v>66.349999999999994</v>
      </c>
      <c r="AS332" s="154">
        <v>65.319999999999993</v>
      </c>
      <c r="AT332" s="154">
        <v>66.069999999999993</v>
      </c>
    </row>
    <row r="333" spans="42:46">
      <c r="AP333" s="153">
        <v>43734</v>
      </c>
      <c r="AQ333" s="154">
        <v>65.66</v>
      </c>
      <c r="AR333" s="154">
        <v>66.040000000000006</v>
      </c>
      <c r="AS333" s="154">
        <v>64.400000000000006</v>
      </c>
      <c r="AT333" s="154">
        <v>64.61</v>
      </c>
    </row>
    <row r="334" spans="42:46">
      <c r="AP334" s="153">
        <v>43735</v>
      </c>
      <c r="AQ334" s="154">
        <v>64.72</v>
      </c>
      <c r="AR334" s="154">
        <v>65.05</v>
      </c>
      <c r="AS334" s="154">
        <v>64.47</v>
      </c>
      <c r="AT334" s="154">
        <v>64.680000000000007</v>
      </c>
    </row>
    <row r="335" spans="42:46">
      <c r="AP335" s="153">
        <v>43738</v>
      </c>
      <c r="AQ335" s="154">
        <v>64.709999999999994</v>
      </c>
      <c r="AR335" s="154">
        <v>65.27</v>
      </c>
      <c r="AS335" s="154">
        <v>64.540000000000006</v>
      </c>
      <c r="AT335" s="154">
        <v>64.69</v>
      </c>
    </row>
    <row r="336" spans="42:46">
      <c r="AP336" s="153">
        <v>43739</v>
      </c>
      <c r="AQ336" s="154">
        <v>64.87</v>
      </c>
      <c r="AR336" s="154">
        <v>64.87</v>
      </c>
      <c r="AS336" s="154">
        <v>62.48</v>
      </c>
      <c r="AT336" s="154">
        <v>62.48</v>
      </c>
    </row>
    <row r="337" spans="42:46">
      <c r="AP337" s="153">
        <v>43740</v>
      </c>
      <c r="AQ337" s="154">
        <v>62.51</v>
      </c>
      <c r="AR337" s="154">
        <v>62.89</v>
      </c>
      <c r="AS337" s="154">
        <v>60.62</v>
      </c>
      <c r="AT337" s="154">
        <v>60.62</v>
      </c>
    </row>
    <row r="338" spans="42:46">
      <c r="AP338" s="153">
        <v>43742</v>
      </c>
      <c r="AQ338" s="154">
        <v>61</v>
      </c>
      <c r="AR338" s="154">
        <v>62.28</v>
      </c>
      <c r="AS338" s="154">
        <v>60.83</v>
      </c>
      <c r="AT338" s="154">
        <v>62.28</v>
      </c>
    </row>
    <row r="339" spans="42:46">
      <c r="AP339" s="153">
        <v>43745</v>
      </c>
      <c r="AQ339" s="154">
        <v>64.05</v>
      </c>
      <c r="AR339" s="154">
        <v>64.099999999999994</v>
      </c>
      <c r="AS339" s="154">
        <v>62.85</v>
      </c>
      <c r="AT339" s="154">
        <v>63.13</v>
      </c>
    </row>
    <row r="340" spans="42:46">
      <c r="AP340" s="153">
        <v>43746</v>
      </c>
      <c r="AQ340" s="154">
        <v>63.09</v>
      </c>
      <c r="AR340" s="154">
        <v>63.53</v>
      </c>
      <c r="AS340" s="154">
        <v>61.5</v>
      </c>
      <c r="AT340" s="154">
        <v>63.37</v>
      </c>
    </row>
    <row r="341" spans="42:46">
      <c r="AP341" s="153">
        <v>43747</v>
      </c>
      <c r="AQ341" s="154">
        <v>63.07</v>
      </c>
      <c r="AR341" s="154">
        <v>64.89</v>
      </c>
      <c r="AS341" s="154">
        <v>62.99</v>
      </c>
      <c r="AT341" s="154">
        <v>64.180000000000007</v>
      </c>
    </row>
    <row r="342" spans="42:46">
      <c r="AP342" s="153">
        <v>43748</v>
      </c>
      <c r="AQ342" s="154">
        <v>63.09</v>
      </c>
      <c r="AR342" s="154">
        <v>64.47</v>
      </c>
      <c r="AS342" s="154">
        <v>62.78</v>
      </c>
      <c r="AT342" s="154">
        <v>64.14</v>
      </c>
    </row>
    <row r="343" spans="42:46">
      <c r="AP343" s="153">
        <v>43749</v>
      </c>
      <c r="AQ343" s="154">
        <v>64.099999999999994</v>
      </c>
      <c r="AR343" s="154">
        <v>65.22</v>
      </c>
      <c r="AS343" s="154">
        <v>63.66</v>
      </c>
      <c r="AT343" s="154">
        <v>65.22</v>
      </c>
    </row>
    <row r="344" spans="42:46">
      <c r="AP344" s="153">
        <v>43752</v>
      </c>
      <c r="AQ344" s="154">
        <v>65.180000000000007</v>
      </c>
      <c r="AR344" s="154">
        <v>65.7</v>
      </c>
      <c r="AS344" s="154">
        <v>64.510000000000005</v>
      </c>
      <c r="AT344" s="154">
        <v>65.61</v>
      </c>
    </row>
    <row r="345" spans="42:46">
      <c r="AP345" s="153">
        <v>43753</v>
      </c>
      <c r="AQ345" s="154">
        <v>66.16</v>
      </c>
      <c r="AR345" s="154">
        <v>67.22</v>
      </c>
      <c r="AS345" s="154">
        <v>65.72</v>
      </c>
      <c r="AT345" s="154">
        <v>66.64</v>
      </c>
    </row>
    <row r="346" spans="42:46">
      <c r="AP346" s="153">
        <v>43754</v>
      </c>
      <c r="AQ346" s="154">
        <v>66.55</v>
      </c>
      <c r="AR346" s="154">
        <v>67.16</v>
      </c>
      <c r="AS346" s="154">
        <v>65.86</v>
      </c>
      <c r="AT346" s="154">
        <v>66.209999999999994</v>
      </c>
    </row>
    <row r="347" spans="42:46">
      <c r="AP347" s="153">
        <v>43755</v>
      </c>
      <c r="AQ347" s="154">
        <v>66.11</v>
      </c>
      <c r="AR347" s="154">
        <v>66.930000000000007</v>
      </c>
      <c r="AS347" s="154">
        <v>65.459999999999994</v>
      </c>
      <c r="AT347" s="154">
        <v>65.97</v>
      </c>
    </row>
    <row r="348" spans="42:46">
      <c r="AP348" s="153">
        <v>43756</v>
      </c>
      <c r="AQ348" s="154">
        <v>65.97</v>
      </c>
      <c r="AR348" s="154">
        <v>66.2</v>
      </c>
      <c r="AS348" s="154">
        <v>65.239999999999995</v>
      </c>
      <c r="AT348" s="154">
        <v>65.239999999999995</v>
      </c>
    </row>
    <row r="349" spans="42:46">
      <c r="AP349" s="153">
        <v>43759</v>
      </c>
      <c r="AQ349" s="154">
        <v>65.22</v>
      </c>
      <c r="AR349" s="154">
        <v>65.84</v>
      </c>
      <c r="AS349" s="154">
        <v>65.14</v>
      </c>
      <c r="AT349" s="154">
        <v>65.73</v>
      </c>
    </row>
    <row r="350" spans="42:46">
      <c r="AP350" s="153">
        <v>43760</v>
      </c>
      <c r="AQ350" s="154">
        <v>65.489999999999995</v>
      </c>
      <c r="AR350" s="154">
        <v>65.58</v>
      </c>
      <c r="AS350" s="154">
        <v>64.599999999999994</v>
      </c>
      <c r="AT350" s="154">
        <v>65</v>
      </c>
    </row>
    <row r="351" spans="42:46">
      <c r="AP351" s="153">
        <v>43761</v>
      </c>
      <c r="AQ351" s="154">
        <v>64.41</v>
      </c>
      <c r="AR351" s="154">
        <v>66.61</v>
      </c>
      <c r="AS351" s="154">
        <v>64.2</v>
      </c>
      <c r="AT351" s="154">
        <v>66.5</v>
      </c>
    </row>
    <row r="352" spans="42:46">
      <c r="AP352" s="153">
        <v>43762</v>
      </c>
      <c r="AQ352" s="154">
        <v>66.77</v>
      </c>
      <c r="AR352" s="154">
        <v>67.849999999999994</v>
      </c>
      <c r="AS352" s="154">
        <v>66.64</v>
      </c>
      <c r="AT352" s="154">
        <v>67.25</v>
      </c>
    </row>
    <row r="353" spans="42:46">
      <c r="AP353" s="153">
        <v>43763</v>
      </c>
      <c r="AQ353" s="154">
        <v>67.2</v>
      </c>
      <c r="AR353" s="154">
        <v>67.38</v>
      </c>
      <c r="AS353" s="154">
        <v>66.37</v>
      </c>
      <c r="AT353" s="154">
        <v>66.540000000000006</v>
      </c>
    </row>
    <row r="354" spans="42:46">
      <c r="AP354" s="153">
        <v>43766</v>
      </c>
      <c r="AQ354" s="154">
        <v>66.3</v>
      </c>
      <c r="AR354" s="154">
        <v>66.61</v>
      </c>
      <c r="AS354" s="154">
        <v>66.12</v>
      </c>
      <c r="AT354" s="154">
        <v>66.38</v>
      </c>
    </row>
    <row r="355" spans="42:46">
      <c r="AP355" s="153">
        <v>43767</v>
      </c>
      <c r="AQ355" s="154">
        <v>66.31</v>
      </c>
      <c r="AR355" s="154">
        <v>66.38</v>
      </c>
      <c r="AS355" s="154">
        <v>65.739999999999995</v>
      </c>
      <c r="AT355" s="154">
        <v>65.930000000000007</v>
      </c>
    </row>
    <row r="356" spans="42:46">
      <c r="AP356" s="153">
        <v>43768</v>
      </c>
      <c r="AQ356" s="154">
        <v>65.900000000000006</v>
      </c>
      <c r="AR356" s="154">
        <v>67.849999999999994</v>
      </c>
      <c r="AS356" s="154">
        <v>65.900000000000006</v>
      </c>
      <c r="AT356" s="154">
        <v>67.28</v>
      </c>
    </row>
    <row r="357" spans="42:46">
      <c r="AP357" s="153">
        <v>43769</v>
      </c>
      <c r="AQ357" s="154">
        <v>67.81</v>
      </c>
      <c r="AR357" s="154">
        <v>70.27</v>
      </c>
      <c r="AS357" s="154">
        <v>67.59</v>
      </c>
      <c r="AT357" s="154">
        <v>69.58</v>
      </c>
    </row>
    <row r="358" spans="42:46">
      <c r="AP358" s="153">
        <v>43770</v>
      </c>
      <c r="AQ358" s="154">
        <v>70.19</v>
      </c>
      <c r="AR358" s="154">
        <v>70.28</v>
      </c>
      <c r="AS358" s="154">
        <v>69.08</v>
      </c>
      <c r="AT358" s="154">
        <v>69.900000000000006</v>
      </c>
    </row>
    <row r="359" spans="42:46">
      <c r="AP359" s="153">
        <v>43773</v>
      </c>
      <c r="AQ359" s="154">
        <v>70.2</v>
      </c>
      <c r="AR359" s="154">
        <v>71.3</v>
      </c>
      <c r="AS359" s="154">
        <v>70.03</v>
      </c>
      <c r="AT359" s="154">
        <v>71.28</v>
      </c>
    </row>
    <row r="360" spans="42:46">
      <c r="AP360" s="153">
        <v>43774</v>
      </c>
      <c r="AQ360" s="154">
        <v>71.3</v>
      </c>
      <c r="AR360" s="154">
        <v>72.150000000000006</v>
      </c>
      <c r="AS360" s="154">
        <v>70.97</v>
      </c>
      <c r="AT360" s="154">
        <v>71.64</v>
      </c>
    </row>
    <row r="361" spans="42:46">
      <c r="AP361" s="153">
        <v>43775</v>
      </c>
      <c r="AQ361" s="154">
        <v>71.64</v>
      </c>
      <c r="AR361" s="154">
        <v>72.069999999999993</v>
      </c>
      <c r="AS361" s="154">
        <v>71.239999999999995</v>
      </c>
      <c r="AT361" s="154">
        <v>71.709999999999994</v>
      </c>
    </row>
    <row r="362" spans="42:46">
      <c r="AP362" s="153">
        <v>43776</v>
      </c>
      <c r="AQ362" s="154">
        <v>72</v>
      </c>
      <c r="AR362" s="154">
        <v>72.28</v>
      </c>
      <c r="AS362" s="154">
        <v>71.25</v>
      </c>
      <c r="AT362" s="154">
        <v>71.59</v>
      </c>
    </row>
    <row r="363" spans="42:46">
      <c r="AP363" s="153">
        <v>43777</v>
      </c>
      <c r="AQ363" s="154">
        <v>71.569999999999993</v>
      </c>
      <c r="AR363" s="154">
        <v>71.569999999999993</v>
      </c>
      <c r="AS363" s="154">
        <v>69.930000000000007</v>
      </c>
      <c r="AT363" s="154">
        <v>70.63</v>
      </c>
    </row>
    <row r="364" spans="42:46">
      <c r="AP364" s="153">
        <v>43780</v>
      </c>
      <c r="AQ364" s="154">
        <v>70.36</v>
      </c>
      <c r="AR364" s="154">
        <v>71.2</v>
      </c>
      <c r="AS364" s="154">
        <v>70.25</v>
      </c>
      <c r="AT364" s="154">
        <v>70.5</v>
      </c>
    </row>
    <row r="365" spans="42:46">
      <c r="AP365" s="153">
        <v>43781</v>
      </c>
      <c r="AQ365" s="154">
        <v>70.459999999999994</v>
      </c>
      <c r="AR365" s="154">
        <v>70.61</v>
      </c>
      <c r="AS365" s="154">
        <v>69.98</v>
      </c>
      <c r="AT365" s="154">
        <v>70.400000000000006</v>
      </c>
    </row>
    <row r="366" spans="42:46">
      <c r="AP366" s="153">
        <v>43782</v>
      </c>
      <c r="AQ366" s="154">
        <v>70.36</v>
      </c>
      <c r="AR366" s="154">
        <v>70.819999999999993</v>
      </c>
      <c r="AS366" s="154">
        <v>69.59</v>
      </c>
      <c r="AT366" s="154">
        <v>70.5</v>
      </c>
    </row>
    <row r="367" spans="42:46">
      <c r="AP367" s="153">
        <v>43783</v>
      </c>
      <c r="AQ367" s="154">
        <v>70.400000000000006</v>
      </c>
      <c r="AR367" s="154">
        <v>70.77</v>
      </c>
      <c r="AS367" s="154">
        <v>70.08</v>
      </c>
      <c r="AT367" s="154">
        <v>70.37</v>
      </c>
    </row>
    <row r="368" spans="42:46">
      <c r="AP368" s="153">
        <v>43784</v>
      </c>
      <c r="AQ368" s="154">
        <v>70.739999999999995</v>
      </c>
      <c r="AR368" s="154">
        <v>70.83</v>
      </c>
      <c r="AS368" s="154">
        <v>70.09</v>
      </c>
      <c r="AT368" s="154">
        <v>70.430000000000007</v>
      </c>
    </row>
    <row r="369" spans="42:46">
      <c r="AP369" s="153">
        <v>43787</v>
      </c>
      <c r="AQ369" s="154">
        <v>70.5</v>
      </c>
      <c r="AR369" s="154">
        <v>70.930000000000007</v>
      </c>
      <c r="AS369" s="154">
        <v>69.959999999999994</v>
      </c>
      <c r="AT369" s="154">
        <v>70.25</v>
      </c>
    </row>
    <row r="370" spans="42:46">
      <c r="AP370" s="153">
        <v>43788</v>
      </c>
      <c r="AQ370" s="154">
        <v>70.3</v>
      </c>
      <c r="AR370" s="154">
        <v>71.3</v>
      </c>
      <c r="AS370" s="154">
        <v>70.19</v>
      </c>
      <c r="AT370" s="154">
        <v>70.19</v>
      </c>
    </row>
    <row r="371" spans="42:46">
      <c r="AP371" s="153">
        <v>43789</v>
      </c>
      <c r="AQ371" s="154">
        <v>70.2</v>
      </c>
      <c r="AR371" s="154">
        <v>70.239999999999995</v>
      </c>
      <c r="AS371" s="154">
        <v>69.069999999999993</v>
      </c>
      <c r="AT371" s="154">
        <v>69.150000000000006</v>
      </c>
    </row>
    <row r="372" spans="42:46">
      <c r="AP372" s="153">
        <v>43790</v>
      </c>
      <c r="AQ372" s="154">
        <v>68.75</v>
      </c>
      <c r="AR372" s="154">
        <v>68.91</v>
      </c>
      <c r="AS372" s="154">
        <v>67.98</v>
      </c>
      <c r="AT372" s="154">
        <v>68.5</v>
      </c>
    </row>
    <row r="373" spans="42:46">
      <c r="AP373" s="153">
        <v>43791</v>
      </c>
      <c r="AQ373" s="154">
        <v>68.58</v>
      </c>
      <c r="AR373" s="154">
        <v>69.040000000000006</v>
      </c>
      <c r="AS373" s="154">
        <v>68.17</v>
      </c>
      <c r="AT373" s="154">
        <v>68.53</v>
      </c>
    </row>
    <row r="374" spans="42:46">
      <c r="AP374" s="153">
        <v>43794</v>
      </c>
      <c r="AQ374" s="154">
        <v>69.2</v>
      </c>
      <c r="AR374" s="154">
        <v>69.62</v>
      </c>
      <c r="AS374" s="154">
        <v>68.739999999999995</v>
      </c>
      <c r="AT374" s="154">
        <v>69.62</v>
      </c>
    </row>
    <row r="375" spans="42:46">
      <c r="AP375" s="153">
        <v>43795</v>
      </c>
      <c r="AQ375" s="154">
        <v>69.64</v>
      </c>
      <c r="AR375" s="154">
        <v>69.75</v>
      </c>
      <c r="AS375" s="154">
        <v>69.03</v>
      </c>
      <c r="AT375" s="154">
        <v>69.03</v>
      </c>
    </row>
    <row r="376" spans="42:46">
      <c r="AP376" s="153">
        <v>43796</v>
      </c>
      <c r="AQ376" s="154">
        <v>69.37</v>
      </c>
      <c r="AR376" s="154">
        <v>69.930000000000007</v>
      </c>
      <c r="AS376" s="154">
        <v>68.58</v>
      </c>
      <c r="AT376" s="154">
        <v>69.7</v>
      </c>
    </row>
    <row r="377" spans="42:46">
      <c r="AP377" s="153">
        <v>43797</v>
      </c>
      <c r="AQ377" s="154">
        <v>69.400000000000006</v>
      </c>
      <c r="AR377" s="154">
        <v>69.58</v>
      </c>
      <c r="AS377" s="154">
        <v>68.78</v>
      </c>
      <c r="AT377" s="154">
        <v>68.94</v>
      </c>
    </row>
    <row r="378" spans="42:46">
      <c r="AP378" s="153">
        <v>43798</v>
      </c>
      <c r="AQ378" s="154">
        <v>68.510000000000005</v>
      </c>
      <c r="AR378" s="154">
        <v>69.180000000000007</v>
      </c>
      <c r="AS378" s="154">
        <v>68.400000000000006</v>
      </c>
      <c r="AT378" s="154">
        <v>68.7</v>
      </c>
    </row>
    <row r="379" spans="42:46">
      <c r="AP379" s="153">
        <v>43801</v>
      </c>
      <c r="AQ379" s="154">
        <v>68.760000000000005</v>
      </c>
      <c r="AR379" s="154">
        <v>69.45</v>
      </c>
      <c r="AS379" s="154">
        <v>67.45</v>
      </c>
      <c r="AT379" s="154">
        <v>67.56</v>
      </c>
    </row>
    <row r="380" spans="42:46">
      <c r="AP380" s="153">
        <v>43802</v>
      </c>
      <c r="AQ380" s="154">
        <v>67.42</v>
      </c>
      <c r="AR380" s="154">
        <v>67.959999999999994</v>
      </c>
      <c r="AS380" s="154">
        <v>67.05</v>
      </c>
      <c r="AT380" s="154">
        <v>67.67</v>
      </c>
    </row>
    <row r="381" spans="42:46">
      <c r="AP381" s="153">
        <v>43803</v>
      </c>
      <c r="AQ381" s="154">
        <v>67.760000000000005</v>
      </c>
      <c r="AR381" s="154">
        <v>69.42</v>
      </c>
      <c r="AS381" s="154">
        <v>67.62</v>
      </c>
      <c r="AT381" s="154">
        <v>69.319999999999993</v>
      </c>
    </row>
    <row r="382" spans="42:46">
      <c r="AP382" s="153">
        <v>43804</v>
      </c>
      <c r="AQ382" s="154">
        <v>69.64</v>
      </c>
      <c r="AR382" s="154">
        <v>70.44</v>
      </c>
      <c r="AS382" s="154">
        <v>68.98</v>
      </c>
      <c r="AT382" s="154">
        <v>68.98</v>
      </c>
    </row>
    <row r="383" spans="42:46">
      <c r="AP383" s="153">
        <v>43805</v>
      </c>
      <c r="AQ383" s="154">
        <v>69.099999999999994</v>
      </c>
      <c r="AR383" s="154">
        <v>69.31</v>
      </c>
      <c r="AS383" s="154">
        <v>68.5</v>
      </c>
      <c r="AT383" s="154">
        <v>69.180000000000007</v>
      </c>
    </row>
    <row r="384" spans="42:46">
      <c r="AP384" s="153">
        <v>43808</v>
      </c>
      <c r="AQ384" s="154">
        <v>69.13</v>
      </c>
      <c r="AR384" s="154">
        <v>69.47</v>
      </c>
      <c r="AS384" s="154">
        <v>68.55</v>
      </c>
      <c r="AT384" s="154">
        <v>68.77</v>
      </c>
    </row>
    <row r="385" spans="42:46">
      <c r="AP385" s="153">
        <v>43809</v>
      </c>
      <c r="AQ385" s="154">
        <v>68.67</v>
      </c>
      <c r="AR385" s="154">
        <v>69</v>
      </c>
      <c r="AS385" s="154">
        <v>67.510000000000005</v>
      </c>
      <c r="AT385" s="154">
        <v>69</v>
      </c>
    </row>
    <row r="386" spans="42:46">
      <c r="AP386" s="153">
        <v>43810</v>
      </c>
      <c r="AQ386" s="154">
        <v>69.069999999999993</v>
      </c>
      <c r="AR386" s="154">
        <v>69.5</v>
      </c>
      <c r="AS386" s="154">
        <v>68.72</v>
      </c>
      <c r="AT386" s="154">
        <v>69.099999999999994</v>
      </c>
    </row>
    <row r="387" spans="42:46">
      <c r="AP387" s="153">
        <v>43811</v>
      </c>
      <c r="AQ387" s="154">
        <v>69.239999999999995</v>
      </c>
      <c r="AR387" s="154">
        <v>69.849999999999994</v>
      </c>
      <c r="AS387" s="154">
        <v>68.540000000000006</v>
      </c>
      <c r="AT387" s="154">
        <v>69.8</v>
      </c>
    </row>
    <row r="388" spans="42:46">
      <c r="AP388" s="153">
        <v>43812</v>
      </c>
      <c r="AQ388" s="154">
        <v>70.489999999999995</v>
      </c>
      <c r="AR388" s="154">
        <v>71.599999999999994</v>
      </c>
      <c r="AS388" s="154">
        <v>70.14</v>
      </c>
      <c r="AT388" s="154">
        <v>71.010000000000005</v>
      </c>
    </row>
    <row r="389" spans="42:46">
      <c r="AP389" s="153">
        <v>43815</v>
      </c>
      <c r="AQ389" s="154">
        <v>71.42</v>
      </c>
      <c r="AR389" s="154">
        <v>71.73</v>
      </c>
      <c r="AS389" s="154">
        <v>71.05</v>
      </c>
      <c r="AT389" s="154">
        <v>71.59</v>
      </c>
    </row>
    <row r="390" spans="42:46">
      <c r="AP390" s="153">
        <v>43816</v>
      </c>
      <c r="AQ390" s="154">
        <v>72</v>
      </c>
      <c r="AR390" s="154">
        <v>72</v>
      </c>
      <c r="AS390" s="154">
        <v>69.84</v>
      </c>
      <c r="AT390" s="154">
        <v>70.06</v>
      </c>
    </row>
    <row r="391" spans="42:46">
      <c r="AP391" s="153">
        <v>43817</v>
      </c>
      <c r="AQ391" s="154">
        <v>69.8</v>
      </c>
      <c r="AR391" s="154">
        <v>70.900000000000006</v>
      </c>
      <c r="AS391" s="154">
        <v>69.739999999999995</v>
      </c>
      <c r="AT391" s="154">
        <v>70.84</v>
      </c>
    </row>
    <row r="392" spans="42:46">
      <c r="AP392" s="153">
        <v>43818</v>
      </c>
      <c r="AQ392" s="154">
        <v>70.77</v>
      </c>
      <c r="AR392" s="154">
        <v>71.5</v>
      </c>
      <c r="AS392" s="154">
        <v>70.739999999999995</v>
      </c>
      <c r="AT392" s="154">
        <v>71.010000000000005</v>
      </c>
    </row>
    <row r="393" spans="42:46">
      <c r="AP393" s="153">
        <v>43819</v>
      </c>
      <c r="AQ393" s="154">
        <v>70.849999999999994</v>
      </c>
      <c r="AR393" s="154">
        <v>71.5</v>
      </c>
      <c r="AS393" s="154">
        <v>70.44</v>
      </c>
      <c r="AT393" s="154">
        <v>71.5</v>
      </c>
    </row>
    <row r="394" spans="42:46">
      <c r="AP394" s="153">
        <v>43822</v>
      </c>
      <c r="AQ394" s="154">
        <v>72</v>
      </c>
      <c r="AR394" s="154">
        <v>74</v>
      </c>
      <c r="AS394" s="154">
        <v>71.959999999999994</v>
      </c>
      <c r="AT394" s="154">
        <v>73.599999999999994</v>
      </c>
    </row>
    <row r="395" spans="42:46">
      <c r="AP395" s="153">
        <v>43826</v>
      </c>
      <c r="AQ395" s="154">
        <v>74</v>
      </c>
      <c r="AR395" s="154">
        <v>74.36</v>
      </c>
      <c r="AS395" s="154">
        <v>73.09</v>
      </c>
      <c r="AT395" s="154">
        <v>73.209999999999994</v>
      </c>
    </row>
    <row r="396" spans="42:46">
      <c r="AP396" s="153">
        <v>43829</v>
      </c>
      <c r="AQ396" s="154">
        <v>72.86</v>
      </c>
      <c r="AR396" s="154">
        <v>73.260000000000005</v>
      </c>
      <c r="AS396" s="154">
        <v>72.78</v>
      </c>
      <c r="AT396" s="154">
        <v>72.81</v>
      </c>
    </row>
    <row r="397" spans="42:46">
      <c r="AP397" s="153">
        <v>43832</v>
      </c>
      <c r="AQ397" s="154">
        <v>72.67</v>
      </c>
      <c r="AR397" s="154">
        <v>73.67</v>
      </c>
      <c r="AS397" s="154">
        <v>72.56</v>
      </c>
      <c r="AT397" s="154">
        <v>73.52</v>
      </c>
    </row>
    <row r="398" spans="42:46">
      <c r="AP398" s="153">
        <v>43833</v>
      </c>
      <c r="AQ398" s="154">
        <v>73.16</v>
      </c>
      <c r="AR398" s="154">
        <v>73.16</v>
      </c>
      <c r="AS398" s="154">
        <v>72.05</v>
      </c>
      <c r="AT398" s="154">
        <v>72.58</v>
      </c>
    </row>
    <row r="399" spans="42:46">
      <c r="AP399" s="153">
        <v>43836</v>
      </c>
      <c r="AQ399" s="154">
        <v>72.22</v>
      </c>
      <c r="AR399" s="154">
        <v>72.23</v>
      </c>
      <c r="AS399" s="154">
        <v>70.349999999999994</v>
      </c>
      <c r="AT399" s="154">
        <v>71.739999999999995</v>
      </c>
    </row>
    <row r="400" spans="42:46">
      <c r="AP400" s="153">
        <v>43837</v>
      </c>
      <c r="AQ400" s="154">
        <v>72</v>
      </c>
      <c r="AR400" s="154">
        <v>72.819999999999993</v>
      </c>
      <c r="AS400" s="154">
        <v>71.69</v>
      </c>
      <c r="AT400" s="154">
        <v>72.13</v>
      </c>
    </row>
    <row r="401" spans="42:46">
      <c r="AP401" s="153">
        <v>43838</v>
      </c>
      <c r="AQ401" s="154">
        <v>71.92</v>
      </c>
      <c r="AR401" s="154">
        <v>74.28</v>
      </c>
      <c r="AS401" s="154">
        <v>71.5</v>
      </c>
      <c r="AT401" s="154">
        <v>74</v>
      </c>
    </row>
    <row r="402" spans="42:46">
      <c r="AP402" s="153">
        <v>43839</v>
      </c>
      <c r="AQ402" s="154">
        <v>74.98</v>
      </c>
      <c r="AR402" s="154">
        <v>75.42</v>
      </c>
      <c r="AS402" s="154">
        <v>74.63</v>
      </c>
      <c r="AT402" s="154">
        <v>74.72</v>
      </c>
    </row>
    <row r="403" spans="42:46">
      <c r="AP403" s="153">
        <v>43840</v>
      </c>
      <c r="AQ403" s="154">
        <v>74.98</v>
      </c>
      <c r="AR403" s="154">
        <v>75.98</v>
      </c>
      <c r="AS403" s="154">
        <v>74.72</v>
      </c>
      <c r="AT403" s="154">
        <v>75.36</v>
      </c>
    </row>
    <row r="404" spans="42:46">
      <c r="AP404" s="153">
        <v>43843</v>
      </c>
      <c r="AQ404" s="154">
        <v>75.510000000000005</v>
      </c>
      <c r="AR404" s="154">
        <v>75.69</v>
      </c>
      <c r="AS404" s="154">
        <v>74.430000000000007</v>
      </c>
      <c r="AT404" s="154">
        <v>74.73</v>
      </c>
    </row>
    <row r="405" spans="42:46">
      <c r="AP405" s="153">
        <v>43844</v>
      </c>
      <c r="AQ405" s="154">
        <v>74.84</v>
      </c>
      <c r="AR405" s="154">
        <v>75.069999999999993</v>
      </c>
      <c r="AS405" s="154">
        <v>74.28</v>
      </c>
      <c r="AT405" s="154">
        <v>74.540000000000006</v>
      </c>
    </row>
    <row r="406" spans="42:46">
      <c r="AP406" s="153">
        <v>43845</v>
      </c>
      <c r="AQ406" s="154">
        <v>74.62</v>
      </c>
      <c r="AR406" s="154">
        <v>75.63</v>
      </c>
      <c r="AS406" s="154">
        <v>74.459999999999994</v>
      </c>
      <c r="AT406" s="154">
        <v>75.319999999999993</v>
      </c>
    </row>
    <row r="407" spans="42:46">
      <c r="AP407" s="153">
        <v>43846</v>
      </c>
      <c r="AQ407" s="154">
        <v>75.55</v>
      </c>
      <c r="AR407" s="154">
        <v>75.87</v>
      </c>
      <c r="AS407" s="154">
        <v>74.64</v>
      </c>
      <c r="AT407" s="154">
        <v>74.760000000000005</v>
      </c>
    </row>
    <row r="408" spans="42:46">
      <c r="AP408" s="153">
        <v>43847</v>
      </c>
      <c r="AQ408" s="154">
        <v>76</v>
      </c>
      <c r="AR408" s="154">
        <v>76.11</v>
      </c>
      <c r="AS408" s="154">
        <v>75.040000000000006</v>
      </c>
      <c r="AT408" s="154">
        <v>75.25</v>
      </c>
    </row>
    <row r="409" spans="42:46">
      <c r="AP409" s="153">
        <v>43850</v>
      </c>
      <c r="AQ409" s="154">
        <v>75.41</v>
      </c>
      <c r="AR409" s="154">
        <v>75.58</v>
      </c>
      <c r="AS409" s="154">
        <v>74.97</v>
      </c>
      <c r="AT409" s="154">
        <v>75.5</v>
      </c>
    </row>
    <row r="410" spans="42:46">
      <c r="AP410" s="153">
        <v>43851</v>
      </c>
      <c r="AQ410" s="154">
        <v>75.3</v>
      </c>
      <c r="AR410" s="154">
        <v>75.81</v>
      </c>
      <c r="AS410" s="154">
        <v>75.12</v>
      </c>
      <c r="AT410" s="154">
        <v>75.56</v>
      </c>
    </row>
    <row r="411" spans="42:46">
      <c r="AP411" s="153">
        <v>43852</v>
      </c>
      <c r="AQ411" s="154">
        <v>75.88</v>
      </c>
      <c r="AR411" s="154">
        <v>75.98</v>
      </c>
      <c r="AS411" s="154">
        <v>74.58</v>
      </c>
      <c r="AT411" s="154">
        <v>74.680000000000007</v>
      </c>
    </row>
    <row r="412" spans="42:46">
      <c r="AP412" s="153">
        <v>43853</v>
      </c>
      <c r="AQ412" s="154">
        <v>74.56</v>
      </c>
      <c r="AR412" s="154">
        <v>74.739999999999995</v>
      </c>
      <c r="AS412" s="154">
        <v>73.97</v>
      </c>
      <c r="AT412" s="154">
        <v>74.099999999999994</v>
      </c>
    </row>
    <row r="413" spans="42:46">
      <c r="AP413" s="153">
        <v>43854</v>
      </c>
      <c r="AQ413" s="154">
        <v>75.5</v>
      </c>
      <c r="AR413" s="154">
        <v>76.989999999999995</v>
      </c>
      <c r="AS413" s="154">
        <v>75.040000000000006</v>
      </c>
      <c r="AT413" s="154">
        <v>75.25</v>
      </c>
    </row>
    <row r="414" spans="42:46">
      <c r="AP414" s="153">
        <v>43857</v>
      </c>
      <c r="AQ414" s="154">
        <v>74.48</v>
      </c>
      <c r="AR414" s="154">
        <v>74.489999999999995</v>
      </c>
      <c r="AS414" s="154">
        <v>73.34</v>
      </c>
      <c r="AT414" s="154">
        <v>73.83</v>
      </c>
    </row>
    <row r="415" spans="42:46">
      <c r="AP415" s="153">
        <v>43858</v>
      </c>
      <c r="AQ415" s="154">
        <v>74.739999999999995</v>
      </c>
      <c r="AR415" s="154">
        <v>75.72</v>
      </c>
      <c r="AS415" s="154">
        <v>73.680000000000007</v>
      </c>
      <c r="AT415" s="154">
        <v>75.650000000000006</v>
      </c>
    </row>
    <row r="416" spans="42:46">
      <c r="AP416" s="153">
        <v>43859</v>
      </c>
      <c r="AQ416" s="154">
        <v>75.55</v>
      </c>
      <c r="AR416" s="154">
        <v>75.73</v>
      </c>
      <c r="AS416" s="154">
        <v>74.569999999999993</v>
      </c>
      <c r="AT416" s="154">
        <v>75.03</v>
      </c>
    </row>
    <row r="417" spans="42:46">
      <c r="AP417" s="153">
        <v>43860</v>
      </c>
      <c r="AQ417" s="154">
        <v>73.900000000000006</v>
      </c>
      <c r="AR417" s="154">
        <v>74.540000000000006</v>
      </c>
      <c r="AS417" s="154">
        <v>73.19</v>
      </c>
      <c r="AT417" s="154">
        <v>73.459999999999994</v>
      </c>
    </row>
    <row r="418" spans="42:46">
      <c r="AP418" s="153">
        <v>43861</v>
      </c>
      <c r="AQ418" s="154">
        <v>73.87</v>
      </c>
      <c r="AR418" s="154">
        <v>74.73</v>
      </c>
      <c r="AS418" s="154">
        <v>73.05</v>
      </c>
      <c r="AT418" s="154">
        <v>73.05</v>
      </c>
    </row>
    <row r="419" spans="42:46">
      <c r="AP419" s="153">
        <v>43864</v>
      </c>
      <c r="AQ419" s="154">
        <v>73.48</v>
      </c>
      <c r="AR419" s="154">
        <v>74.16</v>
      </c>
      <c r="AS419" s="154">
        <v>73.11</v>
      </c>
      <c r="AT419" s="154">
        <v>73.319999999999993</v>
      </c>
    </row>
    <row r="420" spans="42:46">
      <c r="AP420" s="153">
        <v>43865</v>
      </c>
      <c r="AQ420" s="154">
        <v>73.95</v>
      </c>
      <c r="AR420" s="154">
        <v>75.73</v>
      </c>
      <c r="AS420" s="154">
        <v>73.92</v>
      </c>
      <c r="AT420" s="154">
        <v>75.400000000000006</v>
      </c>
    </row>
    <row r="421" spans="42:46">
      <c r="AP421" s="153">
        <v>43866</v>
      </c>
      <c r="AQ421" s="154">
        <v>61.8</v>
      </c>
      <c r="AR421" s="154">
        <v>62.85</v>
      </c>
      <c r="AS421" s="154">
        <v>61.65</v>
      </c>
      <c r="AT421" s="154">
        <v>77.28</v>
      </c>
    </row>
    <row r="422" spans="42:46">
      <c r="AP422" s="153">
        <v>43867</v>
      </c>
      <c r="AQ422" s="154">
        <v>77.5</v>
      </c>
      <c r="AR422" s="154">
        <v>78.34</v>
      </c>
      <c r="AS422" s="154">
        <v>77.34</v>
      </c>
      <c r="AT422" s="154">
        <v>78.290000000000006</v>
      </c>
    </row>
    <row r="423" spans="42:46">
      <c r="AP423" s="153">
        <v>43868</v>
      </c>
      <c r="AQ423" s="154">
        <v>78.31</v>
      </c>
      <c r="AR423" s="154">
        <v>78.31</v>
      </c>
      <c r="AS423" s="154">
        <v>77.349999999999994</v>
      </c>
      <c r="AT423" s="154">
        <v>77.63</v>
      </c>
    </row>
    <row r="424" spans="42:46">
      <c r="AP424" s="153">
        <v>43871</v>
      </c>
      <c r="AQ424" s="154">
        <v>77.81</v>
      </c>
      <c r="AR424" s="154">
        <v>77.91</v>
      </c>
      <c r="AS424" s="154">
        <v>76.92</v>
      </c>
      <c r="AT424" s="154">
        <v>77.12</v>
      </c>
    </row>
    <row r="425" spans="42:46">
      <c r="AP425" s="153">
        <v>43872</v>
      </c>
      <c r="AQ425" s="154">
        <v>77.39</v>
      </c>
      <c r="AR425" s="154">
        <v>77.72</v>
      </c>
      <c r="AS425" s="154">
        <v>77.17</v>
      </c>
      <c r="AT425" s="154">
        <v>77.2</v>
      </c>
    </row>
    <row r="426" spans="42:46">
      <c r="AP426" s="153">
        <v>43873</v>
      </c>
      <c r="AQ426" s="154">
        <v>77.47</v>
      </c>
      <c r="AR426" s="154">
        <v>77.69</v>
      </c>
      <c r="AS426" s="154">
        <v>76.97</v>
      </c>
      <c r="AT426" s="154">
        <v>77.66</v>
      </c>
    </row>
    <row r="427" spans="42:46">
      <c r="AP427" s="153">
        <v>43874</v>
      </c>
      <c r="AQ427" s="154">
        <v>77.290000000000006</v>
      </c>
      <c r="AR427" s="154">
        <v>77.47</v>
      </c>
      <c r="AS427" s="154">
        <v>76.489999999999995</v>
      </c>
      <c r="AT427" s="154">
        <v>77.3</v>
      </c>
    </row>
    <row r="428" spans="42:46">
      <c r="AP428" s="153">
        <v>43875</v>
      </c>
      <c r="AQ428" s="154">
        <v>77.260000000000005</v>
      </c>
      <c r="AR428" s="154">
        <v>78.12</v>
      </c>
      <c r="AS428" s="154">
        <v>76.59</v>
      </c>
      <c r="AT428" s="154">
        <v>77.37</v>
      </c>
    </row>
    <row r="429" spans="42:46">
      <c r="AP429" s="153">
        <v>43878</v>
      </c>
      <c r="AQ429" s="154">
        <v>75.099999999999994</v>
      </c>
      <c r="AR429" s="154">
        <v>76.040000000000006</v>
      </c>
      <c r="AS429" s="154">
        <v>74.709999999999994</v>
      </c>
      <c r="AT429" s="154">
        <v>75.92</v>
      </c>
    </row>
    <row r="430" spans="42:46">
      <c r="AP430" s="153">
        <v>43879</v>
      </c>
      <c r="AQ430" s="154">
        <v>75.37</v>
      </c>
      <c r="AR430" s="154">
        <v>76.040000000000006</v>
      </c>
      <c r="AS430" s="154">
        <v>75.08</v>
      </c>
      <c r="AT430" s="154">
        <v>75.209999999999994</v>
      </c>
    </row>
    <row r="431" spans="42:46">
      <c r="AP431" s="153">
        <v>43880</v>
      </c>
      <c r="AQ431" s="154">
        <v>75.400000000000006</v>
      </c>
      <c r="AR431" s="154">
        <v>76.02</v>
      </c>
      <c r="AS431" s="154">
        <v>75.260000000000005</v>
      </c>
      <c r="AT431" s="154">
        <v>75.48</v>
      </c>
    </row>
    <row r="432" spans="42:46">
      <c r="AP432" s="153">
        <v>43881</v>
      </c>
      <c r="AQ432" s="154">
        <v>75.3</v>
      </c>
      <c r="AR432" s="154">
        <v>75.569999999999993</v>
      </c>
      <c r="AS432" s="154">
        <v>74.66</v>
      </c>
      <c r="AT432" s="154">
        <v>74.66</v>
      </c>
    </row>
    <row r="433" spans="42:46">
      <c r="AP433" s="153">
        <v>43882</v>
      </c>
      <c r="AQ433" s="154">
        <v>74.3</v>
      </c>
      <c r="AR433" s="154">
        <v>74.64</v>
      </c>
      <c r="AS433" s="154">
        <v>73.790000000000006</v>
      </c>
      <c r="AT433" s="154">
        <v>74.09</v>
      </c>
    </row>
    <row r="434" spans="42:46">
      <c r="AP434" s="153">
        <v>43885</v>
      </c>
      <c r="AQ434" s="154">
        <v>72.97</v>
      </c>
      <c r="AR434" s="154">
        <v>73.14</v>
      </c>
      <c r="AS434" s="154">
        <v>70.41</v>
      </c>
      <c r="AT434" s="154">
        <v>70.5</v>
      </c>
    </row>
    <row r="435" spans="42:46">
      <c r="AP435" s="153">
        <v>43886</v>
      </c>
      <c r="AQ435" s="154">
        <v>70.989999999999995</v>
      </c>
      <c r="AR435" s="154">
        <v>71.03</v>
      </c>
      <c r="AS435" s="154">
        <v>69.41</v>
      </c>
      <c r="AT435" s="154">
        <v>69.790000000000006</v>
      </c>
    </row>
    <row r="436" spans="42:46">
      <c r="AP436" s="153">
        <v>43887</v>
      </c>
      <c r="AQ436" s="154">
        <v>69</v>
      </c>
      <c r="AR436" s="154">
        <v>70.08</v>
      </c>
      <c r="AS436" s="154">
        <v>67.66</v>
      </c>
      <c r="AT436" s="154">
        <v>69.900000000000006</v>
      </c>
    </row>
    <row r="437" spans="42:46">
      <c r="AP437" s="153">
        <v>43888</v>
      </c>
      <c r="AQ437" s="154">
        <v>68.099999999999994</v>
      </c>
      <c r="AR437" s="154">
        <v>68.900000000000006</v>
      </c>
      <c r="AS437" s="154">
        <v>65.989999999999995</v>
      </c>
      <c r="AT437" s="154">
        <v>66.91</v>
      </c>
    </row>
    <row r="438" spans="42:46">
      <c r="AP438" s="153">
        <v>43889</v>
      </c>
      <c r="AQ438" s="154">
        <v>63.5</v>
      </c>
      <c r="AR438" s="154">
        <v>65.209999999999994</v>
      </c>
      <c r="AS438" s="154">
        <v>63.16</v>
      </c>
      <c r="AT438" s="154">
        <v>65.209999999999994</v>
      </c>
    </row>
    <row r="439" spans="42:46">
      <c r="AP439" s="153">
        <v>43892</v>
      </c>
      <c r="AQ439" s="154">
        <v>66.08</v>
      </c>
      <c r="AR439" s="154">
        <v>66.569999999999993</v>
      </c>
      <c r="AS439" s="154">
        <v>63.04</v>
      </c>
      <c r="AT439" s="154">
        <v>65.12</v>
      </c>
    </row>
    <row r="440" spans="42:46">
      <c r="AP440" s="153">
        <v>43893</v>
      </c>
      <c r="AQ440" s="154">
        <v>65.86</v>
      </c>
      <c r="AR440" s="154">
        <v>67.31</v>
      </c>
      <c r="AS440" s="154">
        <v>63.8</v>
      </c>
      <c r="AT440" s="154">
        <v>64.2</v>
      </c>
    </row>
    <row r="441" spans="42:46">
      <c r="AP441" s="153">
        <v>43894</v>
      </c>
      <c r="AQ441" s="154">
        <v>65</v>
      </c>
      <c r="AR441" s="154">
        <v>67.180000000000007</v>
      </c>
      <c r="AS441" s="154">
        <v>64.69</v>
      </c>
      <c r="AT441" s="154">
        <v>66.989999999999995</v>
      </c>
    </row>
    <row r="442" spans="42:46">
      <c r="AP442" s="153">
        <v>43895</v>
      </c>
      <c r="AQ442" s="154">
        <v>67.45</v>
      </c>
      <c r="AR442" s="154">
        <v>67.47</v>
      </c>
      <c r="AS442" s="154">
        <v>65.599999999999994</v>
      </c>
      <c r="AT442" s="154">
        <v>66.33</v>
      </c>
    </row>
    <row r="443" spans="42:46">
      <c r="AP443" s="153">
        <v>43896</v>
      </c>
      <c r="AQ443" s="154">
        <v>64.88</v>
      </c>
      <c r="AR443" s="154">
        <v>65.599999999999994</v>
      </c>
      <c r="AS443" s="154">
        <v>63.5</v>
      </c>
      <c r="AT443" s="154">
        <v>63.78</v>
      </c>
    </row>
    <row r="444" spans="42:46">
      <c r="AP444" s="153">
        <v>43899</v>
      </c>
      <c r="AQ444" s="154">
        <v>59</v>
      </c>
      <c r="AR444" s="154">
        <v>60.54</v>
      </c>
      <c r="AS444" s="154">
        <v>57.48</v>
      </c>
      <c r="AT444" s="154">
        <v>58.42</v>
      </c>
    </row>
    <row r="445" spans="42:46">
      <c r="AP445" s="153">
        <v>43900</v>
      </c>
      <c r="AQ445" s="154">
        <v>59.11</v>
      </c>
      <c r="AR445" s="154">
        <v>59.48</v>
      </c>
      <c r="AS445" s="154">
        <v>56.22</v>
      </c>
      <c r="AT445" s="154">
        <v>56.44</v>
      </c>
    </row>
    <row r="446" spans="42:46">
      <c r="AP446" s="153">
        <v>43901</v>
      </c>
      <c r="AQ446" s="154">
        <v>57.48</v>
      </c>
      <c r="AR446" s="154">
        <v>58.75</v>
      </c>
      <c r="AS446" s="154">
        <v>55.9</v>
      </c>
      <c r="AT446" s="154">
        <v>56.07</v>
      </c>
    </row>
    <row r="447" spans="42:46">
      <c r="AP447" s="153">
        <v>43902</v>
      </c>
      <c r="AQ447" s="154">
        <v>52.6</v>
      </c>
      <c r="AR447" s="154">
        <v>53.45</v>
      </c>
      <c r="AS447" s="154">
        <v>48.204999999999998</v>
      </c>
      <c r="AT447" s="154">
        <v>48.204999999999998</v>
      </c>
    </row>
    <row r="448" spans="42:46">
      <c r="AP448" s="153">
        <v>43903</v>
      </c>
      <c r="AQ448" s="154">
        <v>50</v>
      </c>
      <c r="AR448" s="154">
        <v>51.63</v>
      </c>
      <c r="AS448" s="154">
        <v>46.594999999999999</v>
      </c>
      <c r="AT448" s="154">
        <v>48.05</v>
      </c>
    </row>
    <row r="449" spans="42:46">
      <c r="AP449" s="153">
        <v>43906</v>
      </c>
      <c r="AQ449" s="154">
        <v>46</v>
      </c>
      <c r="AR449" s="154">
        <v>49.16</v>
      </c>
      <c r="AS449" s="154">
        <v>44.854999999999997</v>
      </c>
      <c r="AT449" s="154">
        <v>48.125</v>
      </c>
    </row>
    <row r="450" spans="42:46">
      <c r="AP450" s="153">
        <v>43907</v>
      </c>
      <c r="AQ450" s="154">
        <v>50.1</v>
      </c>
      <c r="AR450" s="154">
        <v>50.86</v>
      </c>
      <c r="AS450" s="154">
        <v>46.825000000000003</v>
      </c>
      <c r="AT450" s="154">
        <v>50.57</v>
      </c>
    </row>
    <row r="451" spans="42:46">
      <c r="AP451" s="153">
        <v>43908</v>
      </c>
      <c r="AQ451" s="154">
        <v>48.55</v>
      </c>
      <c r="AR451" s="154">
        <v>50.42</v>
      </c>
      <c r="AS451" s="154">
        <v>47.835000000000001</v>
      </c>
      <c r="AT451" s="154">
        <v>48.1</v>
      </c>
    </row>
    <row r="452" spans="42:46">
      <c r="AP452" s="153">
        <v>43909</v>
      </c>
      <c r="AQ452" s="154">
        <v>48.2</v>
      </c>
      <c r="AR452" s="154">
        <v>50.53</v>
      </c>
      <c r="AS452" s="154">
        <v>46.765000000000001</v>
      </c>
      <c r="AT452" s="154">
        <v>49.814999999999998</v>
      </c>
    </row>
    <row r="453" spans="42:46">
      <c r="AP453" s="153">
        <v>43910</v>
      </c>
      <c r="AQ453" s="154">
        <v>51.79</v>
      </c>
      <c r="AR453" s="154">
        <v>53.2</v>
      </c>
      <c r="AS453" s="154">
        <v>49.545000000000002</v>
      </c>
      <c r="AT453" s="154">
        <v>50.1</v>
      </c>
    </row>
    <row r="454" spans="42:46">
      <c r="AP454" s="153">
        <v>43913</v>
      </c>
      <c r="AQ454" s="154">
        <v>48.1</v>
      </c>
      <c r="AR454" s="154">
        <v>49.67</v>
      </c>
      <c r="AS454" s="154">
        <v>46.585000000000001</v>
      </c>
      <c r="AT454" s="154">
        <v>47.5</v>
      </c>
    </row>
    <row r="455" spans="42:46">
      <c r="AP455" s="153">
        <v>43914</v>
      </c>
      <c r="AQ455" s="154">
        <v>50</v>
      </c>
      <c r="AR455" s="154">
        <v>51.65</v>
      </c>
      <c r="AS455" s="154">
        <v>48.84</v>
      </c>
      <c r="AT455" s="154">
        <v>51.65</v>
      </c>
    </row>
    <row r="456" spans="42:46">
      <c r="AP456" s="153">
        <v>43915</v>
      </c>
      <c r="AQ456" s="154">
        <v>52.92</v>
      </c>
      <c r="AR456" s="154">
        <v>53.18</v>
      </c>
      <c r="AS456" s="154">
        <v>49.09</v>
      </c>
      <c r="AT456" s="154">
        <v>51.69</v>
      </c>
    </row>
    <row r="457" spans="42:46">
      <c r="AP457" s="153">
        <v>43916</v>
      </c>
      <c r="AQ457" s="154">
        <v>50.26</v>
      </c>
      <c r="AR457" s="154">
        <v>51.74</v>
      </c>
      <c r="AS457" s="154">
        <v>49.354999999999997</v>
      </c>
      <c r="AT457" s="154">
        <v>51.74</v>
      </c>
    </row>
    <row r="458" spans="42:46">
      <c r="AP458" s="153">
        <v>43917</v>
      </c>
      <c r="AQ458" s="154">
        <v>51.04</v>
      </c>
      <c r="AR458" s="154">
        <v>51.9</v>
      </c>
      <c r="AS458" s="154">
        <v>50.11</v>
      </c>
      <c r="AT458" s="154">
        <v>50.67</v>
      </c>
    </row>
    <row r="459" spans="42:46">
      <c r="AP459" s="153">
        <v>43920</v>
      </c>
      <c r="AQ459" s="154">
        <v>51.32</v>
      </c>
      <c r="AR459" s="154">
        <v>52.68</v>
      </c>
      <c r="AS459" s="154">
        <v>49.875</v>
      </c>
      <c r="AT459" s="154">
        <v>52.68</v>
      </c>
    </row>
    <row r="460" spans="42:46">
      <c r="AP460" s="153">
        <v>43921</v>
      </c>
      <c r="AQ460" s="154">
        <v>54.26</v>
      </c>
      <c r="AR460" s="154">
        <v>55.43</v>
      </c>
      <c r="AS460" s="154">
        <v>52.16</v>
      </c>
      <c r="AT460" s="154">
        <v>52.85</v>
      </c>
    </row>
    <row r="461" spans="42:46">
      <c r="AP461" s="153">
        <v>43922</v>
      </c>
      <c r="AQ461" s="154">
        <v>51.5</v>
      </c>
      <c r="AR461" s="154">
        <v>52.99</v>
      </c>
      <c r="AS461" s="154">
        <v>51.2</v>
      </c>
      <c r="AT461" s="154">
        <v>52.34</v>
      </c>
    </row>
    <row r="462" spans="42:46">
      <c r="AP462" s="153">
        <v>43923</v>
      </c>
      <c r="AQ462" s="154">
        <v>53</v>
      </c>
      <c r="AR462" s="154">
        <v>53.59</v>
      </c>
      <c r="AS462" s="154">
        <v>51.25</v>
      </c>
      <c r="AT462" s="154">
        <v>52.85</v>
      </c>
    </row>
    <row r="463" spans="42:46">
      <c r="AP463" s="153">
        <v>43924</v>
      </c>
      <c r="AQ463" s="154">
        <v>52.92</v>
      </c>
      <c r="AR463" s="154">
        <v>53.7</v>
      </c>
      <c r="AS463" s="154">
        <v>52.77</v>
      </c>
      <c r="AT463" s="154">
        <v>53.03</v>
      </c>
    </row>
    <row r="464" spans="42:46">
      <c r="AP464" s="153">
        <v>43927</v>
      </c>
      <c r="AQ464" s="154">
        <v>55</v>
      </c>
      <c r="AR464" s="154">
        <v>56.8</v>
      </c>
      <c r="AS464" s="154">
        <v>54.65</v>
      </c>
      <c r="AT464" s="154">
        <v>55.79</v>
      </c>
    </row>
    <row r="465" spans="42:46">
      <c r="AP465" s="153">
        <v>43928</v>
      </c>
      <c r="AQ465" s="154">
        <v>58.27</v>
      </c>
      <c r="AR465" s="154">
        <v>59.33</v>
      </c>
      <c r="AS465" s="154">
        <v>56.81</v>
      </c>
      <c r="AT465" s="154">
        <v>57.29</v>
      </c>
    </row>
    <row r="466" spans="42:46">
      <c r="AP466" s="153">
        <v>43929</v>
      </c>
      <c r="AQ466" s="154">
        <v>56.65</v>
      </c>
      <c r="AR466" s="154">
        <v>56.94</v>
      </c>
      <c r="AS466" s="154">
        <v>55.69</v>
      </c>
      <c r="AT466" s="154">
        <v>56.37</v>
      </c>
    </row>
    <row r="467" spans="42:46">
      <c r="AP467" s="153">
        <v>43930</v>
      </c>
      <c r="AQ467" s="154">
        <v>57.29</v>
      </c>
      <c r="AR467" s="154">
        <v>57.82</v>
      </c>
      <c r="AS467" s="154">
        <v>56.1</v>
      </c>
      <c r="AT467" s="154">
        <v>57.47</v>
      </c>
    </row>
    <row r="468" spans="42:46">
      <c r="AP468" s="153">
        <v>43935</v>
      </c>
      <c r="AQ468" s="154">
        <v>58.4</v>
      </c>
      <c r="AR468" s="154">
        <v>59.43</v>
      </c>
      <c r="AS468" s="154">
        <v>58.09</v>
      </c>
      <c r="AT468" s="154">
        <v>58.89</v>
      </c>
    </row>
    <row r="469" spans="42:46">
      <c r="AP469" s="153">
        <v>43936</v>
      </c>
      <c r="AQ469" s="154">
        <v>59.11</v>
      </c>
      <c r="AR469" s="154">
        <v>59.3</v>
      </c>
      <c r="AS469" s="154">
        <v>56.41</v>
      </c>
      <c r="AT469" s="154">
        <v>56.66</v>
      </c>
    </row>
    <row r="470" spans="42:46">
      <c r="AP470" s="153">
        <v>43937</v>
      </c>
      <c r="AQ470" s="154">
        <v>57.6</v>
      </c>
      <c r="AR470" s="154">
        <v>57.83</v>
      </c>
      <c r="AS470" s="154">
        <v>56.77</v>
      </c>
      <c r="AT470" s="154">
        <v>57.07</v>
      </c>
    </row>
    <row r="471" spans="42:46">
      <c r="AP471" s="153">
        <v>43938</v>
      </c>
      <c r="AQ471" s="154">
        <v>58.75</v>
      </c>
      <c r="AR471" s="154">
        <v>59.93</v>
      </c>
      <c r="AS471" s="154">
        <v>58.01</v>
      </c>
      <c r="AT471" s="154">
        <v>58.57</v>
      </c>
    </row>
    <row r="472" spans="42:46">
      <c r="AP472" s="153">
        <v>43941</v>
      </c>
      <c r="AQ472" s="154">
        <v>59.26</v>
      </c>
      <c r="AR472" s="154">
        <v>59.35</v>
      </c>
      <c r="AS472" s="154">
        <v>57.37</v>
      </c>
      <c r="AT472" s="154">
        <v>58.6</v>
      </c>
    </row>
    <row r="473" spans="42:46">
      <c r="AP473" s="153">
        <v>43942</v>
      </c>
      <c r="AQ473" s="154">
        <v>58.2</v>
      </c>
      <c r="AR473" s="154">
        <v>58.91</v>
      </c>
      <c r="AS473" s="154">
        <v>57.65</v>
      </c>
      <c r="AT473" s="154">
        <v>58.04</v>
      </c>
    </row>
    <row r="474" spans="42:46">
      <c r="AP474" s="153">
        <v>43943</v>
      </c>
      <c r="AQ474" s="154">
        <v>58.56</v>
      </c>
      <c r="AR474" s="154">
        <v>59.67</v>
      </c>
      <c r="AS474" s="154">
        <v>58.08</v>
      </c>
      <c r="AT474" s="154">
        <v>59.6</v>
      </c>
    </row>
    <row r="475" spans="42:46">
      <c r="AP475" s="153">
        <v>43944</v>
      </c>
      <c r="AQ475" s="154">
        <v>60</v>
      </c>
      <c r="AR475" s="154">
        <v>60.67</v>
      </c>
      <c r="AS475" s="154">
        <v>59</v>
      </c>
      <c r="AT475" s="154">
        <v>59.89</v>
      </c>
    </row>
    <row r="476" spans="42:46">
      <c r="AP476" s="153">
        <v>43945</v>
      </c>
      <c r="AQ476" s="154">
        <v>59.2</v>
      </c>
      <c r="AR476" s="154">
        <v>60.42</v>
      </c>
      <c r="AS476" s="154">
        <v>58.72</v>
      </c>
      <c r="AT476" s="154">
        <v>59.54</v>
      </c>
    </row>
    <row r="477" spans="42:46">
      <c r="AP477" s="153">
        <v>43948</v>
      </c>
      <c r="AQ477" s="154">
        <v>61.5</v>
      </c>
      <c r="AR477" s="154">
        <v>63</v>
      </c>
      <c r="AS477" s="154">
        <v>60.86</v>
      </c>
      <c r="AT477" s="154">
        <v>63</v>
      </c>
    </row>
    <row r="478" spans="42:46">
      <c r="AP478" s="153">
        <v>43949</v>
      </c>
      <c r="AQ478" s="154">
        <v>63.12</v>
      </c>
      <c r="AR478" s="154">
        <v>64.3</v>
      </c>
      <c r="AS478" s="154">
        <v>62.75</v>
      </c>
      <c r="AT478" s="154">
        <v>63.02</v>
      </c>
    </row>
    <row r="479" spans="42:46">
      <c r="AP479" s="153">
        <v>43950</v>
      </c>
      <c r="AQ479" s="154">
        <v>61.2</v>
      </c>
      <c r="AR479" s="154">
        <v>61.29</v>
      </c>
      <c r="AS479" s="154">
        <v>59.87</v>
      </c>
      <c r="AT479" s="154">
        <v>61.25</v>
      </c>
    </row>
    <row r="480" spans="42:46">
      <c r="AP480" s="153">
        <v>43951</v>
      </c>
      <c r="AQ480" s="154">
        <v>61.76</v>
      </c>
      <c r="AR480" s="154">
        <v>62.66</v>
      </c>
      <c r="AS480" s="154">
        <v>60.09</v>
      </c>
      <c r="AT480" s="154">
        <v>60.14</v>
      </c>
    </row>
    <row r="481" spans="42:46">
      <c r="AP481" s="153">
        <v>43955</v>
      </c>
      <c r="AQ481" s="154">
        <v>58.4</v>
      </c>
      <c r="AR481" s="154">
        <v>59.12</v>
      </c>
      <c r="AS481" s="154">
        <v>57.85</v>
      </c>
      <c r="AT481" s="154">
        <v>57.95</v>
      </c>
    </row>
    <row r="482" spans="42:46">
      <c r="AP482" s="153">
        <v>43956</v>
      </c>
      <c r="AQ482" s="154">
        <v>58.75</v>
      </c>
      <c r="AR482" s="154">
        <v>59.35</v>
      </c>
      <c r="AS482" s="154">
        <v>58.37</v>
      </c>
      <c r="AT482" s="154">
        <v>59.31</v>
      </c>
    </row>
    <row r="483" spans="42:46">
      <c r="AP483" s="153">
        <v>43957</v>
      </c>
      <c r="AQ483" s="154">
        <v>59.21</v>
      </c>
      <c r="AR483" s="154">
        <v>59.59</v>
      </c>
      <c r="AS483" s="154">
        <v>58.35</v>
      </c>
      <c r="AT483" s="154">
        <v>58.45</v>
      </c>
    </row>
    <row r="484" spans="42:46">
      <c r="AP484" s="153">
        <v>43958</v>
      </c>
      <c r="AQ484" s="154">
        <v>58.66</v>
      </c>
      <c r="AR484" s="154">
        <v>59.14</v>
      </c>
      <c r="AS484" s="154">
        <v>57.68</v>
      </c>
      <c r="AT484" s="154">
        <v>57.92</v>
      </c>
    </row>
    <row r="485" spans="42:46">
      <c r="AP485" s="153">
        <v>43959</v>
      </c>
      <c r="AQ485" s="154">
        <v>58.5</v>
      </c>
      <c r="AR485" s="154">
        <v>58.6</v>
      </c>
      <c r="AS485" s="154">
        <v>57.61</v>
      </c>
      <c r="AT485" s="154">
        <v>57.99</v>
      </c>
    </row>
    <row r="486" spans="42:46">
      <c r="AP486" s="153">
        <v>43962</v>
      </c>
      <c r="AQ486" s="154">
        <v>58.2</v>
      </c>
      <c r="AR486" s="154">
        <v>58.56</v>
      </c>
      <c r="AS486" s="154">
        <v>57.01</v>
      </c>
      <c r="AT486" s="154">
        <v>57.71</v>
      </c>
    </row>
    <row r="487" spans="42:46">
      <c r="AP487" s="153">
        <v>43963</v>
      </c>
      <c r="AQ487" s="154">
        <v>57.62</v>
      </c>
      <c r="AR487" s="154">
        <v>58.7</v>
      </c>
      <c r="AS487" s="154">
        <v>57.62</v>
      </c>
      <c r="AT487" s="154">
        <v>58.42</v>
      </c>
    </row>
    <row r="488" spans="42:46">
      <c r="AP488" s="153">
        <v>43964</v>
      </c>
      <c r="AQ488" s="154">
        <v>57.59</v>
      </c>
      <c r="AR488" s="154">
        <v>58.28</v>
      </c>
      <c r="AS488" s="154">
        <v>57.16</v>
      </c>
      <c r="AT488" s="154">
        <v>57.42</v>
      </c>
    </row>
    <row r="489" spans="42:46">
      <c r="AP489" s="153">
        <v>43965</v>
      </c>
      <c r="AQ489" s="154">
        <v>56.87</v>
      </c>
      <c r="AR489" s="154">
        <v>57.05</v>
      </c>
      <c r="AS489" s="154">
        <v>55.37</v>
      </c>
      <c r="AT489" s="154">
        <v>55.76</v>
      </c>
    </row>
    <row r="490" spans="42:46">
      <c r="AP490" s="153">
        <v>43966</v>
      </c>
      <c r="AQ490" s="154">
        <v>56.29</v>
      </c>
      <c r="AR490" s="154">
        <v>57.76</v>
      </c>
      <c r="AS490" s="154">
        <v>56.28</v>
      </c>
      <c r="AT490" s="154">
        <v>56.75</v>
      </c>
    </row>
    <row r="491" spans="42:46">
      <c r="AP491" s="153">
        <v>43969</v>
      </c>
      <c r="AQ491" s="154">
        <v>57.81</v>
      </c>
      <c r="AR491" s="154">
        <v>60.65</v>
      </c>
      <c r="AS491" s="154">
        <v>57.81</v>
      </c>
      <c r="AT491" s="154">
        <v>60.36</v>
      </c>
    </row>
    <row r="492" spans="42:46">
      <c r="AP492" s="153">
        <v>43970</v>
      </c>
      <c r="AQ492" s="154">
        <v>60.98</v>
      </c>
      <c r="AR492" s="154">
        <v>61.04</v>
      </c>
      <c r="AS492" s="154">
        <v>60.04</v>
      </c>
      <c r="AT492" s="154">
        <v>60.39</v>
      </c>
    </row>
    <row r="493" spans="42:46">
      <c r="AP493" s="153">
        <v>43971</v>
      </c>
      <c r="AQ493" s="154">
        <v>60.35</v>
      </c>
      <c r="AR493" s="154">
        <v>61</v>
      </c>
      <c r="AS493" s="154">
        <v>59.35</v>
      </c>
      <c r="AT493" s="154">
        <v>59.5</v>
      </c>
    </row>
    <row r="494" spans="42:46">
      <c r="AP494" s="153">
        <v>43972</v>
      </c>
      <c r="AQ494" s="154">
        <v>59.05</v>
      </c>
      <c r="AR494" s="154">
        <v>59.06</v>
      </c>
      <c r="AS494" s="154">
        <v>57.77</v>
      </c>
      <c r="AT494" s="154">
        <v>58</v>
      </c>
    </row>
    <row r="495" spans="42:46">
      <c r="AP495" s="153">
        <v>43973</v>
      </c>
      <c r="AQ495" s="154">
        <v>57.15</v>
      </c>
      <c r="AR495" s="154">
        <v>58.15</v>
      </c>
      <c r="AS495" s="154">
        <v>57.1</v>
      </c>
      <c r="AT495" s="154">
        <v>57.65</v>
      </c>
    </row>
    <row r="496" spans="42:46">
      <c r="AP496" s="153">
        <v>43976</v>
      </c>
      <c r="AQ496" s="154">
        <v>60.03</v>
      </c>
      <c r="AR496" s="154">
        <v>62.75</v>
      </c>
      <c r="AS496" s="154">
        <v>59.65</v>
      </c>
      <c r="AT496" s="154">
        <v>62.13</v>
      </c>
    </row>
    <row r="497" spans="42:46">
      <c r="AP497" s="153">
        <v>43977</v>
      </c>
      <c r="AQ497" s="154">
        <v>62.9</v>
      </c>
      <c r="AR497" s="154">
        <v>62.9</v>
      </c>
      <c r="AS497" s="154">
        <v>60.74</v>
      </c>
      <c r="AT497" s="154">
        <v>61.37</v>
      </c>
    </row>
    <row r="498" spans="42:46">
      <c r="AP498" s="153">
        <v>43978</v>
      </c>
      <c r="AQ498" s="154">
        <v>61.4</v>
      </c>
      <c r="AR498" s="154">
        <v>62.05</v>
      </c>
      <c r="AS498" s="154">
        <v>61.11</v>
      </c>
      <c r="AT498" s="154">
        <v>62</v>
      </c>
    </row>
    <row r="499" spans="42:46">
      <c r="AP499" s="153">
        <v>43979</v>
      </c>
      <c r="AQ499" s="154">
        <v>62.6</v>
      </c>
      <c r="AR499" s="154">
        <v>63.04</v>
      </c>
      <c r="AS499" s="154">
        <v>62.12</v>
      </c>
      <c r="AT499" s="154">
        <v>62.85</v>
      </c>
    </row>
    <row r="500" spans="42:46">
      <c r="AP500" s="153">
        <v>43980</v>
      </c>
      <c r="AQ500" s="154">
        <v>62.32</v>
      </c>
      <c r="AR500" s="154">
        <v>62.75</v>
      </c>
      <c r="AS500" s="154">
        <v>60.72</v>
      </c>
      <c r="AT500" s="154">
        <v>60.72</v>
      </c>
    </row>
    <row r="501" spans="42:46">
      <c r="AP501" s="153">
        <v>43984</v>
      </c>
      <c r="AQ501" s="154">
        <v>62.84</v>
      </c>
      <c r="AR501" s="154">
        <v>64.22</v>
      </c>
      <c r="AS501" s="154">
        <v>62.69</v>
      </c>
      <c r="AT501" s="154">
        <v>63.94</v>
      </c>
    </row>
    <row r="502" spans="42:46">
      <c r="AP502" s="153">
        <v>43985</v>
      </c>
      <c r="AQ502" s="154">
        <v>64.78</v>
      </c>
      <c r="AR502" s="154">
        <v>65.63</v>
      </c>
      <c r="AS502" s="154">
        <v>63.94</v>
      </c>
      <c r="AT502" s="154">
        <v>65.319999999999993</v>
      </c>
    </row>
    <row r="503" spans="42:46">
      <c r="AP503" s="153">
        <v>43986</v>
      </c>
      <c r="AQ503" s="154">
        <v>63.75</v>
      </c>
      <c r="AR503" s="154">
        <v>64.42</v>
      </c>
      <c r="AS503" s="154">
        <v>62.66</v>
      </c>
      <c r="AT503" s="154">
        <v>62.7</v>
      </c>
    </row>
    <row r="504" spans="42:46">
      <c r="AP504" s="153">
        <v>43987</v>
      </c>
      <c r="AQ504" s="154">
        <v>63.65</v>
      </c>
      <c r="AR504" s="154">
        <v>66.28</v>
      </c>
      <c r="AS504" s="154">
        <v>63.35</v>
      </c>
      <c r="AT504" s="154">
        <v>66.150000000000006</v>
      </c>
    </row>
  </sheetData>
  <hyperlinks>
    <hyperlink ref="C1" r:id="rId1" xr:uid="{92DF6570-B6D5-4312-95D3-B8C5AD97A13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Profit Margin</vt:lpstr>
      <vt:lpstr>Financial Ratio</vt:lpstr>
      <vt:lpstr>Syngenta&amp;DuPont</vt:lpstr>
      <vt:lpstr>turnover ratios</vt:lpstr>
      <vt:lpstr>Revenue Analysis</vt:lpstr>
      <vt:lpstr>Balance Sheet</vt:lpstr>
      <vt:lpstr>Assets</vt:lpstr>
      <vt:lpstr>Share Perfomance</vt:lpstr>
      <vt:lpstr>margin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Stock Analysis on Net</dc:creator>
  <cp:keywords/>
  <dc:description/>
  <cp:lastModifiedBy>AJITH RAJAN</cp:lastModifiedBy>
  <dcterms:created xsi:type="dcterms:W3CDTF">2020-05-24T21:05:08Z</dcterms:created>
  <dcterms:modified xsi:type="dcterms:W3CDTF">2023-03-13T08:54:42Z</dcterms:modified>
  <cp:category/>
</cp:coreProperties>
</file>