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b 2023\Corp Finance study\Tesla\"/>
    </mc:Choice>
  </mc:AlternateContent>
  <xr:revisionPtr revIDLastSave="0" documentId="13_ncr:1_{6E1FDDD8-C77E-42AC-84A6-91F4CDC49514}" xr6:coauthVersionLast="47" xr6:coauthVersionMax="47" xr10:uidLastSave="{00000000-0000-0000-0000-000000000000}"/>
  <bookViews>
    <workbookView xWindow="-108" yWindow="-108" windowWidth="23256" windowHeight="12696" activeTab="1" xr2:uid="{2BDBC2A1-5127-4FAF-A1D5-2E7E8BC0E100}"/>
  </bookViews>
  <sheets>
    <sheet name="Summary" sheetId="5" r:id="rId1"/>
    <sheet name="DCF" sheetId="1" r:id="rId2"/>
    <sheet name="IS" sheetId="2" r:id="rId3"/>
    <sheet name="CF" sheetId="3" r:id="rId4"/>
    <sheet name="BS" sheetId="4" r:id="rId5"/>
  </sheets>
  <definedNames>
    <definedName name="tgr">DCF!$C$16</definedName>
    <definedName name="wacc">DCF!$C$15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C15" i="1"/>
  <c r="L14" i="1"/>
  <c r="F14" i="1"/>
  <c r="N103" i="1"/>
  <c r="M103" i="1"/>
  <c r="L103" i="1"/>
  <c r="K103" i="1"/>
  <c r="J103" i="1"/>
  <c r="I103" i="1"/>
  <c r="H103" i="1"/>
  <c r="H94" i="1"/>
  <c r="H100" i="1"/>
  <c r="H99" i="1"/>
  <c r="I20" i="1"/>
  <c r="H97" i="1"/>
  <c r="H96" i="1"/>
  <c r="H91" i="1"/>
  <c r="D92" i="1"/>
  <c r="E92" i="1"/>
  <c r="F92" i="1"/>
  <c r="G92" i="1"/>
  <c r="H92" i="1"/>
  <c r="C92" i="1"/>
  <c r="J86" i="1"/>
  <c r="K86" i="1"/>
  <c r="L86" i="1"/>
  <c r="M86" i="1"/>
  <c r="N86" i="1"/>
  <c r="I86" i="1"/>
  <c r="N89" i="1"/>
  <c r="M89" i="1"/>
  <c r="L89" i="1"/>
  <c r="M87" i="1"/>
  <c r="N87" i="1"/>
  <c r="L87" i="1"/>
  <c r="K87" i="1"/>
  <c r="J87" i="1"/>
  <c r="K89" i="1"/>
  <c r="J89" i="1"/>
  <c r="I89" i="1"/>
  <c r="I87" i="1"/>
  <c r="I27" i="1"/>
  <c r="J28" i="1" s="1"/>
  <c r="J80" i="1"/>
  <c r="K80" i="1"/>
  <c r="L80" i="1"/>
  <c r="M80" i="1"/>
  <c r="N80" i="1"/>
  <c r="I80" i="1"/>
  <c r="I79" i="1" s="1"/>
  <c r="M83" i="1"/>
  <c r="N83" i="1"/>
  <c r="L83" i="1"/>
  <c r="M81" i="1"/>
  <c r="N81" i="1"/>
  <c r="L81" i="1"/>
  <c r="J83" i="1"/>
  <c r="K83" i="1"/>
  <c r="I83" i="1"/>
  <c r="J81" i="1"/>
  <c r="K81" i="1"/>
  <c r="I81" i="1"/>
  <c r="H28" i="1"/>
  <c r="J20" i="1"/>
  <c r="D21" i="1"/>
  <c r="E21" i="1"/>
  <c r="C21" i="1"/>
  <c r="K24" i="1"/>
  <c r="L24" i="1" s="1"/>
  <c r="M24" i="1" s="1"/>
  <c r="E30" i="1"/>
  <c r="F30" i="1"/>
  <c r="G30" i="1"/>
  <c r="H30" i="1"/>
  <c r="D30" i="1"/>
  <c r="E28" i="1"/>
  <c r="F28" i="1"/>
  <c r="G28" i="1"/>
  <c r="D28" i="1"/>
  <c r="F22" i="1"/>
  <c r="D102" i="1"/>
  <c r="E102" i="1"/>
  <c r="F102" i="1"/>
  <c r="G102" i="1"/>
  <c r="C102" i="1"/>
  <c r="D39" i="1"/>
  <c r="D80" i="1" s="1"/>
  <c r="D79" i="1"/>
  <c r="E79" i="1"/>
  <c r="C79" i="1"/>
  <c r="D75" i="1"/>
  <c r="E75" i="1"/>
  <c r="E103" i="1" s="1"/>
  <c r="C75" i="1"/>
  <c r="C103" i="1" s="1"/>
  <c r="D71" i="1"/>
  <c r="D72" i="1" s="1"/>
  <c r="D100" i="1" s="1"/>
  <c r="C71" i="1"/>
  <c r="C72" i="1" s="1"/>
  <c r="C100" i="1" s="1"/>
  <c r="F71" i="1"/>
  <c r="F99" i="1" s="1"/>
  <c r="G71" i="1"/>
  <c r="E71" i="1"/>
  <c r="E72" i="1" s="1"/>
  <c r="E100" i="1" s="1"/>
  <c r="F67" i="1"/>
  <c r="F96" i="1" s="1"/>
  <c r="G67" i="1"/>
  <c r="G96" i="1" s="1"/>
  <c r="E67" i="1"/>
  <c r="E68" i="1" s="1"/>
  <c r="D67" i="1"/>
  <c r="D96" i="1" s="1"/>
  <c r="D97" i="1" s="1"/>
  <c r="C67" i="1"/>
  <c r="C96" i="1" s="1"/>
  <c r="C97" i="1" s="1"/>
  <c r="D58" i="1"/>
  <c r="D59" i="1" s="1"/>
  <c r="C58" i="1"/>
  <c r="C59" i="1" s="1"/>
  <c r="G58" i="1"/>
  <c r="G91" i="1" s="1"/>
  <c r="H58" i="1"/>
  <c r="F58" i="1"/>
  <c r="E58" i="1"/>
  <c r="E59" i="1" s="1"/>
  <c r="D55" i="1"/>
  <c r="D56" i="1" s="1"/>
  <c r="C55" i="1"/>
  <c r="C52" i="1" s="1"/>
  <c r="C53" i="1" s="1"/>
  <c r="E55" i="1"/>
  <c r="G55" i="1"/>
  <c r="H55" i="1"/>
  <c r="F55" i="1"/>
  <c r="D62" i="1"/>
  <c r="C62" i="1"/>
  <c r="G61" i="1"/>
  <c r="H61" i="1"/>
  <c r="F61" i="1"/>
  <c r="E61" i="1"/>
  <c r="E62" i="1" s="1"/>
  <c r="D50" i="1"/>
  <c r="D86" i="1" s="1"/>
  <c r="C50" i="1"/>
  <c r="C86" i="1" s="1"/>
  <c r="G49" i="1"/>
  <c r="H49" i="1"/>
  <c r="F49" i="1"/>
  <c r="E49" i="1"/>
  <c r="E50" i="1" s="1"/>
  <c r="E86" i="1" s="1"/>
  <c r="D47" i="1"/>
  <c r="C47" i="1"/>
  <c r="G46" i="1"/>
  <c r="H46" i="1"/>
  <c r="F46" i="1"/>
  <c r="E46" i="1"/>
  <c r="E47" i="1" s="1"/>
  <c r="C44" i="1"/>
  <c r="D31" i="1"/>
  <c r="D33" i="1" s="1"/>
  <c r="E31" i="1"/>
  <c r="E33" i="1" s="1"/>
  <c r="F31" i="1"/>
  <c r="G31" i="1"/>
  <c r="H31" i="1"/>
  <c r="C31" i="1"/>
  <c r="C33" i="1" s="1"/>
  <c r="E39" i="1"/>
  <c r="E80" i="1" s="1"/>
  <c r="D44" i="1"/>
  <c r="E44" i="1"/>
  <c r="D41" i="1"/>
  <c r="D42" i="1" s="1"/>
  <c r="E41" i="1"/>
  <c r="E42" i="1" s="1"/>
  <c r="C41" i="1"/>
  <c r="C42" i="1" s="1"/>
  <c r="G41" i="1"/>
  <c r="H41" i="1"/>
  <c r="F41" i="1"/>
  <c r="G38" i="1"/>
  <c r="G79" i="1" s="1"/>
  <c r="H38" i="1"/>
  <c r="H21" i="1" s="1"/>
  <c r="F38" i="1"/>
  <c r="F44" i="1" s="1"/>
  <c r="D22" i="1"/>
  <c r="E22" i="1"/>
  <c r="G22" i="1"/>
  <c r="H22" i="1"/>
  <c r="H102" i="1" l="1"/>
  <c r="I99" i="1"/>
  <c r="I96" i="1"/>
  <c r="J79" i="1"/>
  <c r="K20" i="1"/>
  <c r="G33" i="1"/>
  <c r="F33" i="1"/>
  <c r="H33" i="1"/>
  <c r="G21" i="1"/>
  <c r="F21" i="1"/>
  <c r="H32" i="1"/>
  <c r="H62" i="1"/>
  <c r="F32" i="1"/>
  <c r="D32" i="1"/>
  <c r="G32" i="1"/>
  <c r="E32" i="1"/>
  <c r="F50" i="1"/>
  <c r="F86" i="1" s="1"/>
  <c r="C85" i="1" a="1"/>
  <c r="C85" i="1" s="1"/>
  <c r="D91" i="1"/>
  <c r="F56" i="1"/>
  <c r="H50" i="1"/>
  <c r="H86" i="1" s="1"/>
  <c r="G97" i="1"/>
  <c r="G50" i="1"/>
  <c r="G86" i="1" s="1"/>
  <c r="G72" i="1"/>
  <c r="G100" i="1" s="1"/>
  <c r="H79" i="1"/>
  <c r="H56" i="1"/>
  <c r="F62" i="1"/>
  <c r="E52" i="1"/>
  <c r="E53" i="1" s="1"/>
  <c r="F59" i="1"/>
  <c r="F91" i="1"/>
  <c r="F47" i="1"/>
  <c r="G56" i="1"/>
  <c r="G59" i="1"/>
  <c r="F52" i="1"/>
  <c r="F53" i="1" s="1"/>
  <c r="D52" i="1"/>
  <c r="D53" i="1" s="1"/>
  <c r="F97" i="1"/>
  <c r="F79" i="1"/>
  <c r="C91" i="1"/>
  <c r="E91" i="1"/>
  <c r="C99" i="1"/>
  <c r="C68" i="1"/>
  <c r="C69" i="1"/>
  <c r="D69" i="1"/>
  <c r="E69" i="1"/>
  <c r="E99" i="1"/>
  <c r="G68" i="1"/>
  <c r="D68" i="1"/>
  <c r="E96" i="1"/>
  <c r="E97" i="1" s="1"/>
  <c r="G69" i="1"/>
  <c r="D99" i="1"/>
  <c r="F68" i="1"/>
  <c r="F69" i="1"/>
  <c r="G99" i="1"/>
  <c r="G52" i="1"/>
  <c r="G53" i="1" s="1"/>
  <c r="F72" i="1"/>
  <c r="F100" i="1" s="1"/>
  <c r="G75" i="1"/>
  <c r="G103" i="1" s="1"/>
  <c r="F75" i="1"/>
  <c r="F103" i="1" s="1"/>
  <c r="H59" i="1"/>
  <c r="G47" i="1"/>
  <c r="G62" i="1"/>
  <c r="C56" i="1"/>
  <c r="E56" i="1"/>
  <c r="H47" i="1"/>
  <c r="H52" i="1"/>
  <c r="H53" i="1" s="1"/>
  <c r="F42" i="1"/>
  <c r="G42" i="1"/>
  <c r="H42" i="1"/>
  <c r="H43" i="1"/>
  <c r="H44" i="1" s="1"/>
  <c r="G43" i="1"/>
  <c r="G44" i="1" s="1"/>
  <c r="G39" i="1"/>
  <c r="G80" i="1" s="1"/>
  <c r="F39" i="1"/>
  <c r="F80" i="1" s="1"/>
  <c r="H39" i="1"/>
  <c r="H80" i="1" s="1"/>
  <c r="J102" i="1" l="1"/>
  <c r="I102" i="1"/>
  <c r="J96" i="1"/>
  <c r="J99" i="1"/>
  <c r="K79" i="1"/>
  <c r="I85" i="1"/>
  <c r="L20" i="1"/>
  <c r="K96" i="1" l="1"/>
  <c r="K99" i="1"/>
  <c r="K102" i="1"/>
  <c r="L79" i="1"/>
  <c r="J85" i="1"/>
  <c r="K85" i="1" s="1"/>
  <c r="I91" i="1"/>
  <c r="I94" i="1" s="1"/>
  <c r="M20" i="1"/>
  <c r="N20" i="1" s="1"/>
  <c r="L96" i="1" l="1"/>
  <c r="L99" i="1"/>
  <c r="L102" i="1"/>
  <c r="M79" i="1"/>
  <c r="J91" i="1"/>
  <c r="J94" i="1" s="1"/>
  <c r="M96" i="1" l="1"/>
  <c r="M99" i="1"/>
  <c r="N79" i="1"/>
  <c r="N102" i="1" s="1"/>
  <c r="M102" i="1"/>
  <c r="L85" i="1"/>
  <c r="K91" i="1"/>
  <c r="K94" i="1" s="1"/>
  <c r="N99" i="1" l="1"/>
  <c r="N96" i="1"/>
  <c r="M85" i="1"/>
  <c r="N85" i="1" s="1"/>
  <c r="L91" i="1"/>
  <c r="L94" i="1" s="1"/>
  <c r="M91" i="1" l="1"/>
  <c r="M94" i="1" s="1"/>
  <c r="N91" i="1" l="1"/>
  <c r="N9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<sst xmlns="http://schemas.openxmlformats.org/spreadsheetml/2006/main" count="632" uniqueCount="293">
  <si>
    <t>TESLA DCF</t>
  </si>
  <si>
    <t>2017A</t>
  </si>
  <si>
    <t>2018A</t>
  </si>
  <si>
    <t>2019A</t>
  </si>
  <si>
    <t>2020A</t>
  </si>
  <si>
    <t>2021A</t>
  </si>
  <si>
    <t>2022A</t>
  </si>
  <si>
    <t>2023E</t>
  </si>
  <si>
    <t>2024E</t>
  </si>
  <si>
    <t>2025E</t>
  </si>
  <si>
    <t>2026E</t>
  </si>
  <si>
    <t>2027E</t>
  </si>
  <si>
    <t>2028E</t>
  </si>
  <si>
    <t>DCF</t>
  </si>
  <si>
    <t>Automotive Revenue</t>
  </si>
  <si>
    <t>% Change YoY</t>
  </si>
  <si>
    <t>Total Revenues</t>
  </si>
  <si>
    <t>Consolidated Statements of Operations - USD ($) shares in Millions, $ in Millions</t>
  </si>
  <si>
    <t>12 Months Ended</t>
  </si>
  <si>
    <t>Dec. 31, 2022</t>
  </si>
  <si>
    <t>Dec. 31, 2021</t>
  </si>
  <si>
    <t>Dec. 31, 2020</t>
  </si>
  <si>
    <t>Revenues</t>
  </si>
  <si>
    <t> </t>
  </si>
  <si>
    <t>Total revenues</t>
  </si>
  <si>
    <t>Cost of revenues</t>
  </si>
  <si>
    <t>Total cost of revenues</t>
  </si>
  <si>
    <t>Gross profit</t>
  </si>
  <si>
    <t>Operating expenses</t>
  </si>
  <si>
    <t>Research and development</t>
  </si>
  <si>
    <t>Selling, general and administrative</t>
  </si>
  <si>
    <t>Restructuring and other</t>
  </si>
  <si>
    <t>Total operating expenses</t>
  </si>
  <si>
    <t>Income from operations</t>
  </si>
  <si>
    <t>Interest income</t>
  </si>
  <si>
    <t>Interest expense</t>
  </si>
  <si>
    <t>Other (expense) income , net</t>
  </si>
  <si>
    <t>Income before income taxes</t>
  </si>
  <si>
    <t>Provision for income taxes</t>
  </si>
  <si>
    <t>Net income</t>
  </si>
  <si>
    <t>Net income attributable to noncontrolling interests and redeemable noncontrolling interests in subsidiaries</t>
  </si>
  <si>
    <t>Net income attributable to common stockholders</t>
  </si>
  <si>
    <t>Net income per share of common stock attributable to common stockholders</t>
  </si>
  <si>
    <t>Basic</t>
  </si>
  <si>
    <t>[1]</t>
  </si>
  <si>
    <t>Diluted</t>
  </si>
  <si>
    <t>Weighted average shares used in computing net income per share of common stock</t>
  </si>
  <si>
    <t>Automotive Revenues [Member]</t>
  </si>
  <si>
    <t>Automotive sales</t>
  </si>
  <si>
    <t>Automotive regulatory credits</t>
  </si>
  <si>
    <t>Automotive leasing</t>
  </si>
  <si>
    <t>Total automotive revenues</t>
  </si>
  <si>
    <t>Total automotive cost of revenues</t>
  </si>
  <si>
    <t>Energy Generation and Storage [Member]</t>
  </si>
  <si>
    <t>Services And Other [Member]</t>
  </si>
  <si>
    <t>Total Gross Profit</t>
  </si>
  <si>
    <t>Dec. 31, 2019</t>
  </si>
  <si>
    <t>Income (loss) from operations</t>
  </si>
  <si>
    <t>Other income (expense), net</t>
  </si>
  <si>
    <t>Income (loss) before income taxes</t>
  </si>
  <si>
    <t>Net income (loss)</t>
  </si>
  <si>
    <t>Net income (loss) attributable to common stockholders</t>
  </si>
  <si>
    <t>Less: Buy-out of noncontrolling interest</t>
  </si>
  <si>
    <t>Net income (loss) used in computing net income per share of common stock</t>
  </si>
  <si>
    <t>Net income (loss) per share of common stock attributable to common stockholders</t>
  </si>
  <si>
    <t>Weighted average shares used in computing net income (loss) per share of common stock</t>
  </si>
  <si>
    <t>Automotive Sales [Member]</t>
  </si>
  <si>
    <t>Automotive Regulatory Credits [Member]</t>
  </si>
  <si>
    <t>Automotive Leasing [Member]</t>
  </si>
  <si>
    <t>GP Margin</t>
  </si>
  <si>
    <t>Cost of Goods Sold</t>
  </si>
  <si>
    <t>Conservative Case</t>
  </si>
  <si>
    <t>Optimistic Case</t>
  </si>
  <si>
    <t>Normal Case</t>
  </si>
  <si>
    <t>% of Total Revenue</t>
  </si>
  <si>
    <t>Energy Generation and Storage</t>
  </si>
  <si>
    <t>Service and Others</t>
  </si>
  <si>
    <t>Sum</t>
  </si>
  <si>
    <t>Operating Expenses</t>
  </si>
  <si>
    <t>% of Sales</t>
  </si>
  <si>
    <t>EBIT</t>
  </si>
  <si>
    <t>Income Statement</t>
  </si>
  <si>
    <t>Services and other</t>
  </si>
  <si>
    <t>Loss from operations</t>
  </si>
  <si>
    <t>Loss before income taxes</t>
  </si>
  <si>
    <t>Net loss</t>
  </si>
  <si>
    <t>Net loss attributable to noncontrolling interests and redeemable noncontrolling interests in subsidiaries</t>
  </si>
  <si>
    <t>Net loss attributable to common stockholders</t>
  </si>
  <si>
    <t>Net loss per share of common stock attributable to common stockholders</t>
  </si>
  <si>
    <t>Weighted average shares used in computing net loss per share of common stock</t>
  </si>
  <si>
    <t>Dec. 31, 2018</t>
  </si>
  <si>
    <t>Dec. 31, 2017</t>
  </si>
  <si>
    <t>Interest &amp; Income</t>
  </si>
  <si>
    <t>% of EBIT</t>
  </si>
  <si>
    <t>EBT</t>
  </si>
  <si>
    <t>Taxes</t>
  </si>
  <si>
    <t>Net Income</t>
  </si>
  <si>
    <t>Cash Flow items</t>
  </si>
  <si>
    <t>Cash Flows from Operating Activities</t>
  </si>
  <si>
    <t>Adjustments to reconcile net income (loss) to net cash provided by (used in) operating activities:</t>
  </si>
  <si>
    <t>Depreciation, amortization and impairment</t>
  </si>
  <si>
    <t>Stock-based compensation</t>
  </si>
  <si>
    <t>Inventory and purchase commitments write-downs</t>
  </si>
  <si>
    <t>Foreign currency transaction net unrealized (gain) loss</t>
  </si>
  <si>
    <t>Non-cash interest and other operating activities</t>
  </si>
  <si>
    <t>Digital assets gain, net</t>
  </si>
  <si>
    <t>Operating cash flow related to repayment of discounted convertible senior notes</t>
  </si>
  <si>
    <t>Changes in operating assets and liabilities:</t>
  </si>
  <si>
    <t>Accounts receivable</t>
  </si>
  <si>
    <t>Inventory</t>
  </si>
  <si>
    <t>Operating lease vehicles</t>
  </si>
  <si>
    <t>Prepaid expenses and other current assets</t>
  </si>
  <si>
    <t>Other non-current assets</t>
  </si>
  <si>
    <t>Accounts payable and accrued liabilities</t>
  </si>
  <si>
    <t>Deferred revenue</t>
  </si>
  <si>
    <t>Customer deposits</t>
  </si>
  <si>
    <t>Other long-term liabilities</t>
  </si>
  <si>
    <t>Net cash provided by operating activities</t>
  </si>
  <si>
    <t>Cash Flows from Investing Activities</t>
  </si>
  <si>
    <t>Purchases of property and equipment excluding finance leases, net of sales</t>
  </si>
  <si>
    <t>Purchases of solar energy systems, net of sales</t>
  </si>
  <si>
    <t>Purchases of digital assets</t>
  </si>
  <si>
    <t>Proceeds from sales of digital assets</t>
  </si>
  <si>
    <t>Purchases of marketable securities</t>
  </si>
  <si>
    <t>Receipt of government grants</t>
  </si>
  <si>
    <t>Purchase of intangible assets</t>
  </si>
  <si>
    <t>Business combinations, net of cash acquired</t>
  </si>
  <si>
    <t>Net cash used in investing activities</t>
  </si>
  <si>
    <t>Cash Flows from Financing Activities</t>
  </si>
  <si>
    <t>Proceeds from issuances of common stock in public offerings, net of issuance costs</t>
  </si>
  <si>
    <t>Proceeds from issuances of convertible and other debt</t>
  </si>
  <si>
    <t>Repayments of convertible and other debt</t>
  </si>
  <si>
    <t>Collateralized lease repayments</t>
  </si>
  <si>
    <t>Proceeds from exercises of stock options and other stock issuances</t>
  </si>
  <si>
    <t>Principal payments on finance leases</t>
  </si>
  <si>
    <t>Debt issuance costs</t>
  </si>
  <si>
    <t>Purchase of convertible note hedges</t>
  </si>
  <si>
    <t>Proceeds from issuance of warrants</t>
  </si>
  <si>
    <t>Proceeds from investments by noncontrolling interests in subsidiaries</t>
  </si>
  <si>
    <t>Distributions paid to noncontrolling interests in subsidiaries</t>
  </si>
  <si>
    <t>Payments for buy-outs of noncontrolling interests in subsidiaries</t>
  </si>
  <si>
    <t>Net cash (used in) provided by financing activities</t>
  </si>
  <si>
    <t>Effect of exchange rate changes on cash and cash equivalents and restricted cash</t>
  </si>
  <si>
    <t>Net (decrease) increase in cash and cash equivalents and restricted cash</t>
  </si>
  <si>
    <t>Cash and cash equivalents and restricted cash, beginning of period</t>
  </si>
  <si>
    <t>Cash and cash equivalents and restricted cash, end of period</t>
  </si>
  <si>
    <t>Supplemental Non-Cash Investing and Financing Activities</t>
  </si>
  <si>
    <t>Equity issued in connection with business combination</t>
  </si>
  <si>
    <t>Acquisitions of property and equipment included in liabilities</t>
  </si>
  <si>
    <t>Supplemental Disclosures</t>
  </si>
  <si>
    <t>Cash paid during the period for interest, net of amounts capitalized</t>
  </si>
  <si>
    <t>Cash paid during the period for taxes, net of refunds</t>
  </si>
  <si>
    <t>Adjustments to reconcile net loss to net cash provided by (used in) operating activities:</t>
  </si>
  <si>
    <t>Amortization of debt discounts and issuance costs</t>
  </si>
  <si>
    <t>Inventory write-downs</t>
  </si>
  <si>
    <t>Loss on disposals of fixed assets</t>
  </si>
  <si>
    <t>Foreign currency transaction (gains) losses</t>
  </si>
  <si>
    <t>Loss (gain) related to SolarCity acquisition</t>
  </si>
  <si>
    <t>Changes in operating assets and liabilities, net of effect of business combinations:</t>
  </si>
  <si>
    <t>Other assets and MyPower customer notes receivable</t>
  </si>
  <si>
    <t>Resale value guarantee</t>
  </si>
  <si>
    <t>Net cash provided by (used in) operating activities</t>
  </si>
  <si>
    <t>Purchases of property and equipment excluding capital leases, net of sales</t>
  </si>
  <si>
    <t>Maturities of short-term marketable securities</t>
  </si>
  <si>
    <t>Purchases of solar energy systems, leased and to be leased</t>
  </si>
  <si>
    <t>Proceeds from issuances of common stock in public offerings</t>
  </si>
  <si>
    <t>Repayments of borrowings issued to related parties</t>
  </si>
  <si>
    <t>Collateralized lease (repayments) borrowings</t>
  </si>
  <si>
    <t>Principal payments on capital leases</t>
  </si>
  <si>
    <t>Common stock and debt issuance costs</t>
  </si>
  <si>
    <t>Purchases of convertible note hedges</t>
  </si>
  <si>
    <t>Proceeds from settlement of convertible note hedges</t>
  </si>
  <si>
    <t>Proceeds from issuances of warrants</t>
  </si>
  <si>
    <t>Payments for settlements of warrants</t>
  </si>
  <si>
    <t>Net cash provided by financing activities</t>
  </si>
  <si>
    <t>Net increase in cash and cash equivalents and restricted cash</t>
  </si>
  <si>
    <t>Shares issued in connection with business combinations and assumed vested awards</t>
  </si>
  <si>
    <t>Estimated fair value of facilities under build-to-suit leases</t>
  </si>
  <si>
    <t>Current assets</t>
  </si>
  <si>
    <t>Cash and cash equivalents</t>
  </si>
  <si>
    <t>Short-term marketable securities</t>
  </si>
  <si>
    <t>Accounts receivable, net</t>
  </si>
  <si>
    <t>Total current assets</t>
  </si>
  <si>
    <t>Property, plant and equipment, net</t>
  </si>
  <si>
    <t>Operating lease right-of-use assets</t>
  </si>
  <si>
    <t>Digital assets, net</t>
  </si>
  <si>
    <t>Intangible assets, net</t>
  </si>
  <si>
    <t>Goodwill</t>
  </si>
  <si>
    <t>Total assets</t>
  </si>
  <si>
    <t>Current liabilities</t>
  </si>
  <si>
    <t>Accounts payable</t>
  </si>
  <si>
    <t>Accrued liabilities and other</t>
  </si>
  <si>
    <t>Current portion of debt and finance leases</t>
  </si>
  <si>
    <t>Total current liabilities</t>
  </si>
  <si>
    <t>Debt and finance leases, net of current portion</t>
  </si>
  <si>
    <t>Deferred revenue, net of current portion</t>
  </si>
  <si>
    <t>Total liabilities</t>
  </si>
  <si>
    <t>Commitments and contingencies (Note 15)</t>
  </si>
  <si>
    <t>Redeemable noncontrolling interests in subsidiaries</t>
  </si>
  <si>
    <t>Convertible senior notes (Note 11)</t>
  </si>
  <si>
    <t>Stockholders' equity</t>
  </si>
  <si>
    <t>Preferred stock; $0.001 par value; 100 shares authorized; no shares issued and outstanding</t>
  </si>
  <si>
    <t>Common stock; $0.001 par value; 2,000 shares authorized; 1,033 and 960 shares issued and outstanding as of December 31, 2021 and December 31, 2020, respectively</t>
  </si>
  <si>
    <t>Additional paid-in capital</t>
  </si>
  <si>
    <t>Accumulated other comprehensive income</t>
  </si>
  <si>
    <t>Retained earnings (accumulated deficit)</t>
  </si>
  <si>
    <t>Total stockholders' equity</t>
  </si>
  <si>
    <t>Noncontrolling interests in subsidiaries</t>
  </si>
  <si>
    <t>Total liabilities and equity</t>
  </si>
  <si>
    <t>Operating Lease Vehicles [Member]</t>
  </si>
  <si>
    <t>Operating lease vehicles, net</t>
  </si>
  <si>
    <t>Solar Energy Systems [Member]</t>
  </si>
  <si>
    <t>Solar energy systems, net</t>
  </si>
  <si>
    <t xml:space="preserve"> </t>
  </si>
  <si>
    <t>Restricted cash</t>
  </si>
  <si>
    <t>MyPower customer notes receivable, net of current portion</t>
  </si>
  <si>
    <t>Restricted cash, net of current portion</t>
  </si>
  <si>
    <t>Other assets</t>
  </si>
  <si>
    <t>Resale value guarantees</t>
  </si>
  <si>
    <t>Current portion of long-term debt and capital leases</t>
  </si>
  <si>
    <t>Current portion of promissory notes issued to related parties</t>
  </si>
  <si>
    <t>Long-term debt and capital leases, net of current portion</t>
  </si>
  <si>
    <t>Resale value guarantees, net of current portion</t>
  </si>
  <si>
    <t>Commitments and contingencies (Note 17)</t>
  </si>
  <si>
    <t>Convertible senior notes (Note 13)</t>
  </si>
  <si>
    <t>Preferred stock; $0.001 par value; 100,000 shares authorized; no shares issued and outstanding</t>
  </si>
  <si>
    <t>Common stock; $0.001 par value; 2,000,000 shares authorized; 172,603 and 168,797 shares issued and outstanding as of December 31, 2018 and 2017, respectively</t>
  </si>
  <si>
    <t>Accumulated other comprehensive (loss) income</t>
  </si>
  <si>
    <t>Accumulated deficit</t>
  </si>
  <si>
    <t>Operating lease net</t>
  </si>
  <si>
    <t xml:space="preserve">Consolidated Balance Sheets - USD ($) </t>
  </si>
  <si>
    <t>D&amp;A</t>
  </si>
  <si>
    <t>% of CapEx</t>
  </si>
  <si>
    <t>CapEx</t>
  </si>
  <si>
    <t>% of sales</t>
  </si>
  <si>
    <t>Changes in NWC</t>
  </si>
  <si>
    <t>Revenue</t>
  </si>
  <si>
    <t>% growth</t>
  </si>
  <si>
    <t>EBIAT</t>
  </si>
  <si>
    <t>Change in NWC</t>
  </si>
  <si>
    <t>Adjustments to reconcile net income to net cash provided by operating activities:</t>
  </si>
  <si>
    <t>Foreign currency transaction net unrealized loss (gain)</t>
  </si>
  <si>
    <t>Digital assets loss (gain), net</t>
  </si>
  <si>
    <t>Purchases of investments</t>
  </si>
  <si>
    <t>Proceeds from maturities of investments</t>
  </si>
  <si>
    <t>Proceeds from issuances of debt</t>
  </si>
  <si>
    <t>Supplemental Cash Flow Information [Abstract]</t>
  </si>
  <si>
    <t>Key statements by prof. Damodaran</t>
  </si>
  <si>
    <t>Viewed Tesla only as a automobile company which led prof Damodaran to calculate operating margins more suited for manufacturing company.</t>
  </si>
  <si>
    <t>Now Prof. Damodaran states that Tesla is both an automobile and an electronic product, with software becoming an intergral part.</t>
  </si>
  <si>
    <t>Automobile companies always needed hude capital investments for expansion. How ever Tesla is different from conventional automobile industry as</t>
  </si>
  <si>
    <t>the company was able to generate its growth with far less money invested in plant and more in technology and R&amp;D.</t>
  </si>
  <si>
    <t>Unlevered FCF</t>
  </si>
  <si>
    <t>PV of FCF</t>
  </si>
  <si>
    <t>Terminal Value</t>
  </si>
  <si>
    <t>PV of Terminal Value</t>
  </si>
  <si>
    <t>Enterprise value</t>
  </si>
  <si>
    <t>(-) Debt</t>
  </si>
  <si>
    <t>(+)Cash</t>
  </si>
  <si>
    <t>Equity Value</t>
  </si>
  <si>
    <t>Diluted Share Count</t>
  </si>
  <si>
    <t>Implied Share Price</t>
  </si>
  <si>
    <t>Ticker</t>
  </si>
  <si>
    <t>Date</t>
  </si>
  <si>
    <t>TSLA</t>
  </si>
  <si>
    <t xml:space="preserve">Notes - Annual Report 2022 </t>
  </si>
  <si>
    <t>Tesla aims in accelerating the cost reduction roadmap and driving towards higher production rates</t>
  </si>
  <si>
    <t>Energy Storage</t>
  </si>
  <si>
    <t>Energy storage deployments increased by 152% YoY in Q4 to 2.5 GWh, for a total deployment of 6.5 GWh in 2022</t>
  </si>
  <si>
    <t>Demand for our storage products remains in excess of our ability to supply</t>
  </si>
  <si>
    <t>We are in the process of ramping production at our dedicated 40 GWh Megapack factory in Lathrop, California to address the growing demand</t>
  </si>
  <si>
    <t>Solar</t>
  </si>
  <si>
    <t>Despite supply chain challenges, we deployed 348 MW of solar in 2022, the highest deployment since 2017</t>
  </si>
  <si>
    <t>Our solar installation team continues to improve installation efficiency, enabling higher volumes and stronger economics.</t>
  </si>
  <si>
    <t>Services and Other</t>
  </si>
  <si>
    <t>Both revenue and gross profit from Services and Other reached an all-time high in 2022.</t>
  </si>
  <si>
    <t>Much of the profit in 2022 was driven by used cars and transactions in support of a growing Tesla fleet, such as part sales, paid supercharging and others.</t>
  </si>
  <si>
    <t>Assumptions</t>
  </si>
  <si>
    <t>Switches</t>
  </si>
  <si>
    <t>WACC</t>
  </si>
  <si>
    <t>TGR</t>
  </si>
  <si>
    <t>Conservative</t>
  </si>
  <si>
    <t>Revenue 2024</t>
  </si>
  <si>
    <t>Revenue 2028</t>
  </si>
  <si>
    <t>EBIT 2024</t>
  </si>
  <si>
    <t>Normal</t>
  </si>
  <si>
    <t>EBIT 2028</t>
  </si>
  <si>
    <t>Optimistic</t>
  </si>
  <si>
    <t>% of total revenue</t>
  </si>
  <si>
    <t>Revenue '23,'24,'25</t>
  </si>
  <si>
    <t>Revenue '26,'27,'28</t>
  </si>
  <si>
    <t>EBIT '26,'27,'28</t>
  </si>
  <si>
    <t>Work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</si>
</sst>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%"/>
    <numFmt numFmtId="165" formatCode="_(&quot;$ &quot;#,##0_);_(&quot;$ &quot;\(#,##0\)"/>
    <numFmt numFmtId="166" formatCode="_(&quot;$ &quot;#,##0.00_);_(&quot;$ &quot;\(#,##0.00\)"/>
    <numFmt numFmtId="167" formatCode="0_);\(0\)"/>
    <numFmt numFmtId="168" formatCode="#,##0.0"/>
    <numFmt numFmtId="169" formatCode="0.000%"/>
    <numFmt numFmtId="170" formatCode="0.0"/>
    <numFmt numFmtId="171" formatCode="0.000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3" fontId="0" fillId="2" borderId="0" xfId="0" applyNumberFormat="1" applyFill="1" applyAlignment="1">
      <alignment horizontal="center"/>
    </xf>
    <xf numFmtId="164" fontId="0" fillId="2" borderId="0" xfId="1" applyNumberFormat="1" applyFont="1" applyFill="1" applyAlignment="1">
      <alignment horizontal="center"/>
    </xf>
    <xf numFmtId="10" fontId="0" fillId="2" borderId="0" xfId="1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165" fontId="6" fillId="0" borderId="0" xfId="0" applyNumberFormat="1" applyFont="1" applyAlignment="1">
      <alignment horizontal="right" vertical="top"/>
    </xf>
    <xf numFmtId="37" fontId="6" fillId="0" borderId="0" xfId="0" applyNumberFormat="1" applyFont="1" applyAlignment="1">
      <alignment horizontal="right" vertical="top"/>
    </xf>
    <xf numFmtId="166" fontId="6" fillId="0" borderId="0" xfId="0" applyNumberFormat="1" applyFont="1" applyAlignment="1">
      <alignment horizontal="right" vertical="top"/>
    </xf>
    <xf numFmtId="0" fontId="0" fillId="2" borderId="2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4" borderId="0" xfId="0" applyFill="1"/>
    <xf numFmtId="0" fontId="6" fillId="4" borderId="0" xfId="0" applyFont="1" applyFill="1" applyAlignment="1">
      <alignment horizontal="center" vertical="center" wrapText="1"/>
    </xf>
    <xf numFmtId="165" fontId="6" fillId="4" borderId="0" xfId="0" applyNumberFormat="1" applyFont="1" applyFill="1" applyAlignment="1">
      <alignment horizontal="right" vertical="top"/>
    </xf>
    <xf numFmtId="37" fontId="6" fillId="4" borderId="0" xfId="0" applyNumberFormat="1" applyFont="1" applyFill="1" applyAlignment="1">
      <alignment horizontal="right" vertical="top"/>
    </xf>
    <xf numFmtId="166" fontId="6" fillId="4" borderId="0" xfId="0" applyNumberFormat="1" applyFont="1" applyFill="1" applyAlignment="1">
      <alignment horizontal="right" vertical="top"/>
    </xf>
    <xf numFmtId="0" fontId="7" fillId="2" borderId="0" xfId="0" applyFont="1" applyFill="1" applyAlignment="1">
      <alignment horizontal="center"/>
    </xf>
    <xf numFmtId="3" fontId="7" fillId="2" borderId="0" xfId="0" applyNumberFormat="1" applyFont="1" applyFill="1" applyAlignment="1">
      <alignment horizontal="center"/>
    </xf>
    <xf numFmtId="164" fontId="7" fillId="2" borderId="0" xfId="1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3" fontId="8" fillId="2" borderId="0" xfId="0" applyNumberFormat="1" applyFont="1" applyFill="1" applyAlignment="1">
      <alignment horizontal="center"/>
    </xf>
    <xf numFmtId="0" fontId="0" fillId="5" borderId="3" xfId="0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3" fontId="7" fillId="2" borderId="0" xfId="1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3" fontId="9" fillId="2" borderId="2" xfId="1" applyNumberFormat="1" applyFont="1" applyFill="1" applyBorder="1" applyAlignment="1">
      <alignment horizontal="center"/>
    </xf>
    <xf numFmtId="3" fontId="11" fillId="2" borderId="0" xfId="1" applyNumberFormat="1" applyFont="1" applyFill="1" applyAlignment="1">
      <alignment horizontal="center"/>
    </xf>
    <xf numFmtId="37" fontId="5" fillId="0" borderId="0" xfId="0" applyNumberFormat="1" applyFont="1" applyAlignment="1">
      <alignment horizontal="right" vertical="top"/>
    </xf>
    <xf numFmtId="37" fontId="0" fillId="2" borderId="0" xfId="0" applyNumberFormat="1" applyFill="1" applyAlignment="1">
      <alignment horizontal="center"/>
    </xf>
    <xf numFmtId="9" fontId="0" fillId="2" borderId="0" xfId="1" applyFont="1" applyFill="1" applyAlignment="1">
      <alignment horizontal="center"/>
    </xf>
    <xf numFmtId="0" fontId="0" fillId="7" borderId="4" xfId="0" applyFill="1" applyBorder="1" applyAlignment="1">
      <alignment horizontal="center"/>
    </xf>
    <xf numFmtId="37" fontId="0" fillId="7" borderId="2" xfId="0" applyNumberFormat="1" applyFill="1" applyBorder="1" applyAlignment="1">
      <alignment horizontal="center"/>
    </xf>
    <xf numFmtId="37" fontId="0" fillId="7" borderId="12" xfId="0" applyNumberForma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37" fontId="3" fillId="8" borderId="2" xfId="0" applyNumberFormat="1" applyFont="1" applyFill="1" applyBorder="1" applyAlignment="1">
      <alignment horizontal="center"/>
    </xf>
    <xf numFmtId="37" fontId="3" fillId="8" borderId="12" xfId="0" applyNumberFormat="1" applyFont="1" applyFill="1" applyBorder="1" applyAlignment="1">
      <alignment horizontal="center"/>
    </xf>
    <xf numFmtId="0" fontId="7" fillId="8" borderId="9" xfId="0" applyFont="1" applyFill="1" applyBorder="1" applyAlignment="1">
      <alignment horizontal="center"/>
    </xf>
    <xf numFmtId="9" fontId="7" fillId="8" borderId="1" xfId="1" applyFont="1" applyFill="1" applyBorder="1" applyAlignment="1">
      <alignment horizontal="center"/>
    </xf>
    <xf numFmtId="9" fontId="7" fillId="8" borderId="13" xfId="1" applyFont="1" applyFill="1" applyBorder="1" applyAlignment="1">
      <alignment horizontal="center"/>
    </xf>
    <xf numFmtId="167" fontId="10" fillId="8" borderId="2" xfId="0" applyNumberFormat="1" applyFont="1" applyFill="1" applyBorder="1" applyAlignment="1">
      <alignment horizontal="center"/>
    </xf>
    <xf numFmtId="37" fontId="10" fillId="8" borderId="2" xfId="0" applyNumberFormat="1" applyFont="1" applyFill="1" applyBorder="1" applyAlignment="1">
      <alignment horizontal="center"/>
    </xf>
    <xf numFmtId="37" fontId="8" fillId="8" borderId="2" xfId="0" applyNumberFormat="1" applyFont="1" applyFill="1" applyBorder="1" applyAlignment="1">
      <alignment horizontal="center"/>
    </xf>
    <xf numFmtId="37" fontId="8" fillId="8" borderId="12" xfId="0" applyNumberFormat="1" applyFont="1" applyFill="1" applyBorder="1" applyAlignment="1">
      <alignment horizontal="center"/>
    </xf>
    <xf numFmtId="0" fontId="7" fillId="7" borderId="9" xfId="0" applyFont="1" applyFill="1" applyBorder="1" applyAlignment="1">
      <alignment horizontal="center"/>
    </xf>
    <xf numFmtId="9" fontId="7" fillId="7" borderId="1" xfId="1" applyFont="1" applyFill="1" applyBorder="1" applyAlignment="1">
      <alignment horizontal="center"/>
    </xf>
    <xf numFmtId="9" fontId="7" fillId="7" borderId="13" xfId="1" applyFont="1" applyFill="1" applyBorder="1" applyAlignment="1">
      <alignment horizontal="center"/>
    </xf>
    <xf numFmtId="0" fontId="5" fillId="8" borderId="0" xfId="0" applyFont="1" applyFill="1" applyAlignment="1">
      <alignment vertical="top" wrapText="1"/>
    </xf>
    <xf numFmtId="37" fontId="5" fillId="8" borderId="0" xfId="0" applyNumberFormat="1" applyFont="1" applyFill="1" applyAlignment="1">
      <alignment horizontal="right" vertical="top"/>
    </xf>
    <xf numFmtId="37" fontId="10" fillId="2" borderId="0" xfId="0" applyNumberFormat="1" applyFont="1" applyFill="1" applyAlignment="1">
      <alignment horizontal="center"/>
    </xf>
    <xf numFmtId="37" fontId="8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37" fontId="0" fillId="0" borderId="0" xfId="0" applyNumberFormat="1"/>
    <xf numFmtId="167" fontId="0" fillId="2" borderId="0" xfId="0" applyNumberFormat="1" applyFill="1" applyAlignment="1">
      <alignment horizontal="center"/>
    </xf>
    <xf numFmtId="0" fontId="3" fillId="6" borderId="14" xfId="0" applyFont="1" applyFill="1" applyBorder="1" applyAlignment="1">
      <alignment horizontal="center"/>
    </xf>
    <xf numFmtId="168" fontId="0" fillId="2" borderId="0" xfId="0" applyNumberFormat="1" applyFill="1" applyAlignment="1">
      <alignment horizontal="center"/>
    </xf>
    <xf numFmtId="3" fontId="12" fillId="2" borderId="0" xfId="0" applyNumberFormat="1" applyFont="1" applyFill="1" applyAlignment="1">
      <alignment horizontal="center"/>
    </xf>
    <xf numFmtId="9" fontId="0" fillId="2" borderId="0" xfId="0" applyNumberFormat="1" applyFill="1" applyAlignment="1">
      <alignment horizontal="center"/>
    </xf>
    <xf numFmtId="37" fontId="12" fillId="2" borderId="0" xfId="0" applyNumberFormat="1" applyFont="1" applyFill="1" applyAlignment="1">
      <alignment horizontal="center"/>
    </xf>
    <xf numFmtId="167" fontId="12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37" fontId="0" fillId="6" borderId="15" xfId="0" applyNumberFormat="1" applyFill="1" applyBorder="1" applyAlignment="1">
      <alignment horizontal="center"/>
    </xf>
    <xf numFmtId="0" fontId="0" fillId="9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7" borderId="3" xfId="0" applyFill="1" applyBorder="1" applyAlignment="1">
      <alignment horizontal="center"/>
    </xf>
    <xf numFmtId="14" fontId="0" fillId="7" borderId="3" xfId="0" applyNumberFormat="1" applyFill="1" applyBorder="1" applyAlignment="1">
      <alignment horizontal="center"/>
    </xf>
    <xf numFmtId="9" fontId="9" fillId="2" borderId="2" xfId="1" applyFont="1" applyFill="1" applyBorder="1" applyAlignment="1">
      <alignment horizontal="center"/>
    </xf>
    <xf numFmtId="9" fontId="13" fillId="2" borderId="0" xfId="1" applyFont="1" applyFill="1" applyAlignment="1">
      <alignment horizontal="center"/>
    </xf>
    <xf numFmtId="0" fontId="3" fillId="2" borderId="0" xfId="0" applyFont="1" applyFill="1"/>
    <xf numFmtId="9" fontId="0" fillId="5" borderId="3" xfId="0" applyNumberForma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3" fillId="2" borderId="0" xfId="0" applyNumberFormat="1" applyFont="1" applyFill="1" applyAlignment="1">
      <alignment horizontal="center"/>
    </xf>
    <xf numFmtId="10" fontId="0" fillId="2" borderId="0" xfId="1" applyNumberFormat="1" applyFont="1" applyFill="1" applyBorder="1" applyAlignment="1">
      <alignment horizontal="center"/>
    </xf>
    <xf numFmtId="0" fontId="2" fillId="10" borderId="0" xfId="0" applyFont="1" applyFill="1"/>
    <xf numFmtId="0" fontId="0" fillId="10" borderId="0" xfId="0" applyFill="1"/>
    <xf numFmtId="0" fontId="14" fillId="2" borderId="0" xfId="0" applyFont="1" applyFill="1"/>
    <xf numFmtId="0" fontId="15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15" fillId="2" borderId="0" xfId="0" applyFont="1" applyFill="1" applyAlignment="1">
      <alignment horizontal="left"/>
    </xf>
    <xf numFmtId="3" fontId="0" fillId="2" borderId="0" xfId="0" applyNumberFormat="1" applyFill="1" applyAlignment="1">
      <alignment horizontal="left"/>
    </xf>
    <xf numFmtId="0" fontId="2" fillId="2" borderId="0" xfId="0" applyFont="1" applyFill="1" applyAlignment="1">
      <alignment horizontal="left"/>
    </xf>
    <xf numFmtId="164" fontId="0" fillId="5" borderId="3" xfId="0" applyNumberFormat="1" applyFill="1" applyBorder="1" applyAlignment="1">
      <alignment horizontal="center"/>
    </xf>
    <xf numFmtId="9" fontId="16" fillId="5" borderId="3" xfId="1" applyFont="1" applyFill="1" applyBorder="1" applyAlignment="1">
      <alignment horizontal="center"/>
    </xf>
    <xf numFmtId="9" fontId="16" fillId="5" borderId="8" xfId="0" applyNumberFormat="1" applyFont="1" applyFill="1" applyBorder="1" applyAlignment="1">
      <alignment horizontal="center"/>
    </xf>
    <xf numFmtId="9" fontId="7" fillId="2" borderId="0" xfId="1" applyFont="1" applyFill="1" applyAlignment="1">
      <alignment horizontal="center"/>
    </xf>
    <xf numFmtId="9" fontId="7" fillId="2" borderId="2" xfId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10" fontId="0" fillId="7" borderId="3" xfId="0" applyNumberFormat="1" applyFill="1" applyBorder="1" applyAlignment="1">
      <alignment horizontal="center"/>
    </xf>
    <xf numFmtId="164" fontId="0" fillId="5" borderId="3" xfId="1" applyNumberFormat="1" applyFont="1" applyFill="1" applyBorder="1" applyAlignment="1">
      <alignment horizontal="center"/>
    </xf>
    <xf numFmtId="10" fontId="0" fillId="5" borderId="5" xfId="0" applyNumberFormat="1" applyFill="1" applyBorder="1" applyAlignment="1">
      <alignment horizontal="center"/>
    </xf>
    <xf numFmtId="164" fontId="0" fillId="5" borderId="5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4" fontId="0" fillId="5" borderId="8" xfId="0" applyNumberFormat="1" applyFill="1" applyBorder="1" applyAlignment="1">
      <alignment horizontal="center"/>
    </xf>
    <xf numFmtId="164" fontId="0" fillId="5" borderId="10" xfId="0" applyNumberFormat="1" applyFill="1" applyBorder="1" applyAlignment="1">
      <alignment horizontal="center"/>
    </xf>
    <xf numFmtId="164" fontId="0" fillId="5" borderId="11" xfId="0" applyNumberFormat="1" applyFill="1" applyBorder="1" applyAlignment="1">
      <alignment horizontal="center"/>
    </xf>
    <xf numFmtId="10" fontId="0" fillId="5" borderId="5" xfId="1" applyNumberFormat="1" applyFont="1" applyFill="1" applyBorder="1" applyAlignment="1">
      <alignment horizontal="center"/>
    </xf>
    <xf numFmtId="10" fontId="0" fillId="5" borderId="3" xfId="0" applyNumberFormat="1" applyFill="1" applyBorder="1" applyAlignment="1">
      <alignment horizontal="center"/>
    </xf>
    <xf numFmtId="10" fontId="0" fillId="5" borderId="8" xfId="0" applyNumberFormat="1" applyFill="1" applyBorder="1" applyAlignment="1">
      <alignment horizontal="center"/>
    </xf>
    <xf numFmtId="10" fontId="0" fillId="5" borderId="10" xfId="0" applyNumberFormat="1" applyFill="1" applyBorder="1" applyAlignment="1">
      <alignment horizontal="center"/>
    </xf>
    <xf numFmtId="169" fontId="0" fillId="5" borderId="3" xfId="0" applyNumberFormat="1" applyFill="1" applyBorder="1" applyAlignment="1">
      <alignment horizontal="center"/>
    </xf>
    <xf numFmtId="9" fontId="0" fillId="7" borderId="3" xfId="0" applyNumberFormat="1" applyFill="1" applyBorder="1" applyAlignment="1">
      <alignment horizontal="center"/>
    </xf>
    <xf numFmtId="170" fontId="0" fillId="2" borderId="0" xfId="0" applyNumberFormat="1" applyFill="1" applyAlignment="1">
      <alignment horizontal="center"/>
    </xf>
    <xf numFmtId="3" fontId="0" fillId="6" borderId="15" xfId="0" applyNumberFormat="1" applyFill="1" applyBorder="1" applyAlignment="1">
      <alignment horizontal="center"/>
    </xf>
    <xf numFmtId="171" fontId="0" fillId="5" borderId="3" xfId="0" applyNumberFormat="1" applyFill="1" applyBorder="1" applyAlignment="1">
      <alignment horizontal="center"/>
    </xf>
    <xf numFmtId="169" fontId="0" fillId="11" borderId="0" xfId="0" applyNumberFormat="1" applyFill="1" applyAlignment="1">
      <alignment horizontal="center"/>
    </xf>
    <xf numFmtId="164" fontId="0" fillId="7" borderId="3" xfId="1" applyNumberFormat="1" applyFont="1" applyFill="1" applyBorder="1" applyAlignment="1">
      <alignment horizontal="center"/>
    </xf>
    <xf numFmtId="3" fontId="0" fillId="9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" borderId="0" xfId="0" applyFill="1" applyAlignment="1"/>
    <xf numFmtId="0" fontId="3" fillId="1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D3A7-F4A7-4C66-8255-A4D7F7AA2273}">
  <dimension ref="B13:C52"/>
  <sheetViews>
    <sheetView topLeftCell="A6" workbookViewId="0">
      <selection activeCell="H21" sqref="H21"/>
    </sheetView>
  </sheetViews>
  <sheetFormatPr defaultRowHeight="14.4" x14ac:dyDescent="0.3"/>
  <cols>
    <col min="1" max="16384" width="8.88671875" style="1"/>
  </cols>
  <sheetData>
    <row r="13" spans="2:3" x14ac:dyDescent="0.3">
      <c r="B13" s="87" t="s">
        <v>265</v>
      </c>
    </row>
    <row r="15" spans="2:3" x14ac:dyDescent="0.3">
      <c r="C15" s="1" t="s">
        <v>266</v>
      </c>
    </row>
    <row r="17" spans="2:3" x14ac:dyDescent="0.3">
      <c r="B17" s="87" t="s">
        <v>267</v>
      </c>
    </row>
    <row r="18" spans="2:3" x14ac:dyDescent="0.3">
      <c r="C18" s="1" t="s">
        <v>268</v>
      </c>
    </row>
    <row r="19" spans="2:3" x14ac:dyDescent="0.3">
      <c r="C19" s="1" t="s">
        <v>269</v>
      </c>
    </row>
    <row r="20" spans="2:3" x14ac:dyDescent="0.3">
      <c r="C20" s="1" t="s">
        <v>270</v>
      </c>
    </row>
    <row r="21" spans="2:3" x14ac:dyDescent="0.3">
      <c r="B21" s="87" t="s">
        <v>271</v>
      </c>
    </row>
    <row r="22" spans="2:3" x14ac:dyDescent="0.3">
      <c r="C22" s="1" t="s">
        <v>272</v>
      </c>
    </row>
    <row r="23" spans="2:3" x14ac:dyDescent="0.3">
      <c r="C23" s="1" t="s">
        <v>273</v>
      </c>
    </row>
    <row r="25" spans="2:3" x14ac:dyDescent="0.3">
      <c r="B25" s="87" t="s">
        <v>274</v>
      </c>
    </row>
    <row r="26" spans="2:3" x14ac:dyDescent="0.3">
      <c r="C26" s="1" t="s">
        <v>275</v>
      </c>
    </row>
    <row r="27" spans="2:3" x14ac:dyDescent="0.3">
      <c r="C27" s="1" t="s">
        <v>276</v>
      </c>
    </row>
    <row r="46" spans="2:3" x14ac:dyDescent="0.3">
      <c r="B46" s="1" t="s">
        <v>247</v>
      </c>
    </row>
    <row r="48" spans="2:3" x14ac:dyDescent="0.3">
      <c r="C48" s="1" t="s">
        <v>248</v>
      </c>
    </row>
    <row r="49" spans="3:3" x14ac:dyDescent="0.3">
      <c r="C49" s="1" t="s">
        <v>249</v>
      </c>
    </row>
    <row r="51" spans="3:3" x14ac:dyDescent="0.3">
      <c r="C51" s="1" t="s">
        <v>250</v>
      </c>
    </row>
    <row r="52" spans="3:3" x14ac:dyDescent="0.3">
      <c r="C52" s="1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2B8B-9D5C-4A29-A3D9-2C3C1B6C6214}">
  <dimension ref="A2:AG254"/>
  <sheetViews>
    <sheetView tabSelected="1" workbookViewId="0">
      <selection activeCell="I3" sqref="I3"/>
    </sheetView>
  </sheetViews>
  <sheetFormatPr defaultRowHeight="14.4" x14ac:dyDescent="0.3"/>
  <cols>
    <col min="1" max="1" width="3" style="1" customWidth="1"/>
    <col min="2" max="2" width="26.109375" style="1" customWidth="1"/>
    <col min="3" max="3" width="11" style="1" customWidth="1"/>
    <col min="4" max="4" width="12.21875" style="1" customWidth="1"/>
    <col min="5" max="5" width="16.109375" style="1" customWidth="1"/>
    <col min="6" max="6" width="11.33203125" style="1" customWidth="1"/>
    <col min="7" max="7" width="16.21875" style="1" customWidth="1"/>
    <col min="8" max="8" width="13.109375" style="1" customWidth="1"/>
    <col min="9" max="9" width="11" style="1" customWidth="1"/>
    <col min="10" max="10" width="11.33203125" style="1" customWidth="1"/>
    <col min="11" max="11" width="16.44140625" style="1" customWidth="1"/>
    <col min="12" max="12" width="12" style="1" customWidth="1"/>
    <col min="13" max="13" width="11.44140625" style="1" customWidth="1"/>
    <col min="14" max="14" width="11.88671875" style="1" customWidth="1"/>
    <col min="15" max="16384" width="8.88671875" style="1"/>
  </cols>
  <sheetData>
    <row r="2" spans="1:33" x14ac:dyDescent="0.3">
      <c r="A2" s="128" t="s">
        <v>0</v>
      </c>
      <c r="B2" s="128"/>
    </row>
    <row r="3" spans="1:33" ht="15" thickBot="1" x14ac:dyDescent="0.35">
      <c r="A3" s="129"/>
      <c r="B3" s="129"/>
      <c r="E3" s="133"/>
      <c r="F3" s="133"/>
      <c r="G3" s="133"/>
      <c r="H3" s="133"/>
    </row>
    <row r="4" spans="1:33" ht="17.399999999999999" x14ac:dyDescent="0.3">
      <c r="A4" s="3"/>
      <c r="B4" s="3"/>
      <c r="E4" s="133"/>
      <c r="F4" s="133"/>
      <c r="G4" s="134" t="s">
        <v>292</v>
      </c>
      <c r="H4" s="133"/>
    </row>
    <row r="5" spans="1:33" ht="17.399999999999999" x14ac:dyDescent="0.3">
      <c r="A5" s="3"/>
      <c r="B5" s="2" t="s">
        <v>262</v>
      </c>
      <c r="C5" s="83" t="s">
        <v>264</v>
      </c>
      <c r="E5" s="133"/>
      <c r="F5" s="133"/>
      <c r="G5" s="133"/>
      <c r="H5" s="133"/>
    </row>
    <row r="6" spans="1:33" ht="17.399999999999999" x14ac:dyDescent="0.3">
      <c r="A6" s="3"/>
      <c r="B6" s="2" t="s">
        <v>263</v>
      </c>
      <c r="C6" s="84">
        <v>44967</v>
      </c>
    </row>
    <row r="7" spans="1:33" ht="17.399999999999999" x14ac:dyDescent="0.3">
      <c r="A7" s="3"/>
      <c r="B7" s="2"/>
      <c r="C7" s="82"/>
    </row>
    <row r="8" spans="1:33" x14ac:dyDescent="0.3">
      <c r="B8" s="93" t="s">
        <v>277</v>
      </c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</row>
    <row r="9" spans="1:33" x14ac:dyDescent="0.3">
      <c r="B9" s="97" t="s">
        <v>278</v>
      </c>
      <c r="E9" s="95" t="s">
        <v>281</v>
      </c>
      <c r="H9" s="95" t="s">
        <v>285</v>
      </c>
      <c r="K9" s="95" t="s">
        <v>287</v>
      </c>
    </row>
    <row r="10" spans="1:33" x14ac:dyDescent="0.3">
      <c r="B10" s="2" t="s">
        <v>236</v>
      </c>
      <c r="C10" s="83">
        <v>2</v>
      </c>
      <c r="D10" s="2"/>
      <c r="E10" s="98" t="s">
        <v>289</v>
      </c>
      <c r="F10" s="108">
        <v>-1.4999999999999999E-2</v>
      </c>
      <c r="G10" s="2"/>
      <c r="H10" s="2"/>
      <c r="I10" s="2"/>
      <c r="J10" s="2"/>
      <c r="K10" s="98" t="s">
        <v>289</v>
      </c>
      <c r="L10" s="108">
        <v>3.5000000000000003E-2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16.2" customHeight="1" x14ac:dyDescent="0.3">
      <c r="B11" s="96" t="s">
        <v>80</v>
      </c>
      <c r="C11" s="83">
        <v>2</v>
      </c>
      <c r="D11" s="89"/>
      <c r="E11" s="99" t="s">
        <v>290</v>
      </c>
      <c r="F11" s="108">
        <v>-2.5000000000000001E-2</v>
      </c>
      <c r="G11" s="89"/>
      <c r="H11" s="99" t="s">
        <v>282</v>
      </c>
      <c r="I11" s="83"/>
      <c r="J11" s="89"/>
      <c r="K11" s="99" t="s">
        <v>283</v>
      </c>
      <c r="L11" s="108">
        <v>4.4999999999999998E-2</v>
      </c>
      <c r="M11" s="89"/>
      <c r="N11" s="8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16.2" customHeight="1" x14ac:dyDescent="0.3">
      <c r="B12" s="96" t="s">
        <v>279</v>
      </c>
      <c r="C12" s="83">
        <v>2</v>
      </c>
      <c r="D12" s="89"/>
      <c r="E12" s="99" t="s">
        <v>284</v>
      </c>
      <c r="F12" s="108">
        <v>-0.01</v>
      </c>
      <c r="G12" s="89"/>
      <c r="H12" s="101"/>
      <c r="I12" s="89"/>
      <c r="J12" s="89"/>
      <c r="K12" s="99" t="s">
        <v>284</v>
      </c>
      <c r="L12" s="108">
        <v>1.4999999999999999E-2</v>
      </c>
      <c r="M12" s="89"/>
      <c r="N12" s="8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6.2" customHeight="1" x14ac:dyDescent="0.3">
      <c r="B13" s="96" t="s">
        <v>280</v>
      </c>
      <c r="C13" s="83">
        <v>2</v>
      </c>
      <c r="D13" s="6"/>
      <c r="E13" s="100" t="s">
        <v>291</v>
      </c>
      <c r="F13" s="108">
        <v>-0.02</v>
      </c>
      <c r="G13" s="6"/>
      <c r="H13" s="100" t="s">
        <v>286</v>
      </c>
      <c r="I13" s="84"/>
      <c r="J13" s="90"/>
      <c r="K13" s="100" t="s">
        <v>291</v>
      </c>
      <c r="L13" s="108">
        <v>2.5000000000000001E-2</v>
      </c>
      <c r="M13" s="90"/>
      <c r="N13" s="90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3">
      <c r="B14" s="2"/>
      <c r="C14" s="6"/>
      <c r="D14" s="6"/>
      <c r="E14" s="100" t="s">
        <v>279</v>
      </c>
      <c r="F14" s="108">
        <f>I14+0.5%</f>
        <v>0.12529999999999999</v>
      </c>
      <c r="G14" s="6"/>
      <c r="H14" s="100" t="s">
        <v>279</v>
      </c>
      <c r="I14" s="108">
        <v>0.1203</v>
      </c>
      <c r="J14" s="6"/>
      <c r="K14" s="100" t="s">
        <v>279</v>
      </c>
      <c r="L14" s="126">
        <f>I14-1%</f>
        <v>0.11030000000000001</v>
      </c>
      <c r="M14" s="6"/>
      <c r="N14" s="6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3">
      <c r="B15" s="2" t="s">
        <v>279</v>
      </c>
      <c r="C15" s="108">
        <f>CHOOSE(C12,F14,I14,L14)</f>
        <v>0.1203</v>
      </c>
      <c r="D15" s="91"/>
      <c r="E15" s="100" t="s">
        <v>280</v>
      </c>
      <c r="F15" s="121">
        <v>0.02</v>
      </c>
      <c r="G15" s="91"/>
      <c r="H15" s="100" t="s">
        <v>280</v>
      </c>
      <c r="I15" s="108">
        <v>2.5000000000000001E-2</v>
      </c>
      <c r="J15" s="91"/>
      <c r="K15" s="100" t="s">
        <v>280</v>
      </c>
      <c r="L15" s="121">
        <v>0.03</v>
      </c>
      <c r="M15" s="91"/>
      <c r="N15" s="9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3">
      <c r="B16" s="25" t="s">
        <v>280</v>
      </c>
      <c r="C16" s="108">
        <f>CHOOSE(C13,F15,I15,L15)</f>
        <v>2.5000000000000001E-2</v>
      </c>
      <c r="D16" s="92"/>
      <c r="E16" s="92"/>
      <c r="F16" s="92"/>
      <c r="G16" s="92"/>
      <c r="H16" s="92"/>
      <c r="I16" s="6"/>
      <c r="J16" s="6"/>
      <c r="M16" s="6"/>
      <c r="N16" s="6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2:33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2:33" x14ac:dyDescent="0.3">
      <c r="B18" s="4" t="s">
        <v>81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5</v>
      </c>
      <c r="H18" s="4" t="s">
        <v>6</v>
      </c>
      <c r="I18" s="4">
        <v>2023</v>
      </c>
      <c r="J18" s="4">
        <v>2024</v>
      </c>
      <c r="K18" s="4">
        <v>2025</v>
      </c>
      <c r="L18" s="4">
        <v>2026</v>
      </c>
      <c r="M18" s="4">
        <v>2027</v>
      </c>
      <c r="N18" s="4">
        <v>2028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2:3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2:33" x14ac:dyDescent="0.3">
      <c r="B20" s="2" t="s">
        <v>14</v>
      </c>
      <c r="C20" s="28">
        <v>9642</v>
      </c>
      <c r="D20" s="28">
        <v>18515</v>
      </c>
      <c r="E20" s="28">
        <v>20821</v>
      </c>
      <c r="F20" s="28">
        <v>27236</v>
      </c>
      <c r="G20" s="28">
        <v>47232</v>
      </c>
      <c r="H20" s="28">
        <v>71462</v>
      </c>
      <c r="I20" s="31">
        <f>H20*(1+I24)</f>
        <v>92900.6</v>
      </c>
      <c r="J20" s="31">
        <f>I20*(1+J24)</f>
        <v>121699.78600000001</v>
      </c>
      <c r="K20" s="31">
        <f>J20*(1+K24)</f>
        <v>154558.72822000002</v>
      </c>
      <c r="L20" s="31">
        <f t="shared" ref="L20:M20" si="0">K20*(1+L24)</f>
        <v>190107.23571060001</v>
      </c>
      <c r="M20" s="31">
        <f t="shared" si="0"/>
        <v>226227.610495614</v>
      </c>
      <c r="N20" s="31">
        <f>M20*(1+N24)</f>
        <v>260161.7520699561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2:33" x14ac:dyDescent="0.3">
      <c r="B21" s="25" t="s">
        <v>288</v>
      </c>
      <c r="C21" s="105">
        <f t="shared" ref="C21:H21" si="1">C20/C38</f>
        <v>0.81996768432689859</v>
      </c>
      <c r="D21" s="105">
        <f t="shared" si="1"/>
        <v>0.86272773868878427</v>
      </c>
      <c r="E21" s="105">
        <f t="shared" si="1"/>
        <v>0.847139718447392</v>
      </c>
      <c r="F21" s="105">
        <f t="shared" si="1"/>
        <v>0.86364789446981227</v>
      </c>
      <c r="G21" s="105">
        <f t="shared" si="1"/>
        <v>0.87754305780056852</v>
      </c>
      <c r="H21" s="105">
        <f t="shared" si="1"/>
        <v>0.8772433772802043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2:33" x14ac:dyDescent="0.3">
      <c r="B22" s="25" t="s">
        <v>15</v>
      </c>
      <c r="C22" s="27"/>
      <c r="D22" s="27">
        <f t="shared" ref="D22:H22" si="2">D20/C20-1</f>
        <v>0.92024476249740728</v>
      </c>
      <c r="E22" s="27">
        <f t="shared" si="2"/>
        <v>0.12454766405617068</v>
      </c>
      <c r="F22" s="27">
        <f>F20/E20-1</f>
        <v>0.30810239661879835</v>
      </c>
      <c r="G22" s="27">
        <f t="shared" si="2"/>
        <v>0.73417535614627694</v>
      </c>
      <c r="H22" s="27">
        <f t="shared" si="2"/>
        <v>0.51299966124661256</v>
      </c>
      <c r="I22" s="9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2:33" x14ac:dyDescent="0.3">
      <c r="B23" s="34" t="s">
        <v>71</v>
      </c>
      <c r="C23" s="18"/>
      <c r="D23" s="18"/>
      <c r="E23" s="18"/>
      <c r="F23" s="18"/>
      <c r="G23" s="18"/>
      <c r="H23" s="18"/>
      <c r="I23" s="88">
        <v>0.3</v>
      </c>
      <c r="J23" s="35"/>
      <c r="K23" s="35"/>
      <c r="L23" s="35"/>
      <c r="M23" s="35"/>
      <c r="N23" s="36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2:33" x14ac:dyDescent="0.3">
      <c r="B24" s="37" t="s">
        <v>73</v>
      </c>
      <c r="C24" s="6"/>
      <c r="D24" s="2"/>
      <c r="E24" s="2"/>
      <c r="F24" s="2"/>
      <c r="G24" s="2"/>
      <c r="H24" s="2"/>
      <c r="I24" s="88">
        <v>0.3</v>
      </c>
      <c r="J24" s="88">
        <v>0.31</v>
      </c>
      <c r="K24" s="103">
        <f>J24-($J$24-$N$24)/($N$18-$J$18)</f>
        <v>0.27</v>
      </c>
      <c r="L24" s="103">
        <f>K24-($J$24-$N$24)/($N$18-$J$18)</f>
        <v>0.23</v>
      </c>
      <c r="M24" s="103">
        <f>L24-($J$24-$N$24)/($N$18-$J$18)</f>
        <v>0.19</v>
      </c>
      <c r="N24" s="104">
        <v>0.15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2:33" x14ac:dyDescent="0.3">
      <c r="B25" s="39" t="s">
        <v>72</v>
      </c>
      <c r="C25" s="40"/>
      <c r="D25" s="10"/>
      <c r="E25" s="40"/>
      <c r="F25" s="40"/>
      <c r="G25" s="40"/>
      <c r="H25" s="40"/>
      <c r="I25" s="88">
        <v>0.3</v>
      </c>
      <c r="J25" s="41"/>
      <c r="K25" s="41"/>
      <c r="L25" s="41"/>
      <c r="M25" s="41"/>
      <c r="N25" s="4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2:33" x14ac:dyDescent="0.3">
      <c r="B26" s="2"/>
      <c r="C26" s="7"/>
      <c r="D26" s="7"/>
      <c r="E26" s="7"/>
      <c r="F26" s="7"/>
      <c r="G26" s="7"/>
      <c r="H26" s="7"/>
      <c r="I26" s="9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2:33" x14ac:dyDescent="0.3">
      <c r="B27" s="25" t="s">
        <v>75</v>
      </c>
      <c r="C27" s="44">
        <v>1116</v>
      </c>
      <c r="D27" s="44">
        <v>1555</v>
      </c>
      <c r="E27" s="44">
        <v>1531</v>
      </c>
      <c r="F27" s="44">
        <v>1994</v>
      </c>
      <c r="G27" s="44">
        <v>2789</v>
      </c>
      <c r="H27" s="44">
        <v>3909</v>
      </c>
      <c r="I27" s="6">
        <f>H27*(1+I28)</f>
        <v>9811.5899999999983</v>
      </c>
      <c r="J27" s="31">
        <v>10800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2:33" x14ac:dyDescent="0.3">
      <c r="B28" s="25" t="s">
        <v>15</v>
      </c>
      <c r="C28" s="44"/>
      <c r="D28" s="86">
        <f>D27/C27-1</f>
        <v>0.39336917562724016</v>
      </c>
      <c r="E28" s="86">
        <f t="shared" ref="E28:G28" si="3">E27/D27-1</f>
        <v>-1.5434083601286175E-2</v>
      </c>
      <c r="F28" s="86">
        <f t="shared" si="3"/>
        <v>0.30241672109732209</v>
      </c>
      <c r="G28" s="86">
        <f t="shared" si="3"/>
        <v>0.3986960882647943</v>
      </c>
      <c r="H28" s="86">
        <f>H27/G27-1</f>
        <v>0.40157762638938688</v>
      </c>
      <c r="I28" s="86">
        <v>1.51</v>
      </c>
      <c r="J28" s="7">
        <f>J27/I27-1</f>
        <v>0.10073902395024681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2:33" x14ac:dyDescent="0.3">
      <c r="B29" s="25" t="s">
        <v>76</v>
      </c>
      <c r="C29" s="32">
        <v>1001</v>
      </c>
      <c r="D29" s="32">
        <v>1391</v>
      </c>
      <c r="E29" s="32">
        <v>2226</v>
      </c>
      <c r="F29" s="32">
        <v>2306</v>
      </c>
      <c r="G29" s="32">
        <v>3802</v>
      </c>
      <c r="H29" s="32">
        <v>6091</v>
      </c>
      <c r="I29" s="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2:33" x14ac:dyDescent="0.3">
      <c r="B30" s="25" t="s">
        <v>15</v>
      </c>
      <c r="C30" s="32"/>
      <c r="D30" s="86">
        <f>D29/C29-1</f>
        <v>0.38961038961038952</v>
      </c>
      <c r="E30" s="86">
        <f t="shared" ref="E30:H30" si="4">E29/D29-1</f>
        <v>0.60028756290438534</v>
      </c>
      <c r="F30" s="86">
        <f t="shared" si="4"/>
        <v>3.5938903863432126E-2</v>
      </c>
      <c r="G30" s="86">
        <f t="shared" si="4"/>
        <v>0.64874241110147435</v>
      </c>
      <c r="H30" s="86">
        <f t="shared" si="4"/>
        <v>0.60205155181483438</v>
      </c>
      <c r="I30" s="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2:33" x14ac:dyDescent="0.3">
      <c r="B31" s="33" t="s">
        <v>77</v>
      </c>
      <c r="C31" s="43">
        <f>C27+C29</f>
        <v>2117</v>
      </c>
      <c r="D31" s="43">
        <f t="shared" ref="D31:H31" si="5">D27+D29</f>
        <v>2946</v>
      </c>
      <c r="E31" s="43">
        <f t="shared" si="5"/>
        <v>3757</v>
      </c>
      <c r="F31" s="43">
        <f t="shared" si="5"/>
        <v>4300</v>
      </c>
      <c r="G31" s="43">
        <f t="shared" si="5"/>
        <v>6591</v>
      </c>
      <c r="H31" s="43">
        <f t="shared" si="5"/>
        <v>10000</v>
      </c>
      <c r="I31" s="19">
        <v>20000</v>
      </c>
      <c r="J31" s="19">
        <v>25000</v>
      </c>
      <c r="K31" s="19">
        <v>28942</v>
      </c>
      <c r="L31" s="19">
        <v>28000</v>
      </c>
      <c r="M31" s="19">
        <v>32000</v>
      </c>
      <c r="N31" s="19">
        <v>34500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2:33" x14ac:dyDescent="0.3">
      <c r="B32" s="25" t="s">
        <v>15</v>
      </c>
      <c r="C32" s="43"/>
      <c r="D32" s="85">
        <f>D31/C31-1</f>
        <v>0.39159187529522921</v>
      </c>
      <c r="E32" s="85">
        <f t="shared" ref="E32:G32" si="6">E31/D31-1</f>
        <v>0.27528852681602167</v>
      </c>
      <c r="F32" s="85">
        <f t="shared" si="6"/>
        <v>0.1445302102741548</v>
      </c>
      <c r="G32" s="85">
        <f t="shared" si="6"/>
        <v>0.53279069767441856</v>
      </c>
      <c r="H32" s="85">
        <f>H31/G31-1</f>
        <v>0.51722045213169476</v>
      </c>
      <c r="I32" s="19"/>
      <c r="J32" s="19"/>
      <c r="K32" s="19"/>
      <c r="L32" s="19"/>
      <c r="M32" s="19"/>
      <c r="N32" s="1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2:33" x14ac:dyDescent="0.3">
      <c r="B33" s="25" t="s">
        <v>288</v>
      </c>
      <c r="C33" s="106">
        <f t="shared" ref="C33:H33" si="7">C31/C38</f>
        <v>0.18003231567310146</v>
      </c>
      <c r="D33" s="106">
        <f t="shared" si="7"/>
        <v>0.1372722613112157</v>
      </c>
      <c r="E33" s="106">
        <f t="shared" si="7"/>
        <v>0.15286028155260803</v>
      </c>
      <c r="F33" s="106">
        <f t="shared" si="7"/>
        <v>0.13635210553018773</v>
      </c>
      <c r="G33" s="106">
        <f t="shared" si="7"/>
        <v>0.12245694219943147</v>
      </c>
      <c r="H33" s="106">
        <f t="shared" si="7"/>
        <v>0.12275662271979573</v>
      </c>
      <c r="I33" s="19"/>
      <c r="J33" s="19"/>
      <c r="K33" s="19"/>
      <c r="L33" s="19"/>
      <c r="M33" s="19"/>
      <c r="N33" s="1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2:33" x14ac:dyDescent="0.3">
      <c r="B34" s="34" t="s">
        <v>71</v>
      </c>
      <c r="C34" s="18"/>
      <c r="D34" s="18"/>
      <c r="E34" s="18"/>
      <c r="F34" s="18"/>
      <c r="G34" s="18"/>
      <c r="H34" s="18"/>
      <c r="I34" s="35"/>
      <c r="J34" s="35"/>
      <c r="K34" s="35"/>
      <c r="L34" s="35"/>
      <c r="M34" s="35"/>
      <c r="N34" s="36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2:33" x14ac:dyDescent="0.3">
      <c r="B35" s="37" t="s">
        <v>73</v>
      </c>
      <c r="C35" s="6"/>
      <c r="D35" s="2"/>
      <c r="E35" s="2"/>
      <c r="F35" s="2"/>
      <c r="G35" s="47"/>
      <c r="H35" s="2"/>
      <c r="I35" s="30"/>
      <c r="J35" s="30"/>
      <c r="K35" s="30"/>
      <c r="L35" s="30"/>
      <c r="M35" s="30"/>
      <c r="N35" s="38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2:33" x14ac:dyDescent="0.3">
      <c r="B36" s="39" t="s">
        <v>72</v>
      </c>
      <c r="C36" s="40"/>
      <c r="D36" s="10"/>
      <c r="E36" s="40"/>
      <c r="F36" s="40"/>
      <c r="G36" s="40"/>
      <c r="H36" s="40"/>
      <c r="I36" s="41"/>
      <c r="J36" s="41"/>
      <c r="K36" s="41"/>
      <c r="L36" s="41"/>
      <c r="M36" s="41"/>
      <c r="N36" s="4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2:33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2:33" x14ac:dyDescent="0.3">
      <c r="B38" s="5" t="s">
        <v>16</v>
      </c>
      <c r="C38" s="29">
        <v>11759</v>
      </c>
      <c r="D38" s="29">
        <v>21461</v>
      </c>
      <c r="E38" s="29">
        <v>24578</v>
      </c>
      <c r="F38" s="29">
        <f>IS!D6</f>
        <v>31536</v>
      </c>
      <c r="G38" s="29">
        <f>IS!E6</f>
        <v>53823</v>
      </c>
      <c r="H38" s="29">
        <f>IS!F6</f>
        <v>81462</v>
      </c>
      <c r="I38" s="6"/>
      <c r="J38" s="6"/>
      <c r="K38" s="6"/>
      <c r="L38" s="6"/>
      <c r="M38" s="6"/>
      <c r="N38" s="6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2:33" x14ac:dyDescent="0.3">
      <c r="B39" s="25" t="s">
        <v>15</v>
      </c>
      <c r="C39" s="26"/>
      <c r="D39" s="27">
        <f>D38/C38-1</f>
        <v>0.8250701590271281</v>
      </c>
      <c r="E39" s="27">
        <f t="shared" ref="E39:H39" si="8">E38/D38-1</f>
        <v>0.14524020315921904</v>
      </c>
      <c r="F39" s="27">
        <f t="shared" si="8"/>
        <v>0.28309870615998056</v>
      </c>
      <c r="G39" s="27">
        <f t="shared" si="8"/>
        <v>0.70671613394216126</v>
      </c>
      <c r="H39" s="27">
        <f t="shared" si="8"/>
        <v>0.51351652639206291</v>
      </c>
      <c r="I39" s="107"/>
      <c r="J39" s="107"/>
      <c r="K39" s="107"/>
      <c r="L39" s="107"/>
      <c r="M39" s="107"/>
      <c r="N39" s="107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2:33" x14ac:dyDescent="0.3">
      <c r="B40" s="25"/>
      <c r="C40" s="26"/>
      <c r="D40" s="27"/>
      <c r="E40" s="27"/>
      <c r="F40" s="27"/>
      <c r="G40" s="27"/>
      <c r="H40" s="27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2:33" x14ac:dyDescent="0.3">
      <c r="B41" s="2" t="s">
        <v>70</v>
      </c>
      <c r="C41" s="29">
        <f>C38-C43</f>
        <v>9536</v>
      </c>
      <c r="D41" s="29">
        <f>D38-D43</f>
        <v>17419</v>
      </c>
      <c r="E41" s="29">
        <f>E38-E43</f>
        <v>20509</v>
      </c>
      <c r="F41" s="29">
        <f>IS!D8</f>
        <v>24906</v>
      </c>
      <c r="G41" s="29">
        <f>IS!E8</f>
        <v>40217</v>
      </c>
      <c r="H41" s="29">
        <f>IS!F8</f>
        <v>60609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2:33" x14ac:dyDescent="0.3">
      <c r="B42" s="25" t="s">
        <v>74</v>
      </c>
      <c r="C42" s="27">
        <f t="shared" ref="C42:H42" si="9">C41/C38</f>
        <v>0.81095331235649293</v>
      </c>
      <c r="D42" s="27">
        <f t="shared" si="9"/>
        <v>0.81165835701971012</v>
      </c>
      <c r="E42" s="27">
        <f t="shared" si="9"/>
        <v>0.83444543901049717</v>
      </c>
      <c r="F42" s="27">
        <f t="shared" si="9"/>
        <v>0.7897640791476408</v>
      </c>
      <c r="G42" s="27">
        <f t="shared" si="9"/>
        <v>0.74720844248741247</v>
      </c>
      <c r="H42" s="27">
        <f t="shared" si="9"/>
        <v>0.74401561464240995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2:33" x14ac:dyDescent="0.3">
      <c r="B43" s="52" t="s">
        <v>55</v>
      </c>
      <c r="C43" s="53">
        <v>2223</v>
      </c>
      <c r="D43" s="53">
        <v>4042</v>
      </c>
      <c r="E43" s="53">
        <v>4069</v>
      </c>
      <c r="F43" s="53">
        <v>6630</v>
      </c>
      <c r="G43" s="53">
        <f>G38-G41</f>
        <v>13606</v>
      </c>
      <c r="H43" s="54">
        <f>H38-H41</f>
        <v>20853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2:33" x14ac:dyDescent="0.3">
      <c r="B44" s="55" t="s">
        <v>69</v>
      </c>
      <c r="C44" s="56">
        <f t="shared" ref="C44:H44" si="10">C43/C38</f>
        <v>0.1890466876435071</v>
      </c>
      <c r="D44" s="56">
        <f t="shared" si="10"/>
        <v>0.18834164298028983</v>
      </c>
      <c r="E44" s="56">
        <f t="shared" si="10"/>
        <v>0.1655545609895028</v>
      </c>
      <c r="F44" s="56">
        <f t="shared" si="10"/>
        <v>0.2102359208523592</v>
      </c>
      <c r="G44" s="56">
        <f t="shared" si="10"/>
        <v>0.25279155751258753</v>
      </c>
      <c r="H44" s="57">
        <f t="shared" si="10"/>
        <v>0.25598438535759005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2:33" x14ac:dyDescent="0.3"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2:33" x14ac:dyDescent="0.3">
      <c r="B46" s="48" t="s">
        <v>78</v>
      </c>
      <c r="C46" s="49">
        <v>3855</v>
      </c>
      <c r="D46" s="49">
        <v>4430</v>
      </c>
      <c r="E46" s="49">
        <f>IS!I13</f>
        <v>4138</v>
      </c>
      <c r="F46" s="49">
        <f>IS!D14</f>
        <v>4636</v>
      </c>
      <c r="G46" s="49">
        <f>IS!E14</f>
        <v>7083</v>
      </c>
      <c r="H46" s="50">
        <f>IS!F14</f>
        <v>7197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2:33" x14ac:dyDescent="0.3">
      <c r="B47" s="62" t="s">
        <v>79</v>
      </c>
      <c r="C47" s="63">
        <f t="shared" ref="C47:H47" si="11">C46/C38</f>
        <v>0.3278339994897525</v>
      </c>
      <c r="D47" s="63">
        <f t="shared" si="11"/>
        <v>0.20642094962956059</v>
      </c>
      <c r="E47" s="63">
        <f t="shared" si="11"/>
        <v>0.16836194971112378</v>
      </c>
      <c r="F47" s="63">
        <f t="shared" si="11"/>
        <v>0.14700659563673263</v>
      </c>
      <c r="G47" s="63">
        <f t="shared" si="11"/>
        <v>0.13159801571818738</v>
      </c>
      <c r="H47" s="64">
        <f t="shared" si="11"/>
        <v>8.8347941371436992E-2</v>
      </c>
      <c r="I47" s="2"/>
      <c r="J47" s="2"/>
      <c r="K47" s="2"/>
      <c r="L47" s="6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2:33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2:33" x14ac:dyDescent="0.3">
      <c r="B49" s="51" t="s">
        <v>80</v>
      </c>
      <c r="C49" s="59">
        <v>-1632</v>
      </c>
      <c r="D49" s="59">
        <v>-388</v>
      </c>
      <c r="E49" s="59">
        <f>IS!I14</f>
        <v>-69</v>
      </c>
      <c r="F49" s="60">
        <f>IS!D15</f>
        <v>1994</v>
      </c>
      <c r="G49" s="60">
        <f>IS!E15</f>
        <v>6523</v>
      </c>
      <c r="H49" s="61">
        <f>IS!F15</f>
        <v>13656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2:33" x14ac:dyDescent="0.3">
      <c r="B50" s="55" t="s">
        <v>79</v>
      </c>
      <c r="C50" s="56">
        <f t="shared" ref="C50:H50" si="12">C49/C38</f>
        <v>-0.13878731184624543</v>
      </c>
      <c r="D50" s="56">
        <f t="shared" si="12"/>
        <v>-1.8079306649270769E-2</v>
      </c>
      <c r="E50" s="56">
        <f t="shared" si="12"/>
        <v>-2.8073887216209618E-3</v>
      </c>
      <c r="F50" s="56">
        <f t="shared" si="12"/>
        <v>6.3229325215626589E-2</v>
      </c>
      <c r="G50" s="56">
        <f t="shared" si="12"/>
        <v>0.12119354179440016</v>
      </c>
      <c r="H50" s="57">
        <f t="shared" si="12"/>
        <v>0.16763644398615304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2:33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2:33" x14ac:dyDescent="0.3">
      <c r="B52" s="2" t="s">
        <v>92</v>
      </c>
      <c r="C52" s="67">
        <f>DCF!C55-DCF!C49</f>
        <v>-577</v>
      </c>
      <c r="D52" s="67">
        <f>DCF!D55-DCF!D49</f>
        <v>-617</v>
      </c>
      <c r="E52" s="67">
        <f>DCF!E55-DCF!E49</f>
        <v>-596</v>
      </c>
      <c r="F52" s="67">
        <f>DCF!F55-DCF!F49</f>
        <v>-840</v>
      </c>
      <c r="G52" s="67">
        <f>DCF!G55-DCF!G49</f>
        <v>-180</v>
      </c>
      <c r="H52" s="46">
        <f>DCF!H55-DCF!H49</f>
        <v>63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2:33" x14ac:dyDescent="0.3">
      <c r="B53" s="2" t="s">
        <v>93</v>
      </c>
      <c r="C53" s="47">
        <f>C52/C49</f>
        <v>0.35355392156862747</v>
      </c>
      <c r="D53" s="47">
        <f t="shared" ref="D53:H53" si="13">D52/D49</f>
        <v>1.5902061855670102</v>
      </c>
      <c r="E53" s="47">
        <f t="shared" si="13"/>
        <v>8.6376811594202891</v>
      </c>
      <c r="F53" s="47">
        <f t="shared" si="13"/>
        <v>-0.42126379137412234</v>
      </c>
      <c r="G53" s="47">
        <f t="shared" si="13"/>
        <v>-2.7594665031427257E-2</v>
      </c>
      <c r="H53" s="47">
        <f t="shared" si="13"/>
        <v>4.6133567662565902E-3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2:33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2:33" x14ac:dyDescent="0.3">
      <c r="B55" s="2" t="s">
        <v>94</v>
      </c>
      <c r="C55" s="67">
        <f>IS!L24</f>
        <v>-2209</v>
      </c>
      <c r="D55" s="67">
        <f>IS!M24</f>
        <v>-1005</v>
      </c>
      <c r="E55" s="67">
        <f>IS!I18</f>
        <v>-665</v>
      </c>
      <c r="F55" s="46">
        <f>IS!D19</f>
        <v>1154</v>
      </c>
      <c r="G55" s="46">
        <f>IS!E19</f>
        <v>6343</v>
      </c>
      <c r="H55" s="46">
        <f>IS!F19</f>
        <v>13719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2:33" x14ac:dyDescent="0.3">
      <c r="B56" s="2" t="s">
        <v>93</v>
      </c>
      <c r="C56" s="47">
        <f>C55/C49</f>
        <v>1.3535539215686274</v>
      </c>
      <c r="D56" s="47">
        <f t="shared" ref="D56:H56" si="14">D55/D49</f>
        <v>2.5902061855670104</v>
      </c>
      <c r="E56" s="47">
        <f t="shared" si="14"/>
        <v>9.6376811594202891</v>
      </c>
      <c r="F56" s="47">
        <f t="shared" si="14"/>
        <v>0.5787362086258776</v>
      </c>
      <c r="G56" s="47">
        <f t="shared" si="14"/>
        <v>0.97240533496857273</v>
      </c>
      <c r="H56" s="47">
        <f t="shared" si="14"/>
        <v>1.0046133567662565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2:33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2:33" x14ac:dyDescent="0.3">
      <c r="B58" s="2" t="s">
        <v>95</v>
      </c>
      <c r="C58" s="46">
        <f>IS!L25</f>
        <v>32</v>
      </c>
      <c r="D58" s="46">
        <f>IS!M25</f>
        <v>58</v>
      </c>
      <c r="E58" s="46">
        <f>IS!I19</f>
        <v>110</v>
      </c>
      <c r="F58" s="46">
        <f>IS!D20</f>
        <v>292</v>
      </c>
      <c r="G58" s="46">
        <f>IS!E20</f>
        <v>699</v>
      </c>
      <c r="H58" s="46">
        <f>IS!F20</f>
        <v>1132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2:33" x14ac:dyDescent="0.3">
      <c r="B59" s="2" t="s">
        <v>79</v>
      </c>
      <c r="C59" s="7">
        <f t="shared" ref="C59:H59" si="15">C58/C38</f>
        <v>2.7213198401224593E-3</v>
      </c>
      <c r="D59" s="7">
        <f t="shared" si="15"/>
        <v>2.7025767671590329E-3</v>
      </c>
      <c r="E59" s="7">
        <f t="shared" si="15"/>
        <v>4.4755472373667511E-3</v>
      </c>
      <c r="F59" s="7">
        <f t="shared" si="15"/>
        <v>9.2592592592592587E-3</v>
      </c>
      <c r="G59" s="7">
        <f t="shared" si="15"/>
        <v>1.2987012987012988E-2</v>
      </c>
      <c r="H59" s="7">
        <f t="shared" si="15"/>
        <v>1.3896049691880878E-2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2:33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2:33" x14ac:dyDescent="0.3">
      <c r="B61" s="51" t="s">
        <v>96</v>
      </c>
      <c r="C61" s="58">
        <v>-2241</v>
      </c>
      <c r="D61" s="58">
        <v>-1063</v>
      </c>
      <c r="E61" s="59">
        <f>IS!I20</f>
        <v>-775</v>
      </c>
      <c r="F61" s="60">
        <f>IS!D21</f>
        <v>862</v>
      </c>
      <c r="G61" s="60">
        <f>IS!E21</f>
        <v>5644</v>
      </c>
      <c r="H61" s="61">
        <f>IS!F21</f>
        <v>12587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2:33" x14ac:dyDescent="0.3">
      <c r="B62" s="55" t="s">
        <v>79</v>
      </c>
      <c r="C62" s="56">
        <f t="shared" ref="C62:H62" si="16">C61/C38</f>
        <v>-0.190577430053576</v>
      </c>
      <c r="D62" s="56">
        <f t="shared" si="16"/>
        <v>-4.9531708680862964E-2</v>
      </c>
      <c r="E62" s="56">
        <f t="shared" si="16"/>
        <v>-3.1532264626902111E-2</v>
      </c>
      <c r="F62" s="56">
        <f t="shared" si="16"/>
        <v>2.7333840690005072E-2</v>
      </c>
      <c r="G62" s="56">
        <f t="shared" si="16"/>
        <v>0.10486223361759843</v>
      </c>
      <c r="H62" s="57">
        <f t="shared" si="16"/>
        <v>0.15451376101740688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2:33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2:33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2:33" x14ac:dyDescent="0.3">
      <c r="B65" s="4" t="s">
        <v>97</v>
      </c>
      <c r="C65" s="4" t="s">
        <v>1</v>
      </c>
      <c r="D65" s="4" t="s">
        <v>2</v>
      </c>
      <c r="E65" s="4" t="s">
        <v>3</v>
      </c>
      <c r="F65" s="4" t="s">
        <v>4</v>
      </c>
      <c r="G65" s="4" t="s">
        <v>5</v>
      </c>
      <c r="H65" s="4" t="s">
        <v>6</v>
      </c>
      <c r="I65" s="4" t="s">
        <v>7</v>
      </c>
      <c r="J65" s="4" t="s">
        <v>8</v>
      </c>
      <c r="K65" s="4" t="s">
        <v>9</v>
      </c>
      <c r="L65" s="4" t="s">
        <v>10</v>
      </c>
      <c r="M65" s="4" t="s">
        <v>11</v>
      </c>
      <c r="N65" s="4" t="s">
        <v>12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2:33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2:33" x14ac:dyDescent="0.3">
      <c r="B67" s="2" t="s">
        <v>231</v>
      </c>
      <c r="C67" s="68">
        <f>CF!K6</f>
        <v>1636</v>
      </c>
      <c r="D67" s="68">
        <f>CF!L6</f>
        <v>1901</v>
      </c>
      <c r="E67" s="68">
        <f>CF!F6</f>
        <v>2154</v>
      </c>
      <c r="F67" s="68">
        <f>CF!G6</f>
        <v>2322</v>
      </c>
      <c r="G67" s="68">
        <f>CF!H6</f>
        <v>2911</v>
      </c>
      <c r="H67" s="46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2:33" x14ac:dyDescent="0.3">
      <c r="B68" s="25" t="s">
        <v>232</v>
      </c>
      <c r="C68" s="47">
        <f>C67/C71</f>
        <v>-0.47906295754026357</v>
      </c>
      <c r="D68" s="47">
        <f t="shared" ref="D68:G68" si="17">D67/D71</f>
        <v>-0.90480723465016655</v>
      </c>
      <c r="E68" s="47">
        <f t="shared" si="17"/>
        <v>-1.6232102486812359</v>
      </c>
      <c r="F68" s="47">
        <f t="shared" si="17"/>
        <v>-0.73550839404497936</v>
      </c>
      <c r="G68" s="47">
        <f t="shared" si="17"/>
        <v>-0.44908978710274605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2:33" x14ac:dyDescent="0.3">
      <c r="B69" s="25" t="s">
        <v>79</v>
      </c>
      <c r="C69" s="8">
        <f>C67/C38</f>
        <v>0.13912747682626073</v>
      </c>
      <c r="D69" s="8">
        <f>D67/D38</f>
        <v>8.8579283351195193E-2</v>
      </c>
      <c r="E69" s="8">
        <f>E67/E38</f>
        <v>8.7639352266254369E-2</v>
      </c>
      <c r="F69" s="8">
        <f>F67/F38</f>
        <v>7.3630136986301373E-2</v>
      </c>
      <c r="G69" s="8">
        <f>G67/G38</f>
        <v>5.4084684985972541E-2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2:33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2:33" x14ac:dyDescent="0.3">
      <c r="B71" s="2" t="s">
        <v>233</v>
      </c>
      <c r="C71" s="68">
        <f>CF!K27</f>
        <v>-3415</v>
      </c>
      <c r="D71" s="68">
        <f>CF!L27</f>
        <v>-2101</v>
      </c>
      <c r="E71" s="68">
        <f>CF!F25</f>
        <v>-1327</v>
      </c>
      <c r="F71" s="68">
        <f>CF!G25</f>
        <v>-3157</v>
      </c>
      <c r="G71" s="68">
        <f>CF!H25</f>
        <v>-6482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2:33" x14ac:dyDescent="0.3">
      <c r="B72" s="25" t="s">
        <v>234</v>
      </c>
      <c r="C72" s="47">
        <f>C71/C38</f>
        <v>-0.29041585168806872</v>
      </c>
      <c r="D72" s="47">
        <f>D71/D38</f>
        <v>-9.7898513582778068E-2</v>
      </c>
      <c r="E72" s="47">
        <f>E71/E38</f>
        <v>-5.3991374399869806E-2</v>
      </c>
      <c r="F72" s="47">
        <f>F71/F38</f>
        <v>-0.1001078132927448</v>
      </c>
      <c r="G72" s="47">
        <f>G71/G38</f>
        <v>-0.12043178566783717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2:33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2:33" x14ac:dyDescent="0.3">
      <c r="B74" s="2" t="s">
        <v>235</v>
      </c>
      <c r="C74" s="72">
        <v>-497</v>
      </c>
      <c r="D74" s="28">
        <v>58</v>
      </c>
      <c r="E74" s="72">
        <v>-349</v>
      </c>
      <c r="F74" s="28">
        <v>184</v>
      </c>
      <c r="G74" s="28">
        <v>518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2:33" x14ac:dyDescent="0.3">
      <c r="B75" s="25" t="s">
        <v>234</v>
      </c>
      <c r="C75" s="47">
        <f>C74/C38</f>
        <v>-4.226549876690195E-2</v>
      </c>
      <c r="D75" s="47">
        <f>D74/D38</f>
        <v>2.7025767671590329E-3</v>
      </c>
      <c r="E75" s="47">
        <f>E74/E38</f>
        <v>-1.4199690780372691E-2</v>
      </c>
      <c r="F75" s="47">
        <f>F74/F38</f>
        <v>5.8346017250126836E-3</v>
      </c>
      <c r="G75" s="47">
        <f>G74/G38</f>
        <v>9.6241383795031867E-3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2:33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2:33" x14ac:dyDescent="0.3">
      <c r="B77" s="4" t="s">
        <v>13</v>
      </c>
      <c r="C77" s="4" t="s">
        <v>1</v>
      </c>
      <c r="D77" s="4" t="s">
        <v>2</v>
      </c>
      <c r="E77" s="4" t="s">
        <v>3</v>
      </c>
      <c r="F77" s="4" t="s">
        <v>4</v>
      </c>
      <c r="G77" s="4" t="s">
        <v>5</v>
      </c>
      <c r="H77" s="4" t="s">
        <v>6</v>
      </c>
      <c r="I77" s="4" t="s">
        <v>7</v>
      </c>
      <c r="J77" s="4" t="s">
        <v>8</v>
      </c>
      <c r="K77" s="4" t="s">
        <v>9</v>
      </c>
      <c r="L77" s="4" t="s">
        <v>10</v>
      </c>
      <c r="M77" s="4" t="s">
        <v>11</v>
      </c>
      <c r="N77" s="4" t="s">
        <v>12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2:33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2:33" x14ac:dyDescent="0.3">
      <c r="B79" s="2" t="s">
        <v>236</v>
      </c>
      <c r="C79" s="75">
        <f t="shared" ref="C79:H79" si="18">C38</f>
        <v>11759</v>
      </c>
      <c r="D79" s="75">
        <f t="shared" si="18"/>
        <v>21461</v>
      </c>
      <c r="E79" s="75">
        <f t="shared" si="18"/>
        <v>24578</v>
      </c>
      <c r="F79" s="75">
        <f t="shared" si="18"/>
        <v>31536</v>
      </c>
      <c r="G79" s="75">
        <f t="shared" si="18"/>
        <v>53823</v>
      </c>
      <c r="H79" s="75">
        <f t="shared" si="18"/>
        <v>81462</v>
      </c>
      <c r="I79" s="6">
        <f ca="1">H79*(1+I80)</f>
        <v>109566.39</v>
      </c>
      <c r="J79" s="6">
        <f t="shared" ref="J79:N79" ca="1" si="19">I79*(1+J80)</f>
        <v>144627.6348</v>
      </c>
      <c r="K79" s="6">
        <f t="shared" ca="1" si="19"/>
        <v>182230.81984800001</v>
      </c>
      <c r="L79" s="6">
        <f t="shared" ca="1" si="19"/>
        <v>224143.90841304002</v>
      </c>
      <c r="M79" s="6">
        <f t="shared" ca="1" si="19"/>
        <v>268972.69009564799</v>
      </c>
      <c r="N79" s="6">
        <f t="shared" ca="1" si="19"/>
        <v>314698.04741190816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2:33" x14ac:dyDescent="0.3">
      <c r="B80" s="2" t="s">
        <v>237</v>
      </c>
      <c r="C80" s="74"/>
      <c r="D80" s="7">
        <f>D39</f>
        <v>0.8250701590271281</v>
      </c>
      <c r="E80" s="7">
        <f>E39</f>
        <v>0.14524020315921904</v>
      </c>
      <c r="F80" s="7">
        <f>F39</f>
        <v>0.28309870615998056</v>
      </c>
      <c r="G80" s="7">
        <f>G39</f>
        <v>0.70671613394216126</v>
      </c>
      <c r="H80" s="7">
        <f>H39</f>
        <v>0.51351652639206291</v>
      </c>
      <c r="I80" s="8">
        <f ca="1">OFFSET(I80,$C$10,0)</f>
        <v>0.34499999999999997</v>
      </c>
      <c r="J80" s="8">
        <f t="shared" ref="J80:N80" ca="1" si="20">OFFSET(J80,$C$10,0)</f>
        <v>0.32</v>
      </c>
      <c r="K80" s="8">
        <f t="shared" ca="1" si="20"/>
        <v>0.26</v>
      </c>
      <c r="L80" s="8">
        <f t="shared" ca="1" si="20"/>
        <v>0.23</v>
      </c>
      <c r="M80" s="8">
        <f t="shared" ca="1" si="20"/>
        <v>0.2</v>
      </c>
      <c r="N80" s="8">
        <f t="shared" ca="1" si="20"/>
        <v>0.17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2:33" x14ac:dyDescent="0.3">
      <c r="B81" s="34" t="s">
        <v>71</v>
      </c>
      <c r="C81" s="18"/>
      <c r="D81" s="18"/>
      <c r="E81" s="18"/>
      <c r="F81" s="18"/>
      <c r="G81" s="18"/>
      <c r="H81" s="18"/>
      <c r="I81" s="116">
        <f>I82+$F$10</f>
        <v>0.32999999999999996</v>
      </c>
      <c r="J81" s="116">
        <f t="shared" ref="J81:K81" si="21">J82+$F$10</f>
        <v>0.30499999999999999</v>
      </c>
      <c r="K81" s="116">
        <f t="shared" si="21"/>
        <v>0.245</v>
      </c>
      <c r="L81" s="110">
        <f>L82+$F$11</f>
        <v>0.20500000000000002</v>
      </c>
      <c r="M81" s="110">
        <f t="shared" ref="M81:N81" si="22">M82+$F$11</f>
        <v>0.17500000000000002</v>
      </c>
      <c r="N81" s="110">
        <f t="shared" si="22"/>
        <v>0.14500000000000002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2:33" x14ac:dyDescent="0.3">
      <c r="B82" s="37" t="s">
        <v>73</v>
      </c>
      <c r="C82" s="6"/>
      <c r="D82" s="2"/>
      <c r="E82" s="2"/>
      <c r="F82" s="2"/>
      <c r="G82" s="2"/>
      <c r="H82" s="2"/>
      <c r="I82" s="117">
        <v>0.34499999999999997</v>
      </c>
      <c r="J82" s="117">
        <v>0.32</v>
      </c>
      <c r="K82" s="117">
        <v>0.26</v>
      </c>
      <c r="L82" s="117">
        <v>0.23</v>
      </c>
      <c r="M82" s="117">
        <v>0.2</v>
      </c>
      <c r="N82" s="118">
        <v>0.17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2:33" x14ac:dyDescent="0.3">
      <c r="B83" s="39" t="s">
        <v>72</v>
      </c>
      <c r="C83" s="40"/>
      <c r="D83" s="10"/>
      <c r="E83" s="40"/>
      <c r="F83" s="40"/>
      <c r="G83" s="40"/>
      <c r="H83" s="40"/>
      <c r="I83" s="119">
        <f>I82+$L$10</f>
        <v>0.38</v>
      </c>
      <c r="J83" s="119">
        <f t="shared" ref="J83:K83" si="23">J82+$L$10</f>
        <v>0.35499999999999998</v>
      </c>
      <c r="K83" s="119">
        <f t="shared" si="23"/>
        <v>0.29500000000000004</v>
      </c>
      <c r="L83" s="119">
        <f>L82+$L$11</f>
        <v>0.27500000000000002</v>
      </c>
      <c r="M83" s="119">
        <f t="shared" ref="M83:N83" si="24">M82+$L$11</f>
        <v>0.245</v>
      </c>
      <c r="N83" s="119">
        <f t="shared" si="24"/>
        <v>0.21500000000000002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2:33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2:33" x14ac:dyDescent="0.3">
      <c r="B85" s="2" t="s">
        <v>80</v>
      </c>
      <c r="C85" s="77" cm="1">
        <f t="array" ref="C85:H85">C55:H55</f>
        <v>-2209</v>
      </c>
      <c r="D85" s="78">
        <v>-1005</v>
      </c>
      <c r="E85" s="78">
        <v>-665</v>
      </c>
      <c r="F85" s="79">
        <v>1154</v>
      </c>
      <c r="G85" s="79">
        <v>6343</v>
      </c>
      <c r="H85" s="79">
        <v>13719</v>
      </c>
      <c r="I85" s="6">
        <f ca="1">H85*(1+I86)</f>
        <v>16188.419999999998</v>
      </c>
      <c r="J85" s="6">
        <f t="shared" ref="J85:M85" ca="1" si="25">I85*(1+J86)</f>
        <v>19345.161899999999</v>
      </c>
      <c r="K85" s="6">
        <f ca="1">J85*(1+K86)</f>
        <v>23310.920089499999</v>
      </c>
      <c r="L85" s="6">
        <f t="shared" ca="1" si="25"/>
        <v>28206.213308294999</v>
      </c>
      <c r="M85" s="6">
        <f t="shared" ca="1" si="25"/>
        <v>34411.580236119895</v>
      </c>
      <c r="N85" s="6">
        <f ca="1">M85*(1+N86)</f>
        <v>42154.185789246876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2:33" x14ac:dyDescent="0.3">
      <c r="B86" s="2" t="s">
        <v>234</v>
      </c>
      <c r="C86" s="76">
        <f>C50</f>
        <v>-0.13878731184624543</v>
      </c>
      <c r="D86" s="76">
        <f t="shared" ref="D86:H86" si="26">D50</f>
        <v>-1.8079306649270769E-2</v>
      </c>
      <c r="E86" s="76">
        <f t="shared" si="26"/>
        <v>-2.8073887216209618E-3</v>
      </c>
      <c r="F86" s="76">
        <f t="shared" si="26"/>
        <v>6.3229325215626589E-2</v>
      </c>
      <c r="G86" s="76">
        <f t="shared" si="26"/>
        <v>0.12119354179440016</v>
      </c>
      <c r="H86" s="76">
        <f t="shared" si="26"/>
        <v>0.16763644398615304</v>
      </c>
      <c r="I86" s="7">
        <f ca="1">OFFSET(I86,$C$11,0)</f>
        <v>0.18</v>
      </c>
      <c r="J86" s="7">
        <f t="shared" ref="J86:N86" ca="1" si="27">OFFSET(J86,$C$11,0)</f>
        <v>0.19500000000000001</v>
      </c>
      <c r="K86" s="7">
        <f t="shared" ca="1" si="27"/>
        <v>0.20499999999999999</v>
      </c>
      <c r="L86" s="7">
        <f t="shared" ca="1" si="27"/>
        <v>0.21</v>
      </c>
      <c r="M86" s="7">
        <f t="shared" ca="1" si="27"/>
        <v>0.22</v>
      </c>
      <c r="N86" s="7">
        <f t="shared" ca="1" si="27"/>
        <v>0.22500000000000001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2:33" x14ac:dyDescent="0.3">
      <c r="B87" s="34" t="s">
        <v>71</v>
      </c>
      <c r="C87" s="18"/>
      <c r="D87" s="18"/>
      <c r="E87" s="18"/>
      <c r="F87" s="18"/>
      <c r="G87" s="18"/>
      <c r="H87" s="18"/>
      <c r="I87" s="111">
        <f>I88</f>
        <v>0.18</v>
      </c>
      <c r="J87" s="111">
        <f>J88+$F$12</f>
        <v>0.185</v>
      </c>
      <c r="K87" s="111">
        <f t="shared" ref="K87" si="28">K88+$F$12</f>
        <v>0.19499999999999998</v>
      </c>
      <c r="L87" s="111">
        <f>L88+$F$13</f>
        <v>0.19</v>
      </c>
      <c r="M87" s="111">
        <f t="shared" ref="M87:N87" si="29">M88+$F$13</f>
        <v>0.2</v>
      </c>
      <c r="N87" s="112">
        <f t="shared" si="29"/>
        <v>0.20500000000000002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2:33" x14ac:dyDescent="0.3">
      <c r="B88" s="37" t="s">
        <v>73</v>
      </c>
      <c r="C88" s="6"/>
      <c r="D88" s="2"/>
      <c r="E88" s="2"/>
      <c r="F88" s="2"/>
      <c r="G88" s="2"/>
      <c r="H88" s="2"/>
      <c r="I88" s="102">
        <v>0.18</v>
      </c>
      <c r="J88" s="109">
        <v>0.19500000000000001</v>
      </c>
      <c r="K88" s="102">
        <v>0.20499999999999999</v>
      </c>
      <c r="L88" s="102">
        <v>0.21</v>
      </c>
      <c r="M88" s="102">
        <v>0.22</v>
      </c>
      <c r="N88" s="113">
        <v>0.22500000000000001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2:33" x14ac:dyDescent="0.3">
      <c r="B89" s="39" t="s">
        <v>72</v>
      </c>
      <c r="C89" s="40"/>
      <c r="D89" s="10"/>
      <c r="E89" s="40"/>
      <c r="F89" s="40"/>
      <c r="G89" s="40"/>
      <c r="H89" s="40"/>
      <c r="I89" s="114">
        <f>I88</f>
        <v>0.18</v>
      </c>
      <c r="J89" s="114">
        <f>J88+$L$12</f>
        <v>0.21000000000000002</v>
      </c>
      <c r="K89" s="114">
        <f t="shared" ref="K89" si="30">K88+$L$12</f>
        <v>0.21999999999999997</v>
      </c>
      <c r="L89" s="114">
        <f>L88+$L$13</f>
        <v>0.23499999999999999</v>
      </c>
      <c r="M89" s="114">
        <f>M88+$L$13</f>
        <v>0.245</v>
      </c>
      <c r="N89" s="115">
        <f>N88+$L$13</f>
        <v>0.25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2:33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2:33" x14ac:dyDescent="0.3">
      <c r="B91" s="2" t="s">
        <v>95</v>
      </c>
      <c r="C91" s="77">
        <f>C58</f>
        <v>32</v>
      </c>
      <c r="D91" s="77">
        <f t="shared" ref="D91:G91" si="31">D58</f>
        <v>58</v>
      </c>
      <c r="E91" s="77">
        <f t="shared" si="31"/>
        <v>110</v>
      </c>
      <c r="F91" s="77">
        <f t="shared" si="31"/>
        <v>292</v>
      </c>
      <c r="G91" s="77">
        <f t="shared" si="31"/>
        <v>699</v>
      </c>
      <c r="H91" s="77">
        <f>H58</f>
        <v>1132</v>
      </c>
      <c r="I91" s="6">
        <f ca="1">I85*I92</f>
        <v>1618.8419999999999</v>
      </c>
      <c r="J91" s="6">
        <f t="shared" ref="J91:N91" ca="1" si="32">J85*J92</f>
        <v>2901.774285</v>
      </c>
      <c r="K91" s="6">
        <f t="shared" ca="1" si="32"/>
        <v>4195.9656161100002</v>
      </c>
      <c r="L91" s="6">
        <f t="shared" ca="1" si="32"/>
        <v>5077.1183954930993</v>
      </c>
      <c r="M91" s="6">
        <f t="shared" ca="1" si="32"/>
        <v>6194.0844425015812</v>
      </c>
      <c r="N91" s="6">
        <f t="shared" ca="1" si="32"/>
        <v>7587.753442064437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2:33" x14ac:dyDescent="0.3">
      <c r="B92" s="2" t="s">
        <v>93</v>
      </c>
      <c r="C92" s="8">
        <f>C91/C85</f>
        <v>-1.4486192847442281E-2</v>
      </c>
      <c r="D92" s="8">
        <f t="shared" ref="D92:H92" si="33">D91/D85</f>
        <v>-5.7711442786069649E-2</v>
      </c>
      <c r="E92" s="8">
        <f t="shared" si="33"/>
        <v>-0.16541353383458646</v>
      </c>
      <c r="F92" s="8">
        <f t="shared" si="33"/>
        <v>0.2530329289428076</v>
      </c>
      <c r="G92" s="8">
        <f t="shared" si="33"/>
        <v>0.11020022071574964</v>
      </c>
      <c r="H92" s="8">
        <f t="shared" si="33"/>
        <v>8.2513302718857054E-2</v>
      </c>
      <c r="I92" s="88">
        <v>0.1</v>
      </c>
      <c r="J92" s="88">
        <v>0.15</v>
      </c>
      <c r="K92" s="88">
        <v>0.18</v>
      </c>
      <c r="L92" s="88">
        <v>0.18</v>
      </c>
      <c r="M92" s="88">
        <v>0.18</v>
      </c>
      <c r="N92" s="88">
        <v>0.18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2:33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2:33" x14ac:dyDescent="0.3">
      <c r="B94" s="73" t="s">
        <v>238</v>
      </c>
      <c r="C94" s="80"/>
      <c r="D94" s="80"/>
      <c r="E94" s="80"/>
      <c r="F94" s="80"/>
      <c r="G94" s="80"/>
      <c r="H94" s="123">
        <f>H85-H91</f>
        <v>12587</v>
      </c>
      <c r="I94" s="123">
        <f ca="1">I85-I91</f>
        <v>14569.577999999998</v>
      </c>
      <c r="J94" s="123">
        <f t="shared" ref="J94:N94" ca="1" si="34">J85-J91</f>
        <v>16443.387615</v>
      </c>
      <c r="K94" s="123">
        <f t="shared" ca="1" si="34"/>
        <v>19114.95447339</v>
      </c>
      <c r="L94" s="123">
        <f t="shared" ca="1" si="34"/>
        <v>23129.094912801898</v>
      </c>
      <c r="M94" s="123">
        <f t="shared" ca="1" si="34"/>
        <v>28217.495793618313</v>
      </c>
      <c r="N94" s="123">
        <f t="shared" ca="1" si="34"/>
        <v>34566.432347182439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2:33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2:33" x14ac:dyDescent="0.3">
      <c r="B96" s="2" t="s">
        <v>231</v>
      </c>
      <c r="C96" s="46">
        <f>C67</f>
        <v>1636</v>
      </c>
      <c r="D96" s="46">
        <f t="shared" ref="D96:G96" si="35">D67</f>
        <v>1901</v>
      </c>
      <c r="E96" s="46">
        <f t="shared" si="35"/>
        <v>2154</v>
      </c>
      <c r="F96" s="46">
        <f t="shared" si="35"/>
        <v>2322</v>
      </c>
      <c r="G96" s="46">
        <f t="shared" si="35"/>
        <v>2911</v>
      </c>
      <c r="H96" s="46">
        <f>CF!C6</f>
        <v>3747</v>
      </c>
      <c r="I96" s="6">
        <f ca="1">I79*I97</f>
        <v>4930.4875499999998</v>
      </c>
      <c r="J96" s="6">
        <f t="shared" ref="J96:N96" ca="1" si="36">J79*J97</f>
        <v>6508.2435660000001</v>
      </c>
      <c r="K96" s="6">
        <f t="shared" ca="1" si="36"/>
        <v>5466.9245954400003</v>
      </c>
      <c r="L96" s="6">
        <f t="shared" ca="1" si="36"/>
        <v>6724.3172523911999</v>
      </c>
      <c r="M96" s="6">
        <f t="shared" ca="1" si="36"/>
        <v>8069.1807028694393</v>
      </c>
      <c r="N96" s="6">
        <f t="shared" ca="1" si="36"/>
        <v>9440.9414223572439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2:33" x14ac:dyDescent="0.3">
      <c r="B97" s="2" t="s">
        <v>234</v>
      </c>
      <c r="C97" s="47">
        <f>C96/C38</f>
        <v>0.13912747682626073</v>
      </c>
      <c r="D97" s="47">
        <f>D96/D38</f>
        <v>8.8579283351195193E-2</v>
      </c>
      <c r="E97" s="47">
        <f>E96/E38</f>
        <v>8.7639352266254369E-2</v>
      </c>
      <c r="F97" s="47">
        <f>F96/F38</f>
        <v>7.3630136986301373E-2</v>
      </c>
      <c r="G97" s="47">
        <f>G96/G38</f>
        <v>5.4084684985972541E-2</v>
      </c>
      <c r="H97" s="47">
        <f>H96/H79</f>
        <v>4.5996906533107458E-2</v>
      </c>
      <c r="I97" s="88">
        <v>4.4999999999999998E-2</v>
      </c>
      <c r="J97" s="102">
        <v>4.4999999999999998E-2</v>
      </c>
      <c r="K97" s="88">
        <v>0.03</v>
      </c>
      <c r="L97" s="88">
        <v>0.03</v>
      </c>
      <c r="M97" s="88">
        <v>0.03</v>
      </c>
      <c r="N97" s="88">
        <v>0.03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2:33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2:33" x14ac:dyDescent="0.3">
      <c r="B99" s="2" t="s">
        <v>233</v>
      </c>
      <c r="C99" s="46">
        <f>C71</f>
        <v>-3415</v>
      </c>
      <c r="D99" s="46">
        <f t="shared" ref="D99:G99" si="37">D71</f>
        <v>-2101</v>
      </c>
      <c r="E99" s="46">
        <f t="shared" si="37"/>
        <v>-1327</v>
      </c>
      <c r="F99" s="46">
        <f t="shared" si="37"/>
        <v>-3157</v>
      </c>
      <c r="G99" s="46">
        <f t="shared" si="37"/>
        <v>-6482</v>
      </c>
      <c r="H99" s="46">
        <f>CF!C24</f>
        <v>-7158</v>
      </c>
      <c r="I99" s="6">
        <f ca="1">I79*I100</f>
        <v>-7669.6473000000005</v>
      </c>
      <c r="J99" s="6">
        <f t="shared" ref="J99:N99" ca="1" si="38">J79*J100</f>
        <v>-8677.6580880000001</v>
      </c>
      <c r="K99" s="6">
        <f t="shared" ca="1" si="38"/>
        <v>-9111.5409924000014</v>
      </c>
      <c r="L99" s="6">
        <f t="shared" ca="1" si="38"/>
        <v>-11207.195420652002</v>
      </c>
      <c r="M99" s="6">
        <f t="shared" ca="1" si="38"/>
        <v>-13448.6345047824</v>
      </c>
      <c r="N99" s="6">
        <f t="shared" ca="1" si="38"/>
        <v>-15734.90237059541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2:33" x14ac:dyDescent="0.3">
      <c r="B100" s="2" t="s">
        <v>234</v>
      </c>
      <c r="C100" s="47">
        <f>C72</f>
        <v>-0.29041585168806872</v>
      </c>
      <c r="D100" s="47">
        <f t="shared" ref="D100:G100" si="39">D72</f>
        <v>-9.7898513582778068E-2</v>
      </c>
      <c r="E100" s="47">
        <f t="shared" si="39"/>
        <v>-5.3991374399869806E-2</v>
      </c>
      <c r="F100" s="47">
        <f t="shared" si="39"/>
        <v>-0.1001078132927448</v>
      </c>
      <c r="G100" s="47">
        <f t="shared" si="39"/>
        <v>-0.12043178566783717</v>
      </c>
      <c r="H100" s="47">
        <f>H99/H38</f>
        <v>-8.7869190542829781E-2</v>
      </c>
      <c r="I100" s="88">
        <v>-7.0000000000000007E-2</v>
      </c>
      <c r="J100" s="88">
        <v>-0.06</v>
      </c>
      <c r="K100" s="88">
        <v>-0.05</v>
      </c>
      <c r="L100" s="88">
        <v>-0.05</v>
      </c>
      <c r="M100" s="88">
        <v>-0.05</v>
      </c>
      <c r="N100" s="88">
        <v>-0.05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2:33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2:33" x14ac:dyDescent="0.3">
      <c r="B102" s="2" t="s">
        <v>239</v>
      </c>
      <c r="C102" s="72">
        <f>C74</f>
        <v>-497</v>
      </c>
      <c r="D102" s="72">
        <f t="shared" ref="D102:G102" si="40">D74</f>
        <v>58</v>
      </c>
      <c r="E102" s="72">
        <f t="shared" si="40"/>
        <v>-349</v>
      </c>
      <c r="F102" s="72">
        <f t="shared" si="40"/>
        <v>184</v>
      </c>
      <c r="G102" s="72">
        <f t="shared" si="40"/>
        <v>518</v>
      </c>
      <c r="H102" s="122">
        <f>H79*H103</f>
        <v>25.641169010837917</v>
      </c>
      <c r="I102" s="122">
        <f t="shared" ref="I102:N102" ca="1" si="41">I79*I103</f>
        <v>34.487372319576998</v>
      </c>
      <c r="J102" s="122">
        <f ca="1">J79*J103</f>
        <v>45.523331461841636</v>
      </c>
      <c r="K102" s="122">
        <f t="shared" ca="1" si="41"/>
        <v>57.359397641920467</v>
      </c>
      <c r="L102" s="122">
        <f t="shared" ca="1" si="41"/>
        <v>70.552059099562172</v>
      </c>
      <c r="M102" s="122">
        <f t="shared" ca="1" si="41"/>
        <v>84.6624709194746</v>
      </c>
      <c r="N102" s="122">
        <f t="shared" ca="1" si="41"/>
        <v>99.055090975785291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2:33" x14ac:dyDescent="0.3">
      <c r="B103" s="2" t="s">
        <v>234</v>
      </c>
      <c r="C103" s="47">
        <f>C75</f>
        <v>-4.226549876690195E-2</v>
      </c>
      <c r="D103" s="8">
        <v>0</v>
      </c>
      <c r="E103" s="47">
        <f t="shared" ref="E103:G103" si="42">E75</f>
        <v>-1.4199690780372691E-2</v>
      </c>
      <c r="F103" s="47">
        <f t="shared" si="42"/>
        <v>5.8346017250126836E-3</v>
      </c>
      <c r="G103" s="47">
        <f t="shared" si="42"/>
        <v>9.6241383795031867E-3</v>
      </c>
      <c r="H103" s="125">
        <f>AVERAGE(D103:G103)</f>
        <v>3.1476233103579481E-4</v>
      </c>
      <c r="I103" s="117">
        <f>H103</f>
        <v>3.1476233103579481E-4</v>
      </c>
      <c r="J103" s="124">
        <f>H103</f>
        <v>3.1476233103579481E-4</v>
      </c>
      <c r="K103" s="117">
        <f>H103</f>
        <v>3.1476233103579481E-4</v>
      </c>
      <c r="L103" s="120">
        <f>H103</f>
        <v>3.1476233103579481E-4</v>
      </c>
      <c r="M103" s="120">
        <f>H103</f>
        <v>3.1476233103579481E-4</v>
      </c>
      <c r="N103" s="120">
        <f>H103</f>
        <v>3.1476233103579481E-4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2:33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2:33" x14ac:dyDescent="0.3">
      <c r="B105" s="2" t="s">
        <v>252</v>
      </c>
      <c r="C105" s="2"/>
      <c r="D105" s="2"/>
      <c r="E105" s="2"/>
      <c r="F105" s="2"/>
      <c r="G105" s="2"/>
      <c r="H105" s="2"/>
      <c r="I105" s="74"/>
      <c r="J105" s="74"/>
      <c r="K105" s="74"/>
      <c r="L105" s="74"/>
      <c r="M105" s="74"/>
      <c r="N105" s="74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2:33" x14ac:dyDescent="0.3">
      <c r="B106" s="2" t="s">
        <v>253</v>
      </c>
      <c r="C106" s="2"/>
      <c r="D106" s="2"/>
      <c r="E106" s="2"/>
      <c r="F106" s="2"/>
      <c r="G106" s="2"/>
      <c r="H106" s="2"/>
      <c r="I106" s="31"/>
      <c r="J106" s="31"/>
      <c r="K106" s="31"/>
      <c r="L106" s="31"/>
      <c r="M106" s="31"/>
      <c r="N106" s="31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2:33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2:33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2:33" x14ac:dyDescent="0.3">
      <c r="B109" s="81" t="s">
        <v>254</v>
      </c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127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2:33" x14ac:dyDescent="0.3">
      <c r="B110" s="81" t="s">
        <v>255</v>
      </c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127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2:33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2:33" x14ac:dyDescent="0.3">
      <c r="B112" s="2" t="s">
        <v>256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74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2:33" x14ac:dyDescent="0.3">
      <c r="B113" s="2" t="s">
        <v>257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2:33" x14ac:dyDescent="0.3">
      <c r="B114" s="2" t="s">
        <v>258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2:33" x14ac:dyDescent="0.3">
      <c r="B115" s="2" t="s">
        <v>259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2:33" x14ac:dyDescent="0.3">
      <c r="B116" s="2" t="s">
        <v>260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2:33" x14ac:dyDescent="0.3">
      <c r="B117" s="2" t="s">
        <v>261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2:33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2:33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2:33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2:33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2:33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2:33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2:33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2:33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2:33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2:33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2:33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2:33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2:33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2:33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2:33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2:33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2:33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2:33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2:33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2:33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2:33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2:33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2:33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2:33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2:33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2:33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2:33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2:33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2:33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2:33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2:33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2:33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2:33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2:33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2:33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2:33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2:33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2:33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2:33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2:33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2:33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2:33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2:33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2:33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2:33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2:33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2:33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2:33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2:33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2:33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2:33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2:33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2:33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2:33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2:33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2:33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2:33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2:33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2:33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2:33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2:33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2:33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2:33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2:33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2:33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2:33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2:33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2:33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2:33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2:33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2:33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2:33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2:33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2:33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2:33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2:33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2:33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2:33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2:33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2:33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2:33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2:33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2:33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2:33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2:33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2:33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2:33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2:33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2:33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2:33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2:33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2:33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2:33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2:33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2:33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2:33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2:33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2:33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2:33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2:33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2:33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2:33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2:33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2:33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2:33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2:33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2:33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2:33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2:33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2:33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2:33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2:33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2:33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2:33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2:33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2:33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2:33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2:33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2:33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2:33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2:33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2:33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2:33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2:33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2:33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2:33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2:33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2:33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2:33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2:33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2:33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2:33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2:33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2:33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2:33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2:33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2:33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</sheetData>
  <mergeCells count="1">
    <mergeCell ref="A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9CFE-BE90-400B-91AF-FF66ABB8181A}">
  <dimension ref="A1:M57"/>
  <sheetViews>
    <sheetView workbookViewId="0">
      <selection activeCell="L25" sqref="L25"/>
    </sheetView>
  </sheetViews>
  <sheetFormatPr defaultRowHeight="14.4" x14ac:dyDescent="0.3"/>
  <cols>
    <col min="2" max="2" width="35.21875" customWidth="1"/>
    <col min="3" max="3" width="14" customWidth="1"/>
    <col min="4" max="4" width="12.44140625" customWidth="1"/>
    <col min="5" max="5" width="16" customWidth="1"/>
    <col min="6" max="6" width="15.109375" customWidth="1"/>
    <col min="7" max="7" width="0.77734375" style="20" customWidth="1"/>
    <col min="8" max="8" width="48.77734375" customWidth="1"/>
    <col min="9" max="9" width="14.21875" customWidth="1"/>
    <col min="10" max="10" width="1.21875" style="20" customWidth="1"/>
    <col min="11" max="11" width="49.6640625" customWidth="1"/>
    <col min="12" max="12" width="13.33203125" customWidth="1"/>
    <col min="13" max="13" width="14.33203125" customWidth="1"/>
    <col min="14" max="14" width="14.88671875" customWidth="1"/>
  </cols>
  <sheetData>
    <row r="1" spans="1:13" ht="14.4" customHeight="1" x14ac:dyDescent="0.3">
      <c r="A1" s="131" t="s">
        <v>17</v>
      </c>
      <c r="B1" s="131"/>
      <c r="C1" s="131"/>
      <c r="D1" s="131"/>
      <c r="E1" s="131"/>
    </row>
    <row r="2" spans="1:13" x14ac:dyDescent="0.3">
      <c r="A2" s="131"/>
      <c r="B2" s="131"/>
      <c r="C2" s="131"/>
      <c r="D2" s="131"/>
      <c r="E2" s="131"/>
      <c r="L2" s="12" t="s">
        <v>91</v>
      </c>
      <c r="M2" s="12" t="s">
        <v>90</v>
      </c>
    </row>
    <row r="3" spans="1:13" x14ac:dyDescent="0.3">
      <c r="D3" s="132" t="s">
        <v>18</v>
      </c>
      <c r="E3" s="130"/>
      <c r="F3" s="130"/>
      <c r="I3" s="11" t="s">
        <v>56</v>
      </c>
      <c r="K3" s="13" t="s">
        <v>22</v>
      </c>
    </row>
    <row r="4" spans="1:13" x14ac:dyDescent="0.3">
      <c r="D4" s="11" t="s">
        <v>21</v>
      </c>
      <c r="E4" s="11" t="s">
        <v>20</v>
      </c>
      <c r="F4" s="11" t="s">
        <v>19</v>
      </c>
      <c r="G4" s="21"/>
      <c r="H4" s="13" t="s">
        <v>22</v>
      </c>
      <c r="K4" s="14"/>
      <c r="M4" s="15"/>
    </row>
    <row r="5" spans="1:13" x14ac:dyDescent="0.3">
      <c r="B5" s="13" t="s">
        <v>22</v>
      </c>
      <c r="D5" s="11"/>
      <c r="E5" s="11"/>
      <c r="F5" s="11"/>
      <c r="H5" s="14" t="s">
        <v>24</v>
      </c>
      <c r="I5" s="15">
        <v>24578</v>
      </c>
      <c r="K5" s="14" t="s">
        <v>50</v>
      </c>
      <c r="L5" s="15">
        <v>1106548</v>
      </c>
      <c r="M5" s="16">
        <v>883461</v>
      </c>
    </row>
    <row r="6" spans="1:13" x14ac:dyDescent="0.3">
      <c r="B6" s="14" t="s">
        <v>24</v>
      </c>
      <c r="D6" s="15">
        <v>31536</v>
      </c>
      <c r="E6" s="15">
        <v>53823</v>
      </c>
      <c r="F6" s="15">
        <v>81462</v>
      </c>
      <c r="G6" s="22"/>
      <c r="H6" s="13" t="s">
        <v>25</v>
      </c>
      <c r="K6" s="14" t="s">
        <v>51</v>
      </c>
      <c r="L6" s="16">
        <v>9641300</v>
      </c>
      <c r="M6" s="16">
        <v>18514983</v>
      </c>
    </row>
    <row r="7" spans="1:13" x14ac:dyDescent="0.3">
      <c r="B7" s="13" t="s">
        <v>25</v>
      </c>
      <c r="D7" s="14" t="s">
        <v>23</v>
      </c>
      <c r="E7" s="14" t="s">
        <v>23</v>
      </c>
      <c r="F7" s="14" t="s">
        <v>23</v>
      </c>
      <c r="H7" s="14" t="s">
        <v>26</v>
      </c>
      <c r="I7" s="16">
        <v>20509</v>
      </c>
      <c r="K7" s="14" t="s">
        <v>82</v>
      </c>
      <c r="L7" s="16">
        <v>1001185</v>
      </c>
      <c r="M7" s="16">
        <v>1391041</v>
      </c>
    </row>
    <row r="8" spans="1:13" x14ac:dyDescent="0.3">
      <c r="B8" s="14" t="s">
        <v>26</v>
      </c>
      <c r="D8" s="16">
        <v>24906</v>
      </c>
      <c r="E8" s="16">
        <v>40217</v>
      </c>
      <c r="F8" s="16">
        <v>60609</v>
      </c>
      <c r="G8" s="23"/>
      <c r="H8" s="14" t="s">
        <v>27</v>
      </c>
      <c r="I8" s="16">
        <v>4069</v>
      </c>
      <c r="K8" s="13" t="s">
        <v>24</v>
      </c>
      <c r="L8" s="45">
        <v>11758751</v>
      </c>
      <c r="M8" s="45">
        <v>21461268</v>
      </c>
    </row>
    <row r="9" spans="1:13" x14ac:dyDescent="0.3">
      <c r="B9" s="14" t="s">
        <v>27</v>
      </c>
      <c r="D9" s="16">
        <v>6630</v>
      </c>
      <c r="E9" s="16">
        <v>13606</v>
      </c>
      <c r="F9" s="16">
        <v>20853</v>
      </c>
      <c r="G9" s="23"/>
      <c r="H9" s="13" t="s">
        <v>28</v>
      </c>
      <c r="K9" s="13" t="s">
        <v>25</v>
      </c>
    </row>
    <row r="10" spans="1:13" x14ac:dyDescent="0.3">
      <c r="B10" s="13" t="s">
        <v>28</v>
      </c>
      <c r="D10" s="14" t="s">
        <v>23</v>
      </c>
      <c r="E10" s="14" t="s">
        <v>23</v>
      </c>
      <c r="F10" s="14" t="s">
        <v>23</v>
      </c>
      <c r="H10" s="14" t="s">
        <v>29</v>
      </c>
      <c r="I10" s="16">
        <v>1343</v>
      </c>
      <c r="K10" s="14" t="s">
        <v>50</v>
      </c>
      <c r="L10" s="16">
        <v>708224</v>
      </c>
      <c r="M10" s="16">
        <v>488425</v>
      </c>
    </row>
    <row r="11" spans="1:13" x14ac:dyDescent="0.3">
      <c r="B11" s="14" t="s">
        <v>29</v>
      </c>
      <c r="D11" s="16">
        <v>1491</v>
      </c>
      <c r="E11" s="16">
        <v>2593</v>
      </c>
      <c r="F11" s="16">
        <v>3075</v>
      </c>
      <c r="G11" s="23"/>
      <c r="H11" s="14" t="s">
        <v>30</v>
      </c>
      <c r="I11" s="16">
        <v>2646</v>
      </c>
      <c r="K11" s="14" t="s">
        <v>52</v>
      </c>
      <c r="L11" s="16">
        <v>7432704</v>
      </c>
      <c r="M11" s="16">
        <v>14173997</v>
      </c>
    </row>
    <row r="12" spans="1:13" x14ac:dyDescent="0.3">
      <c r="B12" s="14" t="s">
        <v>30</v>
      </c>
      <c r="D12" s="16">
        <v>3145</v>
      </c>
      <c r="E12" s="16">
        <v>4517</v>
      </c>
      <c r="F12" s="16">
        <v>3946</v>
      </c>
      <c r="G12" s="23"/>
      <c r="H12" s="14" t="s">
        <v>31</v>
      </c>
      <c r="I12" s="16">
        <v>149</v>
      </c>
      <c r="K12" s="14" t="s">
        <v>82</v>
      </c>
      <c r="L12" s="16">
        <v>1229022</v>
      </c>
      <c r="M12" s="16">
        <v>1880354</v>
      </c>
    </row>
    <row r="13" spans="1:13" x14ac:dyDescent="0.3">
      <c r="B13" s="14" t="s">
        <v>31</v>
      </c>
      <c r="D13" s="16">
        <v>0</v>
      </c>
      <c r="E13" s="16">
        <v>-27</v>
      </c>
      <c r="F13" s="16">
        <v>176</v>
      </c>
      <c r="G13" s="23"/>
      <c r="H13" s="14" t="s">
        <v>32</v>
      </c>
      <c r="I13" s="16">
        <v>4138</v>
      </c>
      <c r="K13" s="14" t="s">
        <v>26</v>
      </c>
      <c r="L13" s="16">
        <v>9536264</v>
      </c>
      <c r="M13" s="16">
        <v>17419247</v>
      </c>
    </row>
    <row r="14" spans="1:13" x14ac:dyDescent="0.3">
      <c r="B14" s="14" t="s">
        <v>32</v>
      </c>
      <c r="D14" s="16">
        <v>4636</v>
      </c>
      <c r="E14" s="16">
        <v>7083</v>
      </c>
      <c r="F14" s="16">
        <v>7197</v>
      </c>
      <c r="G14" s="23"/>
      <c r="H14" s="14" t="s">
        <v>57</v>
      </c>
      <c r="I14" s="16">
        <v>-69</v>
      </c>
      <c r="K14" s="13" t="s">
        <v>27</v>
      </c>
      <c r="L14" s="45">
        <v>2222487</v>
      </c>
      <c r="M14" s="45">
        <v>4042021</v>
      </c>
    </row>
    <row r="15" spans="1:13" x14ac:dyDescent="0.3">
      <c r="B15" s="14" t="s">
        <v>33</v>
      </c>
      <c r="D15" s="16">
        <v>1994</v>
      </c>
      <c r="E15" s="16">
        <v>6523</v>
      </c>
      <c r="F15" s="16">
        <v>13656</v>
      </c>
      <c r="G15" s="23"/>
      <c r="H15" s="14" t="s">
        <v>34</v>
      </c>
      <c r="I15" s="16">
        <v>44</v>
      </c>
      <c r="K15" s="13" t="s">
        <v>28</v>
      </c>
    </row>
    <row r="16" spans="1:13" x14ac:dyDescent="0.3">
      <c r="B16" s="14" t="s">
        <v>34</v>
      </c>
      <c r="D16" s="16">
        <v>30</v>
      </c>
      <c r="E16" s="16">
        <v>56</v>
      </c>
      <c r="F16" s="16">
        <v>297</v>
      </c>
      <c r="G16" s="23"/>
      <c r="H16" s="14" t="s">
        <v>35</v>
      </c>
      <c r="I16" s="16">
        <v>-685</v>
      </c>
      <c r="K16" s="14" t="s">
        <v>29</v>
      </c>
      <c r="L16" s="16">
        <v>1378073</v>
      </c>
      <c r="M16" s="16">
        <v>1460370</v>
      </c>
    </row>
    <row r="17" spans="2:13" x14ac:dyDescent="0.3">
      <c r="B17" s="14" t="s">
        <v>35</v>
      </c>
      <c r="D17" s="16">
        <v>-748</v>
      </c>
      <c r="E17" s="16">
        <v>-371</v>
      </c>
      <c r="F17" s="16">
        <v>-191</v>
      </c>
      <c r="G17" s="23"/>
      <c r="H17" s="14" t="s">
        <v>58</v>
      </c>
      <c r="I17" s="16">
        <v>45</v>
      </c>
      <c r="K17" s="14" t="s">
        <v>30</v>
      </c>
      <c r="L17" s="16">
        <v>2476500</v>
      </c>
      <c r="M17" s="16">
        <v>2834491</v>
      </c>
    </row>
    <row r="18" spans="2:13" x14ac:dyDescent="0.3">
      <c r="B18" s="14" t="s">
        <v>36</v>
      </c>
      <c r="D18" s="16">
        <v>-122</v>
      </c>
      <c r="E18" s="16">
        <v>135</v>
      </c>
      <c r="F18" s="16">
        <v>-43</v>
      </c>
      <c r="G18" s="23"/>
      <c r="H18" s="14" t="s">
        <v>59</v>
      </c>
      <c r="I18" s="16">
        <v>-665</v>
      </c>
      <c r="K18" s="14" t="s">
        <v>31</v>
      </c>
      <c r="M18" s="16">
        <v>135233</v>
      </c>
    </row>
    <row r="19" spans="2:13" x14ac:dyDescent="0.3">
      <c r="B19" s="14" t="s">
        <v>37</v>
      </c>
      <c r="D19" s="16">
        <v>1154</v>
      </c>
      <c r="E19" s="16">
        <v>6343</v>
      </c>
      <c r="F19" s="16">
        <v>13719</v>
      </c>
      <c r="G19" s="23"/>
      <c r="H19" s="14" t="s">
        <v>38</v>
      </c>
      <c r="I19" s="16">
        <v>110</v>
      </c>
      <c r="K19" s="14" t="s">
        <v>32</v>
      </c>
      <c r="L19" s="16">
        <v>3854573</v>
      </c>
      <c r="M19" s="16">
        <v>4430094</v>
      </c>
    </row>
    <row r="20" spans="2:13" x14ac:dyDescent="0.3">
      <c r="B20" s="14" t="s">
        <v>38</v>
      </c>
      <c r="D20" s="16">
        <v>292</v>
      </c>
      <c r="E20" s="16">
        <v>699</v>
      </c>
      <c r="F20" s="16">
        <v>1132</v>
      </c>
      <c r="G20" s="23"/>
      <c r="H20" s="14" t="s">
        <v>60</v>
      </c>
      <c r="I20" s="16">
        <v>-775</v>
      </c>
      <c r="K20" s="13" t="s">
        <v>83</v>
      </c>
      <c r="L20" s="45">
        <v>-1632086</v>
      </c>
      <c r="M20" s="45">
        <v>-388073</v>
      </c>
    </row>
    <row r="21" spans="2:13" ht="28.8" x14ac:dyDescent="0.3">
      <c r="B21" s="14" t="s">
        <v>39</v>
      </c>
      <c r="D21" s="16">
        <v>862</v>
      </c>
      <c r="E21" s="16">
        <v>5644</v>
      </c>
      <c r="F21" s="16">
        <v>12587</v>
      </c>
      <c r="G21" s="23"/>
      <c r="H21" s="14" t="s">
        <v>40</v>
      </c>
      <c r="I21" s="16">
        <v>87</v>
      </c>
      <c r="K21" s="14" t="s">
        <v>34</v>
      </c>
      <c r="L21" s="16">
        <v>19686</v>
      </c>
      <c r="M21" s="16">
        <v>24533</v>
      </c>
    </row>
    <row r="22" spans="2:13" ht="43.2" x14ac:dyDescent="0.3">
      <c r="B22" s="14" t="s">
        <v>40</v>
      </c>
      <c r="D22" s="16">
        <v>141</v>
      </c>
      <c r="E22" s="16">
        <v>125</v>
      </c>
      <c r="F22" s="16">
        <v>31</v>
      </c>
      <c r="G22" s="23"/>
      <c r="H22" s="14" t="s">
        <v>61</v>
      </c>
      <c r="I22" s="16">
        <v>-862</v>
      </c>
      <c r="K22" s="14" t="s">
        <v>35</v>
      </c>
      <c r="L22" s="16">
        <v>-471259</v>
      </c>
      <c r="M22" s="16">
        <v>-663071</v>
      </c>
    </row>
    <row r="23" spans="2:13" ht="28.8" x14ac:dyDescent="0.3">
      <c r="B23" s="14" t="s">
        <v>41</v>
      </c>
      <c r="D23" s="15">
        <v>721</v>
      </c>
      <c r="E23" s="15">
        <v>5519</v>
      </c>
      <c r="F23" s="15">
        <v>12556</v>
      </c>
      <c r="G23" s="23"/>
      <c r="H23" s="14" t="s">
        <v>62</v>
      </c>
      <c r="I23" s="16">
        <v>8</v>
      </c>
      <c r="K23" s="14" t="s">
        <v>58</v>
      </c>
      <c r="L23" s="16">
        <v>-125373</v>
      </c>
      <c r="M23" s="16">
        <v>21866</v>
      </c>
    </row>
    <row r="24" spans="2:13" ht="28.8" x14ac:dyDescent="0.3">
      <c r="B24" s="13" t="s">
        <v>42</v>
      </c>
      <c r="D24" s="14" t="s">
        <v>23</v>
      </c>
      <c r="E24" s="14" t="s">
        <v>23</v>
      </c>
      <c r="F24" s="14" t="s">
        <v>23</v>
      </c>
      <c r="G24" s="23"/>
      <c r="H24" s="14" t="s">
        <v>63</v>
      </c>
      <c r="I24" s="15">
        <v>-870</v>
      </c>
      <c r="K24" s="65" t="s">
        <v>84</v>
      </c>
      <c r="L24" s="66">
        <v>-2209</v>
      </c>
      <c r="M24" s="66">
        <v>-1005</v>
      </c>
    </row>
    <row r="25" spans="2:13" ht="28.8" x14ac:dyDescent="0.3">
      <c r="B25" s="14" t="s">
        <v>43</v>
      </c>
      <c r="C25" s="14" t="s">
        <v>44</v>
      </c>
      <c r="D25" s="17">
        <v>0.25</v>
      </c>
      <c r="E25" s="17">
        <v>1.87</v>
      </c>
      <c r="F25" s="17">
        <v>4.0199999999999996</v>
      </c>
      <c r="G25" s="22"/>
      <c r="H25" s="13" t="s">
        <v>64</v>
      </c>
      <c r="K25" s="65" t="s">
        <v>38</v>
      </c>
      <c r="L25" s="66">
        <v>32</v>
      </c>
      <c r="M25" s="66">
        <v>58</v>
      </c>
    </row>
    <row r="26" spans="2:13" x14ac:dyDescent="0.3">
      <c r="B26" s="14" t="s">
        <v>45</v>
      </c>
      <c r="C26" s="14" t="s">
        <v>44</v>
      </c>
      <c r="D26" s="17">
        <v>0.21</v>
      </c>
      <c r="E26" s="17">
        <v>1.63</v>
      </c>
      <c r="F26" s="17">
        <v>3.62</v>
      </c>
      <c r="H26" s="14" t="s">
        <v>43</v>
      </c>
      <c r="I26" s="17">
        <v>-0.98</v>
      </c>
      <c r="K26" s="13" t="s">
        <v>85</v>
      </c>
      <c r="L26" s="45">
        <v>-2240578</v>
      </c>
      <c r="M26" s="45">
        <v>-1062582</v>
      </c>
    </row>
    <row r="27" spans="2:13" ht="43.2" x14ac:dyDescent="0.3">
      <c r="B27" s="13" t="s">
        <v>46</v>
      </c>
      <c r="D27" s="14" t="s">
        <v>23</v>
      </c>
      <c r="E27" s="14" t="s">
        <v>23</v>
      </c>
      <c r="F27" s="14" t="s">
        <v>23</v>
      </c>
      <c r="G27" s="24"/>
      <c r="H27" s="14" t="s">
        <v>45</v>
      </c>
      <c r="I27" s="17">
        <v>-0.98</v>
      </c>
      <c r="K27" s="14" t="s">
        <v>86</v>
      </c>
      <c r="L27" s="16">
        <v>-279178</v>
      </c>
      <c r="M27" s="16">
        <v>-86491</v>
      </c>
    </row>
    <row r="28" spans="2:13" ht="28.8" x14ac:dyDescent="0.3">
      <c r="B28" s="14" t="s">
        <v>43</v>
      </c>
      <c r="C28" s="14" t="s">
        <v>44</v>
      </c>
      <c r="D28" s="16">
        <v>2798</v>
      </c>
      <c r="E28" s="16">
        <v>2959</v>
      </c>
      <c r="F28" s="16">
        <v>3130</v>
      </c>
      <c r="G28" s="24"/>
      <c r="H28" s="13" t="s">
        <v>65</v>
      </c>
      <c r="K28" s="14" t="s">
        <v>87</v>
      </c>
      <c r="L28" s="15">
        <v>-1961400</v>
      </c>
      <c r="M28" s="15">
        <v>-976091</v>
      </c>
    </row>
    <row r="29" spans="2:13" ht="28.8" x14ac:dyDescent="0.3">
      <c r="B29" s="14" t="s">
        <v>45</v>
      </c>
      <c r="C29" s="14" t="s">
        <v>44</v>
      </c>
      <c r="D29" s="16">
        <v>3249</v>
      </c>
      <c r="E29" s="16">
        <v>3386</v>
      </c>
      <c r="F29" s="16">
        <v>3475</v>
      </c>
      <c r="H29" s="14" t="s">
        <v>43</v>
      </c>
      <c r="I29" s="16">
        <v>887</v>
      </c>
      <c r="K29" s="13" t="s">
        <v>88</v>
      </c>
    </row>
    <row r="30" spans="2:13" x14ac:dyDescent="0.3">
      <c r="B30" s="14" t="s">
        <v>47</v>
      </c>
      <c r="D30" s="14" t="s">
        <v>23</v>
      </c>
      <c r="E30" s="14" t="s">
        <v>23</v>
      </c>
      <c r="F30" s="14" t="s">
        <v>23</v>
      </c>
      <c r="G30" s="23"/>
      <c r="H30" s="14" t="s">
        <v>45</v>
      </c>
      <c r="I30" s="16">
        <v>887</v>
      </c>
      <c r="K30" s="14" t="s">
        <v>43</v>
      </c>
      <c r="L30" s="17">
        <v>-11.83</v>
      </c>
      <c r="M30" s="17">
        <v>-5.72</v>
      </c>
    </row>
    <row r="31" spans="2:13" x14ac:dyDescent="0.3">
      <c r="B31" s="13" t="s">
        <v>22</v>
      </c>
      <c r="D31" s="14" t="s">
        <v>23</v>
      </c>
      <c r="E31" s="14" t="s">
        <v>23</v>
      </c>
      <c r="F31" s="14" t="s">
        <v>23</v>
      </c>
      <c r="G31" s="23"/>
      <c r="H31" s="14" t="s">
        <v>66</v>
      </c>
      <c r="K31" s="14" t="s">
        <v>45</v>
      </c>
      <c r="L31" s="17">
        <v>-11.83</v>
      </c>
      <c r="M31" s="17">
        <v>-5.72</v>
      </c>
    </row>
    <row r="32" spans="2:13" ht="28.8" x14ac:dyDescent="0.3">
      <c r="B32" s="14" t="s">
        <v>48</v>
      </c>
      <c r="D32" s="15">
        <v>24604</v>
      </c>
      <c r="E32" s="15">
        <v>44125</v>
      </c>
      <c r="F32" s="15">
        <v>67210</v>
      </c>
      <c r="H32" s="13" t="s">
        <v>22</v>
      </c>
      <c r="K32" s="13" t="s">
        <v>89</v>
      </c>
    </row>
    <row r="33" spans="2:13" x14ac:dyDescent="0.3">
      <c r="B33" s="14" t="s">
        <v>49</v>
      </c>
      <c r="D33" s="16">
        <v>1580</v>
      </c>
      <c r="E33" s="16">
        <v>1465</v>
      </c>
      <c r="F33" s="16">
        <v>1776</v>
      </c>
      <c r="H33" s="14" t="s">
        <v>22</v>
      </c>
      <c r="I33" s="15">
        <v>19358</v>
      </c>
      <c r="K33" s="14" t="s">
        <v>43</v>
      </c>
      <c r="L33" s="16">
        <v>165758</v>
      </c>
      <c r="M33" s="16">
        <v>170525</v>
      </c>
    </row>
    <row r="34" spans="2:13" x14ac:dyDescent="0.3">
      <c r="B34" s="14" t="s">
        <v>50</v>
      </c>
      <c r="D34" s="16">
        <v>1052</v>
      </c>
      <c r="E34" s="16">
        <v>1642</v>
      </c>
      <c r="F34" s="16">
        <v>2476</v>
      </c>
      <c r="G34" s="22"/>
      <c r="H34" s="14" t="s">
        <v>67</v>
      </c>
      <c r="K34" s="14" t="s">
        <v>45</v>
      </c>
      <c r="L34" s="16">
        <v>165758</v>
      </c>
      <c r="M34" s="16">
        <v>170525</v>
      </c>
    </row>
    <row r="35" spans="2:13" x14ac:dyDescent="0.3">
      <c r="B35" s="14" t="s">
        <v>51</v>
      </c>
      <c r="D35" s="16">
        <v>27236</v>
      </c>
      <c r="E35" s="16">
        <v>47232</v>
      </c>
      <c r="F35" s="16">
        <v>71462</v>
      </c>
      <c r="H35" s="13" t="s">
        <v>22</v>
      </c>
      <c r="K35" s="14" t="s">
        <v>66</v>
      </c>
    </row>
    <row r="36" spans="2:13" x14ac:dyDescent="0.3">
      <c r="B36" s="13" t="s">
        <v>25</v>
      </c>
      <c r="D36" s="14" t="s">
        <v>23</v>
      </c>
      <c r="E36" s="14" t="s">
        <v>23</v>
      </c>
      <c r="F36" s="14" t="s">
        <v>23</v>
      </c>
      <c r="H36" s="14" t="s">
        <v>22</v>
      </c>
      <c r="I36" s="16">
        <v>594</v>
      </c>
      <c r="K36" s="13" t="s">
        <v>22</v>
      </c>
    </row>
    <row r="37" spans="2:13" x14ac:dyDescent="0.3">
      <c r="B37" s="14" t="s">
        <v>48</v>
      </c>
      <c r="D37" s="16">
        <v>19696</v>
      </c>
      <c r="E37" s="16">
        <v>32415</v>
      </c>
      <c r="F37" s="16">
        <v>49599</v>
      </c>
      <c r="G37" s="23"/>
      <c r="H37" s="14" t="s">
        <v>68</v>
      </c>
      <c r="K37" s="14" t="s">
        <v>22</v>
      </c>
      <c r="L37" s="15">
        <v>8534752</v>
      </c>
      <c r="M37" s="15">
        <v>17631522</v>
      </c>
    </row>
    <row r="38" spans="2:13" x14ac:dyDescent="0.3">
      <c r="B38" s="14" t="s">
        <v>50</v>
      </c>
      <c r="D38" s="16">
        <v>563</v>
      </c>
      <c r="E38" s="16">
        <v>978</v>
      </c>
      <c r="F38" s="16">
        <v>1509</v>
      </c>
      <c r="H38" s="13" t="s">
        <v>22</v>
      </c>
      <c r="K38" s="13" t="s">
        <v>25</v>
      </c>
    </row>
    <row r="39" spans="2:13" x14ac:dyDescent="0.3">
      <c r="B39" s="14" t="s">
        <v>52</v>
      </c>
      <c r="D39" s="16">
        <v>20259</v>
      </c>
      <c r="E39" s="16">
        <v>33393</v>
      </c>
      <c r="F39" s="16">
        <v>51108</v>
      </c>
      <c r="H39" s="14" t="s">
        <v>22</v>
      </c>
      <c r="I39" s="16">
        <v>869</v>
      </c>
      <c r="K39" s="14" t="s">
        <v>25</v>
      </c>
      <c r="L39" s="16">
        <v>6724480</v>
      </c>
      <c r="M39" s="16">
        <v>13685572</v>
      </c>
    </row>
    <row r="40" spans="2:13" ht="28.8" x14ac:dyDescent="0.3">
      <c r="B40" s="14" t="s">
        <v>53</v>
      </c>
      <c r="D40" s="14" t="s">
        <v>23</v>
      </c>
      <c r="E40" s="14" t="s">
        <v>23</v>
      </c>
      <c r="F40" s="14" t="s">
        <v>23</v>
      </c>
      <c r="G40" s="23"/>
      <c r="H40" s="14" t="s">
        <v>47</v>
      </c>
      <c r="K40" s="14" t="s">
        <v>53</v>
      </c>
    </row>
    <row r="41" spans="2:13" x14ac:dyDescent="0.3">
      <c r="B41" s="13" t="s">
        <v>22</v>
      </c>
      <c r="D41" s="14" t="s">
        <v>23</v>
      </c>
      <c r="E41" s="14" t="s">
        <v>23</v>
      </c>
      <c r="F41" s="14" t="s">
        <v>23</v>
      </c>
      <c r="H41" s="13" t="s">
        <v>22</v>
      </c>
      <c r="K41" s="13" t="s">
        <v>22</v>
      </c>
    </row>
    <row r="42" spans="2:13" x14ac:dyDescent="0.3">
      <c r="B42" s="14" t="s">
        <v>22</v>
      </c>
      <c r="D42" s="16">
        <v>1994</v>
      </c>
      <c r="E42" s="16">
        <v>2789</v>
      </c>
      <c r="F42" s="16">
        <v>3909</v>
      </c>
      <c r="H42" s="14" t="s">
        <v>22</v>
      </c>
      <c r="I42" s="16">
        <v>20821</v>
      </c>
      <c r="K42" s="14" t="s">
        <v>22</v>
      </c>
      <c r="L42" s="16">
        <v>1116266</v>
      </c>
      <c r="M42" s="16">
        <v>1555244</v>
      </c>
    </row>
    <row r="43" spans="2:13" x14ac:dyDescent="0.3">
      <c r="B43" s="13" t="s">
        <v>25</v>
      </c>
      <c r="D43" s="14" t="s">
        <v>23</v>
      </c>
      <c r="E43" s="14" t="s">
        <v>23</v>
      </c>
      <c r="F43" s="14" t="s">
        <v>23</v>
      </c>
      <c r="G43" s="23"/>
      <c r="H43" s="13" t="s">
        <v>25</v>
      </c>
      <c r="K43" s="13" t="s">
        <v>25</v>
      </c>
    </row>
    <row r="44" spans="2:13" x14ac:dyDescent="0.3">
      <c r="B44" s="14" t="s">
        <v>25</v>
      </c>
      <c r="D44" s="16">
        <v>1976</v>
      </c>
      <c r="E44" s="16">
        <v>2918</v>
      </c>
      <c r="F44" s="16">
        <v>3621</v>
      </c>
      <c r="H44" s="14" t="s">
        <v>25</v>
      </c>
      <c r="I44" s="16">
        <v>15939</v>
      </c>
      <c r="K44" s="14" t="s">
        <v>25</v>
      </c>
      <c r="L44" s="15">
        <v>874538</v>
      </c>
      <c r="M44" s="15">
        <v>1364896</v>
      </c>
    </row>
    <row r="45" spans="2:13" x14ac:dyDescent="0.3">
      <c r="B45" s="14" t="s">
        <v>54</v>
      </c>
      <c r="D45" s="14" t="s">
        <v>23</v>
      </c>
      <c r="E45" s="14" t="s">
        <v>23</v>
      </c>
      <c r="F45" s="14" t="s">
        <v>23</v>
      </c>
      <c r="G45" s="23"/>
      <c r="H45" s="14" t="s">
        <v>50</v>
      </c>
      <c r="I45" s="16">
        <v>459</v>
      </c>
    </row>
    <row r="46" spans="2:13" x14ac:dyDescent="0.3">
      <c r="B46" s="13" t="s">
        <v>22</v>
      </c>
      <c r="D46" s="14" t="s">
        <v>23</v>
      </c>
      <c r="E46" s="14" t="s">
        <v>23</v>
      </c>
      <c r="F46" s="14" t="s">
        <v>23</v>
      </c>
      <c r="G46" s="23"/>
      <c r="H46" s="14" t="s">
        <v>26</v>
      </c>
      <c r="I46" s="16">
        <v>16398</v>
      </c>
    </row>
    <row r="47" spans="2:13" x14ac:dyDescent="0.3">
      <c r="B47" s="14" t="s">
        <v>22</v>
      </c>
      <c r="D47" s="16">
        <v>2306</v>
      </c>
      <c r="E47" s="16">
        <v>3802</v>
      </c>
      <c r="F47" s="16">
        <v>6091</v>
      </c>
      <c r="G47" s="23"/>
      <c r="H47" s="14" t="s">
        <v>53</v>
      </c>
    </row>
    <row r="48" spans="2:13" x14ac:dyDescent="0.3">
      <c r="B48" s="13" t="s">
        <v>25</v>
      </c>
      <c r="D48" s="14" t="s">
        <v>23</v>
      </c>
      <c r="E48" s="14" t="s">
        <v>23</v>
      </c>
      <c r="F48" s="14" t="s">
        <v>23</v>
      </c>
      <c r="H48" s="13" t="s">
        <v>22</v>
      </c>
    </row>
    <row r="49" spans="2:9" x14ac:dyDescent="0.3">
      <c r="B49" s="14" t="s">
        <v>25</v>
      </c>
      <c r="D49" s="15">
        <v>2671</v>
      </c>
      <c r="E49" s="15">
        <v>3906</v>
      </c>
      <c r="F49" s="15">
        <v>5880</v>
      </c>
      <c r="H49" s="14" t="s">
        <v>22</v>
      </c>
      <c r="I49" s="16">
        <v>1531</v>
      </c>
    </row>
    <row r="50" spans="2:9" x14ac:dyDescent="0.3">
      <c r="B50" s="130"/>
      <c r="C50" s="130"/>
      <c r="D50" s="130"/>
      <c r="E50" s="130"/>
      <c r="G50" s="23"/>
      <c r="H50" s="13" t="s">
        <v>25</v>
      </c>
    </row>
    <row r="51" spans="2:9" x14ac:dyDescent="0.3">
      <c r="H51" s="14" t="s">
        <v>25</v>
      </c>
      <c r="I51" s="16">
        <v>1341</v>
      </c>
    </row>
    <row r="52" spans="2:9" x14ac:dyDescent="0.3">
      <c r="G52" s="23"/>
      <c r="H52" s="14" t="s">
        <v>54</v>
      </c>
    </row>
    <row r="53" spans="2:9" x14ac:dyDescent="0.3">
      <c r="H53" s="13" t="s">
        <v>22</v>
      </c>
    </row>
    <row r="54" spans="2:9" x14ac:dyDescent="0.3">
      <c r="H54" s="14" t="s">
        <v>22</v>
      </c>
      <c r="I54" s="16">
        <v>2226</v>
      </c>
    </row>
    <row r="55" spans="2:9" x14ac:dyDescent="0.3">
      <c r="G55" s="23"/>
      <c r="H55" s="13" t="s">
        <v>25</v>
      </c>
    </row>
    <row r="56" spans="2:9" x14ac:dyDescent="0.3">
      <c r="H56" s="14" t="s">
        <v>25</v>
      </c>
      <c r="I56" s="15">
        <v>2770</v>
      </c>
    </row>
    <row r="57" spans="2:9" x14ac:dyDescent="0.3">
      <c r="G57" s="22"/>
    </row>
  </sheetData>
  <mergeCells count="3">
    <mergeCell ref="B50:E50"/>
    <mergeCell ref="A1:E2"/>
    <mergeCell ref="D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526C-565C-4AF9-AC13-7DC8A669AC01}">
  <dimension ref="B2:L59"/>
  <sheetViews>
    <sheetView topLeftCell="A9" workbookViewId="0">
      <selection activeCell="C6" sqref="C6"/>
    </sheetView>
  </sheetViews>
  <sheetFormatPr defaultRowHeight="14.4" x14ac:dyDescent="0.3"/>
  <cols>
    <col min="1" max="1" width="10.21875" customWidth="1"/>
    <col min="2" max="2" width="44.5546875" customWidth="1"/>
    <col min="3" max="3" width="14.5546875" customWidth="1"/>
    <col min="4" max="4" width="1.21875" style="20" customWidth="1"/>
    <col min="5" max="5" width="44.77734375" customWidth="1"/>
    <col min="6" max="6" width="15.21875" customWidth="1"/>
    <col min="7" max="7" width="13.77734375" customWidth="1"/>
    <col min="8" max="8" width="12.77734375" customWidth="1"/>
    <col min="9" max="9" width="1.21875" style="20" customWidth="1"/>
    <col min="10" max="10" width="58.5546875" customWidth="1"/>
    <col min="11" max="11" width="13.33203125" customWidth="1"/>
    <col min="12" max="12" width="12.21875" customWidth="1"/>
    <col min="13" max="13" width="14.5546875" customWidth="1"/>
    <col min="14" max="14" width="48.109375" customWidth="1"/>
    <col min="15" max="15" width="12.5546875" customWidth="1"/>
  </cols>
  <sheetData>
    <row r="2" spans="2:12" x14ac:dyDescent="0.3">
      <c r="C2" s="69">
        <v>2022</v>
      </c>
      <c r="F2" s="11" t="s">
        <v>56</v>
      </c>
      <c r="G2" s="11" t="s">
        <v>21</v>
      </c>
      <c r="H2" s="11" t="s">
        <v>20</v>
      </c>
      <c r="K2" s="11" t="s">
        <v>91</v>
      </c>
      <c r="L2" s="11" t="s">
        <v>90</v>
      </c>
    </row>
    <row r="3" spans="2:12" x14ac:dyDescent="0.3">
      <c r="B3" s="13" t="s">
        <v>98</v>
      </c>
      <c r="C3" s="14" t="s">
        <v>23</v>
      </c>
      <c r="E3" s="13" t="s">
        <v>98</v>
      </c>
      <c r="J3" s="13" t="s">
        <v>98</v>
      </c>
    </row>
    <row r="4" spans="2:12" x14ac:dyDescent="0.3">
      <c r="B4" s="14" t="s">
        <v>39</v>
      </c>
      <c r="C4" s="15">
        <v>12587</v>
      </c>
      <c r="E4" s="14" t="s">
        <v>60</v>
      </c>
      <c r="F4" s="15">
        <v>-775</v>
      </c>
      <c r="G4" s="15">
        <v>862</v>
      </c>
      <c r="H4" s="15">
        <v>5644</v>
      </c>
      <c r="J4" s="14" t="s">
        <v>85</v>
      </c>
      <c r="K4" s="15">
        <v>-2240578</v>
      </c>
      <c r="L4" s="15">
        <v>-1062582</v>
      </c>
    </row>
    <row r="5" spans="2:12" ht="28.8" x14ac:dyDescent="0.3">
      <c r="B5" s="13" t="s">
        <v>240</v>
      </c>
      <c r="C5" s="14" t="s">
        <v>23</v>
      </c>
      <c r="E5" s="13" t="s">
        <v>99</v>
      </c>
      <c r="J5" s="13" t="s">
        <v>152</v>
      </c>
    </row>
    <row r="6" spans="2:12" x14ac:dyDescent="0.3">
      <c r="B6" s="14" t="s">
        <v>100</v>
      </c>
      <c r="C6" s="16">
        <v>3747</v>
      </c>
      <c r="E6" s="14" t="s">
        <v>100</v>
      </c>
      <c r="F6" s="16">
        <v>2154</v>
      </c>
      <c r="G6" s="16">
        <v>2322</v>
      </c>
      <c r="H6" s="16">
        <v>2911</v>
      </c>
      <c r="J6" s="14" t="s">
        <v>100</v>
      </c>
      <c r="K6" s="16">
        <v>1636</v>
      </c>
      <c r="L6" s="16">
        <v>1901</v>
      </c>
    </row>
    <row r="7" spans="2:12" x14ac:dyDescent="0.3">
      <c r="B7" s="14" t="s">
        <v>101</v>
      </c>
      <c r="C7" s="16">
        <v>1560</v>
      </c>
      <c r="E7" s="14" t="s">
        <v>101</v>
      </c>
      <c r="F7" s="16">
        <v>898</v>
      </c>
      <c r="G7" s="16">
        <v>1734</v>
      </c>
      <c r="H7" s="16">
        <v>2121</v>
      </c>
      <c r="J7" s="14" t="s">
        <v>101</v>
      </c>
      <c r="K7" s="16">
        <v>466760</v>
      </c>
      <c r="L7" s="16">
        <v>749024</v>
      </c>
    </row>
    <row r="8" spans="2:12" x14ac:dyDescent="0.3">
      <c r="B8" s="14" t="s">
        <v>102</v>
      </c>
      <c r="C8" s="16">
        <v>177</v>
      </c>
      <c r="E8" s="14" t="s">
        <v>102</v>
      </c>
      <c r="F8" s="16">
        <v>193</v>
      </c>
      <c r="G8" s="16">
        <v>202</v>
      </c>
      <c r="H8" s="16">
        <v>140</v>
      </c>
      <c r="J8" s="14" t="s">
        <v>153</v>
      </c>
      <c r="K8" s="16">
        <v>91037</v>
      </c>
      <c r="L8" s="16">
        <v>158730</v>
      </c>
    </row>
    <row r="9" spans="2:12" ht="28.8" x14ac:dyDescent="0.3">
      <c r="B9" s="14" t="s">
        <v>241</v>
      </c>
      <c r="C9" s="16">
        <v>81</v>
      </c>
      <c r="E9" s="14" t="s">
        <v>103</v>
      </c>
      <c r="F9" s="16">
        <v>-48</v>
      </c>
      <c r="G9" s="16">
        <v>114</v>
      </c>
      <c r="H9" s="16">
        <v>-55</v>
      </c>
      <c r="J9" s="14" t="s">
        <v>154</v>
      </c>
      <c r="K9" s="16">
        <v>131665</v>
      </c>
      <c r="L9" s="16">
        <v>85272</v>
      </c>
    </row>
    <row r="10" spans="2:12" x14ac:dyDescent="0.3">
      <c r="B10" s="14" t="s">
        <v>104</v>
      </c>
      <c r="C10" s="16">
        <v>340</v>
      </c>
      <c r="E10" s="14" t="s">
        <v>104</v>
      </c>
      <c r="F10" s="16">
        <v>520</v>
      </c>
      <c r="G10" s="16">
        <v>525</v>
      </c>
      <c r="H10" s="16">
        <v>245</v>
      </c>
      <c r="J10" s="14" t="s">
        <v>155</v>
      </c>
      <c r="K10" s="16">
        <v>105770</v>
      </c>
      <c r="L10" s="16">
        <v>161361</v>
      </c>
    </row>
    <row r="11" spans="2:12" x14ac:dyDescent="0.3">
      <c r="B11" s="14" t="s">
        <v>242</v>
      </c>
      <c r="C11" s="16">
        <v>140</v>
      </c>
      <c r="E11" s="14" t="s">
        <v>105</v>
      </c>
      <c r="F11" s="16">
        <v>0</v>
      </c>
      <c r="G11" s="16">
        <v>0</v>
      </c>
      <c r="H11" s="16">
        <v>-27</v>
      </c>
      <c r="J11" s="14" t="s">
        <v>156</v>
      </c>
      <c r="K11" s="16">
        <v>52309</v>
      </c>
      <c r="L11" s="16">
        <v>-1511</v>
      </c>
    </row>
    <row r="12" spans="2:12" ht="28.8" x14ac:dyDescent="0.3">
      <c r="B12" s="13" t="s">
        <v>107</v>
      </c>
      <c r="C12" s="14" t="s">
        <v>23</v>
      </c>
      <c r="E12" s="14" t="s">
        <v>106</v>
      </c>
      <c r="F12" s="16">
        <v>-188</v>
      </c>
      <c r="G12" s="16">
        <v>0</v>
      </c>
      <c r="H12" s="16">
        <v>0</v>
      </c>
      <c r="J12" s="14" t="s">
        <v>157</v>
      </c>
      <c r="K12" s="16">
        <v>57746</v>
      </c>
    </row>
    <row r="13" spans="2:12" x14ac:dyDescent="0.3">
      <c r="B13" s="14" t="s">
        <v>108</v>
      </c>
      <c r="C13" s="16">
        <v>-1124</v>
      </c>
      <c r="E13" s="13" t="s">
        <v>107</v>
      </c>
      <c r="J13" s="14" t="s">
        <v>104</v>
      </c>
      <c r="K13" s="16">
        <v>135237</v>
      </c>
      <c r="L13" s="16">
        <v>48507</v>
      </c>
    </row>
    <row r="14" spans="2:12" ht="28.8" x14ac:dyDescent="0.3">
      <c r="B14" s="14" t="s">
        <v>109</v>
      </c>
      <c r="C14" s="16">
        <v>-6465</v>
      </c>
      <c r="E14" s="14" t="s">
        <v>108</v>
      </c>
      <c r="F14" s="16">
        <v>-367</v>
      </c>
      <c r="G14" s="16">
        <v>-652</v>
      </c>
      <c r="H14" s="16">
        <v>130</v>
      </c>
      <c r="J14" s="13" t="s">
        <v>158</v>
      </c>
    </row>
    <row r="15" spans="2:12" x14ac:dyDescent="0.3">
      <c r="B15" s="14" t="s">
        <v>110</v>
      </c>
      <c r="C15" s="16">
        <v>-1570</v>
      </c>
      <c r="E15" s="14" t="s">
        <v>109</v>
      </c>
      <c r="F15" s="16">
        <v>-429</v>
      </c>
      <c r="G15" s="16">
        <v>-422</v>
      </c>
      <c r="H15" s="16">
        <v>1709</v>
      </c>
      <c r="J15" s="14" t="s">
        <v>108</v>
      </c>
      <c r="K15" s="16">
        <v>-24635</v>
      </c>
      <c r="L15" s="16">
        <v>-496732</v>
      </c>
    </row>
    <row r="16" spans="2:12" x14ac:dyDescent="0.3">
      <c r="B16" s="14" t="s">
        <v>111</v>
      </c>
      <c r="C16" s="16">
        <v>-1417</v>
      </c>
      <c r="E16" s="14" t="s">
        <v>110</v>
      </c>
      <c r="F16" s="16">
        <v>-764</v>
      </c>
      <c r="G16" s="16">
        <v>-1072</v>
      </c>
      <c r="H16" s="16">
        <v>2114</v>
      </c>
      <c r="J16" s="14" t="s">
        <v>109</v>
      </c>
      <c r="K16" s="16">
        <v>-178850</v>
      </c>
      <c r="L16" s="16">
        <v>-1023264</v>
      </c>
    </row>
    <row r="17" spans="2:12" x14ac:dyDescent="0.3">
      <c r="B17" s="14" t="s">
        <v>112</v>
      </c>
      <c r="C17" s="16">
        <v>-2551</v>
      </c>
      <c r="E17" s="14" t="s">
        <v>111</v>
      </c>
      <c r="F17" s="16">
        <v>-288</v>
      </c>
      <c r="G17" s="16">
        <v>-251</v>
      </c>
      <c r="H17" s="16">
        <v>271</v>
      </c>
      <c r="J17" s="14" t="s">
        <v>110</v>
      </c>
      <c r="K17" s="16">
        <v>-1522573</v>
      </c>
      <c r="L17" s="16">
        <v>-214747</v>
      </c>
    </row>
    <row r="18" spans="2:12" x14ac:dyDescent="0.3">
      <c r="B18" s="14" t="s">
        <v>113</v>
      </c>
      <c r="C18" s="16">
        <v>6029</v>
      </c>
      <c r="E18" s="14" t="s">
        <v>112</v>
      </c>
      <c r="F18" s="16">
        <v>115</v>
      </c>
      <c r="G18" s="16">
        <v>-344</v>
      </c>
      <c r="H18" s="16">
        <v>1291</v>
      </c>
      <c r="J18" s="14" t="s">
        <v>111</v>
      </c>
      <c r="K18" s="16">
        <v>-72084</v>
      </c>
      <c r="L18" s="16">
        <v>-82125</v>
      </c>
    </row>
    <row r="19" spans="2:12" x14ac:dyDescent="0.3">
      <c r="B19" s="14" t="s">
        <v>114</v>
      </c>
      <c r="C19" s="16">
        <v>1131</v>
      </c>
      <c r="E19" s="14" t="s">
        <v>113</v>
      </c>
      <c r="F19" s="16">
        <v>646</v>
      </c>
      <c r="G19" s="16">
        <v>2102</v>
      </c>
      <c r="H19" s="16">
        <v>4578</v>
      </c>
      <c r="J19" s="14" t="s">
        <v>159</v>
      </c>
      <c r="K19" s="16">
        <v>-15453</v>
      </c>
      <c r="L19" s="16">
        <v>-207409</v>
      </c>
    </row>
    <row r="20" spans="2:12" x14ac:dyDescent="0.3">
      <c r="B20" s="14" t="s">
        <v>115</v>
      </c>
      <c r="C20" s="16">
        <v>155</v>
      </c>
      <c r="E20" s="14" t="s">
        <v>114</v>
      </c>
      <c r="F20" s="16">
        <v>801</v>
      </c>
      <c r="G20" s="16">
        <v>321</v>
      </c>
      <c r="H20" s="16">
        <v>793</v>
      </c>
      <c r="J20" s="14" t="s">
        <v>113</v>
      </c>
      <c r="K20" s="16">
        <v>388206</v>
      </c>
      <c r="L20" s="16">
        <v>1722850</v>
      </c>
    </row>
    <row r="21" spans="2:12" x14ac:dyDescent="0.3">
      <c r="B21" s="14" t="s">
        <v>116</v>
      </c>
      <c r="C21" s="16">
        <v>1904</v>
      </c>
      <c r="E21" s="14" t="s">
        <v>115</v>
      </c>
      <c r="F21" s="16">
        <v>-58</v>
      </c>
      <c r="G21" s="16">
        <v>7</v>
      </c>
      <c r="H21" s="16">
        <v>186</v>
      </c>
      <c r="J21" s="14" t="s">
        <v>114</v>
      </c>
      <c r="K21" s="16">
        <v>468902</v>
      </c>
      <c r="L21" s="16">
        <v>406661</v>
      </c>
    </row>
    <row r="22" spans="2:12" x14ac:dyDescent="0.3">
      <c r="B22" s="14" t="s">
        <v>117</v>
      </c>
      <c r="C22" s="16">
        <v>14724</v>
      </c>
      <c r="E22" s="14" t="s">
        <v>116</v>
      </c>
      <c r="F22" s="16">
        <v>-5</v>
      </c>
      <c r="G22" s="16">
        <v>495</v>
      </c>
      <c r="H22" s="16">
        <v>476</v>
      </c>
      <c r="J22" s="14" t="s">
        <v>115</v>
      </c>
      <c r="K22" s="16">
        <v>170027</v>
      </c>
      <c r="L22" s="16">
        <v>-96685</v>
      </c>
    </row>
    <row r="23" spans="2:12" x14ac:dyDescent="0.3">
      <c r="B23" s="13" t="s">
        <v>118</v>
      </c>
      <c r="C23" s="14" t="s">
        <v>23</v>
      </c>
      <c r="E23" s="14" t="s">
        <v>117</v>
      </c>
      <c r="F23" s="16">
        <v>2405</v>
      </c>
      <c r="G23" s="16">
        <v>5943</v>
      </c>
      <c r="H23" s="16">
        <v>11497</v>
      </c>
      <c r="J23" s="14" t="s">
        <v>160</v>
      </c>
      <c r="K23" s="16">
        <v>208718</v>
      </c>
      <c r="L23" s="16">
        <v>-110564</v>
      </c>
    </row>
    <row r="24" spans="2:12" ht="28.8" x14ac:dyDescent="0.3">
      <c r="B24" s="14" t="s">
        <v>119</v>
      </c>
      <c r="C24" s="16">
        <v>-7158</v>
      </c>
      <c r="E24" s="13" t="s">
        <v>118</v>
      </c>
      <c r="J24" s="14" t="s">
        <v>116</v>
      </c>
      <c r="K24" s="16">
        <v>81139</v>
      </c>
      <c r="L24" s="16">
        <v>159966</v>
      </c>
    </row>
    <row r="25" spans="2:12" ht="28.8" x14ac:dyDescent="0.3">
      <c r="B25" s="14" t="s">
        <v>120</v>
      </c>
      <c r="C25" s="16">
        <v>-5</v>
      </c>
      <c r="E25" s="14" t="s">
        <v>119</v>
      </c>
      <c r="F25" s="16">
        <v>-1327</v>
      </c>
      <c r="G25" s="16">
        <v>-3157</v>
      </c>
      <c r="H25" s="16">
        <v>-6482</v>
      </c>
      <c r="J25" s="14" t="s">
        <v>161</v>
      </c>
      <c r="K25" s="16">
        <v>-60654</v>
      </c>
      <c r="L25" s="16">
        <v>2097802</v>
      </c>
    </row>
    <row r="26" spans="2:12" x14ac:dyDescent="0.3">
      <c r="B26" s="14" t="s">
        <v>121</v>
      </c>
      <c r="C26" s="16">
        <v>0</v>
      </c>
      <c r="E26" s="14" t="s">
        <v>120</v>
      </c>
      <c r="F26" s="16">
        <v>-105</v>
      </c>
      <c r="G26" s="16">
        <v>-75</v>
      </c>
      <c r="H26" s="16">
        <v>32</v>
      </c>
      <c r="J26" s="13" t="s">
        <v>118</v>
      </c>
    </row>
    <row r="27" spans="2:12" ht="28.8" x14ac:dyDescent="0.3">
      <c r="B27" s="14" t="s">
        <v>122</v>
      </c>
      <c r="C27" s="16">
        <v>936</v>
      </c>
      <c r="E27" s="14" t="s">
        <v>121</v>
      </c>
      <c r="F27" s="16">
        <v>0</v>
      </c>
      <c r="G27" s="16">
        <v>0</v>
      </c>
      <c r="H27" s="16">
        <v>1500</v>
      </c>
      <c r="J27" s="14" t="s">
        <v>162</v>
      </c>
      <c r="K27" s="16">
        <v>-3415</v>
      </c>
      <c r="L27" s="16">
        <v>-2101</v>
      </c>
    </row>
    <row r="28" spans="2:12" x14ac:dyDescent="0.3">
      <c r="B28" s="14" t="s">
        <v>125</v>
      </c>
      <c r="C28" s="16">
        <v>-9</v>
      </c>
      <c r="E28" s="14" t="s">
        <v>122</v>
      </c>
      <c r="F28" s="16">
        <v>0</v>
      </c>
      <c r="G28" s="16">
        <v>0</v>
      </c>
      <c r="H28" s="16">
        <v>272</v>
      </c>
      <c r="J28" s="14" t="s">
        <v>163</v>
      </c>
    </row>
    <row r="29" spans="2:12" x14ac:dyDescent="0.3">
      <c r="B29" s="14" t="s">
        <v>243</v>
      </c>
      <c r="C29" s="16">
        <v>-5835</v>
      </c>
      <c r="E29" s="14" t="s">
        <v>123</v>
      </c>
      <c r="F29" s="16">
        <v>0</v>
      </c>
      <c r="G29" s="16">
        <v>0</v>
      </c>
      <c r="H29" s="16">
        <v>-132</v>
      </c>
      <c r="J29" s="14" t="s">
        <v>164</v>
      </c>
      <c r="K29" s="16">
        <v>-666540</v>
      </c>
      <c r="L29" s="16">
        <v>-218792</v>
      </c>
    </row>
    <row r="30" spans="2:12" x14ac:dyDescent="0.3">
      <c r="B30" s="14" t="s">
        <v>244</v>
      </c>
      <c r="C30" s="16">
        <v>22</v>
      </c>
      <c r="E30" s="14" t="s">
        <v>124</v>
      </c>
      <c r="F30" s="16">
        <v>46</v>
      </c>
      <c r="G30" s="16">
        <v>123</v>
      </c>
      <c r="H30" s="16">
        <v>6</v>
      </c>
      <c r="J30" s="14" t="s">
        <v>126</v>
      </c>
      <c r="K30" s="16">
        <v>-114523</v>
      </c>
      <c r="L30" s="16">
        <v>-17912</v>
      </c>
    </row>
    <row r="31" spans="2:12" x14ac:dyDescent="0.3">
      <c r="B31" s="14" t="s">
        <v>124</v>
      </c>
      <c r="C31" s="16">
        <v>76</v>
      </c>
      <c r="E31" s="14" t="s">
        <v>125</v>
      </c>
      <c r="F31" s="16">
        <v>-5</v>
      </c>
      <c r="G31" s="16">
        <v>-10</v>
      </c>
      <c r="H31" s="16">
        <v>-1500</v>
      </c>
      <c r="J31" s="14" t="s">
        <v>127</v>
      </c>
      <c r="K31" s="16">
        <v>-4195877</v>
      </c>
      <c r="L31" s="16">
        <v>-2337428</v>
      </c>
    </row>
    <row r="32" spans="2:12" x14ac:dyDescent="0.3">
      <c r="B32" s="14" t="s">
        <v>126</v>
      </c>
      <c r="C32" s="16">
        <v>0</v>
      </c>
      <c r="E32" s="14" t="s">
        <v>126</v>
      </c>
      <c r="F32" s="16">
        <v>-45</v>
      </c>
      <c r="G32" s="16">
        <v>-13</v>
      </c>
      <c r="H32" s="16">
        <v>0</v>
      </c>
      <c r="J32" s="13" t="s">
        <v>128</v>
      </c>
    </row>
    <row r="33" spans="2:12" x14ac:dyDescent="0.3">
      <c r="B33" s="14" t="s">
        <v>127</v>
      </c>
      <c r="C33" s="16">
        <v>-11973</v>
      </c>
      <c r="E33" s="14" t="s">
        <v>127</v>
      </c>
      <c r="F33" s="16">
        <v>-1436</v>
      </c>
      <c r="G33" s="16">
        <v>-3132</v>
      </c>
      <c r="H33" s="16">
        <v>-7868</v>
      </c>
      <c r="J33" s="14" t="s">
        <v>165</v>
      </c>
      <c r="K33" s="16">
        <v>400175</v>
      </c>
    </row>
    <row r="34" spans="2:12" x14ac:dyDescent="0.3">
      <c r="B34" s="13" t="s">
        <v>128</v>
      </c>
      <c r="C34" s="14" t="s">
        <v>23</v>
      </c>
      <c r="E34" s="13" t="s">
        <v>128</v>
      </c>
      <c r="J34" s="14" t="s">
        <v>130</v>
      </c>
      <c r="K34" s="16">
        <v>7138055</v>
      </c>
      <c r="L34" s="16">
        <v>6176173</v>
      </c>
    </row>
    <row r="35" spans="2:12" ht="28.8" x14ac:dyDescent="0.3">
      <c r="B35" s="14" t="s">
        <v>129</v>
      </c>
      <c r="C35" s="16">
        <v>0</v>
      </c>
      <c r="E35" s="14" t="s">
        <v>129</v>
      </c>
      <c r="F35" s="16">
        <v>848</v>
      </c>
      <c r="G35" s="16">
        <v>12269</v>
      </c>
      <c r="H35" s="16">
        <v>0</v>
      </c>
      <c r="J35" s="14" t="s">
        <v>131</v>
      </c>
      <c r="K35" s="16">
        <v>-3995484</v>
      </c>
      <c r="L35" s="16">
        <v>-5247057</v>
      </c>
    </row>
    <row r="36" spans="2:12" ht="28.8" x14ac:dyDescent="0.3">
      <c r="B36" s="14" t="s">
        <v>245</v>
      </c>
      <c r="C36" s="16">
        <v>0</v>
      </c>
      <c r="E36" s="14" t="s">
        <v>130</v>
      </c>
      <c r="F36" s="16">
        <v>10669</v>
      </c>
      <c r="G36" s="16">
        <v>9713</v>
      </c>
      <c r="H36" s="16">
        <v>8883</v>
      </c>
      <c r="J36" s="14" t="s">
        <v>166</v>
      </c>
      <c r="K36" s="16">
        <v>-165000</v>
      </c>
      <c r="L36" s="16">
        <v>-100000</v>
      </c>
    </row>
    <row r="37" spans="2:12" x14ac:dyDescent="0.3">
      <c r="B37" s="14" t="s">
        <v>131</v>
      </c>
      <c r="C37" s="16">
        <v>-3364</v>
      </c>
      <c r="E37" s="14" t="s">
        <v>131</v>
      </c>
      <c r="F37" s="16">
        <v>-9161</v>
      </c>
      <c r="G37" s="16">
        <v>-11623</v>
      </c>
      <c r="H37" s="16">
        <v>14167</v>
      </c>
      <c r="J37" s="14" t="s">
        <v>167</v>
      </c>
      <c r="K37" s="16">
        <v>511321</v>
      </c>
      <c r="L37" s="16">
        <v>-559167</v>
      </c>
    </row>
    <row r="38" spans="2:12" x14ac:dyDescent="0.3">
      <c r="B38" s="14" t="s">
        <v>132</v>
      </c>
      <c r="C38" s="16">
        <v>0</v>
      </c>
      <c r="E38" s="14" t="s">
        <v>132</v>
      </c>
      <c r="F38" s="16">
        <v>-389</v>
      </c>
      <c r="G38" s="16">
        <v>-240</v>
      </c>
      <c r="H38" s="16">
        <v>-9</v>
      </c>
      <c r="J38" s="14" t="s">
        <v>133</v>
      </c>
      <c r="K38" s="16">
        <v>259116</v>
      </c>
      <c r="L38" s="16">
        <v>295722</v>
      </c>
    </row>
    <row r="39" spans="2:12" ht="28.8" x14ac:dyDescent="0.3">
      <c r="B39" s="14" t="s">
        <v>133</v>
      </c>
      <c r="C39" s="16">
        <v>541</v>
      </c>
      <c r="E39" s="14" t="s">
        <v>133</v>
      </c>
      <c r="F39" s="16">
        <v>263</v>
      </c>
      <c r="G39" s="16">
        <v>417</v>
      </c>
      <c r="H39" s="16">
        <v>707</v>
      </c>
      <c r="J39" s="14" t="s">
        <v>168</v>
      </c>
      <c r="K39" s="16">
        <v>-103304</v>
      </c>
      <c r="L39" s="16">
        <v>-180805</v>
      </c>
    </row>
    <row r="40" spans="2:12" x14ac:dyDescent="0.3">
      <c r="B40" s="14" t="s">
        <v>134</v>
      </c>
      <c r="C40" s="16">
        <v>-502</v>
      </c>
      <c r="E40" s="14" t="s">
        <v>134</v>
      </c>
      <c r="F40" s="16">
        <v>-321</v>
      </c>
      <c r="G40" s="16">
        <v>-338</v>
      </c>
      <c r="H40" s="16">
        <v>-439</v>
      </c>
      <c r="J40" s="14" t="s">
        <v>169</v>
      </c>
      <c r="K40" s="16">
        <v>-63111</v>
      </c>
      <c r="L40" s="16">
        <v>-14973</v>
      </c>
    </row>
    <row r="41" spans="2:12" x14ac:dyDescent="0.3">
      <c r="B41" s="14" t="s">
        <v>135</v>
      </c>
      <c r="C41" s="16">
        <v>0</v>
      </c>
      <c r="E41" s="14" t="s">
        <v>135</v>
      </c>
      <c r="F41" s="16">
        <v>-37</v>
      </c>
      <c r="G41" s="16">
        <v>-6</v>
      </c>
      <c r="H41" s="16">
        <v>-9</v>
      </c>
      <c r="J41" s="14" t="s">
        <v>170</v>
      </c>
      <c r="K41" s="16">
        <v>-204102</v>
      </c>
    </row>
    <row r="42" spans="2:12" ht="28.8" x14ac:dyDescent="0.3">
      <c r="B42" s="14" t="s">
        <v>138</v>
      </c>
      <c r="C42" s="16">
        <v>0</v>
      </c>
      <c r="E42" s="14" t="s">
        <v>136</v>
      </c>
      <c r="F42" s="16">
        <v>476</v>
      </c>
      <c r="J42" s="14" t="s">
        <v>171</v>
      </c>
      <c r="K42" s="16">
        <v>287213</v>
      </c>
    </row>
    <row r="43" spans="2:12" ht="28.8" x14ac:dyDescent="0.3">
      <c r="B43" s="14" t="s">
        <v>139</v>
      </c>
      <c r="C43" s="16">
        <v>-157</v>
      </c>
      <c r="E43" s="14" t="s">
        <v>137</v>
      </c>
      <c r="F43" s="16">
        <v>174</v>
      </c>
      <c r="J43" s="14" t="s">
        <v>172</v>
      </c>
      <c r="K43" s="16">
        <v>52883</v>
      </c>
    </row>
    <row r="44" spans="2:12" ht="28.8" x14ac:dyDescent="0.3">
      <c r="B44" s="14" t="s">
        <v>140</v>
      </c>
      <c r="C44" s="16">
        <v>-45</v>
      </c>
      <c r="E44" s="14" t="s">
        <v>138</v>
      </c>
      <c r="F44" s="16">
        <v>279</v>
      </c>
      <c r="G44" s="16">
        <v>24</v>
      </c>
      <c r="H44" s="16">
        <v>2</v>
      </c>
      <c r="J44" s="14" t="s">
        <v>173</v>
      </c>
      <c r="K44" s="16">
        <v>-230385</v>
      </c>
      <c r="L44" s="16">
        <v>-11</v>
      </c>
    </row>
    <row r="45" spans="2:12" ht="28.8" x14ac:dyDescent="0.3">
      <c r="B45" s="14" t="s">
        <v>141</v>
      </c>
      <c r="C45" s="16">
        <v>-3527</v>
      </c>
      <c r="E45" s="14" t="s">
        <v>139</v>
      </c>
      <c r="F45" s="16">
        <v>-311</v>
      </c>
      <c r="G45" s="16">
        <v>-208</v>
      </c>
      <c r="H45" s="16">
        <v>-161</v>
      </c>
      <c r="J45" s="14" t="s">
        <v>138</v>
      </c>
      <c r="K45" s="16">
        <v>789704</v>
      </c>
      <c r="L45" s="16">
        <v>437134</v>
      </c>
    </row>
    <row r="46" spans="2:12" ht="28.8" x14ac:dyDescent="0.3">
      <c r="B46" s="14" t="s">
        <v>142</v>
      </c>
      <c r="C46" s="16">
        <v>-444</v>
      </c>
      <c r="E46" s="14" t="s">
        <v>140</v>
      </c>
      <c r="F46" s="16">
        <v>-9</v>
      </c>
      <c r="G46" s="16">
        <v>-35</v>
      </c>
      <c r="H46" s="16">
        <v>10</v>
      </c>
      <c r="J46" s="14" t="s">
        <v>139</v>
      </c>
      <c r="K46" s="16">
        <v>-261844</v>
      </c>
      <c r="L46" s="16">
        <v>-227304</v>
      </c>
    </row>
    <row r="47" spans="2:12" ht="28.8" x14ac:dyDescent="0.3">
      <c r="B47" s="14" t="s">
        <v>143</v>
      </c>
      <c r="C47" s="16">
        <v>-1220</v>
      </c>
      <c r="E47" s="14" t="s">
        <v>141</v>
      </c>
      <c r="F47" s="16">
        <v>1529</v>
      </c>
      <c r="G47" s="16">
        <v>9973</v>
      </c>
      <c r="H47" s="16">
        <v>-5203</v>
      </c>
      <c r="J47" s="14" t="s">
        <v>140</v>
      </c>
      <c r="K47" s="16">
        <v>-373</v>
      </c>
      <c r="L47" s="16">
        <v>-5957</v>
      </c>
    </row>
    <row r="48" spans="2:12" ht="28.8" x14ac:dyDescent="0.3">
      <c r="B48" s="14" t="s">
        <v>144</v>
      </c>
      <c r="C48" s="16">
        <v>18144</v>
      </c>
      <c r="E48" s="14" t="s">
        <v>142</v>
      </c>
      <c r="F48" s="16">
        <v>8</v>
      </c>
      <c r="G48" s="16">
        <v>334</v>
      </c>
      <c r="H48" s="16">
        <v>-183</v>
      </c>
      <c r="J48" s="14" t="s">
        <v>174</v>
      </c>
      <c r="K48" s="16">
        <v>4414864</v>
      </c>
      <c r="L48" s="16">
        <v>573755</v>
      </c>
    </row>
    <row r="49" spans="2:12" ht="28.8" x14ac:dyDescent="0.3">
      <c r="B49" s="14" t="s">
        <v>145</v>
      </c>
      <c r="C49" s="16">
        <v>16924</v>
      </c>
      <c r="E49" s="14" t="s">
        <v>143</v>
      </c>
      <c r="F49" s="16">
        <v>2506</v>
      </c>
      <c r="G49" s="16">
        <v>13118</v>
      </c>
      <c r="H49" s="16">
        <v>-1757</v>
      </c>
      <c r="J49" s="14" t="s">
        <v>142</v>
      </c>
      <c r="K49" s="16">
        <v>39726</v>
      </c>
      <c r="L49" s="16">
        <v>-22700</v>
      </c>
    </row>
    <row r="50" spans="2:12" ht="28.8" x14ac:dyDescent="0.3">
      <c r="B50" s="13" t="s">
        <v>146</v>
      </c>
      <c r="C50" s="14" t="s">
        <v>23</v>
      </c>
      <c r="E50" s="14" t="s">
        <v>144</v>
      </c>
      <c r="F50" s="16">
        <v>4277</v>
      </c>
      <c r="G50" s="16">
        <v>6783</v>
      </c>
      <c r="H50" s="16">
        <v>19901</v>
      </c>
      <c r="J50" s="14" t="s">
        <v>175</v>
      </c>
      <c r="K50" s="16">
        <v>198059</v>
      </c>
      <c r="L50" s="16">
        <v>311429</v>
      </c>
    </row>
    <row r="51" spans="2:12" ht="28.8" x14ac:dyDescent="0.3">
      <c r="B51" s="14" t="s">
        <v>148</v>
      </c>
      <c r="C51" s="16">
        <v>2148</v>
      </c>
      <c r="E51" s="14" t="s">
        <v>145</v>
      </c>
      <c r="F51" s="16">
        <v>6783</v>
      </c>
      <c r="G51" s="16">
        <v>19901</v>
      </c>
      <c r="H51" s="16">
        <v>18144</v>
      </c>
      <c r="J51" s="14" t="s">
        <v>144</v>
      </c>
      <c r="K51" s="16">
        <v>3766900</v>
      </c>
      <c r="L51" s="16">
        <v>3964959</v>
      </c>
    </row>
    <row r="52" spans="2:12" ht="28.8" x14ac:dyDescent="0.3">
      <c r="B52" s="13" t="s">
        <v>246</v>
      </c>
      <c r="C52" s="14" t="s">
        <v>23</v>
      </c>
      <c r="E52" s="13" t="s">
        <v>146</v>
      </c>
      <c r="J52" s="14" t="s">
        <v>145</v>
      </c>
      <c r="K52" s="16">
        <v>3964959</v>
      </c>
      <c r="L52" s="16">
        <v>4276388</v>
      </c>
    </row>
    <row r="53" spans="2:12" ht="28.8" x14ac:dyDescent="0.3">
      <c r="B53" s="14" t="s">
        <v>150</v>
      </c>
      <c r="C53" s="16">
        <v>152</v>
      </c>
      <c r="E53" s="14" t="s">
        <v>147</v>
      </c>
      <c r="F53" s="16">
        <v>207</v>
      </c>
      <c r="G53" s="16">
        <v>0</v>
      </c>
      <c r="H53" s="16">
        <v>0</v>
      </c>
      <c r="J53" s="13" t="s">
        <v>146</v>
      </c>
    </row>
    <row r="54" spans="2:12" ht="28.8" x14ac:dyDescent="0.3">
      <c r="B54" s="14" t="s">
        <v>151</v>
      </c>
      <c r="C54" s="15">
        <v>1203</v>
      </c>
      <c r="E54" s="14" t="s">
        <v>148</v>
      </c>
      <c r="F54" s="16">
        <v>562</v>
      </c>
      <c r="G54" s="16">
        <v>1088</v>
      </c>
      <c r="H54" s="16">
        <v>2251</v>
      </c>
      <c r="J54" s="14" t="s">
        <v>176</v>
      </c>
      <c r="K54" s="16">
        <v>10528</v>
      </c>
    </row>
    <row r="55" spans="2:12" x14ac:dyDescent="0.3">
      <c r="E55" s="13" t="s">
        <v>149</v>
      </c>
      <c r="J55" s="14" t="s">
        <v>148</v>
      </c>
      <c r="K55" s="16">
        <v>914108</v>
      </c>
      <c r="L55" s="16">
        <v>249141</v>
      </c>
    </row>
    <row r="56" spans="2:12" ht="28.8" x14ac:dyDescent="0.3">
      <c r="E56" s="14" t="s">
        <v>150</v>
      </c>
      <c r="F56" s="16">
        <v>455</v>
      </c>
      <c r="G56" s="16">
        <v>444</v>
      </c>
      <c r="H56" s="16">
        <v>266</v>
      </c>
      <c r="J56" s="14" t="s">
        <v>177</v>
      </c>
      <c r="K56" s="16">
        <v>313483</v>
      </c>
      <c r="L56" s="16">
        <v>94445</v>
      </c>
    </row>
    <row r="57" spans="2:12" x14ac:dyDescent="0.3">
      <c r="E57" s="14" t="s">
        <v>151</v>
      </c>
      <c r="F57" s="15">
        <v>54</v>
      </c>
      <c r="G57" s="15">
        <v>115</v>
      </c>
      <c r="H57" s="15">
        <v>561</v>
      </c>
      <c r="J57" s="13" t="s">
        <v>149</v>
      </c>
    </row>
    <row r="58" spans="2:12" x14ac:dyDescent="0.3">
      <c r="J58" s="14" t="s">
        <v>150</v>
      </c>
      <c r="K58" s="16">
        <v>182571</v>
      </c>
      <c r="L58" s="16">
        <v>380836</v>
      </c>
    </row>
    <row r="59" spans="2:12" x14ac:dyDescent="0.3">
      <c r="J59" s="14" t="s">
        <v>151</v>
      </c>
      <c r="K59" s="15">
        <v>65695</v>
      </c>
      <c r="L59" s="15">
        <v>35409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8485-2741-42D6-97C2-2B084E4F2944}">
  <dimension ref="B1:K48"/>
  <sheetViews>
    <sheetView workbookViewId="0">
      <selection activeCell="J14" sqref="J14"/>
    </sheetView>
  </sheetViews>
  <sheetFormatPr defaultRowHeight="14.4" x14ac:dyDescent="0.3"/>
  <cols>
    <col min="2" max="2" width="34.77734375" customWidth="1"/>
    <col min="3" max="3" width="15.33203125" customWidth="1"/>
    <col min="4" max="4" width="16.33203125" customWidth="1"/>
    <col min="5" max="5" width="10" customWidth="1"/>
    <col min="6" max="6" width="45.33203125" customWidth="1"/>
    <col min="7" max="7" width="15.44140625" customWidth="1"/>
    <col min="8" max="8" width="14.6640625" customWidth="1"/>
    <col min="9" max="9" width="12.88671875" customWidth="1"/>
  </cols>
  <sheetData>
    <row r="1" spans="2:11" ht="21" customHeight="1" x14ac:dyDescent="0.3">
      <c r="F1" s="131" t="s">
        <v>230</v>
      </c>
      <c r="G1" s="131"/>
      <c r="H1" s="131"/>
      <c r="I1" s="131"/>
    </row>
    <row r="2" spans="2:11" ht="11.4" customHeight="1" x14ac:dyDescent="0.3">
      <c r="C2" s="11" t="s">
        <v>20</v>
      </c>
      <c r="D2" s="11" t="s">
        <v>19</v>
      </c>
      <c r="G2" s="11" t="s">
        <v>90</v>
      </c>
      <c r="H2" s="11" t="s">
        <v>91</v>
      </c>
    </row>
    <row r="3" spans="2:11" x14ac:dyDescent="0.3">
      <c r="B3" s="13" t="s">
        <v>178</v>
      </c>
      <c r="C3" s="14" t="s">
        <v>23</v>
      </c>
      <c r="D3" s="14" t="s">
        <v>23</v>
      </c>
      <c r="F3" s="13" t="s">
        <v>178</v>
      </c>
    </row>
    <row r="4" spans="2:11" x14ac:dyDescent="0.3">
      <c r="B4" s="14" t="s">
        <v>179</v>
      </c>
      <c r="C4" s="15">
        <v>17576</v>
      </c>
      <c r="D4" s="15">
        <v>16253</v>
      </c>
      <c r="F4" s="14" t="s">
        <v>179</v>
      </c>
      <c r="G4" s="15">
        <v>3685618</v>
      </c>
      <c r="H4" s="15">
        <v>3367914</v>
      </c>
    </row>
    <row r="5" spans="2:11" x14ac:dyDescent="0.3">
      <c r="B5" s="14" t="s">
        <v>180</v>
      </c>
      <c r="C5" s="16">
        <v>131</v>
      </c>
      <c r="D5" s="16">
        <v>5932</v>
      </c>
      <c r="F5" s="14" t="s">
        <v>214</v>
      </c>
      <c r="G5" s="16">
        <v>192551</v>
      </c>
      <c r="H5" s="16">
        <v>155323</v>
      </c>
    </row>
    <row r="6" spans="2:11" x14ac:dyDescent="0.3">
      <c r="B6" s="14" t="s">
        <v>181</v>
      </c>
      <c r="C6" s="16">
        <v>1913</v>
      </c>
      <c r="D6" s="16">
        <v>2952</v>
      </c>
      <c r="F6" s="14" t="s">
        <v>181</v>
      </c>
      <c r="G6" s="16">
        <v>949022</v>
      </c>
      <c r="H6" s="16">
        <v>515381</v>
      </c>
    </row>
    <row r="7" spans="2:11" x14ac:dyDescent="0.3">
      <c r="B7" s="14" t="s">
        <v>109</v>
      </c>
      <c r="C7" s="16">
        <v>5757</v>
      </c>
      <c r="D7" s="16">
        <v>12839</v>
      </c>
      <c r="F7" s="14" t="s">
        <v>109</v>
      </c>
      <c r="G7" s="16">
        <v>3113446</v>
      </c>
      <c r="H7" s="16">
        <v>2263537</v>
      </c>
    </row>
    <row r="8" spans="2:11" ht="28.8" x14ac:dyDescent="0.3">
      <c r="B8" s="14" t="s">
        <v>111</v>
      </c>
      <c r="C8" s="16">
        <v>1723</v>
      </c>
      <c r="D8" s="16">
        <v>2941</v>
      </c>
      <c r="F8" s="14" t="s">
        <v>111</v>
      </c>
      <c r="G8" s="16">
        <v>365671</v>
      </c>
      <c r="H8" s="16">
        <v>268365</v>
      </c>
    </row>
    <row r="9" spans="2:11" x14ac:dyDescent="0.3">
      <c r="B9" s="14" t="s">
        <v>182</v>
      </c>
      <c r="C9" s="16">
        <v>27100</v>
      </c>
      <c r="D9" s="16">
        <v>40917</v>
      </c>
      <c r="F9" s="14" t="s">
        <v>182</v>
      </c>
      <c r="G9" s="16">
        <v>8306308</v>
      </c>
      <c r="H9" s="16">
        <v>6570520</v>
      </c>
      <c r="J9" s="69">
        <v>20</v>
      </c>
      <c r="K9" s="69">
        <v>21</v>
      </c>
    </row>
    <row r="10" spans="2:11" x14ac:dyDescent="0.3">
      <c r="B10" s="14" t="s">
        <v>183</v>
      </c>
      <c r="C10" s="16">
        <v>18884</v>
      </c>
      <c r="D10" s="16">
        <v>23548</v>
      </c>
      <c r="F10" s="14" t="s">
        <v>183</v>
      </c>
      <c r="G10" s="16">
        <v>11330077</v>
      </c>
      <c r="H10" s="16">
        <v>10027522</v>
      </c>
      <c r="J10" s="70">
        <v>184</v>
      </c>
      <c r="K10" s="70">
        <v>518</v>
      </c>
    </row>
    <row r="11" spans="2:11" x14ac:dyDescent="0.3">
      <c r="B11" s="14" t="s">
        <v>184</v>
      </c>
      <c r="C11" s="16">
        <v>2016</v>
      </c>
      <c r="D11" s="16">
        <v>2563</v>
      </c>
      <c r="F11" s="14" t="s">
        <v>186</v>
      </c>
      <c r="G11" s="16">
        <v>282492</v>
      </c>
      <c r="H11" s="16">
        <v>361502</v>
      </c>
    </row>
    <row r="12" spans="2:11" x14ac:dyDescent="0.3">
      <c r="B12" s="14" t="s">
        <v>185</v>
      </c>
      <c r="C12" s="16">
        <v>1260</v>
      </c>
      <c r="D12" s="16">
        <v>184</v>
      </c>
      <c r="F12" s="14" t="s">
        <v>187</v>
      </c>
      <c r="G12" s="16">
        <v>68159</v>
      </c>
      <c r="H12" s="16">
        <v>60237</v>
      </c>
    </row>
    <row r="13" spans="2:11" ht="28.8" x14ac:dyDescent="0.3">
      <c r="B13" s="14" t="s">
        <v>186</v>
      </c>
      <c r="C13" s="16">
        <v>257</v>
      </c>
      <c r="D13" s="16">
        <v>215</v>
      </c>
      <c r="F13" s="14" t="s">
        <v>215</v>
      </c>
      <c r="G13" s="16">
        <v>421548</v>
      </c>
      <c r="H13" s="16">
        <v>456652</v>
      </c>
    </row>
    <row r="14" spans="2:11" x14ac:dyDescent="0.3">
      <c r="B14" s="14" t="s">
        <v>187</v>
      </c>
      <c r="C14" s="16">
        <v>200</v>
      </c>
      <c r="D14" s="16">
        <v>194</v>
      </c>
      <c r="F14" s="14" t="s">
        <v>216</v>
      </c>
      <c r="G14" s="16">
        <v>398219</v>
      </c>
      <c r="H14" s="16">
        <v>441722</v>
      </c>
    </row>
    <row r="15" spans="2:11" x14ac:dyDescent="0.3">
      <c r="B15" s="14" t="s">
        <v>112</v>
      </c>
      <c r="C15" s="16">
        <v>2138</v>
      </c>
      <c r="D15" s="16">
        <v>4193</v>
      </c>
      <c r="F15" s="14" t="s">
        <v>217</v>
      </c>
      <c r="G15" s="16">
        <v>571657</v>
      </c>
      <c r="H15" s="16">
        <v>273123</v>
      </c>
    </row>
    <row r="16" spans="2:11" x14ac:dyDescent="0.3">
      <c r="B16" s="14" t="s">
        <v>188</v>
      </c>
      <c r="C16" s="16">
        <v>62131</v>
      </c>
      <c r="D16" s="16">
        <v>82338</v>
      </c>
      <c r="F16" s="13" t="s">
        <v>188</v>
      </c>
      <c r="G16" s="45">
        <v>29739614</v>
      </c>
      <c r="H16" s="45">
        <v>28655372</v>
      </c>
    </row>
    <row r="17" spans="2:8" x14ac:dyDescent="0.3">
      <c r="B17" s="13" t="s">
        <v>189</v>
      </c>
      <c r="C17" s="14" t="s">
        <v>23</v>
      </c>
      <c r="D17" s="14" t="s">
        <v>23</v>
      </c>
      <c r="F17" s="13" t="s">
        <v>189</v>
      </c>
    </row>
    <row r="18" spans="2:8" x14ac:dyDescent="0.3">
      <c r="B18" s="14" t="s">
        <v>190</v>
      </c>
      <c r="C18" s="16">
        <v>10025</v>
      </c>
      <c r="D18" s="16">
        <v>15255</v>
      </c>
      <c r="F18" s="14" t="s">
        <v>190</v>
      </c>
      <c r="G18" s="16">
        <v>3404451</v>
      </c>
      <c r="H18" s="16">
        <v>2390250</v>
      </c>
    </row>
    <row r="19" spans="2:8" x14ac:dyDescent="0.3">
      <c r="B19" s="14" t="s">
        <v>191</v>
      </c>
      <c r="C19" s="16">
        <v>5719</v>
      </c>
      <c r="D19" s="16">
        <v>7142</v>
      </c>
      <c r="E19" s="71"/>
      <c r="F19" s="14" t="s">
        <v>191</v>
      </c>
      <c r="G19" s="16">
        <v>2094253</v>
      </c>
      <c r="H19" s="16">
        <v>1731366</v>
      </c>
    </row>
    <row r="20" spans="2:8" x14ac:dyDescent="0.3">
      <c r="B20" s="14" t="s">
        <v>114</v>
      </c>
      <c r="C20" s="16">
        <v>1447</v>
      </c>
      <c r="D20" s="16">
        <v>1747</v>
      </c>
      <c r="F20" s="14" t="s">
        <v>114</v>
      </c>
      <c r="G20" s="16">
        <v>630292</v>
      </c>
      <c r="H20" s="16">
        <v>1015253</v>
      </c>
    </row>
    <row r="21" spans="2:8" x14ac:dyDescent="0.3">
      <c r="B21" s="14" t="s">
        <v>115</v>
      </c>
      <c r="C21" s="16">
        <v>925</v>
      </c>
      <c r="D21" s="16">
        <v>1063</v>
      </c>
      <c r="F21" s="14" t="s">
        <v>218</v>
      </c>
      <c r="G21" s="16">
        <v>502840</v>
      </c>
      <c r="H21" s="16">
        <v>787333</v>
      </c>
    </row>
    <row r="22" spans="2:8" ht="28.8" x14ac:dyDescent="0.3">
      <c r="B22" s="14" t="s">
        <v>192</v>
      </c>
      <c r="C22" s="16">
        <v>1589</v>
      </c>
      <c r="D22" s="16">
        <v>1502</v>
      </c>
      <c r="F22" s="14" t="s">
        <v>115</v>
      </c>
      <c r="G22" s="16">
        <v>792601</v>
      </c>
      <c r="H22" s="16">
        <v>853919</v>
      </c>
    </row>
    <row r="23" spans="2:8" x14ac:dyDescent="0.3">
      <c r="B23" s="14" t="s">
        <v>193</v>
      </c>
      <c r="C23" s="16">
        <v>19705</v>
      </c>
      <c r="D23" s="16">
        <v>26709</v>
      </c>
      <c r="F23" s="14" t="s">
        <v>219</v>
      </c>
      <c r="G23" s="16">
        <v>2567699</v>
      </c>
      <c r="H23" s="16">
        <v>796549</v>
      </c>
    </row>
    <row r="24" spans="2:8" ht="28.8" x14ac:dyDescent="0.3">
      <c r="B24" s="14" t="s">
        <v>194</v>
      </c>
      <c r="C24" s="16">
        <v>5245</v>
      </c>
      <c r="D24" s="16">
        <v>1597</v>
      </c>
      <c r="F24" s="14" t="s">
        <v>220</v>
      </c>
      <c r="H24" s="16">
        <v>100000</v>
      </c>
    </row>
    <row r="25" spans="2:8" x14ac:dyDescent="0.3">
      <c r="B25" s="14" t="s">
        <v>195</v>
      </c>
      <c r="C25" s="16">
        <v>2052</v>
      </c>
      <c r="D25" s="16">
        <v>2804</v>
      </c>
      <c r="F25" s="14" t="s">
        <v>193</v>
      </c>
      <c r="G25" s="16">
        <v>9992136</v>
      </c>
      <c r="H25" s="16">
        <v>7674670</v>
      </c>
    </row>
    <row r="26" spans="2:8" ht="28.8" x14ac:dyDescent="0.3">
      <c r="B26" s="14" t="s">
        <v>116</v>
      </c>
      <c r="C26" s="16">
        <v>3546</v>
      </c>
      <c r="D26" s="16">
        <v>5330</v>
      </c>
      <c r="F26" s="14" t="s">
        <v>221</v>
      </c>
      <c r="G26" s="16">
        <v>9403672</v>
      </c>
      <c r="H26" s="16">
        <v>9418319</v>
      </c>
    </row>
    <row r="27" spans="2:8" x14ac:dyDescent="0.3">
      <c r="B27" s="14" t="s">
        <v>196</v>
      </c>
      <c r="C27" s="16">
        <v>30548</v>
      </c>
      <c r="D27" s="16">
        <v>36440</v>
      </c>
      <c r="F27" s="14" t="s">
        <v>195</v>
      </c>
      <c r="G27" s="16">
        <v>990873</v>
      </c>
      <c r="H27" s="16">
        <v>1177799</v>
      </c>
    </row>
    <row r="28" spans="2:8" ht="28.8" x14ac:dyDescent="0.3">
      <c r="B28" s="14" t="s">
        <v>197</v>
      </c>
      <c r="C28" s="14" t="s">
        <v>213</v>
      </c>
      <c r="D28" s="14" t="s">
        <v>213</v>
      </c>
      <c r="F28" s="14" t="s">
        <v>222</v>
      </c>
      <c r="G28" s="16">
        <v>328926</v>
      </c>
      <c r="H28" s="16">
        <v>2309222</v>
      </c>
    </row>
    <row r="29" spans="2:8" ht="28.8" x14ac:dyDescent="0.3">
      <c r="B29" s="14" t="s">
        <v>198</v>
      </c>
      <c r="C29" s="16">
        <v>568</v>
      </c>
      <c r="D29" s="16">
        <v>409</v>
      </c>
      <c r="F29" s="14" t="s">
        <v>116</v>
      </c>
      <c r="G29" s="16">
        <v>2710403</v>
      </c>
      <c r="H29" s="16">
        <v>2442970</v>
      </c>
    </row>
    <row r="30" spans="2:8" x14ac:dyDescent="0.3">
      <c r="B30" s="14" t="s">
        <v>199</v>
      </c>
      <c r="C30" s="14" t="s">
        <v>23</v>
      </c>
      <c r="D30" s="14" t="s">
        <v>23</v>
      </c>
      <c r="F30" s="14" t="s">
        <v>196</v>
      </c>
      <c r="G30" s="16">
        <v>23426010</v>
      </c>
      <c r="H30" s="16">
        <v>23022980</v>
      </c>
    </row>
    <row r="31" spans="2:8" x14ac:dyDescent="0.3">
      <c r="B31" s="13" t="s">
        <v>200</v>
      </c>
      <c r="C31" s="16">
        <v>0</v>
      </c>
      <c r="D31" s="16">
        <v>0</v>
      </c>
      <c r="F31" s="14" t="s">
        <v>223</v>
      </c>
      <c r="G31" s="14" t="s">
        <v>213</v>
      </c>
      <c r="H31" s="14" t="s">
        <v>213</v>
      </c>
    </row>
    <row r="32" spans="2:8" ht="43.2" x14ac:dyDescent="0.3">
      <c r="B32" s="14" t="s">
        <v>201</v>
      </c>
      <c r="C32" s="16">
        <v>3</v>
      </c>
      <c r="D32" s="16">
        <v>3</v>
      </c>
      <c r="F32" s="14" t="s">
        <v>198</v>
      </c>
      <c r="G32" s="16">
        <v>555964</v>
      </c>
      <c r="H32" s="16">
        <v>397734</v>
      </c>
    </row>
    <row r="33" spans="2:8" ht="72" x14ac:dyDescent="0.3">
      <c r="B33" s="14" t="s">
        <v>202</v>
      </c>
      <c r="C33" s="16">
        <v>29803</v>
      </c>
      <c r="D33" s="16">
        <v>32177</v>
      </c>
      <c r="F33" s="14" t="s">
        <v>224</v>
      </c>
      <c r="H33" s="16">
        <v>70</v>
      </c>
    </row>
    <row r="34" spans="2:8" x14ac:dyDescent="0.3">
      <c r="B34" s="14" t="s">
        <v>203</v>
      </c>
      <c r="C34" s="16">
        <v>54</v>
      </c>
      <c r="D34" s="16">
        <v>-361</v>
      </c>
      <c r="F34" s="13" t="s">
        <v>200</v>
      </c>
    </row>
    <row r="35" spans="2:8" ht="28.8" x14ac:dyDescent="0.3">
      <c r="B35" s="14" t="s">
        <v>204</v>
      </c>
      <c r="C35" s="16">
        <v>329</v>
      </c>
      <c r="D35" s="16">
        <v>12885</v>
      </c>
      <c r="F35" s="14" t="s">
        <v>225</v>
      </c>
      <c r="G35" s="14" t="s">
        <v>213</v>
      </c>
      <c r="H35" s="14" t="s">
        <v>213</v>
      </c>
    </row>
    <row r="36" spans="2:8" ht="57.6" x14ac:dyDescent="0.3">
      <c r="B36" s="14" t="s">
        <v>205</v>
      </c>
      <c r="C36" s="16">
        <v>30189</v>
      </c>
      <c r="D36" s="16">
        <v>44704</v>
      </c>
      <c r="F36" s="14" t="s">
        <v>226</v>
      </c>
      <c r="G36" s="16">
        <v>173</v>
      </c>
      <c r="H36" s="16">
        <v>169</v>
      </c>
    </row>
    <row r="37" spans="2:8" x14ac:dyDescent="0.3">
      <c r="B37" s="14" t="s">
        <v>206</v>
      </c>
      <c r="C37" s="16">
        <v>826</v>
      </c>
      <c r="D37" s="16">
        <v>785</v>
      </c>
      <c r="F37" s="14" t="s">
        <v>203</v>
      </c>
      <c r="G37" s="16">
        <v>10249120</v>
      </c>
      <c r="H37" s="16">
        <v>9178024</v>
      </c>
    </row>
    <row r="38" spans="2:8" x14ac:dyDescent="0.3">
      <c r="B38" s="14" t="s">
        <v>207</v>
      </c>
      <c r="C38" s="16">
        <v>62131</v>
      </c>
      <c r="D38" s="16">
        <v>82338</v>
      </c>
      <c r="F38" s="14" t="s">
        <v>227</v>
      </c>
      <c r="G38" s="16">
        <v>-8218</v>
      </c>
      <c r="H38" s="16">
        <v>33348</v>
      </c>
    </row>
    <row r="39" spans="2:8" x14ac:dyDescent="0.3">
      <c r="B39" s="14" t="s">
        <v>208</v>
      </c>
      <c r="C39" s="14" t="s">
        <v>23</v>
      </c>
      <c r="D39" s="14" t="s">
        <v>23</v>
      </c>
      <c r="F39" s="14" t="s">
        <v>228</v>
      </c>
      <c r="G39" s="16">
        <v>-5317832</v>
      </c>
      <c r="H39" s="16">
        <v>-4974299</v>
      </c>
    </row>
    <row r="40" spans="2:8" x14ac:dyDescent="0.3">
      <c r="B40" s="14" t="s">
        <v>209</v>
      </c>
      <c r="C40" s="14" t="s">
        <v>23</v>
      </c>
      <c r="D40" s="14" t="s">
        <v>23</v>
      </c>
      <c r="F40" s="14" t="s">
        <v>206</v>
      </c>
      <c r="G40" s="16">
        <v>4923243</v>
      </c>
      <c r="H40" s="16">
        <v>4237242</v>
      </c>
    </row>
    <row r="41" spans="2:8" x14ac:dyDescent="0.3">
      <c r="B41" s="13" t="s">
        <v>178</v>
      </c>
      <c r="C41" s="16">
        <v>4511</v>
      </c>
      <c r="D41" s="16">
        <v>5035</v>
      </c>
      <c r="F41" s="14" t="s">
        <v>207</v>
      </c>
      <c r="G41" s="16">
        <v>834397</v>
      </c>
      <c r="H41" s="16">
        <v>997346</v>
      </c>
    </row>
    <row r="42" spans="2:8" x14ac:dyDescent="0.3">
      <c r="B42" s="14" t="s">
        <v>210</v>
      </c>
      <c r="C42" s="14" t="s">
        <v>23</v>
      </c>
      <c r="D42" s="14" t="s">
        <v>23</v>
      </c>
      <c r="F42" s="14" t="s">
        <v>208</v>
      </c>
      <c r="G42" s="16">
        <v>29739614</v>
      </c>
      <c r="H42" s="16">
        <v>28655372</v>
      </c>
    </row>
    <row r="43" spans="2:8" x14ac:dyDescent="0.3">
      <c r="B43" s="14" t="s">
        <v>211</v>
      </c>
      <c r="C43" s="14" t="s">
        <v>23</v>
      </c>
      <c r="D43" s="14" t="s">
        <v>23</v>
      </c>
      <c r="F43" s="14" t="s">
        <v>209</v>
      </c>
    </row>
    <row r="44" spans="2:8" x14ac:dyDescent="0.3">
      <c r="B44" s="13" t="s">
        <v>178</v>
      </c>
      <c r="C44" s="15">
        <v>5765</v>
      </c>
      <c r="D44" s="15">
        <v>5489</v>
      </c>
      <c r="F44" s="13" t="s">
        <v>178</v>
      </c>
    </row>
    <row r="45" spans="2:8" x14ac:dyDescent="0.3">
      <c r="B45" s="14" t="s">
        <v>212</v>
      </c>
      <c r="F45" s="14" t="s">
        <v>229</v>
      </c>
      <c r="G45" s="16">
        <v>2089758</v>
      </c>
      <c r="H45" s="16">
        <v>4116604</v>
      </c>
    </row>
    <row r="46" spans="2:8" x14ac:dyDescent="0.3">
      <c r="F46" s="14" t="s">
        <v>211</v>
      </c>
    </row>
    <row r="47" spans="2:8" x14ac:dyDescent="0.3">
      <c r="F47" s="13" t="s">
        <v>178</v>
      </c>
    </row>
    <row r="48" spans="2:8" x14ac:dyDescent="0.3">
      <c r="F48" s="14" t="s">
        <v>229</v>
      </c>
      <c r="G48" s="15">
        <v>6271396</v>
      </c>
      <c r="H48" s="15">
        <v>6347490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Summary</vt:lpstr>
      <vt:lpstr>DCF</vt:lpstr>
      <vt:lpstr>IS</vt:lpstr>
      <vt:lpstr>CF</vt:lpstr>
      <vt:lpstr>BS</vt:lpstr>
      <vt:lpstr>tgr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RAJAN</dc:creator>
  <cp:lastModifiedBy>AJITH RAJAN</cp:lastModifiedBy>
  <dcterms:created xsi:type="dcterms:W3CDTF">2023-02-09T18:52:24Z</dcterms:created>
  <dcterms:modified xsi:type="dcterms:W3CDTF">2023-02-13T18:28:57Z</dcterms:modified>
</cp:coreProperties>
</file>